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IGI\Docs$\maire.appo\My Documents\TÕRVA vald\2019.a. EELARVE\II lugemine\"/>
    </mc:Choice>
  </mc:AlternateContent>
  <bookViews>
    <workbookView xWindow="0" yWindow="0" windowWidth="15330" windowHeight="7455" activeTab="4"/>
  </bookViews>
  <sheets>
    <sheet name="Koond" sheetId="1" r:id="rId1"/>
    <sheet name="Tulud" sheetId="2" r:id="rId2"/>
    <sheet name="Kulud TA lõikes" sheetId="64" r:id="rId3"/>
    <sheet name="Kululiigid kokku" sheetId="62" r:id="rId4"/>
    <sheet name="Kulud" sheetId="3" r:id="rId5"/>
    <sheet name="Invest." sheetId="66" r:id="rId6"/>
    <sheet name="Trükkim" sheetId="67" r:id="rId7"/>
  </sheets>
  <externalReferences>
    <externalReference r:id="rId8"/>
  </externalReferences>
  <definedNames>
    <definedName name="_xlnm._FilterDatabase" localSheetId="4" hidden="1">Kulud!$A$6:$TY$6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67" l="1"/>
  <c r="E184" i="67"/>
  <c r="D184" i="67"/>
  <c r="C184" i="67"/>
  <c r="C189" i="67" s="1"/>
  <c r="C179" i="67"/>
  <c r="F174" i="67"/>
  <c r="F189" i="67" s="1"/>
  <c r="E174" i="67"/>
  <c r="E189" i="67" s="1"/>
  <c r="D174" i="67"/>
  <c r="D189" i="67" s="1"/>
  <c r="C174" i="67"/>
  <c r="F167" i="67"/>
  <c r="E167" i="67"/>
  <c r="D167" i="67"/>
  <c r="C167" i="67"/>
  <c r="F163" i="67"/>
  <c r="E163" i="67"/>
  <c r="D163" i="67"/>
  <c r="C163" i="67"/>
  <c r="F157" i="67"/>
  <c r="E157" i="67"/>
  <c r="D157" i="67"/>
  <c r="C157" i="67"/>
  <c r="F148" i="67"/>
  <c r="E148" i="67"/>
  <c r="D148" i="67"/>
  <c r="C148" i="67"/>
  <c r="F138" i="67"/>
  <c r="E138" i="67"/>
  <c r="D138" i="67"/>
  <c r="C138" i="67"/>
  <c r="F134" i="67"/>
  <c r="E134" i="67"/>
  <c r="D134" i="67"/>
  <c r="C134" i="67"/>
  <c r="F130" i="67"/>
  <c r="E130" i="67"/>
  <c r="D130" i="67"/>
  <c r="C130" i="67"/>
  <c r="F126" i="67"/>
  <c r="E126" i="67"/>
  <c r="D126" i="67"/>
  <c r="C126" i="67"/>
  <c r="F123" i="67"/>
  <c r="E123" i="67"/>
  <c r="D123" i="67"/>
  <c r="C123" i="67"/>
  <c r="C118" i="67"/>
  <c r="F117" i="67"/>
  <c r="F56" i="67" s="1"/>
  <c r="E117" i="67"/>
  <c r="E56" i="67" s="1"/>
  <c r="D117" i="67"/>
  <c r="C117" i="67"/>
  <c r="C114" i="67"/>
  <c r="C112" i="67"/>
  <c r="F110" i="67"/>
  <c r="E110" i="67"/>
  <c r="D110" i="67"/>
  <c r="C110" i="67"/>
  <c r="F102" i="67"/>
  <c r="E102" i="67"/>
  <c r="D102" i="67"/>
  <c r="C102" i="67"/>
  <c r="F94" i="67"/>
  <c r="E94" i="67"/>
  <c r="D94" i="67"/>
  <c r="C94" i="67"/>
  <c r="C56" i="67" s="1"/>
  <c r="C90" i="67"/>
  <c r="F83" i="67"/>
  <c r="E83" i="67"/>
  <c r="D83" i="67"/>
  <c r="C83" i="67"/>
  <c r="F77" i="67"/>
  <c r="E77" i="67"/>
  <c r="D77" i="67"/>
  <c r="C77" i="67"/>
  <c r="F71" i="67"/>
  <c r="E71" i="67"/>
  <c r="D71" i="67"/>
  <c r="C71" i="67"/>
  <c r="F57" i="67"/>
  <c r="E57" i="67"/>
  <c r="D57" i="67"/>
  <c r="C57" i="67"/>
  <c r="D56" i="67"/>
  <c r="F47" i="67"/>
  <c r="E47" i="67"/>
  <c r="D47" i="67"/>
  <c r="C47" i="67"/>
  <c r="F43" i="67"/>
  <c r="E43" i="67"/>
  <c r="D43" i="67"/>
  <c r="C43" i="67"/>
  <c r="F32" i="67"/>
  <c r="E32" i="67"/>
  <c r="D32" i="67"/>
  <c r="C32" i="67"/>
  <c r="F28" i="67"/>
  <c r="E28" i="67"/>
  <c r="D28" i="67"/>
  <c r="C28" i="67"/>
  <c r="F23" i="67"/>
  <c r="E23" i="67"/>
  <c r="D23" i="67"/>
  <c r="C23" i="67"/>
  <c r="F21" i="67"/>
  <c r="E21" i="67"/>
  <c r="D21" i="67"/>
  <c r="C21" i="67"/>
  <c r="F8" i="67"/>
  <c r="E8" i="67"/>
  <c r="D8" i="67"/>
  <c r="C8" i="67"/>
  <c r="F7" i="67"/>
  <c r="F172" i="67" s="1"/>
  <c r="F191" i="67" s="1"/>
  <c r="E7" i="67"/>
  <c r="E172" i="67" s="1"/>
  <c r="E191" i="67" s="1"/>
  <c r="D7" i="67"/>
  <c r="D172" i="67" s="1"/>
  <c r="C7" i="67"/>
  <c r="C172" i="67" l="1"/>
  <c r="C191" i="67" s="1"/>
  <c r="D191" i="67"/>
  <c r="C92" i="64"/>
  <c r="C98" i="64"/>
  <c r="J24" i="62" l="1"/>
  <c r="I6" i="62"/>
  <c r="K9" i="2"/>
  <c r="L9" i="2"/>
  <c r="L8" i="2"/>
  <c r="L7" i="2"/>
  <c r="L6" i="2"/>
  <c r="L5" i="2"/>
  <c r="K5" i="2"/>
  <c r="F8" i="66" l="1"/>
  <c r="F7" i="66"/>
  <c r="B29" i="66"/>
  <c r="F4" i="66" l="1"/>
  <c r="F3" i="66"/>
  <c r="HS151" i="3" l="1"/>
  <c r="IM90" i="3"/>
  <c r="G114" i="2" l="1"/>
  <c r="G118" i="2"/>
  <c r="D94" i="2"/>
  <c r="F94" i="2"/>
  <c r="G94" i="2"/>
  <c r="JC112" i="3"/>
  <c r="JC114" i="3"/>
  <c r="JC118" i="3"/>
  <c r="JC90" i="3"/>
  <c r="JC179" i="3"/>
  <c r="C143" i="2" l="1"/>
  <c r="CM179" i="3"/>
  <c r="B7" i="66"/>
  <c r="EI176" i="3" l="1"/>
  <c r="DG103" i="3"/>
  <c r="AY85" i="3"/>
  <c r="K66" i="3"/>
  <c r="K61" i="3"/>
  <c r="C72" i="64" l="1"/>
  <c r="TO150" i="3"/>
  <c r="GI153" i="3"/>
  <c r="RG155" i="3" l="1"/>
  <c r="SU22" i="3"/>
  <c r="NC176" i="3"/>
  <c r="C176" i="3" s="1"/>
  <c r="NC179" i="3"/>
  <c r="C179" i="3" s="1"/>
  <c r="RW90" i="3"/>
  <c r="RS59" i="3"/>
  <c r="RO59" i="3"/>
  <c r="NC146" i="3"/>
  <c r="LO84" i="3"/>
  <c r="C84" i="3" s="1"/>
  <c r="KI84" i="3"/>
  <c r="GQ44" i="3"/>
  <c r="C44" i="3" s="1"/>
  <c r="GM44" i="3"/>
  <c r="CY78" i="3"/>
  <c r="CY84" i="3"/>
  <c r="CU85" i="3"/>
  <c r="EM84" i="3"/>
  <c r="BG85" i="3"/>
  <c r="DW97" i="3"/>
  <c r="BK97" i="3"/>
  <c r="AE185" i="3"/>
  <c r="C185" i="3" s="1"/>
  <c r="W75" i="3"/>
  <c r="K107" i="3"/>
  <c r="K90" i="3"/>
  <c r="K78" i="3"/>
  <c r="K67" i="3"/>
  <c r="K58" i="3"/>
  <c r="G69" i="3"/>
  <c r="F187" i="3"/>
  <c r="E187" i="3"/>
  <c r="D187" i="3"/>
  <c r="C187" i="3"/>
  <c r="F186" i="3"/>
  <c r="E186" i="3"/>
  <c r="D186" i="3"/>
  <c r="C186" i="3"/>
  <c r="F185" i="3"/>
  <c r="E185" i="3"/>
  <c r="D185" i="3"/>
  <c r="F180" i="3"/>
  <c r="E180" i="3"/>
  <c r="D180" i="3"/>
  <c r="C180" i="3"/>
  <c r="F179" i="3"/>
  <c r="E179" i="3"/>
  <c r="D179" i="3"/>
  <c r="F178" i="3"/>
  <c r="E178" i="3"/>
  <c r="D178" i="3"/>
  <c r="C178" i="3"/>
  <c r="F177" i="3"/>
  <c r="E177" i="3"/>
  <c r="D177" i="3"/>
  <c r="C177" i="3"/>
  <c r="F176" i="3"/>
  <c r="E176" i="3"/>
  <c r="D176" i="3"/>
  <c r="F175" i="3"/>
  <c r="E175" i="3"/>
  <c r="D175" i="3"/>
  <c r="C175" i="3"/>
  <c r="F170" i="3"/>
  <c r="E170" i="3"/>
  <c r="D170" i="3"/>
  <c r="F169" i="3"/>
  <c r="E169" i="3"/>
  <c r="D169" i="3"/>
  <c r="F168" i="3"/>
  <c r="E168" i="3"/>
  <c r="D168" i="3"/>
  <c r="F165" i="3"/>
  <c r="E165" i="3"/>
  <c r="D165" i="3"/>
  <c r="C165" i="3"/>
  <c r="F164" i="3"/>
  <c r="E164" i="3"/>
  <c r="D164" i="3"/>
  <c r="C164" i="3"/>
  <c r="F161" i="3"/>
  <c r="E161" i="3"/>
  <c r="D161" i="3"/>
  <c r="C161" i="3"/>
  <c r="F155" i="3"/>
  <c r="E155" i="3"/>
  <c r="D155" i="3"/>
  <c r="C155" i="3"/>
  <c r="F159" i="3"/>
  <c r="E159" i="3"/>
  <c r="D159" i="3"/>
  <c r="C159" i="3"/>
  <c r="F158" i="3"/>
  <c r="E158" i="3"/>
  <c r="D158" i="3"/>
  <c r="C158" i="3"/>
  <c r="F153" i="3"/>
  <c r="E153" i="3"/>
  <c r="D153" i="3"/>
  <c r="C153" i="3"/>
  <c r="F152" i="3"/>
  <c r="E152" i="3"/>
  <c r="D152" i="3"/>
  <c r="C152" i="3"/>
  <c r="F151" i="3"/>
  <c r="E151" i="3"/>
  <c r="D151" i="3"/>
  <c r="C151" i="3"/>
  <c r="F150" i="3"/>
  <c r="E150" i="3"/>
  <c r="D150" i="3"/>
  <c r="C150" i="3"/>
  <c r="F149" i="3"/>
  <c r="E149" i="3"/>
  <c r="D149" i="3"/>
  <c r="C149" i="3"/>
  <c r="F146" i="3"/>
  <c r="E146" i="3"/>
  <c r="D146" i="3"/>
  <c r="C146" i="3"/>
  <c r="F145" i="3"/>
  <c r="E145" i="3"/>
  <c r="D145" i="3"/>
  <c r="C145" i="3"/>
  <c r="F144" i="3"/>
  <c r="E144" i="3"/>
  <c r="D144" i="3"/>
  <c r="C144" i="3"/>
  <c r="F143" i="3"/>
  <c r="E143" i="3"/>
  <c r="D143" i="3"/>
  <c r="C143" i="3"/>
  <c r="F142" i="3"/>
  <c r="E142" i="3"/>
  <c r="D142" i="3"/>
  <c r="C142" i="3"/>
  <c r="F141" i="3"/>
  <c r="E141" i="3"/>
  <c r="D141" i="3"/>
  <c r="C141" i="3"/>
  <c r="F140" i="3"/>
  <c r="E140" i="3"/>
  <c r="D140" i="3"/>
  <c r="C140" i="3"/>
  <c r="F139" i="3"/>
  <c r="E139" i="3"/>
  <c r="D139" i="3"/>
  <c r="C139" i="3"/>
  <c r="F136" i="3"/>
  <c r="E136" i="3"/>
  <c r="D136" i="3"/>
  <c r="C136" i="3"/>
  <c r="F135" i="3"/>
  <c r="E135" i="3"/>
  <c r="D135" i="3"/>
  <c r="C135" i="3"/>
  <c r="F132" i="3"/>
  <c r="E132" i="3"/>
  <c r="D132" i="3"/>
  <c r="C132" i="3"/>
  <c r="F131" i="3"/>
  <c r="E131" i="3"/>
  <c r="D131" i="3"/>
  <c r="C131" i="3"/>
  <c r="F128" i="3"/>
  <c r="E128" i="3"/>
  <c r="D128" i="3"/>
  <c r="C128" i="3"/>
  <c r="F127" i="3"/>
  <c r="E127" i="3"/>
  <c r="D127" i="3"/>
  <c r="C127" i="3"/>
  <c r="F124" i="3"/>
  <c r="E124" i="3"/>
  <c r="D124" i="3"/>
  <c r="C124" i="3"/>
  <c r="F121" i="3"/>
  <c r="E121" i="3"/>
  <c r="D121" i="3"/>
  <c r="C121" i="3"/>
  <c r="F120" i="3"/>
  <c r="E120" i="3"/>
  <c r="D120" i="3"/>
  <c r="C120" i="3"/>
  <c r="F119" i="3"/>
  <c r="E119" i="3"/>
  <c r="D119" i="3"/>
  <c r="C119" i="3"/>
  <c r="F118" i="3"/>
  <c r="E118" i="3"/>
  <c r="D118" i="3"/>
  <c r="C118" i="3"/>
  <c r="F115" i="3"/>
  <c r="E115" i="3"/>
  <c r="D115" i="3"/>
  <c r="C115" i="3"/>
  <c r="F114" i="3"/>
  <c r="E114" i="3"/>
  <c r="D114" i="3"/>
  <c r="C114" i="3"/>
  <c r="F113" i="3"/>
  <c r="E113" i="3"/>
  <c r="D113" i="3"/>
  <c r="C113" i="3"/>
  <c r="F112" i="3"/>
  <c r="E112" i="3"/>
  <c r="D112" i="3"/>
  <c r="C112" i="3"/>
  <c r="F111" i="3"/>
  <c r="E111" i="3"/>
  <c r="D111" i="3"/>
  <c r="C111" i="3"/>
  <c r="F108" i="3"/>
  <c r="E108" i="3"/>
  <c r="D108" i="3"/>
  <c r="C108" i="3"/>
  <c r="F107" i="3"/>
  <c r="E107" i="3"/>
  <c r="D107" i="3"/>
  <c r="C107" i="3"/>
  <c r="F106" i="3"/>
  <c r="E106" i="3"/>
  <c r="D106" i="3"/>
  <c r="C106" i="3"/>
  <c r="F105" i="3"/>
  <c r="E105" i="3"/>
  <c r="D105" i="3"/>
  <c r="C105" i="3"/>
  <c r="F104" i="3"/>
  <c r="E104" i="3"/>
  <c r="D104" i="3"/>
  <c r="C104" i="3"/>
  <c r="F103" i="3"/>
  <c r="E103" i="3"/>
  <c r="D103" i="3"/>
  <c r="C103" i="3"/>
  <c r="F100" i="3"/>
  <c r="E100" i="3"/>
  <c r="D100" i="3"/>
  <c r="C100" i="3"/>
  <c r="F99" i="3"/>
  <c r="E99" i="3"/>
  <c r="D99" i="3"/>
  <c r="C99" i="3"/>
  <c r="F98" i="3"/>
  <c r="E98" i="3"/>
  <c r="D98" i="3"/>
  <c r="C98" i="3"/>
  <c r="F97" i="3"/>
  <c r="E97" i="3"/>
  <c r="D97" i="3"/>
  <c r="C97" i="3"/>
  <c r="F96" i="3"/>
  <c r="E96" i="3"/>
  <c r="D96" i="3"/>
  <c r="C96" i="3"/>
  <c r="F95" i="3"/>
  <c r="E95" i="3"/>
  <c r="D95" i="3"/>
  <c r="C95" i="3"/>
  <c r="F92" i="3"/>
  <c r="E92" i="3"/>
  <c r="D92" i="3"/>
  <c r="C92" i="3"/>
  <c r="F91" i="3"/>
  <c r="E91" i="3"/>
  <c r="D91" i="3"/>
  <c r="C91" i="3"/>
  <c r="F90" i="3"/>
  <c r="E90" i="3"/>
  <c r="D90" i="3"/>
  <c r="C90" i="3"/>
  <c r="F89" i="3"/>
  <c r="E89" i="3"/>
  <c r="D89" i="3"/>
  <c r="C89" i="3"/>
  <c r="F88" i="3"/>
  <c r="E88" i="3"/>
  <c r="D88" i="3"/>
  <c r="C88" i="3"/>
  <c r="F87" i="3"/>
  <c r="E87" i="3"/>
  <c r="D87" i="3"/>
  <c r="C87" i="3"/>
  <c r="F86" i="3"/>
  <c r="E86" i="3"/>
  <c r="D86" i="3"/>
  <c r="C86" i="3"/>
  <c r="F85" i="3"/>
  <c r="E85" i="3"/>
  <c r="D85" i="3"/>
  <c r="C85" i="3"/>
  <c r="F84" i="3"/>
  <c r="E84" i="3"/>
  <c r="D84" i="3"/>
  <c r="F81" i="3"/>
  <c r="E81" i="3"/>
  <c r="D81" i="3"/>
  <c r="C81" i="3"/>
  <c r="F80" i="3"/>
  <c r="E80" i="3"/>
  <c r="D80" i="3"/>
  <c r="C80" i="3"/>
  <c r="F79" i="3"/>
  <c r="E79" i="3"/>
  <c r="D79" i="3"/>
  <c r="C79" i="3"/>
  <c r="F78" i="3"/>
  <c r="E78" i="3"/>
  <c r="D78" i="3"/>
  <c r="C78" i="3"/>
  <c r="F75" i="3"/>
  <c r="E75" i="3"/>
  <c r="D75" i="3"/>
  <c r="C75" i="3"/>
  <c r="F74" i="3"/>
  <c r="E74" i="3"/>
  <c r="D74" i="3"/>
  <c r="C74" i="3"/>
  <c r="F73" i="3"/>
  <c r="E73" i="3"/>
  <c r="D73" i="3"/>
  <c r="C73" i="3"/>
  <c r="F72" i="3"/>
  <c r="E72" i="3"/>
  <c r="D72" i="3"/>
  <c r="C72" i="3"/>
  <c r="F69" i="3"/>
  <c r="E69" i="3"/>
  <c r="D69" i="3"/>
  <c r="C69" i="3"/>
  <c r="F68" i="3"/>
  <c r="E68" i="3"/>
  <c r="D68" i="3"/>
  <c r="C68" i="3"/>
  <c r="F67" i="3"/>
  <c r="E67" i="3"/>
  <c r="D67" i="3"/>
  <c r="C67" i="3"/>
  <c r="F66" i="3"/>
  <c r="E66" i="3"/>
  <c r="D66" i="3"/>
  <c r="C66" i="3"/>
  <c r="F65" i="3"/>
  <c r="E65" i="3"/>
  <c r="D65" i="3"/>
  <c r="C65" i="3"/>
  <c r="F64" i="3"/>
  <c r="E64" i="3"/>
  <c r="D64" i="3"/>
  <c r="C64" i="3"/>
  <c r="F63" i="3"/>
  <c r="E63" i="3"/>
  <c r="D63" i="3"/>
  <c r="C63" i="3"/>
  <c r="F62" i="3"/>
  <c r="E62" i="3"/>
  <c r="D62" i="3"/>
  <c r="C62" i="3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D48" i="3"/>
  <c r="E48" i="3"/>
  <c r="F48" i="3"/>
  <c r="F45" i="3"/>
  <c r="E45" i="3"/>
  <c r="D45" i="3"/>
  <c r="C45" i="3"/>
  <c r="F44" i="3"/>
  <c r="E44" i="3"/>
  <c r="D44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0" i="3"/>
  <c r="E30" i="3"/>
  <c r="D30" i="3"/>
  <c r="C30" i="3"/>
  <c r="F29" i="3"/>
  <c r="E29" i="3"/>
  <c r="D29" i="3"/>
  <c r="C29" i="3"/>
  <c r="F27" i="3"/>
  <c r="E27" i="3"/>
  <c r="D27" i="3"/>
  <c r="C27" i="3"/>
  <c r="F26" i="3"/>
  <c r="E26" i="3"/>
  <c r="D26" i="3"/>
  <c r="C26" i="3"/>
  <c r="F25" i="3"/>
  <c r="E25" i="3"/>
  <c r="D25" i="3"/>
  <c r="C25" i="3"/>
  <c r="F24" i="3"/>
  <c r="E24" i="3"/>
  <c r="D24" i="3"/>
  <c r="C24" i="3"/>
  <c r="F22" i="3"/>
  <c r="E22" i="3"/>
  <c r="D22" i="3"/>
  <c r="C22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48" i="3"/>
  <c r="C9" i="3"/>
  <c r="TR184" i="3"/>
  <c r="TQ184" i="3"/>
  <c r="TQ189" i="3" s="1"/>
  <c r="TP184" i="3"/>
  <c r="TO184" i="3"/>
  <c r="TR174" i="3"/>
  <c r="TR189" i="3" s="1"/>
  <c r="TQ174" i="3"/>
  <c r="TP174" i="3"/>
  <c r="TP189" i="3" s="1"/>
  <c r="TO174" i="3"/>
  <c r="TO189" i="3" s="1"/>
  <c r="TR167" i="3"/>
  <c r="TQ167" i="3"/>
  <c r="TP167" i="3"/>
  <c r="TO167" i="3"/>
  <c r="TR163" i="3"/>
  <c r="TQ163" i="3"/>
  <c r="TP163" i="3"/>
  <c r="TO163" i="3"/>
  <c r="TR157" i="3"/>
  <c r="TQ157" i="3"/>
  <c r="TP157" i="3"/>
  <c r="TO157" i="3"/>
  <c r="TR148" i="3"/>
  <c r="TQ148" i="3"/>
  <c r="TP148" i="3"/>
  <c r="TO148" i="3"/>
  <c r="TR138" i="3"/>
  <c r="TQ138" i="3"/>
  <c r="TP138" i="3"/>
  <c r="TO138" i="3"/>
  <c r="TR134" i="3"/>
  <c r="TQ134" i="3"/>
  <c r="TP134" i="3"/>
  <c r="TO134" i="3"/>
  <c r="TR130" i="3"/>
  <c r="TQ130" i="3"/>
  <c r="TP130" i="3"/>
  <c r="TO130" i="3"/>
  <c r="TR126" i="3"/>
  <c r="TQ126" i="3"/>
  <c r="TP126" i="3"/>
  <c r="TO126" i="3"/>
  <c r="TR123" i="3"/>
  <c r="TQ123" i="3"/>
  <c r="TP123" i="3"/>
  <c r="TO123" i="3"/>
  <c r="TR117" i="3"/>
  <c r="TQ117" i="3"/>
  <c r="TP117" i="3"/>
  <c r="TO117" i="3"/>
  <c r="TR110" i="3"/>
  <c r="TQ110" i="3"/>
  <c r="TP110" i="3"/>
  <c r="TO110" i="3"/>
  <c r="TR102" i="3"/>
  <c r="TQ102" i="3"/>
  <c r="TP102" i="3"/>
  <c r="TO102" i="3"/>
  <c r="TR94" i="3"/>
  <c r="TQ94" i="3"/>
  <c r="TP94" i="3"/>
  <c r="TO94" i="3"/>
  <c r="TR83" i="3"/>
  <c r="TQ83" i="3"/>
  <c r="TP83" i="3"/>
  <c r="TO83" i="3"/>
  <c r="TO56" i="3" s="1"/>
  <c r="TR77" i="3"/>
  <c r="TQ77" i="3"/>
  <c r="TP77" i="3"/>
  <c r="TO77" i="3"/>
  <c r="TR71" i="3"/>
  <c r="TQ71" i="3"/>
  <c r="TP71" i="3"/>
  <c r="TO71" i="3"/>
  <c r="TR57" i="3"/>
  <c r="TQ57" i="3"/>
  <c r="TQ56" i="3" s="1"/>
  <c r="TP57" i="3"/>
  <c r="TP56" i="3" s="1"/>
  <c r="TO57" i="3"/>
  <c r="TR56" i="3"/>
  <c r="TR47" i="3"/>
  <c r="TQ47" i="3"/>
  <c r="TP47" i="3"/>
  <c r="TO47" i="3"/>
  <c r="TR43" i="3"/>
  <c r="TQ43" i="3"/>
  <c r="TP43" i="3"/>
  <c r="TO43" i="3"/>
  <c r="TR32" i="3"/>
  <c r="TQ32" i="3"/>
  <c r="TP32" i="3"/>
  <c r="TO32" i="3"/>
  <c r="TR28" i="3"/>
  <c r="TQ28" i="3"/>
  <c r="TP28" i="3"/>
  <c r="TO28" i="3"/>
  <c r="TR23" i="3"/>
  <c r="TQ23" i="3"/>
  <c r="TP23" i="3"/>
  <c r="TO23" i="3"/>
  <c r="TR21" i="3"/>
  <c r="TQ21" i="3"/>
  <c r="TP21" i="3"/>
  <c r="TO21" i="3"/>
  <c r="TR8" i="3"/>
  <c r="TQ8" i="3"/>
  <c r="TQ7" i="3" s="1"/>
  <c r="TP8" i="3"/>
  <c r="TP7" i="3" s="1"/>
  <c r="TO8" i="3"/>
  <c r="TR7" i="3"/>
  <c r="TO7" i="3"/>
  <c r="TN184" i="3"/>
  <c r="TM184" i="3"/>
  <c r="TL184" i="3"/>
  <c r="TK184" i="3"/>
  <c r="TN174" i="3"/>
  <c r="TN189" i="3" s="1"/>
  <c r="TM174" i="3"/>
  <c r="TM189" i="3" s="1"/>
  <c r="TL174" i="3"/>
  <c r="TL189" i="3" s="1"/>
  <c r="TK174" i="3"/>
  <c r="TK189" i="3" s="1"/>
  <c r="TN167" i="3"/>
  <c r="TM167" i="3"/>
  <c r="TL167" i="3"/>
  <c r="TK167" i="3"/>
  <c r="TN163" i="3"/>
  <c r="TM163" i="3"/>
  <c r="TL163" i="3"/>
  <c r="TK163" i="3"/>
  <c r="TN157" i="3"/>
  <c r="TM157" i="3"/>
  <c r="TL157" i="3"/>
  <c r="TK157" i="3"/>
  <c r="TN148" i="3"/>
  <c r="TM148" i="3"/>
  <c r="TL148" i="3"/>
  <c r="TK148" i="3"/>
  <c r="TN138" i="3"/>
  <c r="TM138" i="3"/>
  <c r="TL138" i="3"/>
  <c r="TK138" i="3"/>
  <c r="TN134" i="3"/>
  <c r="TM134" i="3"/>
  <c r="TL134" i="3"/>
  <c r="TK134" i="3"/>
  <c r="TN130" i="3"/>
  <c r="TM130" i="3"/>
  <c r="TL130" i="3"/>
  <c r="TK130" i="3"/>
  <c r="TN126" i="3"/>
  <c r="TM126" i="3"/>
  <c r="TL126" i="3"/>
  <c r="TK126" i="3"/>
  <c r="TN123" i="3"/>
  <c r="TM123" i="3"/>
  <c r="TL123" i="3"/>
  <c r="TK123" i="3"/>
  <c r="TN117" i="3"/>
  <c r="TM117" i="3"/>
  <c r="TL117" i="3"/>
  <c r="TK117" i="3"/>
  <c r="TN110" i="3"/>
  <c r="TM110" i="3"/>
  <c r="TL110" i="3"/>
  <c r="TK110" i="3"/>
  <c r="TN102" i="3"/>
  <c r="TM102" i="3"/>
  <c r="TL102" i="3"/>
  <c r="TK102" i="3"/>
  <c r="TN94" i="3"/>
  <c r="TM94" i="3"/>
  <c r="TL94" i="3"/>
  <c r="TK94" i="3"/>
  <c r="TN83" i="3"/>
  <c r="TM83" i="3"/>
  <c r="TL83" i="3"/>
  <c r="TK83" i="3"/>
  <c r="TN77" i="3"/>
  <c r="TM77" i="3"/>
  <c r="TL77" i="3"/>
  <c r="TK77" i="3"/>
  <c r="TN71" i="3"/>
  <c r="TM71" i="3"/>
  <c r="TL71" i="3"/>
  <c r="TK71" i="3"/>
  <c r="TN57" i="3"/>
  <c r="TM57" i="3"/>
  <c r="TL57" i="3"/>
  <c r="TK57" i="3"/>
  <c r="TN56" i="3"/>
  <c r="TM56" i="3"/>
  <c r="TL56" i="3"/>
  <c r="TK56" i="3"/>
  <c r="TN47" i="3"/>
  <c r="TM47" i="3"/>
  <c r="TL47" i="3"/>
  <c r="TK47" i="3"/>
  <c r="TN43" i="3"/>
  <c r="TM43" i="3"/>
  <c r="TL43" i="3"/>
  <c r="TK43" i="3"/>
  <c r="TN32" i="3"/>
  <c r="TM32" i="3"/>
  <c r="TL32" i="3"/>
  <c r="TK32" i="3"/>
  <c r="TN28" i="3"/>
  <c r="TM28" i="3"/>
  <c r="TL28" i="3"/>
  <c r="TK28" i="3"/>
  <c r="TN23" i="3"/>
  <c r="TM23" i="3"/>
  <c r="TL23" i="3"/>
  <c r="TK23" i="3"/>
  <c r="TN21" i="3"/>
  <c r="TM21" i="3"/>
  <c r="TL21" i="3"/>
  <c r="TK21" i="3"/>
  <c r="TN8" i="3"/>
  <c r="TM8" i="3"/>
  <c r="TL8" i="3"/>
  <c r="TK8" i="3"/>
  <c r="TN7" i="3"/>
  <c r="TM7" i="3"/>
  <c r="TL7" i="3"/>
  <c r="TK7" i="3"/>
  <c r="TK172" i="3" s="1"/>
  <c r="TK191" i="3" s="1"/>
  <c r="TK2" i="3" s="1"/>
  <c r="FK97" i="3"/>
  <c r="FK87" i="3"/>
  <c r="TL172" i="3" l="1"/>
  <c r="TL191" i="3" s="1"/>
  <c r="TL2" i="3" s="1"/>
  <c r="TM172" i="3"/>
  <c r="TM191" i="3" s="1"/>
  <c r="TM2" i="3" s="1"/>
  <c r="TP172" i="3"/>
  <c r="TP191" i="3" s="1"/>
  <c r="TP2" i="3" s="1"/>
  <c r="TN172" i="3"/>
  <c r="TN191" i="3" s="1"/>
  <c r="TN2" i="3" s="1"/>
  <c r="TO172" i="3"/>
  <c r="TO191" i="3" s="1"/>
  <c r="TR172" i="3"/>
  <c r="TR191" i="3" s="1"/>
  <c r="TR2" i="3" s="1"/>
  <c r="TQ172" i="3"/>
  <c r="TQ191" i="3" s="1"/>
  <c r="TQ2" i="3" s="1"/>
  <c r="DS176" i="3"/>
  <c r="EI177" i="3"/>
  <c r="AA182" i="3"/>
  <c r="CU176" i="3"/>
  <c r="B21" i="66"/>
  <c r="B18" i="66"/>
  <c r="B17" i="66"/>
  <c r="B14" i="66"/>
  <c r="B11" i="66"/>
  <c r="B9" i="66"/>
  <c r="AE193" i="3"/>
  <c r="C113" i="2"/>
  <c r="C112" i="2"/>
  <c r="C111" i="2"/>
  <c r="C109" i="2"/>
  <c r="C108" i="2"/>
  <c r="C106" i="2"/>
  <c r="C103" i="2"/>
  <c r="C79" i="2"/>
  <c r="C69" i="2" s="1"/>
  <c r="K54" i="2"/>
  <c r="C26" i="2"/>
  <c r="C20" i="2"/>
  <c r="C11" i="2"/>
  <c r="C6" i="2"/>
  <c r="C5" i="2"/>
  <c r="G69" i="2"/>
  <c r="F69" i="2"/>
  <c r="D69" i="2"/>
  <c r="TO2" i="3" l="1"/>
  <c r="C78" i="64"/>
  <c r="E157" i="62"/>
  <c r="E157" i="3"/>
  <c r="E186" i="62"/>
  <c r="E185" i="62"/>
  <c r="E184" i="62"/>
  <c r="E179" i="62"/>
  <c r="E178" i="62"/>
  <c r="E177" i="62"/>
  <c r="E176" i="62"/>
  <c r="E175" i="62"/>
  <c r="E174" i="62"/>
  <c r="E169" i="62"/>
  <c r="E168" i="62"/>
  <c r="E167" i="62"/>
  <c r="E164" i="62"/>
  <c r="E163" i="62"/>
  <c r="E160" i="62"/>
  <c r="E154" i="62"/>
  <c r="E152" i="62"/>
  <c r="E151" i="62"/>
  <c r="E150" i="62"/>
  <c r="E149" i="62"/>
  <c r="E148" i="62"/>
  <c r="E145" i="62"/>
  <c r="E144" i="62"/>
  <c r="E143" i="62"/>
  <c r="E142" i="62"/>
  <c r="E141" i="62"/>
  <c r="E140" i="62"/>
  <c r="E139" i="62"/>
  <c r="E138" i="62"/>
  <c r="E135" i="62"/>
  <c r="E134" i="62"/>
  <c r="E133" i="62" s="1"/>
  <c r="E131" i="62"/>
  <c r="E130" i="62"/>
  <c r="E129" i="62"/>
  <c r="E127" i="62"/>
  <c r="E126" i="62"/>
  <c r="E125" i="62" s="1"/>
  <c r="E123" i="62"/>
  <c r="E122" i="62" s="1"/>
  <c r="E120" i="62"/>
  <c r="E119" i="62"/>
  <c r="E118" i="62"/>
  <c r="E117" i="62"/>
  <c r="E114" i="62"/>
  <c r="E113" i="62"/>
  <c r="E112" i="62"/>
  <c r="E111" i="62"/>
  <c r="E110" i="62"/>
  <c r="E109" i="62" s="1"/>
  <c r="E107" i="62"/>
  <c r="E106" i="62"/>
  <c r="E105" i="62"/>
  <c r="E104" i="62"/>
  <c r="E103" i="62"/>
  <c r="E102" i="62"/>
  <c r="E99" i="62"/>
  <c r="E98" i="62"/>
  <c r="E97" i="62"/>
  <c r="E96" i="62"/>
  <c r="E95" i="62"/>
  <c r="E94" i="62"/>
  <c r="E91" i="62"/>
  <c r="E90" i="62"/>
  <c r="E89" i="62"/>
  <c r="E88" i="62"/>
  <c r="E87" i="62"/>
  <c r="E86" i="62"/>
  <c r="E85" i="62"/>
  <c r="E84" i="62"/>
  <c r="E83" i="62"/>
  <c r="E80" i="62"/>
  <c r="E79" i="62"/>
  <c r="E78" i="62"/>
  <c r="E77" i="62"/>
  <c r="E74" i="62"/>
  <c r="E73" i="62"/>
  <c r="E72" i="62"/>
  <c r="E71" i="62"/>
  <c r="E68" i="62"/>
  <c r="E67" i="62"/>
  <c r="E66" i="62"/>
  <c r="E65" i="62"/>
  <c r="E64" i="62"/>
  <c r="E63" i="62"/>
  <c r="E62" i="62"/>
  <c r="E61" i="62"/>
  <c r="E60" i="62"/>
  <c r="E59" i="62"/>
  <c r="E58" i="62"/>
  <c r="E57" i="62"/>
  <c r="E53" i="62"/>
  <c r="E52" i="62"/>
  <c r="E51" i="62"/>
  <c r="E50" i="62"/>
  <c r="E49" i="62"/>
  <c r="E48" i="62"/>
  <c r="E47" i="62"/>
  <c r="E44" i="62"/>
  <c r="E43" i="62"/>
  <c r="E42" i="62" s="1"/>
  <c r="E40" i="62"/>
  <c r="E39" i="62"/>
  <c r="E38" i="62"/>
  <c r="E37" i="62"/>
  <c r="E36" i="62"/>
  <c r="E35" i="62"/>
  <c r="E34" i="62"/>
  <c r="E33" i="62"/>
  <c r="E32" i="62"/>
  <c r="E29" i="62"/>
  <c r="E28" i="62"/>
  <c r="E27" i="62" s="1"/>
  <c r="E26" i="62"/>
  <c r="E25" i="62"/>
  <c r="E24" i="62"/>
  <c r="E23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181" i="3"/>
  <c r="E129" i="3"/>
  <c r="E122" i="3"/>
  <c r="E102" i="3"/>
  <c r="E158" i="62"/>
  <c r="F125" i="2"/>
  <c r="E21" i="1" s="1"/>
  <c r="D21" i="1"/>
  <c r="F21" i="1"/>
  <c r="C114" i="2"/>
  <c r="D114" i="2"/>
  <c r="F96" i="2"/>
  <c r="E183" i="62" l="1"/>
  <c r="E82" i="62"/>
  <c r="E46" i="62"/>
  <c r="E173" i="62"/>
  <c r="E166" i="62"/>
  <c r="E162" i="62"/>
  <c r="E147" i="62"/>
  <c r="E137" i="62"/>
  <c r="E116" i="62"/>
  <c r="E101" i="62"/>
  <c r="E93" i="62"/>
  <c r="E76" i="62"/>
  <c r="E70" i="62"/>
  <c r="E56" i="62"/>
  <c r="E31" i="62"/>
  <c r="E22" i="62"/>
  <c r="E7" i="62"/>
  <c r="E156" i="62"/>
  <c r="E55" i="62" l="1"/>
  <c r="TF184" i="3"/>
  <c r="TF174" i="3"/>
  <c r="TF167" i="3"/>
  <c r="TF163" i="3"/>
  <c r="TF157" i="3"/>
  <c r="TF148" i="3"/>
  <c r="TF138" i="3"/>
  <c r="TF134" i="3"/>
  <c r="TF130" i="3"/>
  <c r="TF126" i="3"/>
  <c r="TF123" i="3"/>
  <c r="TF117" i="3"/>
  <c r="TF110" i="3"/>
  <c r="TF102" i="3"/>
  <c r="TF94" i="3"/>
  <c r="TF83" i="3"/>
  <c r="TF77" i="3"/>
  <c r="TF71" i="3"/>
  <c r="TF57" i="3"/>
  <c r="TF47" i="3"/>
  <c r="TF43" i="3"/>
  <c r="TF32" i="3"/>
  <c r="TF28" i="3"/>
  <c r="TF23" i="3"/>
  <c r="TF21" i="3"/>
  <c r="TF8" i="3"/>
  <c r="TF7" i="3" s="1"/>
  <c r="TB184" i="3"/>
  <c r="TB189" i="3" s="1"/>
  <c r="TB174" i="3"/>
  <c r="TB167" i="3"/>
  <c r="TB163" i="3"/>
  <c r="TB157" i="3"/>
  <c r="TB148" i="3"/>
  <c r="TB138" i="3"/>
  <c r="TB134" i="3"/>
  <c r="TB130" i="3"/>
  <c r="TB126" i="3"/>
  <c r="TB123" i="3"/>
  <c r="TB117" i="3"/>
  <c r="TB110" i="3"/>
  <c r="TB102" i="3"/>
  <c r="TB94" i="3"/>
  <c r="TB83" i="3"/>
  <c r="TB77" i="3"/>
  <c r="TB71" i="3"/>
  <c r="TB57" i="3"/>
  <c r="TB56" i="3" s="1"/>
  <c r="TB47" i="3"/>
  <c r="TB43" i="3"/>
  <c r="TB32" i="3"/>
  <c r="TB28" i="3"/>
  <c r="TB23" i="3"/>
  <c r="TB21" i="3"/>
  <c r="TB8" i="3"/>
  <c r="TB7" i="3" s="1"/>
  <c r="SX184" i="3"/>
  <c r="SX189" i="3" s="1"/>
  <c r="SX174" i="3"/>
  <c r="SX167" i="3"/>
  <c r="SX163" i="3"/>
  <c r="SX157" i="3"/>
  <c r="SX148" i="3"/>
  <c r="SX138" i="3"/>
  <c r="SX134" i="3"/>
  <c r="SX130" i="3"/>
  <c r="SX126" i="3"/>
  <c r="SX123" i="3"/>
  <c r="SX117" i="3"/>
  <c r="SX110" i="3"/>
  <c r="SX102" i="3"/>
  <c r="SX94" i="3"/>
  <c r="SX83" i="3"/>
  <c r="SX77" i="3"/>
  <c r="SX71" i="3"/>
  <c r="SX57" i="3"/>
  <c r="SX47" i="3"/>
  <c r="SX43" i="3"/>
  <c r="SX32" i="3"/>
  <c r="SX28" i="3"/>
  <c r="SX23" i="3"/>
  <c r="SX21" i="3"/>
  <c r="SX7" i="3" s="1"/>
  <c r="SX8" i="3"/>
  <c r="ST184" i="3"/>
  <c r="ST174" i="3"/>
  <c r="ST167" i="3"/>
  <c r="ST163" i="3"/>
  <c r="ST157" i="3"/>
  <c r="ST148" i="3"/>
  <c r="ST138" i="3"/>
  <c r="ST134" i="3"/>
  <c r="ST130" i="3"/>
  <c r="ST126" i="3"/>
  <c r="ST123" i="3"/>
  <c r="ST117" i="3"/>
  <c r="ST110" i="3"/>
  <c r="ST102" i="3"/>
  <c r="ST94" i="3"/>
  <c r="ST83" i="3"/>
  <c r="ST77" i="3"/>
  <c r="ST71" i="3"/>
  <c r="ST57" i="3"/>
  <c r="ST47" i="3"/>
  <c r="ST43" i="3"/>
  <c r="ST32" i="3"/>
  <c r="ST28" i="3"/>
  <c r="ST23" i="3"/>
  <c r="ST21" i="3"/>
  <c r="ST8" i="3"/>
  <c r="ST7" i="3" s="1"/>
  <c r="SP184" i="3"/>
  <c r="SP174" i="3"/>
  <c r="SP167" i="3"/>
  <c r="SP163" i="3"/>
  <c r="SP157" i="3"/>
  <c r="SP148" i="3"/>
  <c r="SP138" i="3"/>
  <c r="SP134" i="3"/>
  <c r="SP130" i="3"/>
  <c r="SP126" i="3"/>
  <c r="SP123" i="3"/>
  <c r="SP117" i="3"/>
  <c r="SP110" i="3"/>
  <c r="SP102" i="3"/>
  <c r="SP94" i="3"/>
  <c r="SP83" i="3"/>
  <c r="SP77" i="3"/>
  <c r="SP71" i="3"/>
  <c r="SP57" i="3"/>
  <c r="SP47" i="3"/>
  <c r="SP43" i="3"/>
  <c r="SP32" i="3"/>
  <c r="SP28" i="3"/>
  <c r="SP23" i="3"/>
  <c r="SP7" i="3" s="1"/>
  <c r="SP21" i="3"/>
  <c r="SP8" i="3"/>
  <c r="SL184" i="3"/>
  <c r="SL189" i="3" s="1"/>
  <c r="SL174" i="3"/>
  <c r="SL167" i="3"/>
  <c r="SL163" i="3"/>
  <c r="SL157" i="3"/>
  <c r="SL148" i="3"/>
  <c r="SL138" i="3"/>
  <c r="SL134" i="3"/>
  <c r="SL130" i="3"/>
  <c r="SL126" i="3"/>
  <c r="SL123" i="3"/>
  <c r="SL117" i="3"/>
  <c r="SL110" i="3"/>
  <c r="SL102" i="3"/>
  <c r="SL94" i="3"/>
  <c r="SL83" i="3"/>
  <c r="SL77" i="3"/>
  <c r="SL71" i="3"/>
  <c r="SL57" i="3"/>
  <c r="SL47" i="3"/>
  <c r="SL43" i="3"/>
  <c r="SL32" i="3"/>
  <c r="SL28" i="3"/>
  <c r="SL23" i="3"/>
  <c r="SL21" i="3"/>
  <c r="SL8" i="3"/>
  <c r="SL7" i="3" s="1"/>
  <c r="SH184" i="3"/>
  <c r="SH189" i="3" s="1"/>
  <c r="SH174" i="3"/>
  <c r="SH167" i="3"/>
  <c r="SH163" i="3"/>
  <c r="SH157" i="3"/>
  <c r="SH148" i="3"/>
  <c r="SH138" i="3"/>
  <c r="SH134" i="3"/>
  <c r="SH130" i="3"/>
  <c r="SH126" i="3"/>
  <c r="SH123" i="3"/>
  <c r="SH117" i="3"/>
  <c r="SH110" i="3"/>
  <c r="SH102" i="3"/>
  <c r="SH94" i="3"/>
  <c r="SH83" i="3"/>
  <c r="SH77" i="3"/>
  <c r="SH71" i="3"/>
  <c r="SH57" i="3"/>
  <c r="SH47" i="3"/>
  <c r="SH43" i="3"/>
  <c r="SH32" i="3"/>
  <c r="SH28" i="3"/>
  <c r="SH23" i="3"/>
  <c r="SH21" i="3"/>
  <c r="SH8" i="3"/>
  <c r="SH7" i="3" s="1"/>
  <c r="SD184" i="3"/>
  <c r="SD174" i="3"/>
  <c r="SD167" i="3"/>
  <c r="SD163" i="3"/>
  <c r="SD157" i="3"/>
  <c r="SD148" i="3"/>
  <c r="SD138" i="3"/>
  <c r="SD134" i="3"/>
  <c r="SD130" i="3"/>
  <c r="SD126" i="3"/>
  <c r="SD123" i="3"/>
  <c r="SD117" i="3"/>
  <c r="SD110" i="3"/>
  <c r="SD102" i="3"/>
  <c r="SD94" i="3"/>
  <c r="SD83" i="3"/>
  <c r="SD77" i="3"/>
  <c r="SD71" i="3"/>
  <c r="SD57" i="3"/>
  <c r="SD47" i="3"/>
  <c r="SD43" i="3"/>
  <c r="SD32" i="3"/>
  <c r="SD28" i="3"/>
  <c r="SD23" i="3"/>
  <c r="SD21" i="3"/>
  <c r="SD8" i="3"/>
  <c r="SD7" i="3"/>
  <c r="RZ184" i="3"/>
  <c r="RZ174" i="3"/>
  <c r="RZ189" i="3" s="1"/>
  <c r="RZ167" i="3"/>
  <c r="RZ163" i="3"/>
  <c r="RZ157" i="3"/>
  <c r="RZ148" i="3"/>
  <c r="RZ138" i="3"/>
  <c r="RZ134" i="3"/>
  <c r="RZ130" i="3"/>
  <c r="RZ126" i="3"/>
  <c r="RZ123" i="3"/>
  <c r="RZ117" i="3"/>
  <c r="RZ110" i="3"/>
  <c r="RZ102" i="3"/>
  <c r="RZ94" i="3"/>
  <c r="RZ83" i="3"/>
  <c r="RZ77" i="3"/>
  <c r="RZ71" i="3"/>
  <c r="RZ57" i="3"/>
  <c r="RZ47" i="3"/>
  <c r="RZ43" i="3"/>
  <c r="RZ32" i="3"/>
  <c r="RZ28" i="3"/>
  <c r="RZ23" i="3"/>
  <c r="RZ21" i="3"/>
  <c r="RZ8" i="3"/>
  <c r="RZ7" i="3" s="1"/>
  <c r="RV184" i="3"/>
  <c r="RV174" i="3"/>
  <c r="RV167" i="3"/>
  <c r="RV163" i="3"/>
  <c r="RV157" i="3"/>
  <c r="RV148" i="3"/>
  <c r="RV138" i="3"/>
  <c r="RV134" i="3"/>
  <c r="RV130" i="3"/>
  <c r="RV126" i="3"/>
  <c r="RV123" i="3"/>
  <c r="RV117" i="3"/>
  <c r="RV110" i="3"/>
  <c r="RV102" i="3"/>
  <c r="RV94" i="3"/>
  <c r="RV83" i="3"/>
  <c r="RV77" i="3"/>
  <c r="RV71" i="3"/>
  <c r="RV57" i="3"/>
  <c r="RV47" i="3"/>
  <c r="RV43" i="3"/>
  <c r="RV32" i="3"/>
  <c r="RV28" i="3"/>
  <c r="RV23" i="3"/>
  <c r="RV21" i="3"/>
  <c r="RV8" i="3"/>
  <c r="RV7" i="3" s="1"/>
  <c r="RR184" i="3"/>
  <c r="RR174" i="3"/>
  <c r="RR189" i="3" s="1"/>
  <c r="RR167" i="3"/>
  <c r="RR163" i="3"/>
  <c r="RR157" i="3"/>
  <c r="RR148" i="3"/>
  <c r="RR138" i="3"/>
  <c r="RR134" i="3"/>
  <c r="RR130" i="3"/>
  <c r="RR126" i="3"/>
  <c r="RR123" i="3"/>
  <c r="RR117" i="3"/>
  <c r="RR110" i="3"/>
  <c r="RR102" i="3"/>
  <c r="RR94" i="3"/>
  <c r="RR83" i="3"/>
  <c r="RR77" i="3"/>
  <c r="RR71" i="3"/>
  <c r="RR57" i="3"/>
  <c r="RR47" i="3"/>
  <c r="RR43" i="3"/>
  <c r="RR32" i="3"/>
  <c r="RR28" i="3"/>
  <c r="RR23" i="3"/>
  <c r="RR21" i="3"/>
  <c r="RR8" i="3"/>
  <c r="RR7" i="3" s="1"/>
  <c r="RN184" i="3"/>
  <c r="RN189" i="3" s="1"/>
  <c r="RN174" i="3"/>
  <c r="RN167" i="3"/>
  <c r="RN163" i="3"/>
  <c r="RN157" i="3"/>
  <c r="RN148" i="3"/>
  <c r="RN138" i="3"/>
  <c r="RN134" i="3"/>
  <c r="RN130" i="3"/>
  <c r="RN126" i="3"/>
  <c r="RN123" i="3"/>
  <c r="RN117" i="3"/>
  <c r="RN110" i="3"/>
  <c r="RN102" i="3"/>
  <c r="RN94" i="3"/>
  <c r="RN83" i="3"/>
  <c r="RN77" i="3"/>
  <c r="RN71" i="3"/>
  <c r="RN57" i="3"/>
  <c r="RN47" i="3"/>
  <c r="RN43" i="3"/>
  <c r="RN32" i="3"/>
  <c r="RN28" i="3"/>
  <c r="RN23" i="3"/>
  <c r="RN21" i="3"/>
  <c r="RN8" i="3"/>
  <c r="RN7" i="3" s="1"/>
  <c r="RJ184" i="3"/>
  <c r="RJ174" i="3"/>
  <c r="RJ167" i="3"/>
  <c r="RJ163" i="3"/>
  <c r="RJ157" i="3"/>
  <c r="RJ148" i="3"/>
  <c r="RJ138" i="3"/>
  <c r="RJ134" i="3"/>
  <c r="RJ130" i="3"/>
  <c r="RJ126" i="3"/>
  <c r="RJ123" i="3"/>
  <c r="RJ117" i="3"/>
  <c r="RJ110" i="3"/>
  <c r="RJ102" i="3"/>
  <c r="RJ94" i="3"/>
  <c r="RJ83" i="3"/>
  <c r="RJ77" i="3"/>
  <c r="RJ56" i="3" s="1"/>
  <c r="RJ71" i="3"/>
  <c r="RJ57" i="3"/>
  <c r="RJ47" i="3"/>
  <c r="RJ43" i="3"/>
  <c r="RJ32" i="3"/>
  <c r="RJ28" i="3"/>
  <c r="RJ23" i="3"/>
  <c r="RJ7" i="3" s="1"/>
  <c r="RJ21" i="3"/>
  <c r="RJ8" i="3"/>
  <c r="RF184" i="3"/>
  <c r="RF174" i="3"/>
  <c r="RF189" i="3" s="1"/>
  <c r="RF167" i="3"/>
  <c r="RF163" i="3"/>
  <c r="RF157" i="3"/>
  <c r="RF148" i="3"/>
  <c r="RF138" i="3"/>
  <c r="RF134" i="3"/>
  <c r="RF130" i="3"/>
  <c r="RF126" i="3"/>
  <c r="RF123" i="3"/>
  <c r="RF117" i="3"/>
  <c r="RF110" i="3"/>
  <c r="RF102" i="3"/>
  <c r="RF94" i="3"/>
  <c r="RF83" i="3"/>
  <c r="RF77" i="3"/>
  <c r="RF71" i="3"/>
  <c r="RF57" i="3"/>
  <c r="RF47" i="3"/>
  <c r="RF43" i="3"/>
  <c r="RF32" i="3"/>
  <c r="RF28" i="3"/>
  <c r="RF23" i="3"/>
  <c r="RF21" i="3"/>
  <c r="RF8" i="3"/>
  <c r="RF7" i="3" s="1"/>
  <c r="RB184" i="3"/>
  <c r="RB189" i="3" s="1"/>
  <c r="RB174" i="3"/>
  <c r="RB167" i="3"/>
  <c r="RB163" i="3"/>
  <c r="RB157" i="3"/>
  <c r="RB148" i="3"/>
  <c r="RB138" i="3"/>
  <c r="RB134" i="3"/>
  <c r="RB130" i="3"/>
  <c r="RB126" i="3"/>
  <c r="RB123" i="3"/>
  <c r="RB117" i="3"/>
  <c r="RB110" i="3"/>
  <c r="RB102" i="3"/>
  <c r="RB94" i="3"/>
  <c r="RB83" i="3"/>
  <c r="RB77" i="3"/>
  <c r="RB71" i="3"/>
  <c r="RB57" i="3"/>
  <c r="RB47" i="3"/>
  <c r="RB43" i="3"/>
  <c r="RB32" i="3"/>
  <c r="RB28" i="3"/>
  <c r="RB23" i="3"/>
  <c r="RB21" i="3"/>
  <c r="RB8" i="3"/>
  <c r="RB7" i="3" s="1"/>
  <c r="QX184" i="3"/>
  <c r="QX189" i="3" s="1"/>
  <c r="QX174" i="3"/>
  <c r="QX167" i="3"/>
  <c r="QX163" i="3"/>
  <c r="QX157" i="3"/>
  <c r="QX148" i="3"/>
  <c r="QX138" i="3"/>
  <c r="QX134" i="3"/>
  <c r="QX130" i="3"/>
  <c r="QX126" i="3"/>
  <c r="QX123" i="3"/>
  <c r="QX117" i="3"/>
  <c r="QX110" i="3"/>
  <c r="QX102" i="3"/>
  <c r="QX94" i="3"/>
  <c r="QX83" i="3"/>
  <c r="QX77" i="3"/>
  <c r="QX71" i="3"/>
  <c r="QX57" i="3"/>
  <c r="QX47" i="3"/>
  <c r="QX43" i="3"/>
  <c r="QX32" i="3"/>
  <c r="QX28" i="3"/>
  <c r="QX23" i="3"/>
  <c r="QX21" i="3"/>
  <c r="QX8" i="3"/>
  <c r="QX7" i="3"/>
  <c r="QT184" i="3"/>
  <c r="QT189" i="3" s="1"/>
  <c r="QT174" i="3"/>
  <c r="QT167" i="3"/>
  <c r="QT163" i="3"/>
  <c r="QT157" i="3"/>
  <c r="QT148" i="3"/>
  <c r="QT138" i="3"/>
  <c r="QT134" i="3"/>
  <c r="QT130" i="3"/>
  <c r="QT126" i="3"/>
  <c r="QT123" i="3"/>
  <c r="QT117" i="3"/>
  <c r="QT110" i="3"/>
  <c r="QT102" i="3"/>
  <c r="QT94" i="3"/>
  <c r="QT83" i="3"/>
  <c r="QT77" i="3"/>
  <c r="QT71" i="3"/>
  <c r="QT57" i="3"/>
  <c r="QT47" i="3"/>
  <c r="QT43" i="3"/>
  <c r="QT32" i="3"/>
  <c r="QT28" i="3"/>
  <c r="QT23" i="3"/>
  <c r="QT21" i="3"/>
  <c r="QT8" i="3"/>
  <c r="QP184" i="3"/>
  <c r="QP174" i="3"/>
  <c r="QP167" i="3"/>
  <c r="QP163" i="3"/>
  <c r="QP157" i="3"/>
  <c r="QP148" i="3"/>
  <c r="QP138" i="3"/>
  <c r="QP134" i="3"/>
  <c r="QP130" i="3"/>
  <c r="QP126" i="3"/>
  <c r="QP123" i="3"/>
  <c r="QP117" i="3"/>
  <c r="QP110" i="3"/>
  <c r="QP102" i="3"/>
  <c r="QP94" i="3"/>
  <c r="QP83" i="3"/>
  <c r="QP77" i="3"/>
  <c r="QP71" i="3"/>
  <c r="QP57" i="3"/>
  <c r="QP56" i="3" s="1"/>
  <c r="QP47" i="3"/>
  <c r="QP43" i="3"/>
  <c r="QP32" i="3"/>
  <c r="QP28" i="3"/>
  <c r="QP23" i="3"/>
  <c r="QP21" i="3"/>
  <c r="QP8" i="3"/>
  <c r="QL184" i="3"/>
  <c r="QL174" i="3"/>
  <c r="QL167" i="3"/>
  <c r="QL163" i="3"/>
  <c r="QL157" i="3"/>
  <c r="QL148" i="3"/>
  <c r="QL138" i="3"/>
  <c r="QL134" i="3"/>
  <c r="QL130" i="3"/>
  <c r="QL126" i="3"/>
  <c r="QL123" i="3"/>
  <c r="QL117" i="3"/>
  <c r="QL110" i="3"/>
  <c r="QL102" i="3"/>
  <c r="QL94" i="3"/>
  <c r="QL83" i="3"/>
  <c r="QL77" i="3"/>
  <c r="QL71" i="3"/>
  <c r="QL57" i="3"/>
  <c r="QL47" i="3"/>
  <c r="QL43" i="3"/>
  <c r="QL32" i="3"/>
  <c r="QL28" i="3"/>
  <c r="QL23" i="3"/>
  <c r="QL7" i="3" s="1"/>
  <c r="QL21" i="3"/>
  <c r="QL8" i="3"/>
  <c r="QH189" i="3"/>
  <c r="QH184" i="3"/>
  <c r="QH174" i="3"/>
  <c r="QH167" i="3"/>
  <c r="QH163" i="3"/>
  <c r="QH157" i="3"/>
  <c r="QH148" i="3"/>
  <c r="QH138" i="3"/>
  <c r="QH134" i="3"/>
  <c r="QH130" i="3"/>
  <c r="QH126" i="3"/>
  <c r="QH123" i="3"/>
  <c r="QH117" i="3"/>
  <c r="QH110" i="3"/>
  <c r="QH102" i="3"/>
  <c r="QH94" i="3"/>
  <c r="QH83" i="3"/>
  <c r="QH77" i="3"/>
  <c r="QH71" i="3"/>
  <c r="QH57" i="3"/>
  <c r="QH47" i="3"/>
  <c r="QH43" i="3"/>
  <c r="QH32" i="3"/>
  <c r="QH28" i="3"/>
  <c r="QH23" i="3"/>
  <c r="QH21" i="3"/>
  <c r="QH8" i="3"/>
  <c r="QH7" i="3" s="1"/>
  <c r="QD184" i="3"/>
  <c r="QD174" i="3"/>
  <c r="QD189" i="3" s="1"/>
  <c r="QD167" i="3"/>
  <c r="QD163" i="3"/>
  <c r="QD157" i="3"/>
  <c r="QD148" i="3"/>
  <c r="QD138" i="3"/>
  <c r="QD134" i="3"/>
  <c r="QD130" i="3"/>
  <c r="QD126" i="3"/>
  <c r="QD123" i="3"/>
  <c r="QD117" i="3"/>
  <c r="QD110" i="3"/>
  <c r="QD102" i="3"/>
  <c r="QD94" i="3"/>
  <c r="QD83" i="3"/>
  <c r="QD77" i="3"/>
  <c r="QD56" i="3" s="1"/>
  <c r="QD71" i="3"/>
  <c r="QD57" i="3"/>
  <c r="QD47" i="3"/>
  <c r="QD43" i="3"/>
  <c r="QD32" i="3"/>
  <c r="QD28" i="3"/>
  <c r="QD23" i="3"/>
  <c r="QD7" i="3" s="1"/>
  <c r="QD172" i="3" s="1"/>
  <c r="QD21" i="3"/>
  <c r="QD8" i="3"/>
  <c r="FR184" i="3"/>
  <c r="FR189" i="3" s="1"/>
  <c r="FR174" i="3"/>
  <c r="FR167" i="3"/>
  <c r="FR163" i="3"/>
  <c r="FR157" i="3"/>
  <c r="FR148" i="3"/>
  <c r="FR138" i="3"/>
  <c r="FR134" i="3"/>
  <c r="FR130" i="3"/>
  <c r="FR126" i="3"/>
  <c r="FR123" i="3"/>
  <c r="FR117" i="3"/>
  <c r="FR110" i="3"/>
  <c r="FR102" i="3"/>
  <c r="FR94" i="3"/>
  <c r="FR83" i="3"/>
  <c r="FR77" i="3"/>
  <c r="FR71" i="3"/>
  <c r="FR57" i="3"/>
  <c r="FR47" i="3"/>
  <c r="FR43" i="3"/>
  <c r="FR32" i="3"/>
  <c r="FR28" i="3"/>
  <c r="FR23" i="3"/>
  <c r="FR21" i="3"/>
  <c r="FR8" i="3"/>
  <c r="FR7" i="3" s="1"/>
  <c r="FN184" i="3"/>
  <c r="FN189" i="3" s="1"/>
  <c r="FN174" i="3"/>
  <c r="FN167" i="3"/>
  <c r="FN163" i="3"/>
  <c r="FN157" i="3"/>
  <c r="FN148" i="3"/>
  <c r="FN138" i="3"/>
  <c r="FN134" i="3"/>
  <c r="FN130" i="3"/>
  <c r="FN126" i="3"/>
  <c r="FN123" i="3"/>
  <c r="FN117" i="3"/>
  <c r="FN110" i="3"/>
  <c r="FN102" i="3"/>
  <c r="FN94" i="3"/>
  <c r="FN83" i="3"/>
  <c r="FN77" i="3"/>
  <c r="FN71" i="3"/>
  <c r="FN57" i="3"/>
  <c r="FN47" i="3"/>
  <c r="FN43" i="3"/>
  <c r="FN32" i="3"/>
  <c r="FN28" i="3"/>
  <c r="FN23" i="3"/>
  <c r="FN21" i="3"/>
  <c r="FN7" i="3" s="1"/>
  <c r="FN8" i="3"/>
  <c r="FJ184" i="3"/>
  <c r="FJ174" i="3"/>
  <c r="FJ167" i="3"/>
  <c r="FJ163" i="3"/>
  <c r="FJ157" i="3"/>
  <c r="FJ148" i="3"/>
  <c r="FJ138" i="3"/>
  <c r="FJ134" i="3"/>
  <c r="FJ130" i="3"/>
  <c r="FJ126" i="3"/>
  <c r="FJ123" i="3"/>
  <c r="FJ117" i="3"/>
  <c r="FJ110" i="3"/>
  <c r="FJ102" i="3"/>
  <c r="FJ94" i="3"/>
  <c r="FJ83" i="3"/>
  <c r="FJ77" i="3"/>
  <c r="FJ71" i="3"/>
  <c r="FJ57" i="3"/>
  <c r="FJ47" i="3"/>
  <c r="FJ43" i="3"/>
  <c r="FJ32" i="3"/>
  <c r="FJ28" i="3"/>
  <c r="FJ23" i="3"/>
  <c r="FJ21" i="3"/>
  <c r="FJ8" i="3"/>
  <c r="FJ7" i="3" s="1"/>
  <c r="FF184" i="3"/>
  <c r="FF189" i="3" s="1"/>
  <c r="FF174" i="3"/>
  <c r="FF167" i="3"/>
  <c r="FF163" i="3"/>
  <c r="FF157" i="3"/>
  <c r="FF148" i="3"/>
  <c r="FF138" i="3"/>
  <c r="FF134" i="3"/>
  <c r="FF130" i="3"/>
  <c r="FF126" i="3"/>
  <c r="FF123" i="3"/>
  <c r="FF117" i="3"/>
  <c r="FF110" i="3"/>
  <c r="FF102" i="3"/>
  <c r="FF94" i="3"/>
  <c r="FF83" i="3"/>
  <c r="FF77" i="3"/>
  <c r="FF71" i="3"/>
  <c r="FF57" i="3"/>
  <c r="FF47" i="3"/>
  <c r="FF43" i="3"/>
  <c r="FF32" i="3"/>
  <c r="FF28" i="3"/>
  <c r="FF23" i="3"/>
  <c r="FF21" i="3"/>
  <c r="FF8" i="3"/>
  <c r="FF7" i="3" s="1"/>
  <c r="FB189" i="3"/>
  <c r="FB184" i="3"/>
  <c r="FB174" i="3"/>
  <c r="FB167" i="3"/>
  <c r="FB163" i="3"/>
  <c r="FB157" i="3"/>
  <c r="FB148" i="3"/>
  <c r="FB138" i="3"/>
  <c r="FB134" i="3"/>
  <c r="FB130" i="3"/>
  <c r="FB126" i="3"/>
  <c r="FB123" i="3"/>
  <c r="FB117" i="3"/>
  <c r="FB110" i="3"/>
  <c r="FB102" i="3"/>
  <c r="FB94" i="3"/>
  <c r="FB83" i="3"/>
  <c r="FB77" i="3"/>
  <c r="FB71" i="3"/>
  <c r="FB57" i="3"/>
  <c r="FB47" i="3"/>
  <c r="FB43" i="3"/>
  <c r="FB32" i="3"/>
  <c r="FB28" i="3"/>
  <c r="FB23" i="3"/>
  <c r="FB21" i="3"/>
  <c r="FB8" i="3"/>
  <c r="FB7" i="3" s="1"/>
  <c r="EX95" i="3"/>
  <c r="EW95" i="3"/>
  <c r="EX184" i="3"/>
  <c r="EX174" i="3"/>
  <c r="EX167" i="3"/>
  <c r="EX163" i="3"/>
  <c r="EX157" i="3"/>
  <c r="EX148" i="3"/>
  <c r="EX138" i="3"/>
  <c r="EX134" i="3"/>
  <c r="EX130" i="3"/>
  <c r="EX126" i="3"/>
  <c r="EX123" i="3"/>
  <c r="EX117" i="3"/>
  <c r="EX110" i="3"/>
  <c r="EX102" i="3"/>
  <c r="EX94" i="3"/>
  <c r="EX83" i="3"/>
  <c r="EX77" i="3"/>
  <c r="EX56" i="3" s="1"/>
  <c r="EX71" i="3"/>
  <c r="EX57" i="3"/>
  <c r="EX47" i="3"/>
  <c r="EX43" i="3"/>
  <c r="EX32" i="3"/>
  <c r="EX28" i="3"/>
  <c r="EX23" i="3"/>
  <c r="EX7" i="3" s="1"/>
  <c r="EX21" i="3"/>
  <c r="EX8" i="3"/>
  <c r="ET184" i="3"/>
  <c r="ET189" i="3" s="1"/>
  <c r="ET174" i="3"/>
  <c r="ET167" i="3"/>
  <c r="ET163" i="3"/>
  <c r="ET157" i="3"/>
  <c r="ET148" i="3"/>
  <c r="ET138" i="3"/>
  <c r="ET134" i="3"/>
  <c r="ET130" i="3"/>
  <c r="ET126" i="3"/>
  <c r="ET123" i="3"/>
  <c r="ET117" i="3"/>
  <c r="ET110" i="3"/>
  <c r="ET102" i="3"/>
  <c r="ET94" i="3"/>
  <c r="ET83" i="3"/>
  <c r="ET77" i="3"/>
  <c r="ET71" i="3"/>
  <c r="ET57" i="3"/>
  <c r="ET56" i="3" s="1"/>
  <c r="ET47" i="3"/>
  <c r="ET43" i="3"/>
  <c r="ET32" i="3"/>
  <c r="ET28" i="3"/>
  <c r="ET23" i="3"/>
  <c r="ET21" i="3"/>
  <c r="ET8" i="3"/>
  <c r="ET7" i="3" s="1"/>
  <c r="EP85" i="3"/>
  <c r="EP184" i="3"/>
  <c r="EP174" i="3"/>
  <c r="EP167" i="3"/>
  <c r="EP163" i="3"/>
  <c r="EP157" i="3"/>
  <c r="EP148" i="3"/>
  <c r="EP138" i="3"/>
  <c r="EP134" i="3"/>
  <c r="EP130" i="3"/>
  <c r="EP126" i="3"/>
  <c r="EP123" i="3"/>
  <c r="EP117" i="3"/>
  <c r="EP110" i="3"/>
  <c r="EP102" i="3"/>
  <c r="EP94" i="3"/>
  <c r="EP83" i="3"/>
  <c r="EP77" i="3"/>
  <c r="EP71" i="3"/>
  <c r="EP57" i="3"/>
  <c r="EP47" i="3"/>
  <c r="EP43" i="3"/>
  <c r="EP32" i="3"/>
  <c r="EP28" i="3"/>
  <c r="EP23" i="3"/>
  <c r="EP7" i="3" s="1"/>
  <c r="EP21" i="3"/>
  <c r="EP8" i="3"/>
  <c r="EL184" i="3"/>
  <c r="EL174" i="3"/>
  <c r="EL167" i="3"/>
  <c r="EL163" i="3"/>
  <c r="EL148" i="3"/>
  <c r="EL138" i="3"/>
  <c r="EL134" i="3"/>
  <c r="EL130" i="3"/>
  <c r="EL126" i="3"/>
  <c r="EL123" i="3"/>
  <c r="EL117" i="3"/>
  <c r="EL110" i="3"/>
  <c r="EL102" i="3"/>
  <c r="EL94" i="3"/>
  <c r="EL83" i="3"/>
  <c r="EL77" i="3"/>
  <c r="EL71" i="3"/>
  <c r="EL57" i="3"/>
  <c r="EL47" i="3"/>
  <c r="EL43" i="3"/>
  <c r="EL32" i="3"/>
  <c r="EL28" i="3"/>
  <c r="EL23" i="3"/>
  <c r="EL21" i="3"/>
  <c r="EL8" i="3"/>
  <c r="EL7" i="3" s="1"/>
  <c r="EH184" i="3"/>
  <c r="EH174" i="3"/>
  <c r="EH189" i="3" s="1"/>
  <c r="EH167" i="3"/>
  <c r="EH163" i="3"/>
  <c r="EH157" i="3"/>
  <c r="EH148" i="3"/>
  <c r="EH138" i="3"/>
  <c r="EH134" i="3"/>
  <c r="EH130" i="3"/>
  <c r="EH126" i="3"/>
  <c r="EH123" i="3"/>
  <c r="EH117" i="3"/>
  <c r="EH110" i="3"/>
  <c r="EH102" i="3"/>
  <c r="EH94" i="3"/>
  <c r="EH83" i="3"/>
  <c r="EH77" i="3"/>
  <c r="EH71" i="3"/>
  <c r="EH57" i="3"/>
  <c r="EH47" i="3"/>
  <c r="EH43" i="3"/>
  <c r="EH32" i="3"/>
  <c r="EH28" i="3"/>
  <c r="EH23" i="3"/>
  <c r="EH21" i="3"/>
  <c r="EH8" i="3"/>
  <c r="EH7" i="3" s="1"/>
  <c r="ED184" i="3"/>
  <c r="ED174" i="3"/>
  <c r="ED167" i="3"/>
  <c r="ED163" i="3"/>
  <c r="ED157" i="3"/>
  <c r="ED148" i="3"/>
  <c r="ED138" i="3"/>
  <c r="ED134" i="3"/>
  <c r="ED130" i="3"/>
  <c r="ED126" i="3"/>
  <c r="ED123" i="3"/>
  <c r="ED117" i="3"/>
  <c r="ED110" i="3"/>
  <c r="ED102" i="3"/>
  <c r="ED94" i="3"/>
  <c r="ED83" i="3"/>
  <c r="ED77" i="3"/>
  <c r="ED71" i="3"/>
  <c r="ED57" i="3"/>
  <c r="ED56" i="3" s="1"/>
  <c r="ED47" i="3"/>
  <c r="ED43" i="3"/>
  <c r="ED32" i="3"/>
  <c r="ED28" i="3"/>
  <c r="ED23" i="3"/>
  <c r="ED21" i="3"/>
  <c r="ED8" i="3"/>
  <c r="ED7" i="3" s="1"/>
  <c r="DZ184" i="3"/>
  <c r="DZ174" i="3"/>
  <c r="DZ189" i="3" s="1"/>
  <c r="DZ167" i="3"/>
  <c r="DZ163" i="3"/>
  <c r="DZ157" i="3"/>
  <c r="DZ148" i="3"/>
  <c r="DZ138" i="3"/>
  <c r="DZ134" i="3"/>
  <c r="DZ130" i="3"/>
  <c r="DZ126" i="3"/>
  <c r="DZ123" i="3"/>
  <c r="DZ117" i="3"/>
  <c r="DZ110" i="3"/>
  <c r="DZ102" i="3"/>
  <c r="DZ94" i="3"/>
  <c r="DZ83" i="3"/>
  <c r="DZ77" i="3"/>
  <c r="DZ71" i="3"/>
  <c r="DZ57" i="3"/>
  <c r="DZ47" i="3"/>
  <c r="DZ43" i="3"/>
  <c r="DZ32" i="3"/>
  <c r="DZ28" i="3"/>
  <c r="DZ23" i="3"/>
  <c r="DZ21" i="3"/>
  <c r="DZ8" i="3"/>
  <c r="DZ7" i="3" s="1"/>
  <c r="DV184" i="3"/>
  <c r="DV174" i="3"/>
  <c r="DV167" i="3"/>
  <c r="DV163" i="3"/>
  <c r="DV157" i="3"/>
  <c r="DV148" i="3"/>
  <c r="DV138" i="3"/>
  <c r="DV134" i="3"/>
  <c r="DV130" i="3"/>
  <c r="DV126" i="3"/>
  <c r="DV123" i="3"/>
  <c r="DV117" i="3"/>
  <c r="DV110" i="3"/>
  <c r="DV102" i="3"/>
  <c r="DV94" i="3"/>
  <c r="DV83" i="3"/>
  <c r="DV77" i="3"/>
  <c r="DV71" i="3"/>
  <c r="DV57" i="3"/>
  <c r="DV47" i="3"/>
  <c r="DV43" i="3"/>
  <c r="DV32" i="3"/>
  <c r="DV28" i="3"/>
  <c r="DV23" i="3"/>
  <c r="DV21" i="3"/>
  <c r="DV8" i="3"/>
  <c r="DV7" i="3"/>
  <c r="DR184" i="3"/>
  <c r="DR174" i="3"/>
  <c r="DR167" i="3"/>
  <c r="DR163" i="3"/>
  <c r="DR157" i="3"/>
  <c r="DR148" i="3"/>
  <c r="DR138" i="3"/>
  <c r="DR134" i="3"/>
  <c r="DR130" i="3"/>
  <c r="DR126" i="3"/>
  <c r="DR123" i="3"/>
  <c r="DR117" i="3"/>
  <c r="DR110" i="3"/>
  <c r="DR102" i="3"/>
  <c r="DR94" i="3"/>
  <c r="DR83" i="3"/>
  <c r="DR77" i="3"/>
  <c r="DR71" i="3"/>
  <c r="DR57" i="3"/>
  <c r="DR47" i="3"/>
  <c r="DR43" i="3"/>
  <c r="DR32" i="3"/>
  <c r="DR28" i="3"/>
  <c r="DR23" i="3"/>
  <c r="DR7" i="3" s="1"/>
  <c r="DR21" i="3"/>
  <c r="DR8" i="3"/>
  <c r="DN88" i="3"/>
  <c r="DN83" i="3" s="1"/>
  <c r="DM88" i="3"/>
  <c r="DN115" i="3"/>
  <c r="DM115" i="3"/>
  <c r="DN184" i="3"/>
  <c r="DN174" i="3"/>
  <c r="DN167" i="3"/>
  <c r="DN163" i="3"/>
  <c r="DN157" i="3"/>
  <c r="DN148" i="3"/>
  <c r="DN138" i="3"/>
  <c r="DN134" i="3"/>
  <c r="DN130" i="3"/>
  <c r="DN126" i="3"/>
  <c r="DN123" i="3"/>
  <c r="DN117" i="3"/>
  <c r="DN110" i="3"/>
  <c r="DN102" i="3"/>
  <c r="DN94" i="3"/>
  <c r="DN77" i="3"/>
  <c r="DN71" i="3"/>
  <c r="DN57" i="3"/>
  <c r="DN47" i="3"/>
  <c r="DN43" i="3"/>
  <c r="DN32" i="3"/>
  <c r="DN28" i="3"/>
  <c r="DN23" i="3"/>
  <c r="DN7" i="3" s="1"/>
  <c r="DN21" i="3"/>
  <c r="DN8" i="3"/>
  <c r="DJ85" i="3"/>
  <c r="DJ184" i="3"/>
  <c r="DJ174" i="3"/>
  <c r="DJ167" i="3"/>
  <c r="DJ163" i="3"/>
  <c r="DJ157" i="3"/>
  <c r="DJ148" i="3"/>
  <c r="DJ138" i="3"/>
  <c r="DJ134" i="3"/>
  <c r="DJ130" i="3"/>
  <c r="DJ126" i="3"/>
  <c r="DJ123" i="3"/>
  <c r="DJ117" i="3"/>
  <c r="DJ110" i="3"/>
  <c r="DJ102" i="3"/>
  <c r="DJ94" i="3"/>
  <c r="DJ83" i="3"/>
  <c r="DJ77" i="3"/>
  <c r="DJ71" i="3"/>
  <c r="DJ57" i="3"/>
  <c r="DJ47" i="3"/>
  <c r="DJ43" i="3"/>
  <c r="DJ32" i="3"/>
  <c r="DJ28" i="3"/>
  <c r="DJ23" i="3"/>
  <c r="DJ21" i="3"/>
  <c r="DJ8" i="3"/>
  <c r="DJ7" i="3"/>
  <c r="DF184" i="3"/>
  <c r="DF189" i="3" s="1"/>
  <c r="DF174" i="3"/>
  <c r="DF167" i="3"/>
  <c r="DF163" i="3"/>
  <c r="DF157" i="3"/>
  <c r="DF148" i="3"/>
  <c r="DF138" i="3"/>
  <c r="DF134" i="3"/>
  <c r="DF130" i="3"/>
  <c r="DF126" i="3"/>
  <c r="DF123" i="3"/>
  <c r="DF117" i="3"/>
  <c r="DF110" i="3"/>
  <c r="DF102" i="3"/>
  <c r="DF94" i="3"/>
  <c r="DF83" i="3"/>
  <c r="DF77" i="3"/>
  <c r="DF71" i="3"/>
  <c r="DF57" i="3"/>
  <c r="DF56" i="3" s="1"/>
  <c r="DF47" i="3"/>
  <c r="DF43" i="3"/>
  <c r="DF32" i="3"/>
  <c r="DF28" i="3"/>
  <c r="DF23" i="3"/>
  <c r="DF21" i="3"/>
  <c r="DF8" i="3"/>
  <c r="DF7" i="3" s="1"/>
  <c r="DB184" i="3"/>
  <c r="DB189" i="3" s="1"/>
  <c r="DB174" i="3"/>
  <c r="DB167" i="3"/>
  <c r="DB163" i="3"/>
  <c r="DB157" i="3"/>
  <c r="DB148" i="3"/>
  <c r="DB138" i="3"/>
  <c r="DB134" i="3"/>
  <c r="DB130" i="3"/>
  <c r="DB126" i="3"/>
  <c r="DB123" i="3"/>
  <c r="DB117" i="3"/>
  <c r="DB110" i="3"/>
  <c r="DB102" i="3"/>
  <c r="DB94" i="3"/>
  <c r="DB83" i="3"/>
  <c r="DB77" i="3"/>
  <c r="DB71" i="3"/>
  <c r="DB57" i="3"/>
  <c r="DB47" i="3"/>
  <c r="DB43" i="3"/>
  <c r="DB32" i="3"/>
  <c r="DB28" i="3"/>
  <c r="DB23" i="3"/>
  <c r="DB21" i="3"/>
  <c r="DB8" i="3"/>
  <c r="DB7" i="3" s="1"/>
  <c r="CX85" i="3"/>
  <c r="CW85" i="3"/>
  <c r="CX184" i="3"/>
  <c r="CX174" i="3"/>
  <c r="CX189" i="3" s="1"/>
  <c r="CX167" i="3"/>
  <c r="CX163" i="3"/>
  <c r="CX157" i="3"/>
  <c r="CX148" i="3"/>
  <c r="CX138" i="3"/>
  <c r="CX134" i="3"/>
  <c r="CX130" i="3"/>
  <c r="CX126" i="3"/>
  <c r="CX123" i="3"/>
  <c r="CX117" i="3"/>
  <c r="CX110" i="3"/>
  <c r="CX102" i="3"/>
  <c r="CX94" i="3"/>
  <c r="CX83" i="3"/>
  <c r="CX77" i="3"/>
  <c r="CX71" i="3"/>
  <c r="CX57" i="3"/>
  <c r="CX47" i="3"/>
  <c r="CX43" i="3"/>
  <c r="CX32" i="3"/>
  <c r="CX28" i="3"/>
  <c r="CX23" i="3"/>
  <c r="CX21" i="3"/>
  <c r="CX8" i="3"/>
  <c r="CX7" i="3" s="1"/>
  <c r="CT184" i="3"/>
  <c r="CT174" i="3"/>
  <c r="CT167" i="3"/>
  <c r="CT163" i="3"/>
  <c r="CT157" i="3"/>
  <c r="CT148" i="3"/>
  <c r="CT138" i="3"/>
  <c r="CT134" i="3"/>
  <c r="CT130" i="3"/>
  <c r="CT126" i="3"/>
  <c r="CT123" i="3"/>
  <c r="CT117" i="3"/>
  <c r="CT110" i="3"/>
  <c r="CT102" i="3"/>
  <c r="CT94" i="3"/>
  <c r="CT83" i="3"/>
  <c r="CT77" i="3"/>
  <c r="CT71" i="3"/>
  <c r="CT57" i="3"/>
  <c r="CT47" i="3"/>
  <c r="CT43" i="3"/>
  <c r="CT32" i="3"/>
  <c r="CT28" i="3"/>
  <c r="CT23" i="3"/>
  <c r="CT7" i="3" s="1"/>
  <c r="CT21" i="3"/>
  <c r="CT8" i="3"/>
  <c r="CP184" i="3"/>
  <c r="CP174" i="3"/>
  <c r="CP189" i="3" s="1"/>
  <c r="CP167" i="3"/>
  <c r="CP163" i="3"/>
  <c r="CP157" i="3"/>
  <c r="CP148" i="3"/>
  <c r="CP138" i="3"/>
  <c r="CP134" i="3"/>
  <c r="CP130" i="3"/>
  <c r="CP126" i="3"/>
  <c r="CP123" i="3"/>
  <c r="CP117" i="3"/>
  <c r="CP110" i="3"/>
  <c r="CP102" i="3"/>
  <c r="CP94" i="3"/>
  <c r="CP83" i="3"/>
  <c r="CP77" i="3"/>
  <c r="CP71" i="3"/>
  <c r="CP57" i="3"/>
  <c r="CP47" i="3"/>
  <c r="CP43" i="3"/>
  <c r="CP32" i="3"/>
  <c r="CP28" i="3"/>
  <c r="CP23" i="3"/>
  <c r="CP21" i="3"/>
  <c r="CP8" i="3"/>
  <c r="CP7" i="3"/>
  <c r="CL184" i="3"/>
  <c r="CL174" i="3"/>
  <c r="CL167" i="3"/>
  <c r="CL163" i="3"/>
  <c r="CL157" i="3"/>
  <c r="CL148" i="3"/>
  <c r="CL138" i="3"/>
  <c r="CL134" i="3"/>
  <c r="CL130" i="3"/>
  <c r="CL126" i="3"/>
  <c r="CL123" i="3"/>
  <c r="CL117" i="3"/>
  <c r="CL110" i="3"/>
  <c r="CL102" i="3"/>
  <c r="CL94" i="3"/>
  <c r="CL83" i="3"/>
  <c r="CL77" i="3"/>
  <c r="CL71" i="3"/>
  <c r="CL57" i="3"/>
  <c r="CL47" i="3"/>
  <c r="CL43" i="3"/>
  <c r="CL32" i="3"/>
  <c r="CL28" i="3"/>
  <c r="CL23" i="3"/>
  <c r="CL21" i="3"/>
  <c r="CL8" i="3"/>
  <c r="CL7" i="3" s="1"/>
  <c r="CH184" i="3"/>
  <c r="CH174" i="3"/>
  <c r="CH167" i="3"/>
  <c r="CH163" i="3"/>
  <c r="CH157" i="3"/>
  <c r="CH148" i="3"/>
  <c r="CH138" i="3"/>
  <c r="CH134" i="3"/>
  <c r="CH130" i="3"/>
  <c r="CH126" i="3"/>
  <c r="CH123" i="3"/>
  <c r="CH117" i="3"/>
  <c r="CH110" i="3"/>
  <c r="CH102" i="3"/>
  <c r="CH94" i="3"/>
  <c r="CH83" i="3"/>
  <c r="CH77" i="3"/>
  <c r="CH56" i="3" s="1"/>
  <c r="CH71" i="3"/>
  <c r="CH57" i="3"/>
  <c r="CH47" i="3"/>
  <c r="CH43" i="3"/>
  <c r="CH32" i="3"/>
  <c r="CH28" i="3"/>
  <c r="CH23" i="3"/>
  <c r="CH7" i="3" s="1"/>
  <c r="CH21" i="3"/>
  <c r="CH8" i="3"/>
  <c r="CD184" i="3"/>
  <c r="CD189" i="3" s="1"/>
  <c r="CD174" i="3"/>
  <c r="CD167" i="3"/>
  <c r="CD163" i="3"/>
  <c r="CD157" i="3"/>
  <c r="CD148" i="3"/>
  <c r="CD138" i="3"/>
  <c r="CD134" i="3"/>
  <c r="CD130" i="3"/>
  <c r="CD126" i="3"/>
  <c r="CD123" i="3"/>
  <c r="CD117" i="3"/>
  <c r="CD110" i="3"/>
  <c r="CD102" i="3"/>
  <c r="CD94" i="3"/>
  <c r="CD83" i="3"/>
  <c r="CD77" i="3"/>
  <c r="CD71" i="3"/>
  <c r="CD57" i="3"/>
  <c r="CD47" i="3"/>
  <c r="CD43" i="3"/>
  <c r="CD32" i="3"/>
  <c r="CD28" i="3"/>
  <c r="CD23" i="3"/>
  <c r="CD21" i="3"/>
  <c r="CD8" i="3"/>
  <c r="CD7" i="3" s="1"/>
  <c r="BZ184" i="3"/>
  <c r="BZ174" i="3"/>
  <c r="BZ167" i="3"/>
  <c r="BZ163" i="3"/>
  <c r="BZ157" i="3"/>
  <c r="BZ148" i="3"/>
  <c r="BZ138" i="3"/>
  <c r="BZ134" i="3"/>
  <c r="BZ130" i="3"/>
  <c r="BZ126" i="3"/>
  <c r="BZ123" i="3"/>
  <c r="BZ117" i="3"/>
  <c r="BZ110" i="3"/>
  <c r="BZ102" i="3"/>
  <c r="BZ94" i="3"/>
  <c r="BZ83" i="3"/>
  <c r="BZ77" i="3"/>
  <c r="BZ71" i="3"/>
  <c r="BZ57" i="3"/>
  <c r="BZ47" i="3"/>
  <c r="BZ43" i="3"/>
  <c r="BZ32" i="3"/>
  <c r="BZ28" i="3"/>
  <c r="BZ23" i="3"/>
  <c r="BZ7" i="3" s="1"/>
  <c r="BZ21" i="3"/>
  <c r="BZ8" i="3"/>
  <c r="BV184" i="3"/>
  <c r="BV174" i="3"/>
  <c r="BV167" i="3"/>
  <c r="BV163" i="3"/>
  <c r="BV157" i="3"/>
  <c r="BV148" i="3"/>
  <c r="BV138" i="3"/>
  <c r="BV134" i="3"/>
  <c r="BV130" i="3"/>
  <c r="BV126" i="3"/>
  <c r="BV123" i="3"/>
  <c r="BV117" i="3"/>
  <c r="BV110" i="3"/>
  <c r="BV102" i="3"/>
  <c r="BV94" i="3"/>
  <c r="BV83" i="3"/>
  <c r="BV77" i="3"/>
  <c r="BV56" i="3" s="1"/>
  <c r="BV71" i="3"/>
  <c r="BV57" i="3"/>
  <c r="BV47" i="3"/>
  <c r="BV43" i="3"/>
  <c r="BV32" i="3"/>
  <c r="BV28" i="3"/>
  <c r="BV23" i="3"/>
  <c r="BV7" i="3" s="1"/>
  <c r="BV21" i="3"/>
  <c r="BV8" i="3"/>
  <c r="BR184" i="3"/>
  <c r="BR189" i="3" s="1"/>
  <c r="BR174" i="3"/>
  <c r="BR167" i="3"/>
  <c r="BR163" i="3"/>
  <c r="BR157" i="3"/>
  <c r="BR148" i="3"/>
  <c r="BR138" i="3"/>
  <c r="BR134" i="3"/>
  <c r="BR130" i="3"/>
  <c r="BR126" i="3"/>
  <c r="BR123" i="3"/>
  <c r="BR117" i="3"/>
  <c r="BR110" i="3"/>
  <c r="BR102" i="3"/>
  <c r="BR94" i="3"/>
  <c r="BR83" i="3"/>
  <c r="BR77" i="3"/>
  <c r="BR71" i="3"/>
  <c r="BR57" i="3"/>
  <c r="BR56" i="3" s="1"/>
  <c r="BR47" i="3"/>
  <c r="BR43" i="3"/>
  <c r="BR32" i="3"/>
  <c r="BR28" i="3"/>
  <c r="BR23" i="3"/>
  <c r="BR21" i="3"/>
  <c r="BR8" i="3"/>
  <c r="BR7" i="3" s="1"/>
  <c r="BN184" i="3"/>
  <c r="BN174" i="3"/>
  <c r="BN167" i="3"/>
  <c r="BN163" i="3"/>
  <c r="BN157" i="3"/>
  <c r="BN148" i="3"/>
  <c r="BN138" i="3"/>
  <c r="BN134" i="3"/>
  <c r="BN130" i="3"/>
  <c r="BN126" i="3"/>
  <c r="BN123" i="3"/>
  <c r="BN117" i="3"/>
  <c r="BN110" i="3"/>
  <c r="BN102" i="3"/>
  <c r="BN94" i="3"/>
  <c r="BN83" i="3"/>
  <c r="BN77" i="3"/>
  <c r="BN71" i="3"/>
  <c r="BN57" i="3"/>
  <c r="BN47" i="3"/>
  <c r="BN43" i="3"/>
  <c r="BN32" i="3"/>
  <c r="BN28" i="3"/>
  <c r="BN23" i="3"/>
  <c r="BN21" i="3"/>
  <c r="BN8" i="3"/>
  <c r="BN7" i="3" s="1"/>
  <c r="BF184" i="3"/>
  <c r="BF174" i="3"/>
  <c r="BF167" i="3"/>
  <c r="BF163" i="3"/>
  <c r="BF157" i="3"/>
  <c r="BF148" i="3"/>
  <c r="BF138" i="3"/>
  <c r="BF134" i="3"/>
  <c r="BF130" i="3"/>
  <c r="BF126" i="3"/>
  <c r="BF123" i="3"/>
  <c r="BF117" i="3"/>
  <c r="BF110" i="3"/>
  <c r="BF102" i="3"/>
  <c r="BF94" i="3"/>
  <c r="BF83" i="3"/>
  <c r="BF77" i="3"/>
  <c r="BF71" i="3"/>
  <c r="BF57" i="3"/>
  <c r="BF47" i="3"/>
  <c r="BF43" i="3"/>
  <c r="BF32" i="3"/>
  <c r="BF28" i="3"/>
  <c r="BF23" i="3"/>
  <c r="BF7" i="3" s="1"/>
  <c r="BF21" i="3"/>
  <c r="BF8" i="3"/>
  <c r="BB184" i="3"/>
  <c r="BB174" i="3"/>
  <c r="BB167" i="3"/>
  <c r="BB163" i="3"/>
  <c r="BB157" i="3"/>
  <c r="BB148" i="3"/>
  <c r="BB138" i="3"/>
  <c r="BB134" i="3"/>
  <c r="BB130" i="3"/>
  <c r="BB126" i="3"/>
  <c r="BB123" i="3"/>
  <c r="BB117" i="3"/>
  <c r="BB110" i="3"/>
  <c r="BB102" i="3"/>
  <c r="BB94" i="3"/>
  <c r="BB83" i="3"/>
  <c r="BB77" i="3"/>
  <c r="BB71" i="3"/>
  <c r="BB57" i="3"/>
  <c r="BB47" i="3"/>
  <c r="BB43" i="3"/>
  <c r="BB32" i="3"/>
  <c r="BB28" i="3"/>
  <c r="BB23" i="3"/>
  <c r="BB21" i="3"/>
  <c r="BB8" i="3"/>
  <c r="BB7" i="3" s="1"/>
  <c r="BJ184" i="3"/>
  <c r="BJ189" i="3" s="1"/>
  <c r="BJ174" i="3"/>
  <c r="BJ167" i="3"/>
  <c r="BJ163" i="3"/>
  <c r="BJ157" i="3"/>
  <c r="BJ148" i="3"/>
  <c r="BJ138" i="3"/>
  <c r="BJ134" i="3"/>
  <c r="BJ130" i="3"/>
  <c r="BJ126" i="3"/>
  <c r="BJ123" i="3"/>
  <c r="BJ117" i="3"/>
  <c r="BJ110" i="3"/>
  <c r="BJ102" i="3"/>
  <c r="BJ94" i="3"/>
  <c r="BJ83" i="3"/>
  <c r="BJ77" i="3"/>
  <c r="BJ71" i="3"/>
  <c r="BJ57" i="3"/>
  <c r="BJ47" i="3"/>
  <c r="BJ43" i="3"/>
  <c r="BJ32" i="3"/>
  <c r="BJ28" i="3"/>
  <c r="BJ23" i="3"/>
  <c r="BJ21" i="3"/>
  <c r="BJ8" i="3"/>
  <c r="BJ7" i="3" s="1"/>
  <c r="AX184" i="3"/>
  <c r="AX174" i="3"/>
  <c r="AX167" i="3"/>
  <c r="AX163" i="3"/>
  <c r="AX157" i="3"/>
  <c r="AX148" i="3"/>
  <c r="AX138" i="3"/>
  <c r="AX134" i="3"/>
  <c r="AX130" i="3"/>
  <c r="AX126" i="3"/>
  <c r="AX123" i="3"/>
  <c r="AX117" i="3"/>
  <c r="AX110" i="3"/>
  <c r="AX102" i="3"/>
  <c r="AX94" i="3"/>
  <c r="AX83" i="3"/>
  <c r="AX77" i="3"/>
  <c r="AX71" i="3"/>
  <c r="AX57" i="3"/>
  <c r="AX47" i="3"/>
  <c r="AX43" i="3"/>
  <c r="AX32" i="3"/>
  <c r="AX28" i="3"/>
  <c r="AX23" i="3"/>
  <c r="AX21" i="3"/>
  <c r="AX7" i="3" s="1"/>
  <c r="AX8" i="3"/>
  <c r="AT184" i="3"/>
  <c r="AT174" i="3"/>
  <c r="AT167" i="3"/>
  <c r="AT163" i="3"/>
  <c r="AT157" i="3"/>
  <c r="AT148" i="3"/>
  <c r="AT138" i="3"/>
  <c r="AT134" i="3"/>
  <c r="AT130" i="3"/>
  <c r="AT126" i="3"/>
  <c r="AT123" i="3"/>
  <c r="AT117" i="3"/>
  <c r="AT110" i="3"/>
  <c r="AT102" i="3"/>
  <c r="AT94" i="3"/>
  <c r="AT83" i="3"/>
  <c r="AT77" i="3"/>
  <c r="AT56" i="3" s="1"/>
  <c r="AT71" i="3"/>
  <c r="AT57" i="3"/>
  <c r="AT47" i="3"/>
  <c r="AT43" i="3"/>
  <c r="AT32" i="3"/>
  <c r="AT28" i="3"/>
  <c r="AT23" i="3"/>
  <c r="AT7" i="3" s="1"/>
  <c r="AT21" i="3"/>
  <c r="AT8" i="3"/>
  <c r="AP184" i="3"/>
  <c r="AP189" i="3" s="1"/>
  <c r="AP174" i="3"/>
  <c r="AP167" i="3"/>
  <c r="AP163" i="3"/>
  <c r="AP157" i="3"/>
  <c r="AP148" i="3"/>
  <c r="AP138" i="3"/>
  <c r="AP134" i="3"/>
  <c r="AP130" i="3"/>
  <c r="AP126" i="3"/>
  <c r="AP123" i="3"/>
  <c r="AP117" i="3"/>
  <c r="AP110" i="3"/>
  <c r="AP102" i="3"/>
  <c r="AP94" i="3"/>
  <c r="AP83" i="3"/>
  <c r="AP77" i="3"/>
  <c r="AP71" i="3"/>
  <c r="AP57" i="3"/>
  <c r="AP47" i="3"/>
  <c r="AP43" i="3"/>
  <c r="AP32" i="3"/>
  <c r="AP28" i="3"/>
  <c r="AP23" i="3"/>
  <c r="AP21" i="3"/>
  <c r="AP8" i="3"/>
  <c r="AP7" i="3" s="1"/>
  <c r="AL184" i="3"/>
  <c r="AL174" i="3"/>
  <c r="AL167" i="3"/>
  <c r="AL163" i="3"/>
  <c r="AL157" i="3"/>
  <c r="AL148" i="3"/>
  <c r="AL138" i="3"/>
  <c r="AL134" i="3"/>
  <c r="AL130" i="3"/>
  <c r="AL126" i="3"/>
  <c r="AL123" i="3"/>
  <c r="AL117" i="3"/>
  <c r="AL110" i="3"/>
  <c r="AL102" i="3"/>
  <c r="AL94" i="3"/>
  <c r="AL83" i="3"/>
  <c r="AL77" i="3"/>
  <c r="AL71" i="3"/>
  <c r="AL57" i="3"/>
  <c r="AL56" i="3" s="1"/>
  <c r="AL47" i="3"/>
  <c r="AL43" i="3"/>
  <c r="AL32" i="3"/>
  <c r="AL28" i="3"/>
  <c r="AL23" i="3"/>
  <c r="AL21" i="3"/>
  <c r="AL8" i="3"/>
  <c r="AL7" i="3" s="1"/>
  <c r="AG185" i="3"/>
  <c r="AH184" i="3"/>
  <c r="AH189" i="3" s="1"/>
  <c r="AH174" i="3"/>
  <c r="AH167" i="3"/>
  <c r="AH163" i="3"/>
  <c r="AH157" i="3"/>
  <c r="AH148" i="3"/>
  <c r="AH138" i="3"/>
  <c r="AH134" i="3"/>
  <c r="AH130" i="3"/>
  <c r="AH126" i="3"/>
  <c r="AH123" i="3"/>
  <c r="AH117" i="3"/>
  <c r="AH110" i="3"/>
  <c r="AH102" i="3"/>
  <c r="AH94" i="3"/>
  <c r="AH83" i="3"/>
  <c r="AH77" i="3"/>
  <c r="AH71" i="3"/>
  <c r="AH57" i="3"/>
  <c r="AH56" i="3" s="1"/>
  <c r="AH47" i="3"/>
  <c r="AH43" i="3"/>
  <c r="AH32" i="3"/>
  <c r="AH28" i="3"/>
  <c r="AH23" i="3"/>
  <c r="AH21" i="3"/>
  <c r="AH8" i="3"/>
  <c r="AH7" i="3" s="1"/>
  <c r="AD184" i="3"/>
  <c r="AD189" i="3" s="1"/>
  <c r="AD174" i="3"/>
  <c r="AD167" i="3"/>
  <c r="AD163" i="3"/>
  <c r="AD157" i="3"/>
  <c r="AD148" i="3"/>
  <c r="AD138" i="3"/>
  <c r="AD134" i="3"/>
  <c r="AD130" i="3"/>
  <c r="AD126" i="3"/>
  <c r="AD123" i="3"/>
  <c r="AD117" i="3"/>
  <c r="AD110" i="3"/>
  <c r="AD102" i="3"/>
  <c r="AD94" i="3"/>
  <c r="AD83" i="3"/>
  <c r="AD77" i="3"/>
  <c r="AD71" i="3"/>
  <c r="AD57" i="3"/>
  <c r="AD56" i="3" s="1"/>
  <c r="AD47" i="3"/>
  <c r="AD43" i="3"/>
  <c r="AD32" i="3"/>
  <c r="AD28" i="3"/>
  <c r="AD23" i="3"/>
  <c r="AD21" i="3"/>
  <c r="AD8" i="3"/>
  <c r="AD7" i="3" s="1"/>
  <c r="Z184" i="3"/>
  <c r="Z189" i="3" s="1"/>
  <c r="Z174" i="3"/>
  <c r="Z167" i="3"/>
  <c r="Z163" i="3"/>
  <c r="Z157" i="3"/>
  <c r="Z148" i="3"/>
  <c r="Z138" i="3"/>
  <c r="Z134" i="3"/>
  <c r="Z130" i="3"/>
  <c r="Z126" i="3"/>
  <c r="Z123" i="3"/>
  <c r="Z117" i="3"/>
  <c r="Z110" i="3"/>
  <c r="Z102" i="3"/>
  <c r="Z94" i="3"/>
  <c r="Z83" i="3"/>
  <c r="Z77" i="3"/>
  <c r="Z71" i="3"/>
  <c r="Z57" i="3"/>
  <c r="Z47" i="3"/>
  <c r="Z43" i="3"/>
  <c r="Z32" i="3"/>
  <c r="Z28" i="3"/>
  <c r="Z23" i="3"/>
  <c r="Z21" i="3"/>
  <c r="Z8" i="3"/>
  <c r="Z7" i="3" s="1"/>
  <c r="V184" i="3"/>
  <c r="V189" i="3" s="1"/>
  <c r="V174" i="3"/>
  <c r="V167" i="3"/>
  <c r="V163" i="3"/>
  <c r="V157" i="3"/>
  <c r="V148" i="3"/>
  <c r="V138" i="3"/>
  <c r="V134" i="3"/>
  <c r="V130" i="3"/>
  <c r="V126" i="3"/>
  <c r="V123" i="3"/>
  <c r="V117" i="3"/>
  <c r="V110" i="3"/>
  <c r="V102" i="3"/>
  <c r="V94" i="3"/>
  <c r="V83" i="3"/>
  <c r="V77" i="3"/>
  <c r="V71" i="3"/>
  <c r="V57" i="3"/>
  <c r="V56" i="3" s="1"/>
  <c r="V47" i="3"/>
  <c r="V43" i="3"/>
  <c r="V32" i="3"/>
  <c r="V28" i="3"/>
  <c r="V23" i="3"/>
  <c r="V21" i="3"/>
  <c r="V8" i="3"/>
  <c r="V7" i="3" s="1"/>
  <c r="R184" i="3"/>
  <c r="R174" i="3"/>
  <c r="R167" i="3"/>
  <c r="R163" i="3"/>
  <c r="R157" i="3"/>
  <c r="R148" i="3"/>
  <c r="R138" i="3"/>
  <c r="R134" i="3"/>
  <c r="R130" i="3"/>
  <c r="R126" i="3"/>
  <c r="R123" i="3"/>
  <c r="R117" i="3"/>
  <c r="R110" i="3"/>
  <c r="R102" i="3"/>
  <c r="R94" i="3"/>
  <c r="R83" i="3"/>
  <c r="R77" i="3"/>
  <c r="R71" i="3"/>
  <c r="R56" i="3" s="1"/>
  <c r="R57" i="3"/>
  <c r="R47" i="3"/>
  <c r="R43" i="3"/>
  <c r="R32" i="3"/>
  <c r="R28" i="3"/>
  <c r="R23" i="3"/>
  <c r="R21" i="3"/>
  <c r="R7" i="3" s="1"/>
  <c r="R8" i="3"/>
  <c r="N115" i="3"/>
  <c r="N110" i="3" s="1"/>
  <c r="N69" i="3"/>
  <c r="M69" i="3"/>
  <c r="N184" i="3"/>
  <c r="N174" i="3"/>
  <c r="N167" i="3"/>
  <c r="N163" i="3"/>
  <c r="N157" i="3"/>
  <c r="N148" i="3"/>
  <c r="N138" i="3"/>
  <c r="N134" i="3"/>
  <c r="N130" i="3"/>
  <c r="N126" i="3"/>
  <c r="N123" i="3"/>
  <c r="N117" i="3"/>
  <c r="N102" i="3"/>
  <c r="N94" i="3"/>
  <c r="N83" i="3"/>
  <c r="N77" i="3"/>
  <c r="N71" i="3"/>
  <c r="N57" i="3"/>
  <c r="N47" i="3"/>
  <c r="N43" i="3"/>
  <c r="N32" i="3"/>
  <c r="N28" i="3"/>
  <c r="N23" i="3"/>
  <c r="N21" i="3"/>
  <c r="N8" i="3"/>
  <c r="N7" i="3"/>
  <c r="J184" i="3"/>
  <c r="J174" i="3"/>
  <c r="J167" i="3"/>
  <c r="J163" i="3"/>
  <c r="J157" i="3"/>
  <c r="J148" i="3"/>
  <c r="J138" i="3"/>
  <c r="J134" i="3"/>
  <c r="J130" i="3"/>
  <c r="J126" i="3"/>
  <c r="J123" i="3"/>
  <c r="J117" i="3"/>
  <c r="J110" i="3"/>
  <c r="J102" i="3"/>
  <c r="J94" i="3"/>
  <c r="J83" i="3"/>
  <c r="J77" i="3"/>
  <c r="J71" i="3"/>
  <c r="J57" i="3"/>
  <c r="J47" i="3"/>
  <c r="J43" i="3"/>
  <c r="J32" i="3"/>
  <c r="J28" i="3"/>
  <c r="J23" i="3"/>
  <c r="J21" i="3"/>
  <c r="J8" i="3"/>
  <c r="J7" i="3" s="1"/>
  <c r="PZ184" i="3"/>
  <c r="PZ174" i="3"/>
  <c r="PZ167" i="3"/>
  <c r="PZ163" i="3"/>
  <c r="PZ157" i="3"/>
  <c r="PZ148" i="3"/>
  <c r="PZ138" i="3"/>
  <c r="PZ134" i="3"/>
  <c r="PZ130" i="3"/>
  <c r="PZ126" i="3"/>
  <c r="PZ123" i="3"/>
  <c r="PZ117" i="3"/>
  <c r="PZ110" i="3"/>
  <c r="PZ102" i="3"/>
  <c r="PZ94" i="3"/>
  <c r="PZ83" i="3"/>
  <c r="PZ77" i="3"/>
  <c r="PZ56" i="3" s="1"/>
  <c r="PZ71" i="3"/>
  <c r="PZ57" i="3"/>
  <c r="PZ47" i="3"/>
  <c r="PZ43" i="3"/>
  <c r="PZ32" i="3"/>
  <c r="PZ28" i="3"/>
  <c r="PZ23" i="3"/>
  <c r="PZ7" i="3" s="1"/>
  <c r="PZ21" i="3"/>
  <c r="PZ8" i="3"/>
  <c r="PV184" i="3"/>
  <c r="PV189" i="3" s="1"/>
  <c r="PV174" i="3"/>
  <c r="PV167" i="3"/>
  <c r="PV163" i="3"/>
  <c r="PV157" i="3"/>
  <c r="PV148" i="3"/>
  <c r="PV138" i="3"/>
  <c r="PV134" i="3"/>
  <c r="PV130" i="3"/>
  <c r="PV126" i="3"/>
  <c r="PV123" i="3"/>
  <c r="PV117" i="3"/>
  <c r="PV110" i="3"/>
  <c r="PV102" i="3"/>
  <c r="PV94" i="3"/>
  <c r="PV83" i="3"/>
  <c r="PV77" i="3"/>
  <c r="PV71" i="3"/>
  <c r="PV57" i="3"/>
  <c r="PV56" i="3" s="1"/>
  <c r="PV47" i="3"/>
  <c r="PV43" i="3"/>
  <c r="PV32" i="3"/>
  <c r="PV28" i="3"/>
  <c r="PV23" i="3"/>
  <c r="PV21" i="3"/>
  <c r="PV8" i="3"/>
  <c r="PV7" i="3" s="1"/>
  <c r="PR184" i="3"/>
  <c r="PR174" i="3"/>
  <c r="PR167" i="3"/>
  <c r="PR163" i="3"/>
  <c r="PR157" i="3"/>
  <c r="PR148" i="3"/>
  <c r="PR138" i="3"/>
  <c r="PR134" i="3"/>
  <c r="PR130" i="3"/>
  <c r="PR126" i="3"/>
  <c r="PR123" i="3"/>
  <c r="PR117" i="3"/>
  <c r="PR110" i="3"/>
  <c r="PR102" i="3"/>
  <c r="PR94" i="3"/>
  <c r="PR83" i="3"/>
  <c r="PR77" i="3"/>
  <c r="PR71" i="3"/>
  <c r="PR57" i="3"/>
  <c r="PR47" i="3"/>
  <c r="PR43" i="3"/>
  <c r="PR32" i="3"/>
  <c r="PR28" i="3"/>
  <c r="PR23" i="3"/>
  <c r="PR7" i="3" s="1"/>
  <c r="PR21" i="3"/>
  <c r="PR8" i="3"/>
  <c r="PN184" i="3"/>
  <c r="PN189" i="3" s="1"/>
  <c r="PN174" i="3"/>
  <c r="PN167" i="3"/>
  <c r="PN163" i="3"/>
  <c r="PN157" i="3"/>
  <c r="PN148" i="3"/>
  <c r="PN138" i="3"/>
  <c r="PN134" i="3"/>
  <c r="PN130" i="3"/>
  <c r="PN126" i="3"/>
  <c r="PN123" i="3"/>
  <c r="PN117" i="3"/>
  <c r="PN110" i="3"/>
  <c r="PN102" i="3"/>
  <c r="PN94" i="3"/>
  <c r="PN83" i="3"/>
  <c r="PN77" i="3"/>
  <c r="PN71" i="3"/>
  <c r="PN57" i="3"/>
  <c r="PN56" i="3" s="1"/>
  <c r="PN47" i="3"/>
  <c r="PN43" i="3"/>
  <c r="PN32" i="3"/>
  <c r="PN28" i="3"/>
  <c r="PN23" i="3"/>
  <c r="PN21" i="3"/>
  <c r="PN8" i="3"/>
  <c r="PN7" i="3" s="1"/>
  <c r="PJ184" i="3"/>
  <c r="PJ189" i="3" s="1"/>
  <c r="PJ174" i="3"/>
  <c r="PJ167" i="3"/>
  <c r="PJ163" i="3"/>
  <c r="PJ157" i="3"/>
  <c r="PJ148" i="3"/>
  <c r="PJ138" i="3"/>
  <c r="PJ134" i="3"/>
  <c r="PJ130" i="3"/>
  <c r="PJ126" i="3"/>
  <c r="PJ123" i="3"/>
  <c r="PJ117" i="3"/>
  <c r="PJ110" i="3"/>
  <c r="PJ102" i="3"/>
  <c r="PJ94" i="3"/>
  <c r="PJ83" i="3"/>
  <c r="PJ77" i="3"/>
  <c r="PJ71" i="3"/>
  <c r="PJ57" i="3"/>
  <c r="PJ56" i="3" s="1"/>
  <c r="PJ47" i="3"/>
  <c r="PJ43" i="3"/>
  <c r="PJ32" i="3"/>
  <c r="PJ28" i="3"/>
  <c r="PJ23" i="3"/>
  <c r="PJ21" i="3"/>
  <c r="PJ8" i="3"/>
  <c r="PJ7" i="3" s="1"/>
  <c r="PF184" i="3"/>
  <c r="PF174" i="3"/>
  <c r="PF167" i="3"/>
  <c r="PF163" i="3"/>
  <c r="PF157" i="3"/>
  <c r="PF148" i="3"/>
  <c r="PF138" i="3"/>
  <c r="PF134" i="3"/>
  <c r="PF130" i="3"/>
  <c r="PF126" i="3"/>
  <c r="PF123" i="3"/>
  <c r="PF117" i="3"/>
  <c r="PF110" i="3"/>
  <c r="PF102" i="3"/>
  <c r="PF94" i="3"/>
  <c r="PF83" i="3"/>
  <c r="PF77" i="3"/>
  <c r="PF71" i="3"/>
  <c r="PF57" i="3"/>
  <c r="PF47" i="3"/>
  <c r="PF43" i="3"/>
  <c r="PF32" i="3"/>
  <c r="PF28" i="3"/>
  <c r="PF23" i="3"/>
  <c r="PF21" i="3"/>
  <c r="PF8" i="3"/>
  <c r="PF7" i="3" s="1"/>
  <c r="PB184" i="3"/>
  <c r="PB174" i="3"/>
  <c r="PB167" i="3"/>
  <c r="PB163" i="3"/>
  <c r="PB157" i="3"/>
  <c r="PB148" i="3"/>
  <c r="PB138" i="3"/>
  <c r="PB134" i="3"/>
  <c r="PB130" i="3"/>
  <c r="PB126" i="3"/>
  <c r="PB123" i="3"/>
  <c r="PB117" i="3"/>
  <c r="PB110" i="3"/>
  <c r="PB102" i="3"/>
  <c r="PB94" i="3"/>
  <c r="PB83" i="3"/>
  <c r="PB77" i="3"/>
  <c r="PB71" i="3"/>
  <c r="PB57" i="3"/>
  <c r="PB47" i="3"/>
  <c r="PB43" i="3"/>
  <c r="PB32" i="3"/>
  <c r="PB28" i="3"/>
  <c r="PB23" i="3"/>
  <c r="PB21" i="3"/>
  <c r="PB8" i="3"/>
  <c r="PB7" i="3" s="1"/>
  <c r="OX184" i="3"/>
  <c r="OX189" i="3" s="1"/>
  <c r="OX174" i="3"/>
  <c r="OX167" i="3"/>
  <c r="OX163" i="3"/>
  <c r="OX157" i="3"/>
  <c r="OX56" i="3" s="1"/>
  <c r="OX148" i="3"/>
  <c r="OX138" i="3"/>
  <c r="OX134" i="3"/>
  <c r="OX130" i="3"/>
  <c r="OX126" i="3"/>
  <c r="OX123" i="3"/>
  <c r="OX117" i="3"/>
  <c r="OX110" i="3"/>
  <c r="OX102" i="3"/>
  <c r="OX94" i="3"/>
  <c r="OX83" i="3"/>
  <c r="OX77" i="3"/>
  <c r="OX71" i="3"/>
  <c r="OX57" i="3"/>
  <c r="OX47" i="3"/>
  <c r="OX43" i="3"/>
  <c r="OX32" i="3"/>
  <c r="OX28" i="3"/>
  <c r="OX23" i="3"/>
  <c r="OX21" i="3"/>
  <c r="OX8" i="3"/>
  <c r="OX7" i="3"/>
  <c r="OT184" i="3"/>
  <c r="OT174" i="3"/>
  <c r="OT189" i="3" s="1"/>
  <c r="OT167" i="3"/>
  <c r="OT163" i="3"/>
  <c r="OT157" i="3"/>
  <c r="OT148" i="3"/>
  <c r="OT138" i="3"/>
  <c r="OT134" i="3"/>
  <c r="OT130" i="3"/>
  <c r="OT126" i="3"/>
  <c r="OT123" i="3"/>
  <c r="OT117" i="3"/>
  <c r="OT110" i="3"/>
  <c r="OT102" i="3"/>
  <c r="OT94" i="3"/>
  <c r="OT83" i="3"/>
  <c r="OT77" i="3"/>
  <c r="OT71" i="3"/>
  <c r="OT57" i="3"/>
  <c r="OT47" i="3"/>
  <c r="OT43" i="3"/>
  <c r="OT32" i="3"/>
  <c r="OT28" i="3"/>
  <c r="OT23" i="3"/>
  <c r="OT7" i="3" s="1"/>
  <c r="OT21" i="3"/>
  <c r="OT8" i="3"/>
  <c r="OP184" i="3"/>
  <c r="OP174" i="3"/>
  <c r="OP167" i="3"/>
  <c r="OP163" i="3"/>
  <c r="OP157" i="3"/>
  <c r="OP148" i="3"/>
  <c r="OP138" i="3"/>
  <c r="OP134" i="3"/>
  <c r="OP130" i="3"/>
  <c r="OP126" i="3"/>
  <c r="OP123" i="3"/>
  <c r="OP117" i="3"/>
  <c r="OP110" i="3"/>
  <c r="OP102" i="3"/>
  <c r="OP94" i="3"/>
  <c r="OP83" i="3"/>
  <c r="OP56" i="3" s="1"/>
  <c r="OP77" i="3"/>
  <c r="OP71" i="3"/>
  <c r="OP57" i="3"/>
  <c r="OP47" i="3"/>
  <c r="OP43" i="3"/>
  <c r="OP32" i="3"/>
  <c r="OP28" i="3"/>
  <c r="OP23" i="3"/>
  <c r="OP21" i="3"/>
  <c r="OP8" i="3"/>
  <c r="OP7" i="3"/>
  <c r="OL189" i="3"/>
  <c r="OL184" i="3"/>
  <c r="OL174" i="3"/>
  <c r="OL167" i="3"/>
  <c r="OL163" i="3"/>
  <c r="OL157" i="3"/>
  <c r="OL148" i="3"/>
  <c r="OL138" i="3"/>
  <c r="OL134" i="3"/>
  <c r="OL130" i="3"/>
  <c r="OL126" i="3"/>
  <c r="OL123" i="3"/>
  <c r="OL117" i="3"/>
  <c r="OL110" i="3"/>
  <c r="OL102" i="3"/>
  <c r="OL94" i="3"/>
  <c r="OL83" i="3"/>
  <c r="OL77" i="3"/>
  <c r="OL71" i="3"/>
  <c r="OL57" i="3"/>
  <c r="OL56" i="3" s="1"/>
  <c r="OL47" i="3"/>
  <c r="OL43" i="3"/>
  <c r="OL32" i="3"/>
  <c r="OL28" i="3"/>
  <c r="OL23" i="3"/>
  <c r="OL21" i="3"/>
  <c r="OL8" i="3"/>
  <c r="OL7" i="3" s="1"/>
  <c r="OH184" i="3"/>
  <c r="OH189" i="3" s="1"/>
  <c r="OH174" i="3"/>
  <c r="OH167" i="3"/>
  <c r="OH163" i="3"/>
  <c r="OH157" i="3"/>
  <c r="OH148" i="3"/>
  <c r="OH138" i="3"/>
  <c r="OH134" i="3"/>
  <c r="OH130" i="3"/>
  <c r="OH126" i="3"/>
  <c r="OH123" i="3"/>
  <c r="OH117" i="3"/>
  <c r="OH110" i="3"/>
  <c r="OH102" i="3"/>
  <c r="OH94" i="3"/>
  <c r="OH83" i="3"/>
  <c r="OH77" i="3"/>
  <c r="OH71" i="3"/>
  <c r="OH56" i="3" s="1"/>
  <c r="OH57" i="3"/>
  <c r="OH47" i="3"/>
  <c r="OH43" i="3"/>
  <c r="OH32" i="3"/>
  <c r="OH28" i="3"/>
  <c r="OH23" i="3"/>
  <c r="OH21" i="3"/>
  <c r="OH7" i="3" s="1"/>
  <c r="OH8" i="3"/>
  <c r="OD184" i="3"/>
  <c r="OD174" i="3"/>
  <c r="OD167" i="3"/>
  <c r="OD163" i="3"/>
  <c r="OD157" i="3"/>
  <c r="OD148" i="3"/>
  <c r="OD138" i="3"/>
  <c r="OD134" i="3"/>
  <c r="OD130" i="3"/>
  <c r="OD126" i="3"/>
  <c r="OD123" i="3"/>
  <c r="OD117" i="3"/>
  <c r="OD110" i="3"/>
  <c r="OD102" i="3"/>
  <c r="OD94" i="3"/>
  <c r="OD83" i="3"/>
  <c r="OD77" i="3"/>
  <c r="OD56" i="3" s="1"/>
  <c r="OD71" i="3"/>
  <c r="OD57" i="3"/>
  <c r="OD47" i="3"/>
  <c r="OD43" i="3"/>
  <c r="OD32" i="3"/>
  <c r="OD28" i="3"/>
  <c r="OD23" i="3"/>
  <c r="OD7" i="3" s="1"/>
  <c r="OD172" i="3" s="1"/>
  <c r="OD21" i="3"/>
  <c r="OD8" i="3"/>
  <c r="NV150" i="3"/>
  <c r="NV142" i="3"/>
  <c r="GL150" i="3"/>
  <c r="GL88" i="3"/>
  <c r="GK88" i="3"/>
  <c r="NN143" i="3"/>
  <c r="NF142" i="3"/>
  <c r="NF89" i="3"/>
  <c r="NF88" i="3"/>
  <c r="NF86" i="3"/>
  <c r="NF85" i="3"/>
  <c r="NF79" i="3"/>
  <c r="NE69" i="3"/>
  <c r="NF61" i="3"/>
  <c r="NF58" i="3"/>
  <c r="LJ84" i="3"/>
  <c r="LI84" i="3"/>
  <c r="LJ50" i="3"/>
  <c r="KD69" i="3"/>
  <c r="KC69" i="3"/>
  <c r="BV189" i="3" l="1"/>
  <c r="CL189" i="3"/>
  <c r="DJ189" i="3"/>
  <c r="DR189" i="3"/>
  <c r="EP189" i="3"/>
  <c r="TF189" i="3"/>
  <c r="PB189" i="3"/>
  <c r="CH189" i="3"/>
  <c r="EL189" i="3"/>
  <c r="FJ189" i="3"/>
  <c r="QL189" i="3"/>
  <c r="ST189" i="3"/>
  <c r="PF189" i="3"/>
  <c r="BZ189" i="3"/>
  <c r="CT189" i="3"/>
  <c r="DV189" i="3"/>
  <c r="ED189" i="3"/>
  <c r="QP189" i="3"/>
  <c r="RJ189" i="3"/>
  <c r="SD189" i="3"/>
  <c r="SP189" i="3"/>
  <c r="OP189" i="3"/>
  <c r="DN189" i="3"/>
  <c r="EX189" i="3"/>
  <c r="QD191" i="3"/>
  <c r="RV189" i="3"/>
  <c r="PZ172" i="3"/>
  <c r="QL56" i="3"/>
  <c r="QX56" i="3"/>
  <c r="QX172" i="3" s="1"/>
  <c r="QX191" i="3" s="1"/>
  <c r="QX2" i="3" s="1"/>
  <c r="OX172" i="3"/>
  <c r="OX191" i="3" s="1"/>
  <c r="OX2" i="3" s="1"/>
  <c r="AP56" i="3"/>
  <c r="BN56" i="3"/>
  <c r="EH56" i="3"/>
  <c r="FF56" i="3"/>
  <c r="Z56" i="3"/>
  <c r="AX56" i="3"/>
  <c r="EH172" i="3"/>
  <c r="EH191" i="3" s="1"/>
  <c r="EH2" i="3" s="1"/>
  <c r="FB56" i="3"/>
  <c r="FB172" i="3" s="1"/>
  <c r="FB191" i="3" s="1"/>
  <c r="FB2" i="3" s="1"/>
  <c r="QH56" i="3"/>
  <c r="RN56" i="3"/>
  <c r="TF56" i="3"/>
  <c r="TF172" i="3"/>
  <c r="TF191" i="3" s="1"/>
  <c r="TF2" i="3" s="1"/>
  <c r="TB172" i="3"/>
  <c r="TB191" i="3" s="1"/>
  <c r="F98" i="64" s="1"/>
  <c r="F148" i="1" s="1"/>
  <c r="SX56" i="3"/>
  <c r="SX172" i="3" s="1"/>
  <c r="SX191" i="3" s="1"/>
  <c r="F97" i="64" s="1"/>
  <c r="F147" i="1" s="1"/>
  <c r="ST56" i="3"/>
  <c r="SP56" i="3"/>
  <c r="SP172" i="3" s="1"/>
  <c r="SP191" i="3" s="1"/>
  <c r="SL56" i="3"/>
  <c r="SL172" i="3" s="1"/>
  <c r="SL191" i="3" s="1"/>
  <c r="F93" i="64" s="1"/>
  <c r="F143" i="1" s="1"/>
  <c r="SH56" i="3"/>
  <c r="SH172" i="3"/>
  <c r="SH191" i="3" s="1"/>
  <c r="SH2" i="3" s="1"/>
  <c r="SD56" i="3"/>
  <c r="SD172" i="3" s="1"/>
  <c r="RZ56" i="3"/>
  <c r="RV56" i="3"/>
  <c r="RR56" i="3"/>
  <c r="RR172" i="3" s="1"/>
  <c r="RR191" i="3" s="1"/>
  <c r="RR2" i="3" s="1"/>
  <c r="RN172" i="3"/>
  <c r="RN191" i="3" s="1"/>
  <c r="RN2" i="3" s="1"/>
  <c r="RJ172" i="3"/>
  <c r="RJ191" i="3" s="1"/>
  <c r="RF56" i="3"/>
  <c r="RF172" i="3" s="1"/>
  <c r="RF191" i="3" s="1"/>
  <c r="F90" i="64" s="1"/>
  <c r="F140" i="1" s="1"/>
  <c r="RB56" i="3"/>
  <c r="RB172" i="3" s="1"/>
  <c r="RB191" i="3" s="1"/>
  <c r="RB2" i="3" s="1"/>
  <c r="QT56" i="3"/>
  <c r="QT7" i="3"/>
  <c r="QT172" i="3" s="1"/>
  <c r="QT191" i="3" s="1"/>
  <c r="QT2" i="3" s="1"/>
  <c r="QP7" i="3"/>
  <c r="QP172" i="3"/>
  <c r="QL172" i="3"/>
  <c r="QL191" i="3" s="1"/>
  <c r="QL2" i="3" s="1"/>
  <c r="QH172" i="3"/>
  <c r="QH191" i="3" s="1"/>
  <c r="F87" i="64" s="1"/>
  <c r="F137" i="1" s="1"/>
  <c r="FR56" i="3"/>
  <c r="FR172" i="3" s="1"/>
  <c r="FR191" i="3" s="1"/>
  <c r="FN56" i="3"/>
  <c r="FN172" i="3" s="1"/>
  <c r="FN191" i="3" s="1"/>
  <c r="FN2" i="3" s="1"/>
  <c r="FJ56" i="3"/>
  <c r="FJ172" i="3" s="1"/>
  <c r="FJ191" i="3" s="1"/>
  <c r="FJ2" i="3" s="1"/>
  <c r="FF172" i="3"/>
  <c r="FF191" i="3" s="1"/>
  <c r="FF2" i="3" s="1"/>
  <c r="EX172" i="3"/>
  <c r="EX191" i="3" s="1"/>
  <c r="EX2" i="3" s="1"/>
  <c r="ET172" i="3"/>
  <c r="ET191" i="3" s="1"/>
  <c r="ET2" i="3" s="1"/>
  <c r="EP56" i="3"/>
  <c r="EP172" i="3" s="1"/>
  <c r="EP191" i="3" s="1"/>
  <c r="F41" i="64" s="1"/>
  <c r="F91" i="1" s="1"/>
  <c r="EL56" i="3"/>
  <c r="EL172" i="3" s="1"/>
  <c r="EL191" i="3" s="1"/>
  <c r="ED172" i="3"/>
  <c r="ED191" i="3" s="1"/>
  <c r="F36" i="64" s="1"/>
  <c r="F86" i="1" s="1"/>
  <c r="DZ56" i="3"/>
  <c r="DZ172" i="3" s="1"/>
  <c r="DZ191" i="3" s="1"/>
  <c r="DV56" i="3"/>
  <c r="DV172" i="3" s="1"/>
  <c r="DR56" i="3"/>
  <c r="DR172" i="3" s="1"/>
  <c r="DN56" i="3"/>
  <c r="DN172" i="3" s="1"/>
  <c r="DJ56" i="3"/>
  <c r="DF172" i="3"/>
  <c r="DF191" i="3" s="1"/>
  <c r="DF2" i="3" s="1"/>
  <c r="DB56" i="3"/>
  <c r="DB172" i="3" s="1"/>
  <c r="DB191" i="3" s="1"/>
  <c r="CX56" i="3"/>
  <c r="CX172" i="3" s="1"/>
  <c r="CX191" i="3" s="1"/>
  <c r="CX2" i="3" s="1"/>
  <c r="CH172" i="3"/>
  <c r="CT56" i="3"/>
  <c r="CT172" i="3" s="1"/>
  <c r="CP56" i="3"/>
  <c r="CL56" i="3"/>
  <c r="CL172" i="3" s="1"/>
  <c r="CL191" i="3" s="1"/>
  <c r="CD56" i="3"/>
  <c r="CD172" i="3" s="1"/>
  <c r="CD191" i="3" s="1"/>
  <c r="CD2" i="3" s="1"/>
  <c r="BZ56" i="3"/>
  <c r="BZ172" i="3" s="1"/>
  <c r="BZ191" i="3" s="1"/>
  <c r="BV172" i="3"/>
  <c r="BV191" i="3" s="1"/>
  <c r="F24" i="64" s="1"/>
  <c r="F74" i="1" s="1"/>
  <c r="PR189" i="3"/>
  <c r="AT189" i="3"/>
  <c r="R189" i="3"/>
  <c r="AX189" i="3"/>
  <c r="J189" i="3"/>
  <c r="BF189" i="3"/>
  <c r="OD189" i="3"/>
  <c r="OD191" i="3" s="1"/>
  <c r="OD2" i="3" s="1"/>
  <c r="PZ189" i="3"/>
  <c r="PZ191" i="3" s="1"/>
  <c r="N189" i="3"/>
  <c r="AL189" i="3"/>
  <c r="BB189" i="3"/>
  <c r="BN189" i="3"/>
  <c r="BR172" i="3"/>
  <c r="BR191" i="3" s="1"/>
  <c r="BR2" i="3" s="1"/>
  <c r="BN172" i="3"/>
  <c r="BJ56" i="3"/>
  <c r="BF56" i="3"/>
  <c r="BF172" i="3" s="1"/>
  <c r="BF191" i="3" s="1"/>
  <c r="BF2" i="3" s="1"/>
  <c r="BB56" i="3"/>
  <c r="BB172" i="3" s="1"/>
  <c r="AX172" i="3"/>
  <c r="AT172" i="3"/>
  <c r="AP172" i="3"/>
  <c r="AP191" i="3" s="1"/>
  <c r="F14" i="64" s="1"/>
  <c r="F64" i="1" s="1"/>
  <c r="AL172" i="3"/>
  <c r="AH172" i="3"/>
  <c r="AH191" i="3" s="1"/>
  <c r="AH195" i="3" s="1"/>
  <c r="AD172" i="3"/>
  <c r="AD191" i="3" s="1"/>
  <c r="F8" i="64" s="1"/>
  <c r="F58" i="1" s="1"/>
  <c r="Z172" i="3"/>
  <c r="Z191" i="3" s="1"/>
  <c r="F10" i="64" s="1"/>
  <c r="F60" i="1" s="1"/>
  <c r="V172" i="3"/>
  <c r="V191" i="3" s="1"/>
  <c r="V2" i="3" s="1"/>
  <c r="R172" i="3"/>
  <c r="N56" i="3"/>
  <c r="N172" i="3" s="1"/>
  <c r="J56" i="3"/>
  <c r="J172" i="3" s="1"/>
  <c r="PV172" i="3"/>
  <c r="PV191" i="3" s="1"/>
  <c r="F81" i="64" s="1"/>
  <c r="F131" i="1" s="1"/>
  <c r="PR56" i="3"/>
  <c r="PR172" i="3" s="1"/>
  <c r="PN172" i="3"/>
  <c r="PN191" i="3" s="1"/>
  <c r="PN2" i="3" s="1"/>
  <c r="PJ172" i="3"/>
  <c r="PJ191" i="3" s="1"/>
  <c r="PJ2" i="3" s="1"/>
  <c r="PF56" i="3"/>
  <c r="PF172" i="3" s="1"/>
  <c r="PF191" i="3" s="1"/>
  <c r="PF2" i="3" s="1"/>
  <c r="PB56" i="3"/>
  <c r="PB172" i="3" s="1"/>
  <c r="PB191" i="3" s="1"/>
  <c r="PB2" i="3" s="1"/>
  <c r="OT56" i="3"/>
  <c r="OT172" i="3" s="1"/>
  <c r="OT191" i="3" s="1"/>
  <c r="OT2" i="3" s="1"/>
  <c r="OP172" i="3"/>
  <c r="OP191" i="3" s="1"/>
  <c r="OP2" i="3" s="1"/>
  <c r="OL172" i="3"/>
  <c r="OL191" i="3" s="1"/>
  <c r="OL2" i="3" s="1"/>
  <c r="OH172" i="3"/>
  <c r="OH191" i="3" s="1"/>
  <c r="OH2" i="3" s="1"/>
  <c r="K55" i="2"/>
  <c r="G96" i="2"/>
  <c r="ED2" i="3"/>
  <c r="E6" i="1"/>
  <c r="F86" i="64"/>
  <c r="F43" i="64"/>
  <c r="F93" i="1" s="1"/>
  <c r="F37" i="64"/>
  <c r="F87" i="1" s="1"/>
  <c r="F7" i="64"/>
  <c r="F57" i="1" s="1"/>
  <c r="QD2" i="3"/>
  <c r="TB2" i="3"/>
  <c r="NZ184" i="3"/>
  <c r="NZ174" i="3"/>
  <c r="NZ167" i="3"/>
  <c r="NZ163" i="3"/>
  <c r="NZ157" i="3"/>
  <c r="NZ148" i="3"/>
  <c r="NZ138" i="3"/>
  <c r="NZ134" i="3"/>
  <c r="NZ130" i="3"/>
  <c r="NZ126" i="3"/>
  <c r="NZ123" i="3"/>
  <c r="NZ117" i="3"/>
  <c r="NZ110" i="3"/>
  <c r="NZ102" i="3"/>
  <c r="NZ94" i="3"/>
  <c r="NZ83" i="3"/>
  <c r="NZ77" i="3"/>
  <c r="NZ71" i="3"/>
  <c r="NZ57" i="3"/>
  <c r="NZ47" i="3"/>
  <c r="NZ43" i="3"/>
  <c r="NZ32" i="3"/>
  <c r="NZ28" i="3"/>
  <c r="NZ23" i="3"/>
  <c r="NZ21" i="3"/>
  <c r="NZ8" i="3"/>
  <c r="NV184" i="3"/>
  <c r="NV174" i="3"/>
  <c r="NV167" i="3"/>
  <c r="NV163" i="3"/>
  <c r="NV157" i="3"/>
  <c r="NV148" i="3"/>
  <c r="NV138" i="3"/>
  <c r="NV134" i="3"/>
  <c r="NV130" i="3"/>
  <c r="NV126" i="3"/>
  <c r="NV123" i="3"/>
  <c r="NV117" i="3"/>
  <c r="NV110" i="3"/>
  <c r="NV102" i="3"/>
  <c r="NV94" i="3"/>
  <c r="NV83" i="3"/>
  <c r="NV77" i="3"/>
  <c r="NV71" i="3"/>
  <c r="NV57" i="3"/>
  <c r="NV47" i="3"/>
  <c r="NV43" i="3"/>
  <c r="NV32" i="3"/>
  <c r="NV28" i="3"/>
  <c r="NV23" i="3"/>
  <c r="NV21" i="3"/>
  <c r="NV8" i="3"/>
  <c r="NR184" i="3"/>
  <c r="NR174" i="3"/>
  <c r="NR167" i="3"/>
  <c r="NR163" i="3"/>
  <c r="NR157" i="3"/>
  <c r="NR148" i="3"/>
  <c r="NR138" i="3"/>
  <c r="NR134" i="3"/>
  <c r="NR130" i="3"/>
  <c r="NR126" i="3"/>
  <c r="NR123" i="3"/>
  <c r="NR117" i="3"/>
  <c r="NR110" i="3"/>
  <c r="NR102" i="3"/>
  <c r="NR94" i="3"/>
  <c r="NR83" i="3"/>
  <c r="NR77" i="3"/>
  <c r="NR71" i="3"/>
  <c r="NR57" i="3"/>
  <c r="NR47" i="3"/>
  <c r="NR43" i="3"/>
  <c r="NR32" i="3"/>
  <c r="NR28" i="3"/>
  <c r="NR23" i="3"/>
  <c r="NR21" i="3"/>
  <c r="NR8" i="3"/>
  <c r="NN184" i="3"/>
  <c r="NN174" i="3"/>
  <c r="NN167" i="3"/>
  <c r="NN163" i="3"/>
  <c r="NN157" i="3"/>
  <c r="NN148" i="3"/>
  <c r="NN138" i="3"/>
  <c r="NN134" i="3"/>
  <c r="NN130" i="3"/>
  <c r="NN126" i="3"/>
  <c r="NN123" i="3"/>
  <c r="NN117" i="3"/>
  <c r="NN110" i="3"/>
  <c r="NN102" i="3"/>
  <c r="NN94" i="3"/>
  <c r="NN83" i="3"/>
  <c r="NN77" i="3"/>
  <c r="NN71" i="3"/>
  <c r="NN57" i="3"/>
  <c r="NN47" i="3"/>
  <c r="NN43" i="3"/>
  <c r="NN32" i="3"/>
  <c r="NN28" i="3"/>
  <c r="NN23" i="3"/>
  <c r="NN21" i="3"/>
  <c r="NN8" i="3"/>
  <c r="NJ184" i="3"/>
  <c r="NJ174" i="3"/>
  <c r="NJ167" i="3"/>
  <c r="NJ163" i="3"/>
  <c r="NJ157" i="3"/>
  <c r="NJ148" i="3"/>
  <c r="NJ138" i="3"/>
  <c r="NJ134" i="3"/>
  <c r="NJ130" i="3"/>
  <c r="NJ126" i="3"/>
  <c r="NJ123" i="3"/>
  <c r="NJ117" i="3"/>
  <c r="NJ110" i="3"/>
  <c r="NJ102" i="3"/>
  <c r="NJ94" i="3"/>
  <c r="NJ83" i="3"/>
  <c r="NJ77" i="3"/>
  <c r="NJ71" i="3"/>
  <c r="NJ57" i="3"/>
  <c r="NJ47" i="3"/>
  <c r="NJ43" i="3"/>
  <c r="NJ32" i="3"/>
  <c r="NJ28" i="3"/>
  <c r="NJ23" i="3"/>
  <c r="NJ21" i="3"/>
  <c r="NJ8" i="3"/>
  <c r="NF184" i="3"/>
  <c r="NF174" i="3"/>
  <c r="NF167" i="3"/>
  <c r="NF163" i="3"/>
  <c r="NF157" i="3"/>
  <c r="NF148" i="3"/>
  <c r="NF138" i="3"/>
  <c r="NF134" i="3"/>
  <c r="NF130" i="3"/>
  <c r="NF126" i="3"/>
  <c r="NF123" i="3"/>
  <c r="NF117" i="3"/>
  <c r="NF110" i="3"/>
  <c r="NF102" i="3"/>
  <c r="NF94" i="3"/>
  <c r="NF83" i="3"/>
  <c r="NF77" i="3"/>
  <c r="NF71" i="3"/>
  <c r="NF57" i="3"/>
  <c r="NF47" i="3"/>
  <c r="NF43" i="3"/>
  <c r="NF32" i="3"/>
  <c r="NF28" i="3"/>
  <c r="NF23" i="3"/>
  <c r="NF21" i="3"/>
  <c r="NF8" i="3"/>
  <c r="NB184" i="3"/>
  <c r="NB174" i="3"/>
  <c r="NB167" i="3"/>
  <c r="NB163" i="3"/>
  <c r="NB157" i="3"/>
  <c r="NB148" i="3"/>
  <c r="NB138" i="3"/>
  <c r="NB134" i="3"/>
  <c r="NB130" i="3"/>
  <c r="NB126" i="3"/>
  <c r="NB123" i="3"/>
  <c r="NB117" i="3"/>
  <c r="NB110" i="3"/>
  <c r="NB102" i="3"/>
  <c r="NB94" i="3"/>
  <c r="NB83" i="3"/>
  <c r="NB77" i="3"/>
  <c r="NB71" i="3"/>
  <c r="NB57" i="3"/>
  <c r="NB47" i="3"/>
  <c r="NB43" i="3"/>
  <c r="NB32" i="3"/>
  <c r="NB28" i="3"/>
  <c r="NB23" i="3"/>
  <c r="NB21" i="3"/>
  <c r="NB8" i="3"/>
  <c r="MX184" i="3"/>
  <c r="MX174" i="3"/>
  <c r="MX167" i="3"/>
  <c r="MX163" i="3"/>
  <c r="MX157" i="3"/>
  <c r="MX148" i="3"/>
  <c r="MX138" i="3"/>
  <c r="MX134" i="3"/>
  <c r="MX130" i="3"/>
  <c r="MX126" i="3"/>
  <c r="MX123" i="3"/>
  <c r="MX117" i="3"/>
  <c r="MX110" i="3"/>
  <c r="MX102" i="3"/>
  <c r="MX94" i="3"/>
  <c r="MX83" i="3"/>
  <c r="MX77" i="3"/>
  <c r="MX71" i="3"/>
  <c r="MX57" i="3"/>
  <c r="MX47" i="3"/>
  <c r="MX43" i="3"/>
  <c r="MX32" i="3"/>
  <c r="MX28" i="3"/>
  <c r="MX23" i="3"/>
  <c r="MX21" i="3"/>
  <c r="MX8" i="3"/>
  <c r="MT184" i="3"/>
  <c r="MT174" i="3"/>
  <c r="MT167" i="3"/>
  <c r="MT163" i="3"/>
  <c r="MT157" i="3"/>
  <c r="MT148" i="3"/>
  <c r="MT138" i="3"/>
  <c r="MT134" i="3"/>
  <c r="MT130" i="3"/>
  <c r="MT126" i="3"/>
  <c r="MT123" i="3"/>
  <c r="MT117" i="3"/>
  <c r="MT110" i="3"/>
  <c r="MT102" i="3"/>
  <c r="MT94" i="3"/>
  <c r="MT83" i="3"/>
  <c r="MT77" i="3"/>
  <c r="MT71" i="3"/>
  <c r="MT57" i="3"/>
  <c r="MT47" i="3"/>
  <c r="MT43" i="3"/>
  <c r="MT32" i="3"/>
  <c r="MT28" i="3"/>
  <c r="MT23" i="3"/>
  <c r="MT21" i="3"/>
  <c r="MT8" i="3"/>
  <c r="MP184" i="3"/>
  <c r="MP174" i="3"/>
  <c r="MP167" i="3"/>
  <c r="MP163" i="3"/>
  <c r="MP157" i="3"/>
  <c r="MP148" i="3"/>
  <c r="MP138" i="3"/>
  <c r="MP134" i="3"/>
  <c r="MP130" i="3"/>
  <c r="MP126" i="3"/>
  <c r="MP123" i="3"/>
  <c r="MP117" i="3"/>
  <c r="MP110" i="3"/>
  <c r="MP102" i="3"/>
  <c r="MP94" i="3"/>
  <c r="MP83" i="3"/>
  <c r="MP77" i="3"/>
  <c r="MP71" i="3"/>
  <c r="MP57" i="3"/>
  <c r="MP47" i="3"/>
  <c r="MP43" i="3"/>
  <c r="MP32" i="3"/>
  <c r="MP28" i="3"/>
  <c r="MP23" i="3"/>
  <c r="MP21" i="3"/>
  <c r="MP8" i="3"/>
  <c r="ML184" i="3"/>
  <c r="ML174" i="3"/>
  <c r="ML167" i="3"/>
  <c r="ML163" i="3"/>
  <c r="ML157" i="3"/>
  <c r="ML148" i="3"/>
  <c r="ML138" i="3"/>
  <c r="ML134" i="3"/>
  <c r="ML130" i="3"/>
  <c r="ML126" i="3"/>
  <c r="ML123" i="3"/>
  <c r="ML117" i="3"/>
  <c r="ML110" i="3"/>
  <c r="ML102" i="3"/>
  <c r="ML94" i="3"/>
  <c r="ML83" i="3"/>
  <c r="ML77" i="3"/>
  <c r="ML71" i="3"/>
  <c r="ML57" i="3"/>
  <c r="ML47" i="3"/>
  <c r="ML43" i="3"/>
  <c r="ML32" i="3"/>
  <c r="ML28" i="3"/>
  <c r="ML23" i="3"/>
  <c r="ML21" i="3"/>
  <c r="ML8" i="3"/>
  <c r="MH184" i="3"/>
  <c r="MH174" i="3"/>
  <c r="MH167" i="3"/>
  <c r="MH163" i="3"/>
  <c r="MH157" i="3"/>
  <c r="MH148" i="3"/>
  <c r="MH138" i="3"/>
  <c r="MH134" i="3"/>
  <c r="MH130" i="3"/>
  <c r="MH126" i="3"/>
  <c r="MH123" i="3"/>
  <c r="MH117" i="3"/>
  <c r="MH110" i="3"/>
  <c r="MH102" i="3"/>
  <c r="MH94" i="3"/>
  <c r="MH83" i="3"/>
  <c r="MH77" i="3"/>
  <c r="MH71" i="3"/>
  <c r="MH57" i="3"/>
  <c r="MH47" i="3"/>
  <c r="MH43" i="3"/>
  <c r="MH32" i="3"/>
  <c r="MH28" i="3"/>
  <c r="MH23" i="3"/>
  <c r="MH21" i="3"/>
  <c r="MH8" i="3"/>
  <c r="MD184" i="3"/>
  <c r="MD174" i="3"/>
  <c r="MD167" i="3"/>
  <c r="MD163" i="3"/>
  <c r="MD157" i="3"/>
  <c r="MD148" i="3"/>
  <c r="MD138" i="3"/>
  <c r="MD134" i="3"/>
  <c r="MD130" i="3"/>
  <c r="MD126" i="3"/>
  <c r="MD123" i="3"/>
  <c r="MD117" i="3"/>
  <c r="MD110" i="3"/>
  <c r="MD102" i="3"/>
  <c r="MD94" i="3"/>
  <c r="MD83" i="3"/>
  <c r="MD77" i="3"/>
  <c r="MD71" i="3"/>
  <c r="MD57" i="3"/>
  <c r="MD47" i="3"/>
  <c r="MD43" i="3"/>
  <c r="MD32" i="3"/>
  <c r="MD28" i="3"/>
  <c r="MD23" i="3"/>
  <c r="MD21" i="3"/>
  <c r="MD8" i="3"/>
  <c r="LZ184" i="3"/>
  <c r="LZ174" i="3"/>
  <c r="LZ167" i="3"/>
  <c r="LZ163" i="3"/>
  <c r="LZ157" i="3"/>
  <c r="LZ148" i="3"/>
  <c r="LZ138" i="3"/>
  <c r="LZ134" i="3"/>
  <c r="LZ130" i="3"/>
  <c r="LZ126" i="3"/>
  <c r="LZ123" i="3"/>
  <c r="LZ117" i="3"/>
  <c r="LZ110" i="3"/>
  <c r="LZ102" i="3"/>
  <c r="LZ94" i="3"/>
  <c r="LZ83" i="3"/>
  <c r="LZ77" i="3"/>
  <c r="LZ71" i="3"/>
  <c r="LZ57" i="3"/>
  <c r="LZ47" i="3"/>
  <c r="LZ43" i="3"/>
  <c r="LZ32" i="3"/>
  <c r="LZ28" i="3"/>
  <c r="LZ23" i="3"/>
  <c r="LZ21" i="3"/>
  <c r="LZ8" i="3"/>
  <c r="LV184" i="3"/>
  <c r="LV174" i="3"/>
  <c r="LV167" i="3"/>
  <c r="LV163" i="3"/>
  <c r="LV157" i="3"/>
  <c r="LV148" i="3"/>
  <c r="LV138" i="3"/>
  <c r="LV134" i="3"/>
  <c r="LV130" i="3"/>
  <c r="LV126" i="3"/>
  <c r="LV123" i="3"/>
  <c r="LV117" i="3"/>
  <c r="LV110" i="3"/>
  <c r="LV102" i="3"/>
  <c r="LV94" i="3"/>
  <c r="LV83" i="3"/>
  <c r="LV77" i="3"/>
  <c r="LV71" i="3"/>
  <c r="LV57" i="3"/>
  <c r="LV47" i="3"/>
  <c r="LV43" i="3"/>
  <c r="LV32" i="3"/>
  <c r="LV28" i="3"/>
  <c r="LV23" i="3"/>
  <c r="LV21" i="3"/>
  <c r="LV8" i="3"/>
  <c r="LR184" i="3"/>
  <c r="LR174" i="3"/>
  <c r="LR167" i="3"/>
  <c r="LR163" i="3"/>
  <c r="LR157" i="3"/>
  <c r="LR148" i="3"/>
  <c r="LR138" i="3"/>
  <c r="LR134" i="3"/>
  <c r="LR130" i="3"/>
  <c r="LR126" i="3"/>
  <c r="LR123" i="3"/>
  <c r="LR117" i="3"/>
  <c r="LR110" i="3"/>
  <c r="LR102" i="3"/>
  <c r="LR94" i="3"/>
  <c r="LR83" i="3"/>
  <c r="LR77" i="3"/>
  <c r="LR71" i="3"/>
  <c r="LR57" i="3"/>
  <c r="LR47" i="3"/>
  <c r="LR43" i="3"/>
  <c r="LR32" i="3"/>
  <c r="LR28" i="3"/>
  <c r="LR23" i="3"/>
  <c r="LR21" i="3"/>
  <c r="LR8" i="3"/>
  <c r="LN184" i="3"/>
  <c r="LN174" i="3"/>
  <c r="LN167" i="3"/>
  <c r="LN163" i="3"/>
  <c r="LN157" i="3"/>
  <c r="LN148" i="3"/>
  <c r="LN138" i="3"/>
  <c r="LN134" i="3"/>
  <c r="LN130" i="3"/>
  <c r="LN126" i="3"/>
  <c r="LN123" i="3"/>
  <c r="LN117" i="3"/>
  <c r="LN110" i="3"/>
  <c r="LN102" i="3"/>
  <c r="LN94" i="3"/>
  <c r="LN83" i="3"/>
  <c r="LN77" i="3"/>
  <c r="LN71" i="3"/>
  <c r="LN57" i="3"/>
  <c r="LN47" i="3"/>
  <c r="LN43" i="3"/>
  <c r="LN32" i="3"/>
  <c r="LN28" i="3"/>
  <c r="LN23" i="3"/>
  <c r="LN21" i="3"/>
  <c r="LN8" i="3"/>
  <c r="LJ184" i="3"/>
  <c r="LJ174" i="3"/>
  <c r="LJ167" i="3"/>
  <c r="LJ163" i="3"/>
  <c r="LJ148" i="3"/>
  <c r="LJ138" i="3"/>
  <c r="LJ134" i="3"/>
  <c r="LJ130" i="3"/>
  <c r="LJ126" i="3"/>
  <c r="LJ123" i="3"/>
  <c r="LJ117" i="3"/>
  <c r="LJ110" i="3"/>
  <c r="LJ102" i="3"/>
  <c r="LJ94" i="3"/>
  <c r="LJ83" i="3"/>
  <c r="LJ77" i="3"/>
  <c r="LJ71" i="3"/>
  <c r="LJ57" i="3"/>
  <c r="LJ47" i="3"/>
  <c r="LJ43" i="3"/>
  <c r="LJ32" i="3"/>
  <c r="LJ28" i="3"/>
  <c r="LJ23" i="3"/>
  <c r="LJ21" i="3"/>
  <c r="LJ8" i="3"/>
  <c r="LF184" i="3"/>
  <c r="LF174" i="3"/>
  <c r="LF167" i="3"/>
  <c r="LF163" i="3"/>
  <c r="LF157" i="3"/>
  <c r="LF148" i="3"/>
  <c r="LF138" i="3"/>
  <c r="LF134" i="3"/>
  <c r="LF130" i="3"/>
  <c r="LF126" i="3"/>
  <c r="LF123" i="3"/>
  <c r="LF117" i="3"/>
  <c r="LF110" i="3"/>
  <c r="LF102" i="3"/>
  <c r="LF94" i="3"/>
  <c r="LF83" i="3"/>
  <c r="LF77" i="3"/>
  <c r="LF71" i="3"/>
  <c r="LF57" i="3"/>
  <c r="LF47" i="3"/>
  <c r="LF43" i="3"/>
  <c r="LF32" i="3"/>
  <c r="LF28" i="3"/>
  <c r="LF23" i="3"/>
  <c r="LF21" i="3"/>
  <c r="LF8" i="3"/>
  <c r="LB184" i="3"/>
  <c r="LB174" i="3"/>
  <c r="LB167" i="3"/>
  <c r="LB163" i="3"/>
  <c r="LB157" i="3"/>
  <c r="LB148" i="3"/>
  <c r="LB138" i="3"/>
  <c r="LB134" i="3"/>
  <c r="LB130" i="3"/>
  <c r="LB126" i="3"/>
  <c r="LB123" i="3"/>
  <c r="LB117" i="3"/>
  <c r="LB110" i="3"/>
  <c r="LB102" i="3"/>
  <c r="LB94" i="3"/>
  <c r="LB83" i="3"/>
  <c r="LB77" i="3"/>
  <c r="LB71" i="3"/>
  <c r="LB57" i="3"/>
  <c r="LB47" i="3"/>
  <c r="LB43" i="3"/>
  <c r="LB32" i="3"/>
  <c r="LB28" i="3"/>
  <c r="LB23" i="3"/>
  <c r="LB21" i="3"/>
  <c r="LB8" i="3"/>
  <c r="KX184" i="3"/>
  <c r="KX174" i="3"/>
  <c r="KX167" i="3"/>
  <c r="KX163" i="3"/>
  <c r="KX157" i="3"/>
  <c r="KX148" i="3"/>
  <c r="KX138" i="3"/>
  <c r="KX134" i="3"/>
  <c r="KX130" i="3"/>
  <c r="KX126" i="3"/>
  <c r="KX123" i="3"/>
  <c r="KX117" i="3"/>
  <c r="KX110" i="3"/>
  <c r="KX102" i="3"/>
  <c r="KX94" i="3"/>
  <c r="KX83" i="3"/>
  <c r="KX77" i="3"/>
  <c r="KX71" i="3"/>
  <c r="KX57" i="3"/>
  <c r="KX47" i="3"/>
  <c r="KX43" i="3"/>
  <c r="KX32" i="3"/>
  <c r="KX28" i="3"/>
  <c r="KX23" i="3"/>
  <c r="KX21" i="3"/>
  <c r="KX8" i="3"/>
  <c r="KT184" i="3"/>
  <c r="KT174" i="3"/>
  <c r="KT167" i="3"/>
  <c r="KT163" i="3"/>
  <c r="KT157" i="3"/>
  <c r="KT148" i="3"/>
  <c r="KT138" i="3"/>
  <c r="KT134" i="3"/>
  <c r="KT130" i="3"/>
  <c r="KT126" i="3"/>
  <c r="KT123" i="3"/>
  <c r="KT117" i="3"/>
  <c r="KT110" i="3"/>
  <c r="KT102" i="3"/>
  <c r="KT94" i="3"/>
  <c r="KT83" i="3"/>
  <c r="KT77" i="3"/>
  <c r="KT71" i="3"/>
  <c r="KT57" i="3"/>
  <c r="KT47" i="3"/>
  <c r="KT43" i="3"/>
  <c r="KT32" i="3"/>
  <c r="KT28" i="3"/>
  <c r="KT23" i="3"/>
  <c r="KT21" i="3"/>
  <c r="KT8" i="3"/>
  <c r="KP184" i="3"/>
  <c r="KP174" i="3"/>
  <c r="KP167" i="3"/>
  <c r="KP163" i="3"/>
  <c r="KP157" i="3"/>
  <c r="KP148" i="3"/>
  <c r="KP138" i="3"/>
  <c r="KP134" i="3"/>
  <c r="KP130" i="3"/>
  <c r="KP126" i="3"/>
  <c r="KP123" i="3"/>
  <c r="KP117" i="3"/>
  <c r="KP110" i="3"/>
  <c r="KP102" i="3"/>
  <c r="KP94" i="3"/>
  <c r="KP83" i="3"/>
  <c r="KP77" i="3"/>
  <c r="KP71" i="3"/>
  <c r="KP57" i="3"/>
  <c r="KP47" i="3"/>
  <c r="KP43" i="3"/>
  <c r="KP32" i="3"/>
  <c r="KP28" i="3"/>
  <c r="KP23" i="3"/>
  <c r="KP21" i="3"/>
  <c r="KP8" i="3"/>
  <c r="KL184" i="3"/>
  <c r="KL174" i="3"/>
  <c r="KL167" i="3"/>
  <c r="KL163" i="3"/>
  <c r="KL157" i="3"/>
  <c r="KL148" i="3"/>
  <c r="KL138" i="3"/>
  <c r="KL134" i="3"/>
  <c r="KL130" i="3"/>
  <c r="KL126" i="3"/>
  <c r="KL123" i="3"/>
  <c r="KL117" i="3"/>
  <c r="KL110" i="3"/>
  <c r="KL102" i="3"/>
  <c r="KL94" i="3"/>
  <c r="KL83" i="3"/>
  <c r="KL77" i="3"/>
  <c r="KL71" i="3"/>
  <c r="KL57" i="3"/>
  <c r="KL47" i="3"/>
  <c r="KL43" i="3"/>
  <c r="KL32" i="3"/>
  <c r="KL28" i="3"/>
  <c r="KL23" i="3"/>
  <c r="KL21" i="3"/>
  <c r="KL8" i="3"/>
  <c r="KH184" i="3"/>
  <c r="KH174" i="3"/>
  <c r="KH167" i="3"/>
  <c r="KH163" i="3"/>
  <c r="KH157" i="3"/>
  <c r="KH148" i="3"/>
  <c r="KH138" i="3"/>
  <c r="KH134" i="3"/>
  <c r="KH130" i="3"/>
  <c r="KH126" i="3"/>
  <c r="KH123" i="3"/>
  <c r="KH117" i="3"/>
  <c r="KH110" i="3"/>
  <c r="KH102" i="3"/>
  <c r="KH94" i="3"/>
  <c r="KH83" i="3"/>
  <c r="KH77" i="3"/>
  <c r="KH71" i="3"/>
  <c r="KH57" i="3"/>
  <c r="KH47" i="3"/>
  <c r="KH43" i="3"/>
  <c r="KH32" i="3"/>
  <c r="KH28" i="3"/>
  <c r="KH23" i="3"/>
  <c r="KH21" i="3"/>
  <c r="KH8" i="3"/>
  <c r="KD184" i="3"/>
  <c r="KD174" i="3"/>
  <c r="KD167" i="3"/>
  <c r="KD163" i="3"/>
  <c r="KD157" i="3"/>
  <c r="KD148" i="3"/>
  <c r="KD138" i="3"/>
  <c r="KD134" i="3"/>
  <c r="KD130" i="3"/>
  <c r="KD126" i="3"/>
  <c r="KD123" i="3"/>
  <c r="KD117" i="3"/>
  <c r="KD110" i="3"/>
  <c r="KD102" i="3"/>
  <c r="KD94" i="3"/>
  <c r="KD83" i="3"/>
  <c r="KD77" i="3"/>
  <c r="KD71" i="3"/>
  <c r="KD57" i="3"/>
  <c r="KD47" i="3"/>
  <c r="KD43" i="3"/>
  <c r="KD32" i="3"/>
  <c r="KD28" i="3"/>
  <c r="KD23" i="3"/>
  <c r="KD21" i="3"/>
  <c r="KD8" i="3"/>
  <c r="JZ184" i="3"/>
  <c r="JZ174" i="3"/>
  <c r="JZ167" i="3"/>
  <c r="JZ163" i="3"/>
  <c r="JZ157" i="3"/>
  <c r="JZ148" i="3"/>
  <c r="JZ138" i="3"/>
  <c r="JZ134" i="3"/>
  <c r="JZ130" i="3"/>
  <c r="JZ126" i="3"/>
  <c r="JZ123" i="3"/>
  <c r="JZ117" i="3"/>
  <c r="JZ110" i="3"/>
  <c r="JZ102" i="3"/>
  <c r="JZ94" i="3"/>
  <c r="JZ83" i="3"/>
  <c r="JZ77" i="3"/>
  <c r="JZ71" i="3"/>
  <c r="JZ57" i="3"/>
  <c r="JZ47" i="3"/>
  <c r="JZ43" i="3"/>
  <c r="JZ32" i="3"/>
  <c r="JZ28" i="3"/>
  <c r="JZ23" i="3"/>
  <c r="JZ21" i="3"/>
  <c r="JZ8" i="3"/>
  <c r="JV184" i="3"/>
  <c r="JV174" i="3"/>
  <c r="JV167" i="3"/>
  <c r="JV163" i="3"/>
  <c r="JV157" i="3"/>
  <c r="JV148" i="3"/>
  <c r="JV138" i="3"/>
  <c r="JV134" i="3"/>
  <c r="JV130" i="3"/>
  <c r="JV126" i="3"/>
  <c r="JV123" i="3"/>
  <c r="JV117" i="3"/>
  <c r="JV110" i="3"/>
  <c r="JV102" i="3"/>
  <c r="JV94" i="3"/>
  <c r="JV83" i="3"/>
  <c r="JV77" i="3"/>
  <c r="JV71" i="3"/>
  <c r="JV57" i="3"/>
  <c r="JV47" i="3"/>
  <c r="JV43" i="3"/>
  <c r="JV32" i="3"/>
  <c r="JV28" i="3"/>
  <c r="JV23" i="3"/>
  <c r="JV21" i="3"/>
  <c r="JV8" i="3"/>
  <c r="JR184" i="3"/>
  <c r="JR174" i="3"/>
  <c r="JR167" i="3"/>
  <c r="JR163" i="3"/>
  <c r="JR157" i="3"/>
  <c r="JR148" i="3"/>
  <c r="JR138" i="3"/>
  <c r="JR134" i="3"/>
  <c r="JR130" i="3"/>
  <c r="JR126" i="3"/>
  <c r="JR123" i="3"/>
  <c r="JR117" i="3"/>
  <c r="JR110" i="3"/>
  <c r="JR102" i="3"/>
  <c r="JR94" i="3"/>
  <c r="JR83" i="3"/>
  <c r="JR77" i="3"/>
  <c r="JR71" i="3"/>
  <c r="JR57" i="3"/>
  <c r="JR47" i="3"/>
  <c r="JR43" i="3"/>
  <c r="JR32" i="3"/>
  <c r="JR28" i="3"/>
  <c r="JR23" i="3"/>
  <c r="JR21" i="3"/>
  <c r="JR8" i="3"/>
  <c r="JN184" i="3"/>
  <c r="JN174" i="3"/>
  <c r="JN167" i="3"/>
  <c r="JN163" i="3"/>
  <c r="JN157" i="3"/>
  <c r="JN148" i="3"/>
  <c r="JN138" i="3"/>
  <c r="JN134" i="3"/>
  <c r="JN130" i="3"/>
  <c r="JN126" i="3"/>
  <c r="JN123" i="3"/>
  <c r="JN117" i="3"/>
  <c r="JN110" i="3"/>
  <c r="JN102" i="3"/>
  <c r="JN94" i="3"/>
  <c r="JN83" i="3"/>
  <c r="JN77" i="3"/>
  <c r="JN71" i="3"/>
  <c r="JN57" i="3"/>
  <c r="JN47" i="3"/>
  <c r="JN43" i="3"/>
  <c r="JN32" i="3"/>
  <c r="JN28" i="3"/>
  <c r="JN23" i="3"/>
  <c r="JN21" i="3"/>
  <c r="JN8" i="3"/>
  <c r="JJ184" i="3"/>
  <c r="JJ174" i="3"/>
  <c r="JJ167" i="3"/>
  <c r="JJ163" i="3"/>
  <c r="JJ157" i="3"/>
  <c r="JJ148" i="3"/>
  <c r="JJ138" i="3"/>
  <c r="JJ134" i="3"/>
  <c r="JJ130" i="3"/>
  <c r="JJ126" i="3"/>
  <c r="JJ123" i="3"/>
  <c r="JJ117" i="3"/>
  <c r="JJ110" i="3"/>
  <c r="JJ102" i="3"/>
  <c r="JJ94" i="3"/>
  <c r="JJ83" i="3"/>
  <c r="JJ77" i="3"/>
  <c r="JJ71" i="3"/>
  <c r="JJ57" i="3"/>
  <c r="JJ47" i="3"/>
  <c r="JJ43" i="3"/>
  <c r="JJ32" i="3"/>
  <c r="JJ28" i="3"/>
  <c r="JJ23" i="3"/>
  <c r="JJ21" i="3"/>
  <c r="JJ8" i="3"/>
  <c r="JF184" i="3"/>
  <c r="JF174" i="3"/>
  <c r="JF167" i="3"/>
  <c r="JF163" i="3"/>
  <c r="JF157" i="3"/>
  <c r="JF148" i="3"/>
  <c r="JF138" i="3"/>
  <c r="JF134" i="3"/>
  <c r="JF130" i="3"/>
  <c r="JF126" i="3"/>
  <c r="JF123" i="3"/>
  <c r="JF117" i="3"/>
  <c r="JF110" i="3"/>
  <c r="JF102" i="3"/>
  <c r="JF94" i="3"/>
  <c r="JF83" i="3"/>
  <c r="JF77" i="3"/>
  <c r="JF71" i="3"/>
  <c r="JF57" i="3"/>
  <c r="JF47" i="3"/>
  <c r="JF43" i="3"/>
  <c r="JF32" i="3"/>
  <c r="JF28" i="3"/>
  <c r="JF23" i="3"/>
  <c r="JF21" i="3"/>
  <c r="JF8" i="3"/>
  <c r="JB85" i="3"/>
  <c r="JB184" i="3"/>
  <c r="JB174" i="3"/>
  <c r="JB167" i="3"/>
  <c r="JB163" i="3"/>
  <c r="JB157" i="3"/>
  <c r="JB148" i="3"/>
  <c r="JB138" i="3"/>
  <c r="JB134" i="3"/>
  <c r="JB130" i="3"/>
  <c r="JB126" i="3"/>
  <c r="JB123" i="3"/>
  <c r="JB117" i="3"/>
  <c r="JB110" i="3"/>
  <c r="JB102" i="3"/>
  <c r="JB94" i="3"/>
  <c r="JB83" i="3"/>
  <c r="JB77" i="3"/>
  <c r="JB71" i="3"/>
  <c r="JB57" i="3"/>
  <c r="JB47" i="3"/>
  <c r="JB43" i="3"/>
  <c r="JB32" i="3"/>
  <c r="JB28" i="3"/>
  <c r="JB23" i="3"/>
  <c r="JB21" i="3"/>
  <c r="JB8" i="3"/>
  <c r="IX85" i="3"/>
  <c r="IX83" i="3" s="1"/>
  <c r="IX50" i="3"/>
  <c r="IX47" i="3" s="1"/>
  <c r="IX184" i="3"/>
  <c r="IX174" i="3"/>
  <c r="IX167" i="3"/>
  <c r="IX163" i="3"/>
  <c r="IX157" i="3"/>
  <c r="IX148" i="3"/>
  <c r="IX138" i="3"/>
  <c r="IX134" i="3"/>
  <c r="IX130" i="3"/>
  <c r="IX126" i="3"/>
  <c r="IX123" i="3"/>
  <c r="IX117" i="3"/>
  <c r="IX110" i="3"/>
  <c r="IX102" i="3"/>
  <c r="IX94" i="3"/>
  <c r="IX77" i="3"/>
  <c r="IX71" i="3"/>
  <c r="IX57" i="3"/>
  <c r="IX43" i="3"/>
  <c r="IX32" i="3"/>
  <c r="IX28" i="3"/>
  <c r="IX23" i="3"/>
  <c r="IX21" i="3"/>
  <c r="IX8" i="3"/>
  <c r="IT184" i="3"/>
  <c r="IT174" i="3"/>
  <c r="IT167" i="3"/>
  <c r="IT163" i="3"/>
  <c r="IT157" i="3"/>
  <c r="IT148" i="3"/>
  <c r="IT138" i="3"/>
  <c r="IT134" i="3"/>
  <c r="IT130" i="3"/>
  <c r="IT126" i="3"/>
  <c r="IT123" i="3"/>
  <c r="IT117" i="3"/>
  <c r="IT110" i="3"/>
  <c r="IT102" i="3"/>
  <c r="IT94" i="3"/>
  <c r="IT83" i="3"/>
  <c r="IT77" i="3"/>
  <c r="IT71" i="3"/>
  <c r="IT57" i="3"/>
  <c r="IT47" i="3"/>
  <c r="IT43" i="3"/>
  <c r="IT32" i="3"/>
  <c r="IT28" i="3"/>
  <c r="IT23" i="3"/>
  <c r="IT21" i="3"/>
  <c r="IT8" i="3"/>
  <c r="IP50" i="3"/>
  <c r="IP184" i="3"/>
  <c r="IP174" i="3"/>
  <c r="IP167" i="3"/>
  <c r="IP163" i="3"/>
  <c r="IP157" i="3"/>
  <c r="IP148" i="3"/>
  <c r="IP138" i="3"/>
  <c r="IP134" i="3"/>
  <c r="IP130" i="3"/>
  <c r="IP126" i="3"/>
  <c r="IP123" i="3"/>
  <c r="IP117" i="3"/>
  <c r="IP110" i="3"/>
  <c r="IP102" i="3"/>
  <c r="IP94" i="3"/>
  <c r="IP83" i="3"/>
  <c r="IP77" i="3"/>
  <c r="IP71" i="3"/>
  <c r="IP57" i="3"/>
  <c r="IP47" i="3"/>
  <c r="IP43" i="3"/>
  <c r="IP32" i="3"/>
  <c r="IP28" i="3"/>
  <c r="IP23" i="3"/>
  <c r="IP21" i="3"/>
  <c r="IP8" i="3"/>
  <c r="IL184" i="3"/>
  <c r="IL174" i="3"/>
  <c r="IL167" i="3"/>
  <c r="IL163" i="3"/>
  <c r="IL157" i="3"/>
  <c r="IL148" i="3"/>
  <c r="IL138" i="3"/>
  <c r="IL134" i="3"/>
  <c r="IL130" i="3"/>
  <c r="IL126" i="3"/>
  <c r="IL123" i="3"/>
  <c r="IL117" i="3"/>
  <c r="IL110" i="3"/>
  <c r="IL102" i="3"/>
  <c r="IL94" i="3"/>
  <c r="IL83" i="3"/>
  <c r="IL77" i="3"/>
  <c r="IL71" i="3"/>
  <c r="IL57" i="3"/>
  <c r="IL47" i="3"/>
  <c r="IL43" i="3"/>
  <c r="IL32" i="3"/>
  <c r="IL28" i="3"/>
  <c r="IL23" i="3"/>
  <c r="IL21" i="3"/>
  <c r="IL8" i="3"/>
  <c r="IH184" i="3"/>
  <c r="IH174" i="3"/>
  <c r="IH167" i="3"/>
  <c r="IH163" i="3"/>
  <c r="IH157" i="3"/>
  <c r="IH148" i="3"/>
  <c r="IH138" i="3"/>
  <c r="IH134" i="3"/>
  <c r="IH130" i="3"/>
  <c r="IH126" i="3"/>
  <c r="IH123" i="3"/>
  <c r="IH117" i="3"/>
  <c r="IH110" i="3"/>
  <c r="IH102" i="3"/>
  <c r="IH94" i="3"/>
  <c r="IH83" i="3"/>
  <c r="IH77" i="3"/>
  <c r="IH71" i="3"/>
  <c r="IH57" i="3"/>
  <c r="IH47" i="3"/>
  <c r="IH43" i="3"/>
  <c r="IH32" i="3"/>
  <c r="IH28" i="3"/>
  <c r="IH23" i="3"/>
  <c r="IH21" i="3"/>
  <c r="IH8" i="3"/>
  <c r="ID184" i="3"/>
  <c r="ID174" i="3"/>
  <c r="ID167" i="3"/>
  <c r="ID163" i="3"/>
  <c r="ID157" i="3"/>
  <c r="ID148" i="3"/>
  <c r="ID138" i="3"/>
  <c r="ID134" i="3"/>
  <c r="ID130" i="3"/>
  <c r="ID126" i="3"/>
  <c r="ID123" i="3"/>
  <c r="ID117" i="3"/>
  <c r="ID110" i="3"/>
  <c r="ID102" i="3"/>
  <c r="ID94" i="3"/>
  <c r="ID83" i="3"/>
  <c r="ID77" i="3"/>
  <c r="ID71" i="3"/>
  <c r="ID57" i="3"/>
  <c r="ID47" i="3"/>
  <c r="ID43" i="3"/>
  <c r="ID32" i="3"/>
  <c r="ID28" i="3"/>
  <c r="ID23" i="3"/>
  <c r="ID21" i="3"/>
  <c r="ID8" i="3"/>
  <c r="HZ184" i="3"/>
  <c r="HZ174" i="3"/>
  <c r="HZ167" i="3"/>
  <c r="HZ163" i="3"/>
  <c r="HZ157" i="3"/>
  <c r="HZ148" i="3"/>
  <c r="HZ138" i="3"/>
  <c r="HZ134" i="3"/>
  <c r="HZ130" i="3"/>
  <c r="HZ126" i="3"/>
  <c r="HZ123" i="3"/>
  <c r="HZ117" i="3"/>
  <c r="HZ110" i="3"/>
  <c r="HZ102" i="3"/>
  <c r="HZ94" i="3"/>
  <c r="HZ83" i="3"/>
  <c r="HZ77" i="3"/>
  <c r="HZ71" i="3"/>
  <c r="HZ57" i="3"/>
  <c r="HZ47" i="3"/>
  <c r="HZ43" i="3"/>
  <c r="HZ32" i="3"/>
  <c r="HZ28" i="3"/>
  <c r="HZ23" i="3"/>
  <c r="HZ21" i="3"/>
  <c r="HZ8" i="3"/>
  <c r="HV92" i="3"/>
  <c r="HV184" i="3"/>
  <c r="HV174" i="3"/>
  <c r="HV167" i="3"/>
  <c r="HV163" i="3"/>
  <c r="HV157" i="3"/>
  <c r="HV148" i="3"/>
  <c r="HV138" i="3"/>
  <c r="HV134" i="3"/>
  <c r="HV130" i="3"/>
  <c r="HV126" i="3"/>
  <c r="HV123" i="3"/>
  <c r="HV117" i="3"/>
  <c r="HV110" i="3"/>
  <c r="HV102" i="3"/>
  <c r="HV94" i="3"/>
  <c r="HV83" i="3"/>
  <c r="HV77" i="3"/>
  <c r="HV71" i="3"/>
  <c r="HV57" i="3"/>
  <c r="HV47" i="3"/>
  <c r="HV44" i="3"/>
  <c r="HV43" i="3" s="1"/>
  <c r="HV32" i="3"/>
  <c r="HV28" i="3"/>
  <c r="HV23" i="3"/>
  <c r="HV21" i="3"/>
  <c r="HV8" i="3"/>
  <c r="HR59" i="3"/>
  <c r="HR57" i="3" s="1"/>
  <c r="HF85" i="3"/>
  <c r="HF83" i="3" s="1"/>
  <c r="HR135" i="3"/>
  <c r="HR184" i="3"/>
  <c r="HR174" i="3"/>
  <c r="HR167" i="3"/>
  <c r="HR163" i="3"/>
  <c r="HR157" i="3"/>
  <c r="HR148" i="3"/>
  <c r="HR138" i="3"/>
  <c r="HR134" i="3"/>
  <c r="HR130" i="3"/>
  <c r="HR126" i="3"/>
  <c r="HR123" i="3"/>
  <c r="HR117" i="3"/>
  <c r="HR110" i="3"/>
  <c r="HR102" i="3"/>
  <c r="HR94" i="3"/>
  <c r="HR83" i="3"/>
  <c r="HR77" i="3"/>
  <c r="HR71" i="3"/>
  <c r="HR47" i="3"/>
  <c r="HR43" i="3"/>
  <c r="HR32" i="3"/>
  <c r="HR28" i="3"/>
  <c r="HR23" i="3"/>
  <c r="HR21" i="3"/>
  <c r="HR8" i="3"/>
  <c r="HN184" i="3"/>
  <c r="HN174" i="3"/>
  <c r="HN167" i="3"/>
  <c r="HN163" i="3"/>
  <c r="HN157" i="3"/>
  <c r="HN148" i="3"/>
  <c r="HN138" i="3"/>
  <c r="HN134" i="3"/>
  <c r="HN130" i="3"/>
  <c r="HN126" i="3"/>
  <c r="HN123" i="3"/>
  <c r="HN117" i="3"/>
  <c r="HN110" i="3"/>
  <c r="HN102" i="3"/>
  <c r="HN94" i="3"/>
  <c r="HN83" i="3"/>
  <c r="HN77" i="3"/>
  <c r="HN71" i="3"/>
  <c r="HN57" i="3"/>
  <c r="HN47" i="3"/>
  <c r="HN43" i="3"/>
  <c r="HN32" i="3"/>
  <c r="HN28" i="3"/>
  <c r="HN23" i="3"/>
  <c r="HN21" i="3"/>
  <c r="HN8" i="3"/>
  <c r="HJ184" i="3"/>
  <c r="HJ174" i="3"/>
  <c r="HJ167" i="3"/>
  <c r="HJ163" i="3"/>
  <c r="HJ157" i="3"/>
  <c r="HJ148" i="3"/>
  <c r="HJ138" i="3"/>
  <c r="HJ134" i="3"/>
  <c r="HJ130" i="3"/>
  <c r="HJ126" i="3"/>
  <c r="HJ123" i="3"/>
  <c r="HJ117" i="3"/>
  <c r="HJ110" i="3"/>
  <c r="HJ102" i="3"/>
  <c r="HJ94" i="3"/>
  <c r="HJ83" i="3"/>
  <c r="HJ77" i="3"/>
  <c r="HJ71" i="3"/>
  <c r="HJ57" i="3"/>
  <c r="HJ47" i="3"/>
  <c r="HJ43" i="3"/>
  <c r="HJ32" i="3"/>
  <c r="HJ28" i="3"/>
  <c r="HJ23" i="3"/>
  <c r="HJ21" i="3"/>
  <c r="HJ8" i="3"/>
  <c r="HE69" i="3"/>
  <c r="HF184" i="3"/>
  <c r="HF174" i="3"/>
  <c r="HF167" i="3"/>
  <c r="HF163" i="3"/>
  <c r="HF157" i="3"/>
  <c r="HF148" i="3"/>
  <c r="HF138" i="3"/>
  <c r="HF134" i="3"/>
  <c r="HF130" i="3"/>
  <c r="HF126" i="3"/>
  <c r="HF123" i="3"/>
  <c r="HF117" i="3"/>
  <c r="HF110" i="3"/>
  <c r="HF102" i="3"/>
  <c r="HF94" i="3"/>
  <c r="HF77" i="3"/>
  <c r="HF71" i="3"/>
  <c r="HF57" i="3"/>
  <c r="HF47" i="3"/>
  <c r="HF43" i="3"/>
  <c r="HF32" i="3"/>
  <c r="HF28" i="3"/>
  <c r="HF23" i="3"/>
  <c r="HF21" i="3"/>
  <c r="HF8" i="3"/>
  <c r="HB184" i="3"/>
  <c r="HB174" i="3"/>
  <c r="HB167" i="3"/>
  <c r="HB163" i="3"/>
  <c r="HB157" i="3"/>
  <c r="HB148" i="3"/>
  <c r="HB138" i="3"/>
  <c r="HB134" i="3"/>
  <c r="HB130" i="3"/>
  <c r="HB126" i="3"/>
  <c r="HB123" i="3"/>
  <c r="HB117" i="3"/>
  <c r="HB110" i="3"/>
  <c r="HB102" i="3"/>
  <c r="HB94" i="3"/>
  <c r="HB83" i="3"/>
  <c r="HB77" i="3"/>
  <c r="HB71" i="3"/>
  <c r="HB57" i="3"/>
  <c r="HB47" i="3"/>
  <c r="HB43" i="3"/>
  <c r="HB32" i="3"/>
  <c r="HB28" i="3"/>
  <c r="HB23" i="3"/>
  <c r="HB21" i="3"/>
  <c r="HB8" i="3"/>
  <c r="GX135" i="3"/>
  <c r="GX184" i="3"/>
  <c r="GX174" i="3"/>
  <c r="GX167" i="3"/>
  <c r="GX163" i="3"/>
  <c r="GX157" i="3"/>
  <c r="GX148" i="3"/>
  <c r="GX138" i="3"/>
  <c r="GX134" i="3"/>
  <c r="GX130" i="3"/>
  <c r="GX126" i="3"/>
  <c r="GX123" i="3"/>
  <c r="GX117" i="3"/>
  <c r="GX110" i="3"/>
  <c r="GX102" i="3"/>
  <c r="GX94" i="3"/>
  <c r="GX83" i="3"/>
  <c r="GX77" i="3"/>
  <c r="GX71" i="3"/>
  <c r="GX57" i="3"/>
  <c r="GX47" i="3"/>
  <c r="GX43" i="3"/>
  <c r="GX32" i="3"/>
  <c r="GX28" i="3"/>
  <c r="GX23" i="3"/>
  <c r="GX21" i="3"/>
  <c r="GX8" i="3"/>
  <c r="GT85" i="3"/>
  <c r="GT83" i="3" s="1"/>
  <c r="GS85" i="3"/>
  <c r="GT184" i="3"/>
  <c r="GT174" i="3"/>
  <c r="GT167" i="3"/>
  <c r="GT163" i="3"/>
  <c r="GT157" i="3"/>
  <c r="GT148" i="3"/>
  <c r="GT138" i="3"/>
  <c r="GT134" i="3"/>
  <c r="GT130" i="3"/>
  <c r="GT126" i="3"/>
  <c r="GT123" i="3"/>
  <c r="GT117" i="3"/>
  <c r="GT110" i="3"/>
  <c r="GT102" i="3"/>
  <c r="GT94" i="3"/>
  <c r="GT77" i="3"/>
  <c r="GT71" i="3"/>
  <c r="GT57" i="3"/>
  <c r="GT47" i="3"/>
  <c r="GT43" i="3"/>
  <c r="GT32" i="3"/>
  <c r="GT28" i="3"/>
  <c r="GT23" i="3"/>
  <c r="GT21" i="3"/>
  <c r="GT8" i="3"/>
  <c r="GP184" i="3"/>
  <c r="GP174" i="3"/>
  <c r="GP167" i="3"/>
  <c r="GP163" i="3"/>
  <c r="GP157" i="3"/>
  <c r="GP148" i="3"/>
  <c r="GP138" i="3"/>
  <c r="GP134" i="3"/>
  <c r="GP130" i="3"/>
  <c r="GP126" i="3"/>
  <c r="GP123" i="3"/>
  <c r="GP117" i="3"/>
  <c r="GP110" i="3"/>
  <c r="GP102" i="3"/>
  <c r="GP94" i="3"/>
  <c r="GP83" i="3"/>
  <c r="GP77" i="3"/>
  <c r="GP71" i="3"/>
  <c r="GP57" i="3"/>
  <c r="GP47" i="3"/>
  <c r="GP43" i="3"/>
  <c r="GP32" i="3"/>
  <c r="GP28" i="3"/>
  <c r="GP23" i="3"/>
  <c r="GP21" i="3"/>
  <c r="GP8" i="3"/>
  <c r="GK92" i="3"/>
  <c r="GL69" i="3"/>
  <c r="GK69" i="3"/>
  <c r="LJ189" i="3" l="1"/>
  <c r="J191" i="3"/>
  <c r="F5" i="64" s="1"/>
  <c r="F55" i="1" s="1"/>
  <c r="DR191" i="3"/>
  <c r="DR2" i="3" s="1"/>
  <c r="N191" i="3"/>
  <c r="N2" i="3" s="1"/>
  <c r="DV191" i="3"/>
  <c r="DV2" i="3" s="1"/>
  <c r="SD191" i="3"/>
  <c r="SD2" i="3" s="1"/>
  <c r="MT189" i="3"/>
  <c r="NJ189" i="3"/>
  <c r="NR189" i="3"/>
  <c r="NZ189" i="3"/>
  <c r="PR191" i="3"/>
  <c r="PR2" i="3" s="1"/>
  <c r="CH191" i="3"/>
  <c r="CH2" i="3" s="1"/>
  <c r="QH2" i="3"/>
  <c r="BV2" i="3"/>
  <c r="CT191" i="3"/>
  <c r="CT2" i="3" s="1"/>
  <c r="AD2" i="3"/>
  <c r="DN191" i="3"/>
  <c r="LN189" i="3"/>
  <c r="NB189" i="3"/>
  <c r="Z2" i="3"/>
  <c r="R191" i="3"/>
  <c r="R2" i="3" s="1"/>
  <c r="AX191" i="3"/>
  <c r="F21" i="64" s="1"/>
  <c r="F71" i="1" s="1"/>
  <c r="QP191" i="3"/>
  <c r="QP2" i="3" s="1"/>
  <c r="AH2" i="3"/>
  <c r="F9" i="64"/>
  <c r="F59" i="1" s="1"/>
  <c r="SX2" i="3"/>
  <c r="ST172" i="3"/>
  <c r="ST191" i="3" s="1"/>
  <c r="ST2" i="3" s="1"/>
  <c r="SP2" i="3"/>
  <c r="SL2" i="3"/>
  <c r="RZ172" i="3"/>
  <c r="RZ191" i="3" s="1"/>
  <c r="RZ2" i="3" s="1"/>
  <c r="RV172" i="3"/>
  <c r="RV191" i="3" s="1"/>
  <c r="RJ2" i="3"/>
  <c r="RF2" i="3"/>
  <c r="F89" i="64"/>
  <c r="F139" i="1" s="1"/>
  <c r="FR2" i="3"/>
  <c r="F53" i="64"/>
  <c r="F47" i="64" s="1"/>
  <c r="F45" i="64"/>
  <c r="F95" i="1" s="1"/>
  <c r="F44" i="64"/>
  <c r="F94" i="1" s="1"/>
  <c r="EP2" i="3"/>
  <c r="EL2" i="3"/>
  <c r="F38" i="64"/>
  <c r="F88" i="1" s="1"/>
  <c r="DZ2" i="3"/>
  <c r="F35" i="64"/>
  <c r="DN2" i="3"/>
  <c r="DJ172" i="3"/>
  <c r="DJ191" i="3" s="1"/>
  <c r="DJ2" i="3" s="1"/>
  <c r="DB2" i="3"/>
  <c r="CP172" i="3"/>
  <c r="CP191" i="3" s="1"/>
  <c r="CP2" i="3" s="1"/>
  <c r="F29" i="64"/>
  <c r="F79" i="1" s="1"/>
  <c r="CL2" i="3"/>
  <c r="BZ2" i="3"/>
  <c r="AP2" i="3"/>
  <c r="AT191" i="3"/>
  <c r="F15" i="64" s="1"/>
  <c r="F65" i="1" s="1"/>
  <c r="BN191" i="3"/>
  <c r="BB191" i="3"/>
  <c r="BB2" i="3" s="1"/>
  <c r="PZ2" i="3"/>
  <c r="F83" i="64"/>
  <c r="F133" i="1" s="1"/>
  <c r="KL189" i="3"/>
  <c r="KT189" i="3"/>
  <c r="LB189" i="3"/>
  <c r="AL191" i="3"/>
  <c r="KP189" i="3"/>
  <c r="KX189" i="3"/>
  <c r="LF189" i="3"/>
  <c r="BJ172" i="3"/>
  <c r="BJ191" i="3" s="1"/>
  <c r="BJ2" i="3" s="1"/>
  <c r="F6" i="64"/>
  <c r="F56" i="1" s="1"/>
  <c r="F54" i="1" s="1"/>
  <c r="J2" i="3"/>
  <c r="PV2" i="3"/>
  <c r="F136" i="1"/>
  <c r="F85" i="1"/>
  <c r="NV7" i="3"/>
  <c r="KT7" i="3"/>
  <c r="LJ7" i="3"/>
  <c r="MH56" i="3"/>
  <c r="ML189" i="3"/>
  <c r="LR189" i="3"/>
  <c r="LZ189" i="3"/>
  <c r="MH189" i="3"/>
  <c r="MP189" i="3"/>
  <c r="NF189" i="3"/>
  <c r="NN189" i="3"/>
  <c r="NV189" i="3"/>
  <c r="NZ56" i="3"/>
  <c r="NB7" i="3"/>
  <c r="NR7" i="3"/>
  <c r="NZ7" i="3"/>
  <c r="MX189" i="3"/>
  <c r="NV56" i="3"/>
  <c r="GT189" i="3"/>
  <c r="GX189" i="3"/>
  <c r="HF189" i="3"/>
  <c r="IX7" i="3"/>
  <c r="IX189" i="3"/>
  <c r="JB189" i="3"/>
  <c r="KP56" i="3"/>
  <c r="LB56" i="3"/>
  <c r="LF56" i="3"/>
  <c r="LN56" i="3"/>
  <c r="MH7" i="3"/>
  <c r="MP56" i="3"/>
  <c r="NF56" i="3"/>
  <c r="NJ56" i="3"/>
  <c r="NN56" i="3"/>
  <c r="KP7" i="3"/>
  <c r="KX56" i="3"/>
  <c r="LB7" i="3"/>
  <c r="LF7" i="3"/>
  <c r="LN7" i="3"/>
  <c r="LR56" i="3"/>
  <c r="LV56" i="3"/>
  <c r="LZ56" i="3"/>
  <c r="MD56" i="3"/>
  <c r="ML56" i="3"/>
  <c r="MP7" i="3"/>
  <c r="MT56" i="3"/>
  <c r="MX56" i="3"/>
  <c r="NF7" i="3"/>
  <c r="NJ7" i="3"/>
  <c r="NJ172" i="3" s="1"/>
  <c r="NN7" i="3"/>
  <c r="NN172" i="3" s="1"/>
  <c r="NN191" i="3" s="1"/>
  <c r="NN2" i="3" s="1"/>
  <c r="KL56" i="3"/>
  <c r="KT56" i="3"/>
  <c r="KX7" i="3"/>
  <c r="LJ56" i="3"/>
  <c r="LR7" i="3"/>
  <c r="LV7" i="3"/>
  <c r="LV189" i="3"/>
  <c r="LZ7" i="3"/>
  <c r="LZ172" i="3" s="1"/>
  <c r="MD7" i="3"/>
  <c r="MD172" i="3" s="1"/>
  <c r="MD189" i="3"/>
  <c r="ML7" i="3"/>
  <c r="MT7" i="3"/>
  <c r="MT172" i="3" s="1"/>
  <c r="MT191" i="3" s="1"/>
  <c r="MT2" i="3" s="1"/>
  <c r="MX7" i="3"/>
  <c r="NB56" i="3"/>
  <c r="NR56" i="3"/>
  <c r="MX172" i="3"/>
  <c r="JV7" i="3"/>
  <c r="JV189" i="3"/>
  <c r="KD189" i="3"/>
  <c r="KL7" i="3"/>
  <c r="JB7" i="3"/>
  <c r="JR56" i="3"/>
  <c r="JJ189" i="3"/>
  <c r="JR189" i="3"/>
  <c r="KH7" i="3"/>
  <c r="KH189" i="3"/>
  <c r="KD56" i="3"/>
  <c r="JF7" i="3"/>
  <c r="JJ7" i="3"/>
  <c r="JR7" i="3"/>
  <c r="JZ7" i="3"/>
  <c r="KD7" i="3"/>
  <c r="GP7" i="3"/>
  <c r="GP189" i="3"/>
  <c r="HZ189" i="3"/>
  <c r="JF189" i="3"/>
  <c r="JN7" i="3"/>
  <c r="JN189" i="3"/>
  <c r="JZ189" i="3"/>
  <c r="KH56" i="3"/>
  <c r="JZ56" i="3"/>
  <c r="JV56" i="3"/>
  <c r="JN56" i="3"/>
  <c r="JJ56" i="3"/>
  <c r="JF56" i="3"/>
  <c r="JB56" i="3"/>
  <c r="HN189" i="3"/>
  <c r="IL189" i="3"/>
  <c r="IX56" i="3"/>
  <c r="HV7" i="3"/>
  <c r="IL7" i="3"/>
  <c r="HR189" i="3"/>
  <c r="ID7" i="3"/>
  <c r="IT189" i="3"/>
  <c r="GX7" i="3"/>
  <c r="HJ7" i="3"/>
  <c r="HR7" i="3"/>
  <c r="HZ56" i="3"/>
  <c r="HN7" i="3"/>
  <c r="HZ7" i="3"/>
  <c r="ID56" i="3"/>
  <c r="ID172" i="3" s="1"/>
  <c r="ID189" i="3"/>
  <c r="IP189" i="3"/>
  <c r="IT7" i="3"/>
  <c r="GP56" i="3"/>
  <c r="GT7" i="3"/>
  <c r="HB7" i="3"/>
  <c r="HB189" i="3"/>
  <c r="HF7" i="3"/>
  <c r="HJ189" i="3"/>
  <c r="HV189" i="3"/>
  <c r="IH7" i="3"/>
  <c r="IH189" i="3"/>
  <c r="IP7" i="3"/>
  <c r="IT56" i="3"/>
  <c r="IP56" i="3"/>
  <c r="IL56" i="3"/>
  <c r="IH56" i="3"/>
  <c r="HV56" i="3"/>
  <c r="HR56" i="3"/>
  <c r="HN56" i="3"/>
  <c r="HJ56" i="3"/>
  <c r="HF56" i="3"/>
  <c r="HB56" i="3"/>
  <c r="GX56" i="3"/>
  <c r="GT56" i="3"/>
  <c r="GL184" i="3"/>
  <c r="GL174" i="3"/>
  <c r="GL167" i="3"/>
  <c r="GL163" i="3"/>
  <c r="GL157" i="3"/>
  <c r="GL148" i="3"/>
  <c r="GL138" i="3"/>
  <c r="GL134" i="3"/>
  <c r="GL130" i="3"/>
  <c r="GL126" i="3"/>
  <c r="GL123" i="3"/>
  <c r="GL117" i="3"/>
  <c r="GL110" i="3"/>
  <c r="GL102" i="3"/>
  <c r="GL94" i="3"/>
  <c r="GL83" i="3"/>
  <c r="F77" i="62"/>
  <c r="GL77" i="3"/>
  <c r="GL71" i="3"/>
  <c r="GL57" i="3"/>
  <c r="GL47" i="3"/>
  <c r="GL43" i="3"/>
  <c r="GL32" i="3"/>
  <c r="GL28" i="3"/>
  <c r="GL23" i="3"/>
  <c r="GL21" i="3"/>
  <c r="GL8" i="3"/>
  <c r="GH184" i="3"/>
  <c r="GH174" i="3"/>
  <c r="GH167" i="3"/>
  <c r="GH163" i="3"/>
  <c r="GH157" i="3"/>
  <c r="GH148" i="3"/>
  <c r="GH138" i="3"/>
  <c r="GH134" i="3"/>
  <c r="GH130" i="3"/>
  <c r="GH126" i="3"/>
  <c r="GH123" i="3"/>
  <c r="GH117" i="3"/>
  <c r="GH110" i="3"/>
  <c r="GH102" i="3"/>
  <c r="GH94" i="3"/>
  <c r="GH83" i="3"/>
  <c r="GH77" i="3"/>
  <c r="GH71" i="3"/>
  <c r="GH57" i="3"/>
  <c r="GH47" i="3"/>
  <c r="GH43" i="3"/>
  <c r="GH32" i="3"/>
  <c r="GH28" i="3"/>
  <c r="GH23" i="3"/>
  <c r="GH21" i="3"/>
  <c r="GH8" i="3"/>
  <c r="F186" i="62"/>
  <c r="F185" i="62"/>
  <c r="F184" i="62"/>
  <c r="F179" i="62"/>
  <c r="F178" i="62"/>
  <c r="F177" i="62"/>
  <c r="F176" i="62"/>
  <c r="F175" i="62"/>
  <c r="F174" i="62"/>
  <c r="F164" i="62"/>
  <c r="F163" i="62"/>
  <c r="F152" i="62"/>
  <c r="F151" i="62"/>
  <c r="F150" i="62"/>
  <c r="F149" i="62"/>
  <c r="F148" i="62"/>
  <c r="F145" i="62"/>
  <c r="F144" i="62"/>
  <c r="F143" i="62"/>
  <c r="F142" i="62"/>
  <c r="F141" i="62"/>
  <c r="F140" i="62"/>
  <c r="F139" i="62"/>
  <c r="F138" i="62"/>
  <c r="F135" i="62"/>
  <c r="F134" i="62"/>
  <c r="F131" i="62"/>
  <c r="F130" i="62"/>
  <c r="F127" i="62"/>
  <c r="F126" i="62"/>
  <c r="F120" i="62"/>
  <c r="F119" i="62"/>
  <c r="F118" i="62"/>
  <c r="F117" i="62"/>
  <c r="F114" i="62"/>
  <c r="F113" i="62"/>
  <c r="F112" i="62"/>
  <c r="F111" i="62"/>
  <c r="F110" i="62"/>
  <c r="F107" i="62"/>
  <c r="F106" i="62"/>
  <c r="F105" i="62"/>
  <c r="F104" i="62"/>
  <c r="F103" i="62"/>
  <c r="F102" i="62"/>
  <c r="F99" i="62"/>
  <c r="F98" i="62"/>
  <c r="F97" i="62"/>
  <c r="F96" i="62"/>
  <c r="F95" i="62"/>
  <c r="F94" i="62"/>
  <c r="F91" i="62"/>
  <c r="F90" i="62"/>
  <c r="F89" i="62"/>
  <c r="F88" i="62"/>
  <c r="F87" i="62"/>
  <c r="F86" i="62"/>
  <c r="F85" i="62"/>
  <c r="F84" i="62"/>
  <c r="F83" i="62"/>
  <c r="F80" i="62"/>
  <c r="F79" i="62"/>
  <c r="F78" i="62"/>
  <c r="F74" i="62"/>
  <c r="F73" i="62"/>
  <c r="F72" i="62"/>
  <c r="F71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3" i="62"/>
  <c r="F52" i="62"/>
  <c r="F51" i="62"/>
  <c r="F50" i="62"/>
  <c r="F49" i="62"/>
  <c r="F48" i="62"/>
  <c r="F47" i="62"/>
  <c r="F44" i="62"/>
  <c r="F43" i="62"/>
  <c r="F40" i="62"/>
  <c r="F39" i="62"/>
  <c r="F38" i="62"/>
  <c r="F37" i="62"/>
  <c r="F36" i="62"/>
  <c r="F35" i="62"/>
  <c r="F34" i="62"/>
  <c r="F33" i="62"/>
  <c r="F32" i="62"/>
  <c r="F29" i="62"/>
  <c r="F28" i="62"/>
  <c r="F26" i="62"/>
  <c r="F25" i="62"/>
  <c r="F24" i="62"/>
  <c r="F23" i="62"/>
  <c r="TJ8" i="3"/>
  <c r="TJ21" i="3"/>
  <c r="TJ23" i="3"/>
  <c r="TJ28" i="3"/>
  <c r="TJ32" i="3"/>
  <c r="TJ43" i="3"/>
  <c r="TJ47" i="3"/>
  <c r="TJ57" i="3"/>
  <c r="TJ71" i="3"/>
  <c r="TJ77" i="3"/>
  <c r="TJ83" i="3"/>
  <c r="TJ94" i="3"/>
  <c r="TJ102" i="3"/>
  <c r="TJ110" i="3"/>
  <c r="TJ117" i="3"/>
  <c r="TJ123" i="3"/>
  <c r="TJ126" i="3"/>
  <c r="TJ130" i="3"/>
  <c r="TJ134" i="3"/>
  <c r="TJ138" i="3"/>
  <c r="TJ148" i="3"/>
  <c r="TJ157" i="3"/>
  <c r="TJ163" i="3"/>
  <c r="TJ167" i="3"/>
  <c r="TJ174" i="3"/>
  <c r="TJ184" i="3"/>
  <c r="GD184" i="3"/>
  <c r="GD174" i="3"/>
  <c r="GD167" i="3"/>
  <c r="GD163" i="3"/>
  <c r="GD157" i="3"/>
  <c r="GD148" i="3"/>
  <c r="GD138" i="3"/>
  <c r="GD134" i="3"/>
  <c r="GD130" i="3"/>
  <c r="GD126" i="3"/>
  <c r="GD123" i="3"/>
  <c r="GD117" i="3"/>
  <c r="GD110" i="3"/>
  <c r="GD102" i="3"/>
  <c r="GD94" i="3"/>
  <c r="GD83" i="3"/>
  <c r="GD77" i="3"/>
  <c r="GD71" i="3"/>
  <c r="GD57" i="3"/>
  <c r="GD47" i="3"/>
  <c r="GD43" i="3"/>
  <c r="GD32" i="3"/>
  <c r="GD28" i="3"/>
  <c r="GD23" i="3"/>
  <c r="GD21" i="3"/>
  <c r="GD8" i="3"/>
  <c r="FZ184" i="3"/>
  <c r="FZ174" i="3"/>
  <c r="FZ167" i="3"/>
  <c r="FZ163" i="3"/>
  <c r="FZ157" i="3"/>
  <c r="FZ148" i="3"/>
  <c r="FZ138" i="3"/>
  <c r="FZ134" i="3"/>
  <c r="FZ130" i="3"/>
  <c r="FZ126" i="3"/>
  <c r="FZ123" i="3"/>
  <c r="FZ117" i="3"/>
  <c r="FZ110" i="3"/>
  <c r="FZ102" i="3"/>
  <c r="FZ94" i="3"/>
  <c r="FZ83" i="3"/>
  <c r="FZ77" i="3"/>
  <c r="FZ71" i="3"/>
  <c r="FZ57" i="3"/>
  <c r="FZ47" i="3"/>
  <c r="FZ43" i="3"/>
  <c r="FZ32" i="3"/>
  <c r="FZ28" i="3"/>
  <c r="FZ23" i="3"/>
  <c r="FZ21" i="3"/>
  <c r="FZ8" i="3"/>
  <c r="FV184" i="3"/>
  <c r="FV174" i="3"/>
  <c r="FV167" i="3"/>
  <c r="FV163" i="3"/>
  <c r="FV157" i="3"/>
  <c r="FV148" i="3"/>
  <c r="FV138" i="3"/>
  <c r="FV134" i="3"/>
  <c r="FV130" i="3"/>
  <c r="FV126" i="3"/>
  <c r="FV123" i="3"/>
  <c r="FV117" i="3"/>
  <c r="FV110" i="3"/>
  <c r="FV102" i="3"/>
  <c r="FV94" i="3"/>
  <c r="FV83" i="3"/>
  <c r="FV77" i="3"/>
  <c r="FV71" i="3"/>
  <c r="FV57" i="3"/>
  <c r="FV47" i="3"/>
  <c r="FV43" i="3"/>
  <c r="FV32" i="3"/>
  <c r="FV28" i="3"/>
  <c r="FV23" i="3"/>
  <c r="FV21" i="3"/>
  <c r="FV8" i="3"/>
  <c r="F194" i="3"/>
  <c r="F49" i="1" s="1"/>
  <c r="F193" i="3"/>
  <c r="F48" i="1" s="1"/>
  <c r="F182" i="3"/>
  <c r="F181" i="62" s="1"/>
  <c r="F169" i="62"/>
  <c r="F168" i="62"/>
  <c r="F167" i="62"/>
  <c r="F160" i="62"/>
  <c r="F158" i="62"/>
  <c r="F157" i="62"/>
  <c r="F154" i="62"/>
  <c r="F31" i="3"/>
  <c r="F30" i="62" s="1"/>
  <c r="F19" i="62"/>
  <c r="F18" i="62"/>
  <c r="F17" i="62"/>
  <c r="F16" i="62"/>
  <c r="F15" i="62"/>
  <c r="F14" i="62"/>
  <c r="F13" i="62"/>
  <c r="F12" i="62"/>
  <c r="F11" i="62"/>
  <c r="F10" i="62"/>
  <c r="F9" i="62"/>
  <c r="F8" i="62"/>
  <c r="NJ191" i="3" l="1"/>
  <c r="NJ2" i="3" s="1"/>
  <c r="F80" i="64"/>
  <c r="F130" i="1" s="1"/>
  <c r="F28" i="64"/>
  <c r="F78" i="1" s="1"/>
  <c r="AT2" i="3"/>
  <c r="F34" i="64"/>
  <c r="F84" i="1" s="1"/>
  <c r="F88" i="64"/>
  <c r="F138" i="1" s="1"/>
  <c r="AX2" i="3"/>
  <c r="F95" i="64"/>
  <c r="F145" i="1" s="1"/>
  <c r="JV172" i="3"/>
  <c r="JV191" i="3" s="1"/>
  <c r="JV2" i="3" s="1"/>
  <c r="JR172" i="3"/>
  <c r="F90" i="1"/>
  <c r="GP172" i="3"/>
  <c r="GP191" i="3" s="1"/>
  <c r="GP2" i="3" s="1"/>
  <c r="IX172" i="3"/>
  <c r="F92" i="64"/>
  <c r="F142" i="1" s="1"/>
  <c r="RV2" i="3"/>
  <c r="F103" i="1"/>
  <c r="F97" i="1" s="1"/>
  <c r="F40" i="64"/>
  <c r="F83" i="1"/>
  <c r="F33" i="64"/>
  <c r="F31" i="64"/>
  <c r="F81" i="1" s="1"/>
  <c r="F30" i="64"/>
  <c r="F80" i="1" s="1"/>
  <c r="F23" i="64"/>
  <c r="F73" i="1" s="1"/>
  <c r="BN2" i="3"/>
  <c r="AL2" i="3"/>
  <c r="F13" i="64"/>
  <c r="F22" i="64"/>
  <c r="F72" i="1" s="1"/>
  <c r="F4" i="64"/>
  <c r="F42" i="62"/>
  <c r="F156" i="62"/>
  <c r="F22" i="62"/>
  <c r="F31" i="62"/>
  <c r="F7" i="62"/>
  <c r="F27" i="62"/>
  <c r="F21" i="3"/>
  <c r="F21" i="62"/>
  <c r="F20" i="62" s="1"/>
  <c r="F173" i="62"/>
  <c r="F35" i="1" s="1"/>
  <c r="F116" i="62"/>
  <c r="F123" i="3"/>
  <c r="F123" i="62"/>
  <c r="F122" i="62" s="1"/>
  <c r="F166" i="62"/>
  <c r="F31" i="1" s="1"/>
  <c r="F125" i="62"/>
  <c r="F133" i="62"/>
  <c r="F162" i="62"/>
  <c r="F183" i="62"/>
  <c r="F45" i="1" s="1"/>
  <c r="F70" i="62"/>
  <c r="NV172" i="3"/>
  <c r="NV191" i="3" s="1"/>
  <c r="F76" i="62"/>
  <c r="NF172" i="3"/>
  <c r="NF191" i="3" s="1"/>
  <c r="NF2" i="3" s="1"/>
  <c r="NB172" i="3"/>
  <c r="NB191" i="3" s="1"/>
  <c r="NB2" i="3" s="1"/>
  <c r="MP172" i="3"/>
  <c r="MP191" i="3" s="1"/>
  <c r="MP2" i="3" s="1"/>
  <c r="MH172" i="3"/>
  <c r="MH191" i="3" s="1"/>
  <c r="MH2" i="3" s="1"/>
  <c r="LZ191" i="3"/>
  <c r="LZ2" i="3" s="1"/>
  <c r="F147" i="62"/>
  <c r="F129" i="62"/>
  <c r="F101" i="62"/>
  <c r="F93" i="62"/>
  <c r="LJ172" i="3"/>
  <c r="LJ191" i="3" s="1"/>
  <c r="LJ2" i="3" s="1"/>
  <c r="LB172" i="3"/>
  <c r="LB191" i="3" s="1"/>
  <c r="LB2" i="3" s="1"/>
  <c r="F46" i="62"/>
  <c r="F29" i="1" s="1"/>
  <c r="KT172" i="3"/>
  <c r="KT191" i="3" s="1"/>
  <c r="KT2" i="3" s="1"/>
  <c r="KP172" i="3"/>
  <c r="KP191" i="3" s="1"/>
  <c r="KP2" i="3" s="1"/>
  <c r="KL172" i="3"/>
  <c r="KL191" i="3" s="1"/>
  <c r="KL2" i="3" s="1"/>
  <c r="F82" i="62"/>
  <c r="F137" i="62"/>
  <c r="F109" i="62"/>
  <c r="F56" i="62"/>
  <c r="HV172" i="3"/>
  <c r="HV191" i="3" s="1"/>
  <c r="IX191" i="3"/>
  <c r="NR172" i="3"/>
  <c r="NR191" i="3" s="1"/>
  <c r="NR2" i="3" s="1"/>
  <c r="ML172" i="3"/>
  <c r="ML191" i="3" s="1"/>
  <c r="ML2" i="3" s="1"/>
  <c r="KX172" i="3"/>
  <c r="KX191" i="3" s="1"/>
  <c r="KX2" i="3" s="1"/>
  <c r="LN172" i="3"/>
  <c r="LN191" i="3" s="1"/>
  <c r="LN2" i="3" s="1"/>
  <c r="LV172" i="3"/>
  <c r="LV191" i="3" s="1"/>
  <c r="LV2" i="3" s="1"/>
  <c r="NZ172" i="3"/>
  <c r="NZ191" i="3" s="1"/>
  <c r="KH172" i="3"/>
  <c r="KH191" i="3" s="1"/>
  <c r="KH2" i="3" s="1"/>
  <c r="MX191" i="3"/>
  <c r="MX2" i="3" s="1"/>
  <c r="JB172" i="3"/>
  <c r="JB191" i="3" s="1"/>
  <c r="JB2" i="3" s="1"/>
  <c r="JZ172" i="3"/>
  <c r="JZ191" i="3" s="1"/>
  <c r="JZ2" i="3" s="1"/>
  <c r="LF172" i="3"/>
  <c r="LF191" i="3" s="1"/>
  <c r="JR191" i="3"/>
  <c r="JR2" i="3" s="1"/>
  <c r="HN172" i="3"/>
  <c r="HN191" i="3" s="1"/>
  <c r="HN2" i="3" s="1"/>
  <c r="IL172" i="3"/>
  <c r="IL191" i="3" s="1"/>
  <c r="IL2" i="3" s="1"/>
  <c r="JF172" i="3"/>
  <c r="JF191" i="3" s="1"/>
  <c r="JJ172" i="3"/>
  <c r="JJ191" i="3" s="1"/>
  <c r="MD191" i="3"/>
  <c r="MD2" i="3" s="1"/>
  <c r="LR172" i="3"/>
  <c r="LR191" i="3" s="1"/>
  <c r="LR2" i="3" s="1"/>
  <c r="JN172" i="3"/>
  <c r="JN191" i="3" s="1"/>
  <c r="IP172" i="3"/>
  <c r="IP191" i="3" s="1"/>
  <c r="IP2" i="3" s="1"/>
  <c r="KD172" i="3"/>
  <c r="KD191" i="3" s="1"/>
  <c r="HF172" i="3"/>
  <c r="HF191" i="3" s="1"/>
  <c r="HF2" i="3" s="1"/>
  <c r="GX172" i="3"/>
  <c r="GX191" i="3" s="1"/>
  <c r="HJ172" i="3"/>
  <c r="HJ191" i="3" s="1"/>
  <c r="HJ2" i="3" s="1"/>
  <c r="HZ172" i="3"/>
  <c r="HZ191" i="3" s="1"/>
  <c r="HZ2" i="3" s="1"/>
  <c r="FV189" i="3"/>
  <c r="GL189" i="3"/>
  <c r="HB172" i="3"/>
  <c r="HB191" i="3" s="1"/>
  <c r="HB2" i="3" s="1"/>
  <c r="HR172" i="3"/>
  <c r="HR191" i="3" s="1"/>
  <c r="HR2" i="3" s="1"/>
  <c r="IH172" i="3"/>
  <c r="IH191" i="3" s="1"/>
  <c r="IH2" i="3" s="1"/>
  <c r="TJ189" i="3"/>
  <c r="GH7" i="3"/>
  <c r="GT172" i="3"/>
  <c r="GT191" i="3" s="1"/>
  <c r="GT2" i="3" s="1"/>
  <c r="GH189" i="3"/>
  <c r="ID191" i="3"/>
  <c r="ID2" i="3" s="1"/>
  <c r="IT172" i="3"/>
  <c r="IT191" i="3" s="1"/>
  <c r="IT2" i="3" s="1"/>
  <c r="GD189" i="3"/>
  <c r="GL7" i="3"/>
  <c r="FZ189" i="3"/>
  <c r="GH56" i="3"/>
  <c r="GH172" i="3" s="1"/>
  <c r="GL56" i="3"/>
  <c r="F134" i="3"/>
  <c r="GD7" i="3"/>
  <c r="TJ56" i="3"/>
  <c r="TJ7" i="3"/>
  <c r="FV7" i="3"/>
  <c r="GD56" i="3"/>
  <c r="F130" i="3"/>
  <c r="FZ7" i="3"/>
  <c r="F28" i="3"/>
  <c r="F43" i="3"/>
  <c r="F163" i="3"/>
  <c r="F184" i="3"/>
  <c r="FZ56" i="3"/>
  <c r="F94" i="3"/>
  <c r="FV56" i="3"/>
  <c r="F32" i="3"/>
  <c r="F23" i="3"/>
  <c r="F83" i="3"/>
  <c r="F117" i="3"/>
  <c r="F157" i="3"/>
  <c r="F174" i="3"/>
  <c r="F8" i="3"/>
  <c r="F47" i="3"/>
  <c r="F77" i="3"/>
  <c r="F102" i="3"/>
  <c r="F110" i="3"/>
  <c r="F148" i="3"/>
  <c r="F167" i="3"/>
  <c r="F57" i="3"/>
  <c r="F71" i="3"/>
  <c r="F126" i="3"/>
  <c r="F138" i="3"/>
  <c r="F55" i="2"/>
  <c r="G42" i="2"/>
  <c r="G38" i="2" s="1"/>
  <c r="G28" i="2"/>
  <c r="G27" i="2" s="1"/>
  <c r="F28" i="2"/>
  <c r="G49" i="2"/>
  <c r="F49" i="2"/>
  <c r="G144" i="2"/>
  <c r="F34" i="1" s="1"/>
  <c r="G135" i="2"/>
  <c r="G132" i="2"/>
  <c r="G128" i="2"/>
  <c r="G122" i="2"/>
  <c r="G116" i="2"/>
  <c r="G104" i="2"/>
  <c r="G102" i="2"/>
  <c r="F14" i="1" s="1"/>
  <c r="G91" i="2"/>
  <c r="G87" i="2"/>
  <c r="G61" i="2"/>
  <c r="G53" i="2"/>
  <c r="G33" i="2"/>
  <c r="G16" i="2"/>
  <c r="G10" i="2"/>
  <c r="G4" i="2"/>
  <c r="F37" i="1"/>
  <c r="F26" i="1"/>
  <c r="F19" i="1"/>
  <c r="F18" i="1"/>
  <c r="F15" i="1"/>
  <c r="F10" i="1"/>
  <c r="F9" i="1"/>
  <c r="F7" i="1"/>
  <c r="F6" i="1"/>
  <c r="GD172" i="3" l="1"/>
  <c r="F70" i="64"/>
  <c r="F120" i="1" s="1"/>
  <c r="F16" i="64"/>
  <c r="F66" i="1"/>
  <c r="GX2" i="3"/>
  <c r="F59" i="64"/>
  <c r="F109" i="1" s="1"/>
  <c r="JN2" i="3"/>
  <c r="F69" i="64"/>
  <c r="F119" i="1" s="1"/>
  <c r="JF2" i="3"/>
  <c r="F63" i="64"/>
  <c r="F113" i="1" s="1"/>
  <c r="F58" i="64"/>
  <c r="F108" i="1" s="1"/>
  <c r="F63" i="1"/>
  <c r="F62" i="1" s="1"/>
  <c r="F12" i="64"/>
  <c r="HV2" i="3"/>
  <c r="F60" i="64"/>
  <c r="F110" i="1" s="1"/>
  <c r="JJ2" i="3"/>
  <c r="F68" i="64"/>
  <c r="F118" i="1" s="1"/>
  <c r="IX2" i="3"/>
  <c r="F61" i="64"/>
  <c r="F111" i="1" s="1"/>
  <c r="F6" i="62"/>
  <c r="F25" i="1" s="1"/>
  <c r="F188" i="62"/>
  <c r="NZ2" i="3"/>
  <c r="F79" i="64"/>
  <c r="F129" i="1" s="1"/>
  <c r="NV2" i="3"/>
  <c r="F78" i="64"/>
  <c r="F128" i="1" s="1"/>
  <c r="LF2" i="3"/>
  <c r="F74" i="64"/>
  <c r="F124" i="1" s="1"/>
  <c r="F55" i="62"/>
  <c r="F30" i="1" s="1"/>
  <c r="KD2" i="3"/>
  <c r="F73" i="64"/>
  <c r="G101" i="2"/>
  <c r="G100" i="2" s="1"/>
  <c r="G139" i="2"/>
  <c r="F36" i="1" s="1"/>
  <c r="G68" i="2"/>
  <c r="GH191" i="3"/>
  <c r="GH2" i="3" s="1"/>
  <c r="TJ172" i="3"/>
  <c r="TJ191" i="3" s="1"/>
  <c r="GD191" i="3"/>
  <c r="FZ172" i="3"/>
  <c r="FZ191" i="3" s="1"/>
  <c r="FZ2" i="3" s="1"/>
  <c r="GL172" i="3"/>
  <c r="GL191" i="3" s="1"/>
  <c r="FV172" i="3"/>
  <c r="FV191" i="3" s="1"/>
  <c r="F7" i="3"/>
  <c r="F189" i="3"/>
  <c r="F56" i="3"/>
  <c r="G51" i="2"/>
  <c r="G15" i="2"/>
  <c r="G9" i="2" s="1"/>
  <c r="F12" i="1" s="1"/>
  <c r="F56" i="64" l="1"/>
  <c r="F106" i="1" s="1"/>
  <c r="F57" i="64"/>
  <c r="GL2" i="3"/>
  <c r="FV2" i="3"/>
  <c r="F55" i="64"/>
  <c r="F105" i="1" s="1"/>
  <c r="TJ2" i="3"/>
  <c r="F99" i="64"/>
  <c r="F107" i="1"/>
  <c r="F171" i="62"/>
  <c r="F190" i="62" s="1"/>
  <c r="F72" i="64"/>
  <c r="F123" i="1"/>
  <c r="F122" i="1" s="1"/>
  <c r="G67" i="2"/>
  <c r="G126" i="2" s="1"/>
  <c r="F16" i="1"/>
  <c r="F172" i="3"/>
  <c r="F191" i="3" s="1"/>
  <c r="F6" i="66"/>
  <c r="F5" i="66"/>
  <c r="QU155" i="3"/>
  <c r="SI155" i="3"/>
  <c r="F54" i="64" l="1"/>
  <c r="F149" i="1"/>
  <c r="F135" i="1" s="1"/>
  <c r="F85" i="64"/>
  <c r="F104" i="1"/>
  <c r="SQ90" i="3"/>
  <c r="SM20" i="3"/>
  <c r="RS85" i="3"/>
  <c r="F102" i="64" l="1"/>
  <c r="F53" i="1"/>
  <c r="QM25" i="3"/>
  <c r="GI54" i="3"/>
  <c r="GI50" i="3"/>
  <c r="F9" i="66" l="1"/>
  <c r="F47" i="1"/>
  <c r="F33" i="1"/>
  <c r="F28" i="1"/>
  <c r="F23" i="1"/>
  <c r="F17" i="1"/>
  <c r="F13" i="1"/>
  <c r="F5" i="1"/>
  <c r="F4" i="1" l="1"/>
  <c r="F22" i="1"/>
  <c r="TI157" i="3"/>
  <c r="TH157" i="3"/>
  <c r="TG157" i="3"/>
  <c r="TE157" i="3"/>
  <c r="TD157" i="3"/>
  <c r="TC157" i="3"/>
  <c r="TA157" i="3"/>
  <c r="SZ157" i="3"/>
  <c r="SY157" i="3"/>
  <c r="SW157" i="3"/>
  <c r="SV157" i="3"/>
  <c r="SU157" i="3"/>
  <c r="SS157" i="3"/>
  <c r="SR157" i="3"/>
  <c r="SQ157" i="3"/>
  <c r="SO157" i="3"/>
  <c r="SN157" i="3"/>
  <c r="SM157" i="3"/>
  <c r="SK157" i="3"/>
  <c r="SJ157" i="3"/>
  <c r="SI157" i="3"/>
  <c r="SG157" i="3"/>
  <c r="SF157" i="3"/>
  <c r="SE157" i="3"/>
  <c r="SC157" i="3"/>
  <c r="SB157" i="3"/>
  <c r="SA157" i="3"/>
  <c r="RY157" i="3"/>
  <c r="RX157" i="3"/>
  <c r="RW157" i="3"/>
  <c r="RU157" i="3"/>
  <c r="RT157" i="3"/>
  <c r="RS157" i="3"/>
  <c r="RQ157" i="3"/>
  <c r="RP157" i="3"/>
  <c r="RO157" i="3"/>
  <c r="RM157" i="3"/>
  <c r="RL157" i="3"/>
  <c r="RK157" i="3"/>
  <c r="RI157" i="3"/>
  <c r="RH157" i="3"/>
  <c r="RH56" i="3" s="1"/>
  <c r="RG157" i="3"/>
  <c r="RE157" i="3"/>
  <c r="RD157" i="3"/>
  <c r="RC157" i="3"/>
  <c r="RA157" i="3"/>
  <c r="QZ157" i="3"/>
  <c r="QY157" i="3"/>
  <c r="QW157" i="3"/>
  <c r="QV157" i="3"/>
  <c r="QU157" i="3"/>
  <c r="QS157" i="3"/>
  <c r="QR157" i="3"/>
  <c r="QQ157" i="3"/>
  <c r="QO157" i="3"/>
  <c r="QN157" i="3"/>
  <c r="QM157" i="3"/>
  <c r="QK157" i="3"/>
  <c r="QJ157" i="3"/>
  <c r="QI157" i="3"/>
  <c r="QG157" i="3"/>
  <c r="QF157" i="3"/>
  <c r="QE157" i="3"/>
  <c r="QC157" i="3"/>
  <c r="QB157" i="3"/>
  <c r="QA157" i="3"/>
  <c r="PY157" i="3"/>
  <c r="PX157" i="3"/>
  <c r="PW157" i="3"/>
  <c r="PU157" i="3"/>
  <c r="PT157" i="3"/>
  <c r="PS157" i="3"/>
  <c r="PQ157" i="3"/>
  <c r="PP157" i="3"/>
  <c r="PO157" i="3"/>
  <c r="PM157" i="3"/>
  <c r="PL157" i="3"/>
  <c r="PK157" i="3"/>
  <c r="PI157" i="3"/>
  <c r="PH157" i="3"/>
  <c r="PG157" i="3"/>
  <c r="PE157" i="3"/>
  <c r="PD157" i="3"/>
  <c r="PC157" i="3"/>
  <c r="PA157" i="3"/>
  <c r="OZ157" i="3"/>
  <c r="OY157" i="3"/>
  <c r="OW157" i="3"/>
  <c r="OV157" i="3"/>
  <c r="OU157" i="3"/>
  <c r="OS157" i="3"/>
  <c r="OR157" i="3"/>
  <c r="OQ157" i="3"/>
  <c r="OO157" i="3"/>
  <c r="ON157" i="3"/>
  <c r="OM157" i="3"/>
  <c r="OK157" i="3"/>
  <c r="OJ157" i="3"/>
  <c r="OI157" i="3"/>
  <c r="OG157" i="3"/>
  <c r="OF157" i="3"/>
  <c r="OE157" i="3"/>
  <c r="OC157" i="3"/>
  <c r="OB157" i="3"/>
  <c r="OA157" i="3"/>
  <c r="NY157" i="3"/>
  <c r="NX157" i="3"/>
  <c r="NW157" i="3"/>
  <c r="NU157" i="3"/>
  <c r="NT157" i="3"/>
  <c r="NS157" i="3"/>
  <c r="NQ157" i="3"/>
  <c r="NP157" i="3"/>
  <c r="NO157" i="3"/>
  <c r="NM157" i="3"/>
  <c r="NL157" i="3"/>
  <c r="NK157" i="3"/>
  <c r="NI157" i="3"/>
  <c r="NH157" i="3"/>
  <c r="NG157" i="3"/>
  <c r="NE157" i="3"/>
  <c r="ND157" i="3"/>
  <c r="NC157" i="3"/>
  <c r="NA157" i="3"/>
  <c r="MZ157" i="3"/>
  <c r="MY157" i="3"/>
  <c r="MW157" i="3"/>
  <c r="MV157" i="3"/>
  <c r="MU157" i="3"/>
  <c r="MS157" i="3"/>
  <c r="MR157" i="3"/>
  <c r="MQ157" i="3"/>
  <c r="MO157" i="3"/>
  <c r="MN157" i="3"/>
  <c r="MM157" i="3"/>
  <c r="MK157" i="3"/>
  <c r="MJ157" i="3"/>
  <c r="MI157" i="3"/>
  <c r="MG157" i="3"/>
  <c r="MF157" i="3"/>
  <c r="ME157" i="3"/>
  <c r="MC157" i="3"/>
  <c r="MB157" i="3"/>
  <c r="MA157" i="3"/>
  <c r="LY157" i="3"/>
  <c r="LX157" i="3"/>
  <c r="LW157" i="3"/>
  <c r="LU157" i="3"/>
  <c r="LT157" i="3"/>
  <c r="LS157" i="3"/>
  <c r="LQ157" i="3"/>
  <c r="LP157" i="3"/>
  <c r="LO157" i="3"/>
  <c r="LM157" i="3"/>
  <c r="LL157" i="3"/>
  <c r="LK157" i="3"/>
  <c r="LH157" i="3"/>
  <c r="LG157" i="3"/>
  <c r="LE157" i="3"/>
  <c r="LD157" i="3"/>
  <c r="LC157" i="3"/>
  <c r="LA157" i="3"/>
  <c r="KZ157" i="3"/>
  <c r="KY157" i="3"/>
  <c r="KW157" i="3"/>
  <c r="KV157" i="3"/>
  <c r="KU157" i="3"/>
  <c r="KS157" i="3"/>
  <c r="KR157" i="3"/>
  <c r="KQ157" i="3"/>
  <c r="KO157" i="3"/>
  <c r="KN157" i="3"/>
  <c r="KM157" i="3"/>
  <c r="KK157" i="3"/>
  <c r="KJ157" i="3"/>
  <c r="KI157" i="3"/>
  <c r="KG157" i="3"/>
  <c r="KF157" i="3"/>
  <c r="KE157" i="3"/>
  <c r="KC157" i="3"/>
  <c r="KB157" i="3"/>
  <c r="KA157" i="3"/>
  <c r="JY157" i="3"/>
  <c r="JX157" i="3"/>
  <c r="JW157" i="3"/>
  <c r="JU157" i="3"/>
  <c r="JT157" i="3"/>
  <c r="JS157" i="3"/>
  <c r="JQ157" i="3"/>
  <c r="JP157" i="3"/>
  <c r="JO157" i="3"/>
  <c r="JM157" i="3"/>
  <c r="JL157" i="3"/>
  <c r="JK157" i="3"/>
  <c r="JI157" i="3"/>
  <c r="JH157" i="3"/>
  <c r="JG157" i="3"/>
  <c r="JE157" i="3"/>
  <c r="JD157" i="3"/>
  <c r="JC157" i="3"/>
  <c r="JA157" i="3"/>
  <c r="IZ157" i="3"/>
  <c r="IY157" i="3"/>
  <c r="IW157" i="3"/>
  <c r="IV157" i="3"/>
  <c r="IU157" i="3"/>
  <c r="IS157" i="3"/>
  <c r="IR157" i="3"/>
  <c r="IQ157" i="3"/>
  <c r="IO157" i="3"/>
  <c r="IN157" i="3"/>
  <c r="IM157" i="3"/>
  <c r="IK157" i="3"/>
  <c r="IJ157" i="3"/>
  <c r="II157" i="3"/>
  <c r="IG157" i="3"/>
  <c r="IF157" i="3"/>
  <c r="IE157" i="3"/>
  <c r="IC157" i="3"/>
  <c r="IB157" i="3"/>
  <c r="IA157" i="3"/>
  <c r="HY157" i="3"/>
  <c r="HX157" i="3"/>
  <c r="HW157" i="3"/>
  <c r="HU157" i="3"/>
  <c r="HT157" i="3"/>
  <c r="HS157" i="3"/>
  <c r="HQ157" i="3"/>
  <c r="HP157" i="3"/>
  <c r="HO157" i="3"/>
  <c r="HM157" i="3"/>
  <c r="HL157" i="3"/>
  <c r="HK157" i="3"/>
  <c r="HI157" i="3"/>
  <c r="HH157" i="3"/>
  <c r="HG157" i="3"/>
  <c r="HE157" i="3"/>
  <c r="HD157" i="3"/>
  <c r="HC157" i="3"/>
  <c r="HA157" i="3"/>
  <c r="GZ157" i="3"/>
  <c r="GY157" i="3"/>
  <c r="GW157" i="3"/>
  <c r="GV157" i="3"/>
  <c r="GU157" i="3"/>
  <c r="GS157" i="3"/>
  <c r="GR157" i="3"/>
  <c r="GQ157" i="3"/>
  <c r="GO157" i="3"/>
  <c r="GN157" i="3"/>
  <c r="GM157" i="3"/>
  <c r="GK157" i="3"/>
  <c r="GJ157" i="3"/>
  <c r="GI157" i="3"/>
  <c r="GG157" i="3"/>
  <c r="GF157" i="3"/>
  <c r="GE157" i="3"/>
  <c r="GC157" i="3"/>
  <c r="GB157" i="3"/>
  <c r="GA157" i="3"/>
  <c r="FY157" i="3"/>
  <c r="FX157" i="3"/>
  <c r="FW157" i="3"/>
  <c r="FU157" i="3"/>
  <c r="FT157" i="3"/>
  <c r="FS157" i="3"/>
  <c r="FQ157" i="3"/>
  <c r="FP157" i="3"/>
  <c r="FO157" i="3"/>
  <c r="FM157" i="3"/>
  <c r="FL157" i="3"/>
  <c r="FK157" i="3"/>
  <c r="FI157" i="3"/>
  <c r="FH157" i="3"/>
  <c r="FG157" i="3"/>
  <c r="FE157" i="3"/>
  <c r="FD157" i="3"/>
  <c r="FC157" i="3"/>
  <c r="FA157" i="3"/>
  <c r="EZ157" i="3"/>
  <c r="EY157" i="3"/>
  <c r="EW157" i="3"/>
  <c r="EV157" i="3"/>
  <c r="EU157" i="3"/>
  <c r="ES157" i="3"/>
  <c r="ER157" i="3"/>
  <c r="EQ157" i="3"/>
  <c r="EO157" i="3"/>
  <c r="EN157" i="3"/>
  <c r="EM157" i="3"/>
  <c r="EJ157" i="3"/>
  <c r="EI157" i="3"/>
  <c r="EG157" i="3"/>
  <c r="EF157" i="3"/>
  <c r="EE157" i="3"/>
  <c r="EC157" i="3"/>
  <c r="EB157" i="3"/>
  <c r="EA157" i="3"/>
  <c r="DY157" i="3"/>
  <c r="DX157" i="3"/>
  <c r="DW157" i="3"/>
  <c r="DU157" i="3"/>
  <c r="DT157" i="3"/>
  <c r="DS157" i="3"/>
  <c r="DQ157" i="3"/>
  <c r="DP157" i="3"/>
  <c r="DO157" i="3"/>
  <c r="DM157" i="3"/>
  <c r="DL157" i="3"/>
  <c r="DK157" i="3"/>
  <c r="DI157" i="3"/>
  <c r="DH157" i="3"/>
  <c r="DG157" i="3"/>
  <c r="DE157" i="3"/>
  <c r="DD157" i="3"/>
  <c r="DC157" i="3"/>
  <c r="DA157" i="3"/>
  <c r="CZ157" i="3"/>
  <c r="CY157" i="3"/>
  <c r="CW157" i="3"/>
  <c r="CV157" i="3"/>
  <c r="CU157" i="3"/>
  <c r="CS157" i="3"/>
  <c r="CR157" i="3"/>
  <c r="CQ157" i="3"/>
  <c r="CO157" i="3"/>
  <c r="CN157" i="3"/>
  <c r="CM157" i="3"/>
  <c r="CK157" i="3"/>
  <c r="CJ157" i="3"/>
  <c r="CI157" i="3"/>
  <c r="CG157" i="3"/>
  <c r="CF157" i="3"/>
  <c r="CE157" i="3"/>
  <c r="CC157" i="3"/>
  <c r="CB157" i="3"/>
  <c r="CA157" i="3"/>
  <c r="BY157" i="3"/>
  <c r="BX157" i="3"/>
  <c r="BW157" i="3"/>
  <c r="BU157" i="3"/>
  <c r="BT157" i="3"/>
  <c r="BS157" i="3"/>
  <c r="BQ157" i="3"/>
  <c r="BP157" i="3"/>
  <c r="BO157" i="3"/>
  <c r="BM157" i="3"/>
  <c r="BL157" i="3"/>
  <c r="BK157" i="3"/>
  <c r="BI157" i="3"/>
  <c r="BH157" i="3"/>
  <c r="BG157" i="3"/>
  <c r="BE157" i="3"/>
  <c r="BD157" i="3"/>
  <c r="BC157" i="3"/>
  <c r="BA157" i="3"/>
  <c r="AZ157" i="3"/>
  <c r="AY157" i="3"/>
  <c r="AW157" i="3"/>
  <c r="AV157" i="3"/>
  <c r="AU157" i="3"/>
  <c r="AS157" i="3"/>
  <c r="AR157" i="3"/>
  <c r="AQ157" i="3"/>
  <c r="AO157" i="3"/>
  <c r="AN157" i="3"/>
  <c r="AM157" i="3"/>
  <c r="AK157" i="3"/>
  <c r="AJ157" i="3"/>
  <c r="AI157" i="3"/>
  <c r="AG157" i="3"/>
  <c r="AF157" i="3"/>
  <c r="AE157" i="3"/>
  <c r="AC157" i="3"/>
  <c r="AB157" i="3"/>
  <c r="AA157" i="3"/>
  <c r="Y157" i="3"/>
  <c r="X157" i="3"/>
  <c r="W157" i="3"/>
  <c r="U157" i="3"/>
  <c r="T157" i="3"/>
  <c r="S157" i="3"/>
  <c r="Q157" i="3"/>
  <c r="P157" i="3"/>
  <c r="O157" i="3"/>
  <c r="M157" i="3"/>
  <c r="L157" i="3"/>
  <c r="K157" i="3"/>
  <c r="I157" i="3"/>
  <c r="H157" i="3"/>
  <c r="TI148" i="3"/>
  <c r="TH148" i="3"/>
  <c r="TG148" i="3"/>
  <c r="TE148" i="3"/>
  <c r="TD148" i="3"/>
  <c r="TC148" i="3"/>
  <c r="TA148" i="3"/>
  <c r="SZ148" i="3"/>
  <c r="SY148" i="3"/>
  <c r="SW148" i="3"/>
  <c r="SV148" i="3"/>
  <c r="SU148" i="3"/>
  <c r="SS148" i="3"/>
  <c r="SR148" i="3"/>
  <c r="SQ148" i="3"/>
  <c r="SO148" i="3"/>
  <c r="SN148" i="3"/>
  <c r="SM148" i="3"/>
  <c r="SK148" i="3"/>
  <c r="SJ148" i="3"/>
  <c r="SI148" i="3"/>
  <c r="SG148" i="3"/>
  <c r="SF148" i="3"/>
  <c r="SE148" i="3"/>
  <c r="SC148" i="3"/>
  <c r="SB148" i="3"/>
  <c r="SA148" i="3"/>
  <c r="RY148" i="3"/>
  <c r="RX148" i="3"/>
  <c r="RW148" i="3"/>
  <c r="RU148" i="3"/>
  <c r="RT148" i="3"/>
  <c r="RS148" i="3"/>
  <c r="RQ148" i="3"/>
  <c r="RP148" i="3"/>
  <c r="RO148" i="3"/>
  <c r="RM148" i="3"/>
  <c r="RL148" i="3"/>
  <c r="RK148" i="3"/>
  <c r="RI148" i="3"/>
  <c r="RH148" i="3"/>
  <c r="RG148" i="3"/>
  <c r="RE148" i="3"/>
  <c r="RD148" i="3"/>
  <c r="RC148" i="3"/>
  <c r="RA148" i="3"/>
  <c r="QZ148" i="3"/>
  <c r="QY148" i="3"/>
  <c r="QW148" i="3"/>
  <c r="QV148" i="3"/>
  <c r="QU148" i="3"/>
  <c r="QS148" i="3"/>
  <c r="QR148" i="3"/>
  <c r="QQ148" i="3"/>
  <c r="QO148" i="3"/>
  <c r="QN148" i="3"/>
  <c r="QM148" i="3"/>
  <c r="QK148" i="3"/>
  <c r="QJ148" i="3"/>
  <c r="QI148" i="3"/>
  <c r="QG148" i="3"/>
  <c r="QF148" i="3"/>
  <c r="QE148" i="3"/>
  <c r="QC148" i="3"/>
  <c r="QB148" i="3"/>
  <c r="QA148" i="3"/>
  <c r="PY148" i="3"/>
  <c r="PX148" i="3"/>
  <c r="PW148" i="3"/>
  <c r="PU148" i="3"/>
  <c r="PT148" i="3"/>
  <c r="PS148" i="3"/>
  <c r="PQ148" i="3"/>
  <c r="PP148" i="3"/>
  <c r="PO148" i="3"/>
  <c r="PM148" i="3"/>
  <c r="PL148" i="3"/>
  <c r="PK148" i="3"/>
  <c r="PI148" i="3"/>
  <c r="PH148" i="3"/>
  <c r="PG148" i="3"/>
  <c r="PE148" i="3"/>
  <c r="PD148" i="3"/>
  <c r="PC148" i="3"/>
  <c r="PA148" i="3"/>
  <c r="OZ148" i="3"/>
  <c r="OY148" i="3"/>
  <c r="OW148" i="3"/>
  <c r="OV148" i="3"/>
  <c r="OU148" i="3"/>
  <c r="OS148" i="3"/>
  <c r="OR148" i="3"/>
  <c r="OQ148" i="3"/>
  <c r="OO148" i="3"/>
  <c r="ON148" i="3"/>
  <c r="OM148" i="3"/>
  <c r="OK148" i="3"/>
  <c r="OJ148" i="3"/>
  <c r="OI148" i="3"/>
  <c r="OG148" i="3"/>
  <c r="OF148" i="3"/>
  <c r="OE148" i="3"/>
  <c r="OC148" i="3"/>
  <c r="OB148" i="3"/>
  <c r="OA148" i="3"/>
  <c r="NY148" i="3"/>
  <c r="NX148" i="3"/>
  <c r="NW148" i="3"/>
  <c r="NU148" i="3"/>
  <c r="NT148" i="3"/>
  <c r="NS148" i="3"/>
  <c r="NQ148" i="3"/>
  <c r="NP148" i="3"/>
  <c r="NO148" i="3"/>
  <c r="NM148" i="3"/>
  <c r="NL148" i="3"/>
  <c r="NK148" i="3"/>
  <c r="NI148" i="3"/>
  <c r="NH148" i="3"/>
  <c r="NG148" i="3"/>
  <c r="NE148" i="3"/>
  <c r="ND148" i="3"/>
  <c r="NA148" i="3"/>
  <c r="MZ148" i="3"/>
  <c r="MY148" i="3"/>
  <c r="MW148" i="3"/>
  <c r="MV148" i="3"/>
  <c r="MU148" i="3"/>
  <c r="MS148" i="3"/>
  <c r="MR148" i="3"/>
  <c r="MQ148" i="3"/>
  <c r="MO148" i="3"/>
  <c r="MN148" i="3"/>
  <c r="MM148" i="3"/>
  <c r="MK148" i="3"/>
  <c r="MJ148" i="3"/>
  <c r="MI148" i="3"/>
  <c r="MG148" i="3"/>
  <c r="MF148" i="3"/>
  <c r="ME148" i="3"/>
  <c r="MC148" i="3"/>
  <c r="MB148" i="3"/>
  <c r="MA148" i="3"/>
  <c r="LY148" i="3"/>
  <c r="LX148" i="3"/>
  <c r="LW148" i="3"/>
  <c r="LU148" i="3"/>
  <c r="LT148" i="3"/>
  <c r="LS148" i="3"/>
  <c r="LQ148" i="3"/>
  <c r="LP148" i="3"/>
  <c r="LO148" i="3"/>
  <c r="LM148" i="3"/>
  <c r="LL148" i="3"/>
  <c r="LK148" i="3"/>
  <c r="LI148" i="3"/>
  <c r="LH148" i="3"/>
  <c r="LG148" i="3"/>
  <c r="LE148" i="3"/>
  <c r="LD148" i="3"/>
  <c r="LC148" i="3"/>
  <c r="LA148" i="3"/>
  <c r="KZ148" i="3"/>
  <c r="KY148" i="3"/>
  <c r="KW148" i="3"/>
  <c r="KV148" i="3"/>
  <c r="KU148" i="3"/>
  <c r="KS148" i="3"/>
  <c r="KR148" i="3"/>
  <c r="KQ148" i="3"/>
  <c r="KO148" i="3"/>
  <c r="KN148" i="3"/>
  <c r="KM148" i="3"/>
  <c r="KK148" i="3"/>
  <c r="KJ148" i="3"/>
  <c r="KI148" i="3"/>
  <c r="KG148" i="3"/>
  <c r="KF148" i="3"/>
  <c r="KE148" i="3"/>
  <c r="KC148" i="3"/>
  <c r="KB148" i="3"/>
  <c r="KA148" i="3"/>
  <c r="JY148" i="3"/>
  <c r="JX148" i="3"/>
  <c r="JW148" i="3"/>
  <c r="JU148" i="3"/>
  <c r="JT148" i="3"/>
  <c r="JS148" i="3"/>
  <c r="JQ148" i="3"/>
  <c r="JP148" i="3"/>
  <c r="JO148" i="3"/>
  <c r="JM148" i="3"/>
  <c r="JL148" i="3"/>
  <c r="JK148" i="3"/>
  <c r="JI148" i="3"/>
  <c r="JH148" i="3"/>
  <c r="JG148" i="3"/>
  <c r="JE148" i="3"/>
  <c r="JD148" i="3"/>
  <c r="JC148" i="3"/>
  <c r="JA148" i="3"/>
  <c r="IZ148" i="3"/>
  <c r="IY148" i="3"/>
  <c r="IW148" i="3"/>
  <c r="IV148" i="3"/>
  <c r="IU148" i="3"/>
  <c r="IS148" i="3"/>
  <c r="IR148" i="3"/>
  <c r="IQ148" i="3"/>
  <c r="IO148" i="3"/>
  <c r="IN148" i="3"/>
  <c r="IM148" i="3"/>
  <c r="IK148" i="3"/>
  <c r="IJ148" i="3"/>
  <c r="IG148" i="3"/>
  <c r="IF148" i="3"/>
  <c r="IC148" i="3"/>
  <c r="IB148" i="3"/>
  <c r="IA148" i="3"/>
  <c r="HY148" i="3"/>
  <c r="HX148" i="3"/>
  <c r="HW148" i="3"/>
  <c r="HU148" i="3"/>
  <c r="HT148" i="3"/>
  <c r="HQ148" i="3"/>
  <c r="HP148" i="3"/>
  <c r="HO148" i="3"/>
  <c r="HM148" i="3"/>
  <c r="HL148" i="3"/>
  <c r="HK148" i="3"/>
  <c r="HI148" i="3"/>
  <c r="HH148" i="3"/>
  <c r="HG148" i="3"/>
  <c r="HE148" i="3"/>
  <c r="HD148" i="3"/>
  <c r="HC148" i="3"/>
  <c r="HA148" i="3"/>
  <c r="GZ148" i="3"/>
  <c r="GY148" i="3"/>
  <c r="GW148" i="3"/>
  <c r="GV148" i="3"/>
  <c r="GU148" i="3"/>
  <c r="GS148" i="3"/>
  <c r="GR148" i="3"/>
  <c r="GQ148" i="3"/>
  <c r="GO148" i="3"/>
  <c r="GN148" i="3"/>
  <c r="GM148" i="3"/>
  <c r="GK148" i="3"/>
  <c r="GJ148" i="3"/>
  <c r="GI148" i="3"/>
  <c r="GG148" i="3"/>
  <c r="GF148" i="3"/>
  <c r="GE148" i="3"/>
  <c r="GC148" i="3"/>
  <c r="GB148" i="3"/>
  <c r="GA148" i="3"/>
  <c r="FY148" i="3"/>
  <c r="FX148" i="3"/>
  <c r="FW148" i="3"/>
  <c r="FU148" i="3"/>
  <c r="FT148" i="3"/>
  <c r="FS148" i="3"/>
  <c r="FQ148" i="3"/>
  <c r="FP148" i="3"/>
  <c r="FO148" i="3"/>
  <c r="FM148" i="3"/>
  <c r="FL148" i="3"/>
  <c r="FK148" i="3"/>
  <c r="FI148" i="3"/>
  <c r="FH148" i="3"/>
  <c r="FG148" i="3"/>
  <c r="FE148" i="3"/>
  <c r="FD148" i="3"/>
  <c r="FC148" i="3"/>
  <c r="FA148" i="3"/>
  <c r="EZ148" i="3"/>
  <c r="EY148" i="3"/>
  <c r="EW148" i="3"/>
  <c r="EV148" i="3"/>
  <c r="EU148" i="3"/>
  <c r="ES148" i="3"/>
  <c r="ER148" i="3"/>
  <c r="EQ148" i="3"/>
  <c r="EO148" i="3"/>
  <c r="EN148" i="3"/>
  <c r="EM148" i="3"/>
  <c r="EK148" i="3"/>
  <c r="EJ148" i="3"/>
  <c r="EI148" i="3"/>
  <c r="EG148" i="3"/>
  <c r="EF148" i="3"/>
  <c r="EE148" i="3"/>
  <c r="EC148" i="3"/>
  <c r="EB148" i="3"/>
  <c r="EA148" i="3"/>
  <c r="DY148" i="3"/>
  <c r="DX148" i="3"/>
  <c r="DW148" i="3"/>
  <c r="DU148" i="3"/>
  <c r="DT148" i="3"/>
  <c r="DS148" i="3"/>
  <c r="DQ148" i="3"/>
  <c r="DP148" i="3"/>
  <c r="DO148" i="3"/>
  <c r="DM148" i="3"/>
  <c r="DL148" i="3"/>
  <c r="DK148" i="3"/>
  <c r="DI148" i="3"/>
  <c r="DH148" i="3"/>
  <c r="DG148" i="3"/>
  <c r="DE148" i="3"/>
  <c r="DD148" i="3"/>
  <c r="DC148" i="3"/>
  <c r="DA148" i="3"/>
  <c r="CZ148" i="3"/>
  <c r="CY148" i="3"/>
  <c r="CW148" i="3"/>
  <c r="CV148" i="3"/>
  <c r="CU148" i="3"/>
  <c r="CS148" i="3"/>
  <c r="CR148" i="3"/>
  <c r="CQ148" i="3"/>
  <c r="CO148" i="3"/>
  <c r="CN148" i="3"/>
  <c r="CM148" i="3"/>
  <c r="CK148" i="3"/>
  <c r="CJ148" i="3"/>
  <c r="CI148" i="3"/>
  <c r="CG148" i="3"/>
  <c r="CF148" i="3"/>
  <c r="CE148" i="3"/>
  <c r="CC148" i="3"/>
  <c r="CB148" i="3"/>
  <c r="CA148" i="3"/>
  <c r="BY148" i="3"/>
  <c r="BX148" i="3"/>
  <c r="BW148" i="3"/>
  <c r="BU148" i="3"/>
  <c r="BT148" i="3"/>
  <c r="BS148" i="3"/>
  <c r="BQ148" i="3"/>
  <c r="BP148" i="3"/>
  <c r="BO148" i="3"/>
  <c r="BM148" i="3"/>
  <c r="BL148" i="3"/>
  <c r="BK148" i="3"/>
  <c r="BI148" i="3"/>
  <c r="BH148" i="3"/>
  <c r="BG148" i="3"/>
  <c r="BE148" i="3"/>
  <c r="BD148" i="3"/>
  <c r="BC148" i="3"/>
  <c r="BA148" i="3"/>
  <c r="AZ148" i="3"/>
  <c r="AY148" i="3"/>
  <c r="AW148" i="3"/>
  <c r="AV148" i="3"/>
  <c r="AU148" i="3"/>
  <c r="AS148" i="3"/>
  <c r="AR148" i="3"/>
  <c r="AQ148" i="3"/>
  <c r="AO148" i="3"/>
  <c r="AN148" i="3"/>
  <c r="AM148" i="3"/>
  <c r="AK148" i="3"/>
  <c r="AJ148" i="3"/>
  <c r="AI148" i="3"/>
  <c r="AG148" i="3"/>
  <c r="AF148" i="3"/>
  <c r="AE148" i="3"/>
  <c r="AC148" i="3"/>
  <c r="AB148" i="3"/>
  <c r="AA148" i="3"/>
  <c r="Y148" i="3"/>
  <c r="X148" i="3"/>
  <c r="W148" i="3"/>
  <c r="U148" i="3"/>
  <c r="T148" i="3"/>
  <c r="S148" i="3"/>
  <c r="Q148" i="3"/>
  <c r="P148" i="3"/>
  <c r="O148" i="3"/>
  <c r="M148" i="3"/>
  <c r="L148" i="3"/>
  <c r="K148" i="3"/>
  <c r="I148" i="3"/>
  <c r="H148" i="3"/>
  <c r="TI94" i="3"/>
  <c r="TH94" i="3"/>
  <c r="TG94" i="3"/>
  <c r="TE94" i="3"/>
  <c r="TD94" i="3"/>
  <c r="TC94" i="3"/>
  <c r="TA94" i="3"/>
  <c r="SZ94" i="3"/>
  <c r="SY94" i="3"/>
  <c r="SW94" i="3"/>
  <c r="SV94" i="3"/>
  <c r="SU94" i="3"/>
  <c r="SS94" i="3"/>
  <c r="SR94" i="3"/>
  <c r="SQ94" i="3"/>
  <c r="SO94" i="3"/>
  <c r="SN94" i="3"/>
  <c r="SM94" i="3"/>
  <c r="SK94" i="3"/>
  <c r="SJ94" i="3"/>
  <c r="SI94" i="3"/>
  <c r="SG94" i="3"/>
  <c r="SF94" i="3"/>
  <c r="SE94" i="3"/>
  <c r="SC94" i="3"/>
  <c r="SB94" i="3"/>
  <c r="SA94" i="3"/>
  <c r="RY94" i="3"/>
  <c r="RX94" i="3"/>
  <c r="RW94" i="3"/>
  <c r="RU94" i="3"/>
  <c r="RT94" i="3"/>
  <c r="RS94" i="3"/>
  <c r="RQ94" i="3"/>
  <c r="RP94" i="3"/>
  <c r="RO94" i="3"/>
  <c r="RM94" i="3"/>
  <c r="RL94" i="3"/>
  <c r="RK94" i="3"/>
  <c r="RI94" i="3"/>
  <c r="RH94" i="3"/>
  <c r="RG94" i="3"/>
  <c r="RE94" i="3"/>
  <c r="RD94" i="3"/>
  <c r="RC94" i="3"/>
  <c r="RA94" i="3"/>
  <c r="QZ94" i="3"/>
  <c r="QY94" i="3"/>
  <c r="QW94" i="3"/>
  <c r="QV94" i="3"/>
  <c r="QU94" i="3"/>
  <c r="QS94" i="3"/>
  <c r="QR94" i="3"/>
  <c r="QQ94" i="3"/>
  <c r="QO94" i="3"/>
  <c r="QN94" i="3"/>
  <c r="QM94" i="3"/>
  <c r="QK94" i="3"/>
  <c r="QJ94" i="3"/>
  <c r="QI94" i="3"/>
  <c r="QG94" i="3"/>
  <c r="QF94" i="3"/>
  <c r="QE94" i="3"/>
  <c r="QC94" i="3"/>
  <c r="QB94" i="3"/>
  <c r="QA94" i="3"/>
  <c r="PY94" i="3"/>
  <c r="PX94" i="3"/>
  <c r="PW94" i="3"/>
  <c r="PU94" i="3"/>
  <c r="PT94" i="3"/>
  <c r="PS94" i="3"/>
  <c r="PQ94" i="3"/>
  <c r="PP94" i="3"/>
  <c r="PO94" i="3"/>
  <c r="PM94" i="3"/>
  <c r="PL94" i="3"/>
  <c r="PK94" i="3"/>
  <c r="PI94" i="3"/>
  <c r="PH94" i="3"/>
  <c r="PG94" i="3"/>
  <c r="PE94" i="3"/>
  <c r="PD94" i="3"/>
  <c r="PC94" i="3"/>
  <c r="PA94" i="3"/>
  <c r="OZ94" i="3"/>
  <c r="OY94" i="3"/>
  <c r="OW94" i="3"/>
  <c r="OV94" i="3"/>
  <c r="OU94" i="3"/>
  <c r="OS94" i="3"/>
  <c r="OR94" i="3"/>
  <c r="OQ94" i="3"/>
  <c r="OO94" i="3"/>
  <c r="ON94" i="3"/>
  <c r="OM94" i="3"/>
  <c r="OK94" i="3"/>
  <c r="OJ94" i="3"/>
  <c r="OI94" i="3"/>
  <c r="OG94" i="3"/>
  <c r="OF94" i="3"/>
  <c r="OE94" i="3"/>
  <c r="OC94" i="3"/>
  <c r="OB94" i="3"/>
  <c r="OA94" i="3"/>
  <c r="NY94" i="3"/>
  <c r="NX94" i="3"/>
  <c r="NW94" i="3"/>
  <c r="NU94" i="3"/>
  <c r="NT94" i="3"/>
  <c r="NS94" i="3"/>
  <c r="NQ94" i="3"/>
  <c r="NP94" i="3"/>
  <c r="NO94" i="3"/>
  <c r="NM94" i="3"/>
  <c r="NL94" i="3"/>
  <c r="NK94" i="3"/>
  <c r="NI94" i="3"/>
  <c r="NH94" i="3"/>
  <c r="NG94" i="3"/>
  <c r="NE94" i="3"/>
  <c r="ND94" i="3"/>
  <c r="NC94" i="3"/>
  <c r="NA94" i="3"/>
  <c r="MZ94" i="3"/>
  <c r="MY94" i="3"/>
  <c r="MW94" i="3"/>
  <c r="MV94" i="3"/>
  <c r="MU94" i="3"/>
  <c r="MS94" i="3"/>
  <c r="MR94" i="3"/>
  <c r="MQ94" i="3"/>
  <c r="MO94" i="3"/>
  <c r="MN94" i="3"/>
  <c r="MM94" i="3"/>
  <c r="MK94" i="3"/>
  <c r="MJ94" i="3"/>
  <c r="MI94" i="3"/>
  <c r="MG94" i="3"/>
  <c r="MF94" i="3"/>
  <c r="ME94" i="3"/>
  <c r="MC94" i="3"/>
  <c r="MB94" i="3"/>
  <c r="MA94" i="3"/>
  <c r="LY94" i="3"/>
  <c r="LX94" i="3"/>
  <c r="LW94" i="3"/>
  <c r="LU94" i="3"/>
  <c r="LT94" i="3"/>
  <c r="LS94" i="3"/>
  <c r="LQ94" i="3"/>
  <c r="LP94" i="3"/>
  <c r="LO94" i="3"/>
  <c r="LM94" i="3"/>
  <c r="LL94" i="3"/>
  <c r="LK94" i="3"/>
  <c r="LI94" i="3"/>
  <c r="LH94" i="3"/>
  <c r="LG94" i="3"/>
  <c r="LE94" i="3"/>
  <c r="LD94" i="3"/>
  <c r="LC94" i="3"/>
  <c r="LA94" i="3"/>
  <c r="KZ94" i="3"/>
  <c r="KY94" i="3"/>
  <c r="KW94" i="3"/>
  <c r="KV94" i="3"/>
  <c r="KU94" i="3"/>
  <c r="KS94" i="3"/>
  <c r="KR94" i="3"/>
  <c r="KQ94" i="3"/>
  <c r="KO94" i="3"/>
  <c r="KN94" i="3"/>
  <c r="KM94" i="3"/>
  <c r="KK94" i="3"/>
  <c r="KJ94" i="3"/>
  <c r="KI94" i="3"/>
  <c r="KG94" i="3"/>
  <c r="KF94" i="3"/>
  <c r="KE94" i="3"/>
  <c r="KC94" i="3"/>
  <c r="KB94" i="3"/>
  <c r="KA94" i="3"/>
  <c r="JY94" i="3"/>
  <c r="JX94" i="3"/>
  <c r="JW94" i="3"/>
  <c r="JU94" i="3"/>
  <c r="JT94" i="3"/>
  <c r="JS94" i="3"/>
  <c r="JQ94" i="3"/>
  <c r="JP94" i="3"/>
  <c r="JO94" i="3"/>
  <c r="JM94" i="3"/>
  <c r="JL94" i="3"/>
  <c r="JK94" i="3"/>
  <c r="JI94" i="3"/>
  <c r="JH94" i="3"/>
  <c r="JG94" i="3"/>
  <c r="JE94" i="3"/>
  <c r="JD94" i="3"/>
  <c r="JC94" i="3"/>
  <c r="JA94" i="3"/>
  <c r="IZ94" i="3"/>
  <c r="IY94" i="3"/>
  <c r="IW94" i="3"/>
  <c r="IV94" i="3"/>
  <c r="IU94" i="3"/>
  <c r="IS94" i="3"/>
  <c r="IR94" i="3"/>
  <c r="IQ94" i="3"/>
  <c r="IO94" i="3"/>
  <c r="IN94" i="3"/>
  <c r="IM94" i="3"/>
  <c r="IK94" i="3"/>
  <c r="IJ94" i="3"/>
  <c r="II94" i="3"/>
  <c r="IG94" i="3"/>
  <c r="IF94" i="3"/>
  <c r="IE94" i="3"/>
  <c r="IC94" i="3"/>
  <c r="IB94" i="3"/>
  <c r="IA94" i="3"/>
  <c r="HY94" i="3"/>
  <c r="HX94" i="3"/>
  <c r="HW94" i="3"/>
  <c r="HU94" i="3"/>
  <c r="HT94" i="3"/>
  <c r="HS94" i="3"/>
  <c r="HQ94" i="3"/>
  <c r="HP94" i="3"/>
  <c r="HO94" i="3"/>
  <c r="HM94" i="3"/>
  <c r="HL94" i="3"/>
  <c r="HK94" i="3"/>
  <c r="HI94" i="3"/>
  <c r="HH94" i="3"/>
  <c r="HG94" i="3"/>
  <c r="HE94" i="3"/>
  <c r="HD94" i="3"/>
  <c r="HC94" i="3"/>
  <c r="HA94" i="3"/>
  <c r="GZ94" i="3"/>
  <c r="GY94" i="3"/>
  <c r="GW94" i="3"/>
  <c r="GV94" i="3"/>
  <c r="GU94" i="3"/>
  <c r="GS94" i="3"/>
  <c r="GR94" i="3"/>
  <c r="GQ94" i="3"/>
  <c r="GO94" i="3"/>
  <c r="GN94" i="3"/>
  <c r="GM94" i="3"/>
  <c r="GK94" i="3"/>
  <c r="GJ94" i="3"/>
  <c r="GI94" i="3"/>
  <c r="GG94" i="3"/>
  <c r="GF94" i="3"/>
  <c r="GE94" i="3"/>
  <c r="GC94" i="3"/>
  <c r="GB94" i="3"/>
  <c r="GA94" i="3"/>
  <c r="FY94" i="3"/>
  <c r="FX94" i="3"/>
  <c r="FW94" i="3"/>
  <c r="FU94" i="3"/>
  <c r="FT94" i="3"/>
  <c r="FS94" i="3"/>
  <c r="FQ94" i="3"/>
  <c r="FP94" i="3"/>
  <c r="FO94" i="3"/>
  <c r="FM94" i="3"/>
  <c r="FL94" i="3"/>
  <c r="FK94" i="3"/>
  <c r="FI94" i="3"/>
  <c r="FH94" i="3"/>
  <c r="FG94" i="3"/>
  <c r="FE94" i="3"/>
  <c r="FD94" i="3"/>
  <c r="FC94" i="3"/>
  <c r="FA94" i="3"/>
  <c r="EZ94" i="3"/>
  <c r="EY94" i="3"/>
  <c r="EU94" i="3"/>
  <c r="ES94" i="3"/>
  <c r="ER94" i="3"/>
  <c r="EQ94" i="3"/>
  <c r="EO94" i="3"/>
  <c r="EN94" i="3"/>
  <c r="EM94" i="3"/>
  <c r="EK94" i="3"/>
  <c r="EJ94" i="3"/>
  <c r="EI94" i="3"/>
  <c r="EG94" i="3"/>
  <c r="EF94" i="3"/>
  <c r="EE94" i="3"/>
  <c r="EC94" i="3"/>
  <c r="EB94" i="3"/>
  <c r="EA94" i="3"/>
  <c r="DY94" i="3"/>
  <c r="DX94" i="3"/>
  <c r="DW94" i="3"/>
  <c r="DU94" i="3"/>
  <c r="DT94" i="3"/>
  <c r="DQ94" i="3"/>
  <c r="DP94" i="3"/>
  <c r="DO94" i="3"/>
  <c r="DM94" i="3"/>
  <c r="DL94" i="3"/>
  <c r="DK94" i="3"/>
  <c r="DI94" i="3"/>
  <c r="DH94" i="3"/>
  <c r="DG94" i="3"/>
  <c r="DE94" i="3"/>
  <c r="DD94" i="3"/>
  <c r="DC94" i="3"/>
  <c r="DA94" i="3"/>
  <c r="CZ94" i="3"/>
  <c r="CY94" i="3"/>
  <c r="CW94" i="3"/>
  <c r="CV94" i="3"/>
  <c r="CU94" i="3"/>
  <c r="CS94" i="3"/>
  <c r="CR94" i="3"/>
  <c r="CQ94" i="3"/>
  <c r="CO94" i="3"/>
  <c r="CN94" i="3"/>
  <c r="CM94" i="3"/>
  <c r="CK94" i="3"/>
  <c r="CJ94" i="3"/>
  <c r="CI94" i="3"/>
  <c r="CG94" i="3"/>
  <c r="CF94" i="3"/>
  <c r="CE94" i="3"/>
  <c r="CC94" i="3"/>
  <c r="CB94" i="3"/>
  <c r="CA94" i="3"/>
  <c r="BY94" i="3"/>
  <c r="BX94" i="3"/>
  <c r="BW94" i="3"/>
  <c r="BU94" i="3"/>
  <c r="BT94" i="3"/>
  <c r="BS94" i="3"/>
  <c r="BQ94" i="3"/>
  <c r="BP94" i="3"/>
  <c r="BO94" i="3"/>
  <c r="BL94" i="3"/>
  <c r="BK94" i="3"/>
  <c r="BI94" i="3"/>
  <c r="BH94" i="3"/>
  <c r="BG94" i="3"/>
  <c r="BE94" i="3"/>
  <c r="BD94" i="3"/>
  <c r="BC94" i="3"/>
  <c r="BA94" i="3"/>
  <c r="AZ94" i="3"/>
  <c r="AY94" i="3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TI83" i="3"/>
  <c r="TH83" i="3"/>
  <c r="TG83" i="3"/>
  <c r="TE83" i="3"/>
  <c r="TD83" i="3"/>
  <c r="TC83" i="3"/>
  <c r="TA83" i="3"/>
  <c r="SZ83" i="3"/>
  <c r="SY83" i="3"/>
  <c r="SW83" i="3"/>
  <c r="SV83" i="3"/>
  <c r="SU83" i="3"/>
  <c r="SS83" i="3"/>
  <c r="SR83" i="3"/>
  <c r="SQ83" i="3"/>
  <c r="SO83" i="3"/>
  <c r="SN83" i="3"/>
  <c r="SM83" i="3"/>
  <c r="SK83" i="3"/>
  <c r="SJ83" i="3"/>
  <c r="SI83" i="3"/>
  <c r="SG83" i="3"/>
  <c r="SF83" i="3"/>
  <c r="SE83" i="3"/>
  <c r="SC83" i="3"/>
  <c r="SB83" i="3"/>
  <c r="SA83" i="3"/>
  <c r="RY83" i="3"/>
  <c r="RX83" i="3"/>
  <c r="RW83" i="3"/>
  <c r="RU83" i="3"/>
  <c r="RT83" i="3"/>
  <c r="RS83" i="3"/>
  <c r="RQ83" i="3"/>
  <c r="RP83" i="3"/>
  <c r="RO83" i="3"/>
  <c r="RM83" i="3"/>
  <c r="RL83" i="3"/>
  <c r="RK83" i="3"/>
  <c r="RI83" i="3"/>
  <c r="RH83" i="3"/>
  <c r="RG83" i="3"/>
  <c r="RE83" i="3"/>
  <c r="RD83" i="3"/>
  <c r="RC83" i="3"/>
  <c r="RA83" i="3"/>
  <c r="QZ83" i="3"/>
  <c r="QY83" i="3"/>
  <c r="QW83" i="3"/>
  <c r="QV83" i="3"/>
  <c r="QU83" i="3"/>
  <c r="QS83" i="3"/>
  <c r="QR83" i="3"/>
  <c r="QQ83" i="3"/>
  <c r="QO83" i="3"/>
  <c r="QN83" i="3"/>
  <c r="QM83" i="3"/>
  <c r="QK83" i="3"/>
  <c r="QJ83" i="3"/>
  <c r="QI83" i="3"/>
  <c r="QG83" i="3"/>
  <c r="QF83" i="3"/>
  <c r="QE83" i="3"/>
  <c r="QC83" i="3"/>
  <c r="QB83" i="3"/>
  <c r="QA83" i="3"/>
  <c r="PY83" i="3"/>
  <c r="PX83" i="3"/>
  <c r="PW83" i="3"/>
  <c r="PU83" i="3"/>
  <c r="PT83" i="3"/>
  <c r="PS83" i="3"/>
  <c r="PQ83" i="3"/>
  <c r="PP83" i="3"/>
  <c r="PO83" i="3"/>
  <c r="PM83" i="3"/>
  <c r="PL83" i="3"/>
  <c r="PK83" i="3"/>
  <c r="PI83" i="3"/>
  <c r="PH83" i="3"/>
  <c r="PG83" i="3"/>
  <c r="PE83" i="3"/>
  <c r="PD83" i="3"/>
  <c r="PC83" i="3"/>
  <c r="PA83" i="3"/>
  <c r="OZ83" i="3"/>
  <c r="OY83" i="3"/>
  <c r="OW83" i="3"/>
  <c r="OV83" i="3"/>
  <c r="OU83" i="3"/>
  <c r="OS83" i="3"/>
  <c r="OR83" i="3"/>
  <c r="OQ83" i="3"/>
  <c r="OO83" i="3"/>
  <c r="ON83" i="3"/>
  <c r="OM83" i="3"/>
  <c r="OK83" i="3"/>
  <c r="OJ83" i="3"/>
  <c r="OI83" i="3"/>
  <c r="OG83" i="3"/>
  <c r="OF83" i="3"/>
  <c r="OE83" i="3"/>
  <c r="OC83" i="3"/>
  <c r="OB83" i="3"/>
  <c r="OA83" i="3"/>
  <c r="NY83" i="3"/>
  <c r="NX83" i="3"/>
  <c r="NW83" i="3"/>
  <c r="NU83" i="3"/>
  <c r="NT83" i="3"/>
  <c r="NS83" i="3"/>
  <c r="NQ83" i="3"/>
  <c r="NP83" i="3"/>
  <c r="NO83" i="3"/>
  <c r="NM83" i="3"/>
  <c r="NL83" i="3"/>
  <c r="NK83" i="3"/>
  <c r="NI83" i="3"/>
  <c r="NH83" i="3"/>
  <c r="NG83" i="3"/>
  <c r="NE83" i="3"/>
  <c r="ND83" i="3"/>
  <c r="NC83" i="3"/>
  <c r="NA83" i="3"/>
  <c r="MZ83" i="3"/>
  <c r="MY83" i="3"/>
  <c r="MW83" i="3"/>
  <c r="MV83" i="3"/>
  <c r="MU83" i="3"/>
  <c r="MS83" i="3"/>
  <c r="MR83" i="3"/>
  <c r="MQ83" i="3"/>
  <c r="MO83" i="3"/>
  <c r="MN83" i="3"/>
  <c r="MM83" i="3"/>
  <c r="MK83" i="3"/>
  <c r="MJ83" i="3"/>
  <c r="MI83" i="3"/>
  <c r="MG83" i="3"/>
  <c r="MF83" i="3"/>
  <c r="MC83" i="3"/>
  <c r="MB83" i="3"/>
  <c r="MA83" i="3"/>
  <c r="LY83" i="3"/>
  <c r="LX83" i="3"/>
  <c r="LW83" i="3"/>
  <c r="LU83" i="3"/>
  <c r="LT83" i="3"/>
  <c r="LS83" i="3"/>
  <c r="LQ83" i="3"/>
  <c r="LP83" i="3"/>
  <c r="LO83" i="3"/>
  <c r="LM83" i="3"/>
  <c r="LL83" i="3"/>
  <c r="LK83" i="3"/>
  <c r="LI83" i="3"/>
  <c r="LH83" i="3"/>
  <c r="LG83" i="3"/>
  <c r="LE83" i="3"/>
  <c r="LD83" i="3"/>
  <c r="LC83" i="3"/>
  <c r="LA83" i="3"/>
  <c r="KZ83" i="3"/>
  <c r="KY83" i="3"/>
  <c r="KW83" i="3"/>
  <c r="KV83" i="3"/>
  <c r="KU83" i="3"/>
  <c r="KS83" i="3"/>
  <c r="KR83" i="3"/>
  <c r="KQ83" i="3"/>
  <c r="KO83" i="3"/>
  <c r="KN83" i="3"/>
  <c r="KM83" i="3"/>
  <c r="KK83" i="3"/>
  <c r="KJ83" i="3"/>
  <c r="KI83" i="3"/>
  <c r="KG83" i="3"/>
  <c r="KF83" i="3"/>
  <c r="KE83" i="3"/>
  <c r="KC83" i="3"/>
  <c r="KB83" i="3"/>
  <c r="KA83" i="3"/>
  <c r="JY83" i="3"/>
  <c r="JX83" i="3"/>
  <c r="JW83" i="3"/>
  <c r="JU83" i="3"/>
  <c r="JT83" i="3"/>
  <c r="JS83" i="3"/>
  <c r="JQ83" i="3"/>
  <c r="JP83" i="3"/>
  <c r="JO83" i="3"/>
  <c r="JM83" i="3"/>
  <c r="JL83" i="3"/>
  <c r="JK83" i="3"/>
  <c r="JI83" i="3"/>
  <c r="JH83" i="3"/>
  <c r="JG83" i="3"/>
  <c r="JE83" i="3"/>
  <c r="JD83" i="3"/>
  <c r="JC83" i="3"/>
  <c r="JA83" i="3"/>
  <c r="IZ83" i="3"/>
  <c r="IY83" i="3"/>
  <c r="IW83" i="3"/>
  <c r="IV83" i="3"/>
  <c r="IU83" i="3"/>
  <c r="IS83" i="3"/>
  <c r="IR83" i="3"/>
  <c r="IQ83" i="3"/>
  <c r="IO83" i="3"/>
  <c r="IN83" i="3"/>
  <c r="IM83" i="3"/>
  <c r="IK83" i="3"/>
  <c r="IJ83" i="3"/>
  <c r="II83" i="3"/>
  <c r="IG83" i="3"/>
  <c r="IF83" i="3"/>
  <c r="IE83" i="3"/>
  <c r="IC83" i="3"/>
  <c r="IB83" i="3"/>
  <c r="IA83" i="3"/>
  <c r="HY83" i="3"/>
  <c r="HX83" i="3"/>
  <c r="HW83" i="3"/>
  <c r="HU83" i="3"/>
  <c r="HT83" i="3"/>
  <c r="HS83" i="3"/>
  <c r="HQ83" i="3"/>
  <c r="HP83" i="3"/>
  <c r="HO83" i="3"/>
  <c r="HM83" i="3"/>
  <c r="HL83" i="3"/>
  <c r="HK83" i="3"/>
  <c r="HI83" i="3"/>
  <c r="HH83" i="3"/>
  <c r="HG83" i="3"/>
  <c r="HE83" i="3"/>
  <c r="HD83" i="3"/>
  <c r="HC83" i="3"/>
  <c r="HA83" i="3"/>
  <c r="GZ83" i="3"/>
  <c r="GY83" i="3"/>
  <c r="GW83" i="3"/>
  <c r="GV83" i="3"/>
  <c r="GU83" i="3"/>
  <c r="GS83" i="3"/>
  <c r="GR83" i="3"/>
  <c r="GQ83" i="3"/>
  <c r="GO83" i="3"/>
  <c r="GN83" i="3"/>
  <c r="GM83" i="3"/>
  <c r="GK83" i="3"/>
  <c r="GJ83" i="3"/>
  <c r="GI83" i="3"/>
  <c r="GG83" i="3"/>
  <c r="GF83" i="3"/>
  <c r="GE83" i="3"/>
  <c r="GC83" i="3"/>
  <c r="GB83" i="3"/>
  <c r="FY83" i="3"/>
  <c r="FX83" i="3"/>
  <c r="FW83" i="3"/>
  <c r="FU83" i="3"/>
  <c r="FT83" i="3"/>
  <c r="FS83" i="3"/>
  <c r="FQ83" i="3"/>
  <c r="FP83" i="3"/>
  <c r="FO83" i="3"/>
  <c r="FL83" i="3"/>
  <c r="FK83" i="3"/>
  <c r="FI83" i="3"/>
  <c r="FH83" i="3"/>
  <c r="FG83" i="3"/>
  <c r="FE83" i="3"/>
  <c r="FD83" i="3"/>
  <c r="FC83" i="3"/>
  <c r="FA83" i="3"/>
  <c r="EZ83" i="3"/>
  <c r="EY83" i="3"/>
  <c r="EW83" i="3"/>
  <c r="EV83" i="3"/>
  <c r="EU83" i="3"/>
  <c r="ES83" i="3"/>
  <c r="ER83" i="3"/>
  <c r="EQ83" i="3"/>
  <c r="EO83" i="3"/>
  <c r="EN83" i="3"/>
  <c r="EM83" i="3"/>
  <c r="EK83" i="3"/>
  <c r="EJ83" i="3"/>
  <c r="EI83" i="3"/>
  <c r="EG83" i="3"/>
  <c r="EF83" i="3"/>
  <c r="EE83" i="3"/>
  <c r="EC83" i="3"/>
  <c r="EB83" i="3"/>
  <c r="EA83" i="3"/>
  <c r="DY83" i="3"/>
  <c r="DX83" i="3"/>
  <c r="DW83" i="3"/>
  <c r="DU83" i="3"/>
  <c r="DT83" i="3"/>
  <c r="DS83" i="3"/>
  <c r="DQ83" i="3"/>
  <c r="DP83" i="3"/>
  <c r="DO83" i="3"/>
  <c r="DM83" i="3"/>
  <c r="DL83" i="3"/>
  <c r="DK83" i="3"/>
  <c r="DI83" i="3"/>
  <c r="DH83" i="3"/>
  <c r="DG83" i="3"/>
  <c r="DE83" i="3"/>
  <c r="DD83" i="3"/>
  <c r="DC83" i="3"/>
  <c r="DA83" i="3"/>
  <c r="CZ83" i="3"/>
  <c r="CY83" i="3"/>
  <c r="CW83" i="3"/>
  <c r="CV83" i="3"/>
  <c r="CU83" i="3"/>
  <c r="CS83" i="3"/>
  <c r="CR83" i="3"/>
  <c r="CO83" i="3"/>
  <c r="CN83" i="3"/>
  <c r="CM83" i="3"/>
  <c r="CK83" i="3"/>
  <c r="CJ83" i="3"/>
  <c r="CI83" i="3"/>
  <c r="CG83" i="3"/>
  <c r="CF83" i="3"/>
  <c r="CE83" i="3"/>
  <c r="CC83" i="3"/>
  <c r="CB83" i="3"/>
  <c r="CA83" i="3"/>
  <c r="BY83" i="3"/>
  <c r="BX83" i="3"/>
  <c r="BW83" i="3"/>
  <c r="BU83" i="3"/>
  <c r="BT83" i="3"/>
  <c r="BS83" i="3"/>
  <c r="BQ83" i="3"/>
  <c r="BP83" i="3"/>
  <c r="BO83" i="3"/>
  <c r="BM83" i="3"/>
  <c r="BL83" i="3"/>
  <c r="BK83" i="3"/>
  <c r="BI83" i="3"/>
  <c r="BH83" i="3"/>
  <c r="BG83" i="3"/>
  <c r="BE83" i="3"/>
  <c r="BD83" i="3"/>
  <c r="BC83" i="3"/>
  <c r="BA83" i="3"/>
  <c r="AZ83" i="3"/>
  <c r="AW83" i="3"/>
  <c r="AV83" i="3"/>
  <c r="AU83" i="3"/>
  <c r="AS83" i="3"/>
  <c r="AR83" i="3"/>
  <c r="AQ83" i="3"/>
  <c r="AO83" i="3"/>
  <c r="AN83" i="3"/>
  <c r="AM83" i="3"/>
  <c r="AK83" i="3"/>
  <c r="AJ83" i="3"/>
  <c r="AI83" i="3"/>
  <c r="AG83" i="3"/>
  <c r="AF83" i="3"/>
  <c r="AE83" i="3"/>
  <c r="AC83" i="3"/>
  <c r="AB83" i="3"/>
  <c r="AA83" i="3"/>
  <c r="Y83" i="3"/>
  <c r="X83" i="3"/>
  <c r="W83" i="3"/>
  <c r="U83" i="3"/>
  <c r="T83" i="3"/>
  <c r="S83" i="3"/>
  <c r="Q83" i="3"/>
  <c r="P83" i="3"/>
  <c r="O83" i="3"/>
  <c r="M83" i="3"/>
  <c r="L83" i="3"/>
  <c r="K83" i="3"/>
  <c r="I83" i="3"/>
  <c r="H83" i="3"/>
  <c r="TI77" i="3"/>
  <c r="TH77" i="3"/>
  <c r="TG77" i="3"/>
  <c r="TE77" i="3"/>
  <c r="TD77" i="3"/>
  <c r="TC77" i="3"/>
  <c r="TA77" i="3"/>
  <c r="SZ77" i="3"/>
  <c r="SY77" i="3"/>
  <c r="SW77" i="3"/>
  <c r="SV77" i="3"/>
  <c r="SU77" i="3"/>
  <c r="SS77" i="3"/>
  <c r="SR77" i="3"/>
  <c r="SQ77" i="3"/>
  <c r="SO77" i="3"/>
  <c r="SN77" i="3"/>
  <c r="SM77" i="3"/>
  <c r="SK77" i="3"/>
  <c r="SJ77" i="3"/>
  <c r="SI77" i="3"/>
  <c r="SG77" i="3"/>
  <c r="SF77" i="3"/>
  <c r="SE77" i="3"/>
  <c r="SC77" i="3"/>
  <c r="SB77" i="3"/>
  <c r="SA77" i="3"/>
  <c r="RY77" i="3"/>
  <c r="RX77" i="3"/>
  <c r="RW77" i="3"/>
  <c r="RU77" i="3"/>
  <c r="RT77" i="3"/>
  <c r="RS77" i="3"/>
  <c r="RQ77" i="3"/>
  <c r="RP77" i="3"/>
  <c r="RO77" i="3"/>
  <c r="RM77" i="3"/>
  <c r="RL77" i="3"/>
  <c r="RK77" i="3"/>
  <c r="RI77" i="3"/>
  <c r="RH77" i="3"/>
  <c r="RG77" i="3"/>
  <c r="RE77" i="3"/>
  <c r="RD77" i="3"/>
  <c r="RC77" i="3"/>
  <c r="RA77" i="3"/>
  <c r="QZ77" i="3"/>
  <c r="QY77" i="3"/>
  <c r="QW77" i="3"/>
  <c r="QV77" i="3"/>
  <c r="QU77" i="3"/>
  <c r="QS77" i="3"/>
  <c r="QR77" i="3"/>
  <c r="QQ77" i="3"/>
  <c r="QO77" i="3"/>
  <c r="QN77" i="3"/>
  <c r="QM77" i="3"/>
  <c r="QK77" i="3"/>
  <c r="QJ77" i="3"/>
  <c r="QI77" i="3"/>
  <c r="QG77" i="3"/>
  <c r="QF77" i="3"/>
  <c r="QE77" i="3"/>
  <c r="QC77" i="3"/>
  <c r="QB77" i="3"/>
  <c r="QA77" i="3"/>
  <c r="PY77" i="3"/>
  <c r="PX77" i="3"/>
  <c r="PW77" i="3"/>
  <c r="PU77" i="3"/>
  <c r="PT77" i="3"/>
  <c r="PS77" i="3"/>
  <c r="PQ77" i="3"/>
  <c r="PP77" i="3"/>
  <c r="PO77" i="3"/>
  <c r="PM77" i="3"/>
  <c r="PL77" i="3"/>
  <c r="PK77" i="3"/>
  <c r="PI77" i="3"/>
  <c r="PH77" i="3"/>
  <c r="PG77" i="3"/>
  <c r="PE77" i="3"/>
  <c r="PD77" i="3"/>
  <c r="PC77" i="3"/>
  <c r="PA77" i="3"/>
  <c r="OZ77" i="3"/>
  <c r="OY77" i="3"/>
  <c r="OW77" i="3"/>
  <c r="OV77" i="3"/>
  <c r="OU77" i="3"/>
  <c r="OS77" i="3"/>
  <c r="OR77" i="3"/>
  <c r="OQ77" i="3"/>
  <c r="OO77" i="3"/>
  <c r="ON77" i="3"/>
  <c r="OM77" i="3"/>
  <c r="OK77" i="3"/>
  <c r="OJ77" i="3"/>
  <c r="OI77" i="3"/>
  <c r="OG77" i="3"/>
  <c r="OF77" i="3"/>
  <c r="OE77" i="3"/>
  <c r="OC77" i="3"/>
  <c r="OB77" i="3"/>
  <c r="OA77" i="3"/>
  <c r="NY77" i="3"/>
  <c r="NX77" i="3"/>
  <c r="NW77" i="3"/>
  <c r="NU77" i="3"/>
  <c r="NT77" i="3"/>
  <c r="NS77" i="3"/>
  <c r="NQ77" i="3"/>
  <c r="NP77" i="3"/>
  <c r="NO77" i="3"/>
  <c r="NM77" i="3"/>
  <c r="NL77" i="3"/>
  <c r="NK77" i="3"/>
  <c r="NI77" i="3"/>
  <c r="NH77" i="3"/>
  <c r="NG77" i="3"/>
  <c r="NE77" i="3"/>
  <c r="ND77" i="3"/>
  <c r="NC77" i="3"/>
  <c r="NA77" i="3"/>
  <c r="MZ77" i="3"/>
  <c r="MY77" i="3"/>
  <c r="MW77" i="3"/>
  <c r="MV77" i="3"/>
  <c r="MU77" i="3"/>
  <c r="MS77" i="3"/>
  <c r="MR77" i="3"/>
  <c r="MQ77" i="3"/>
  <c r="MO77" i="3"/>
  <c r="MN77" i="3"/>
  <c r="MM77" i="3"/>
  <c r="MK77" i="3"/>
  <c r="MJ77" i="3"/>
  <c r="MI77" i="3"/>
  <c r="MG77" i="3"/>
  <c r="MF77" i="3"/>
  <c r="ME77" i="3"/>
  <c r="MC77" i="3"/>
  <c r="MB77" i="3"/>
  <c r="MA77" i="3"/>
  <c r="LY77" i="3"/>
  <c r="LX77" i="3"/>
  <c r="LW77" i="3"/>
  <c r="LU77" i="3"/>
  <c r="LT77" i="3"/>
  <c r="LS77" i="3"/>
  <c r="LQ77" i="3"/>
  <c r="LP77" i="3"/>
  <c r="LO77" i="3"/>
  <c r="LM77" i="3"/>
  <c r="LL77" i="3"/>
  <c r="LK77" i="3"/>
  <c r="LI77" i="3"/>
  <c r="LH77" i="3"/>
  <c r="LG77" i="3"/>
  <c r="LE77" i="3"/>
  <c r="LD77" i="3"/>
  <c r="LC77" i="3"/>
  <c r="LA77" i="3"/>
  <c r="KZ77" i="3"/>
  <c r="KY77" i="3"/>
  <c r="KW77" i="3"/>
  <c r="KV77" i="3"/>
  <c r="KU77" i="3"/>
  <c r="KS77" i="3"/>
  <c r="KR77" i="3"/>
  <c r="KQ77" i="3"/>
  <c r="KO77" i="3"/>
  <c r="KN77" i="3"/>
  <c r="KM77" i="3"/>
  <c r="KK77" i="3"/>
  <c r="KJ77" i="3"/>
  <c r="KI77" i="3"/>
  <c r="KG77" i="3"/>
  <c r="KF77" i="3"/>
  <c r="KE77" i="3"/>
  <c r="KC77" i="3"/>
  <c r="KB77" i="3"/>
  <c r="KA77" i="3"/>
  <c r="JY77" i="3"/>
  <c r="JX77" i="3"/>
  <c r="JW77" i="3"/>
  <c r="JU77" i="3"/>
  <c r="JT77" i="3"/>
  <c r="JS77" i="3"/>
  <c r="JQ77" i="3"/>
  <c r="JP77" i="3"/>
  <c r="JO77" i="3"/>
  <c r="JM77" i="3"/>
  <c r="JL77" i="3"/>
  <c r="JK77" i="3"/>
  <c r="JI77" i="3"/>
  <c r="JH77" i="3"/>
  <c r="JG77" i="3"/>
  <c r="JE77" i="3"/>
  <c r="JD77" i="3"/>
  <c r="JC77" i="3"/>
  <c r="JA77" i="3"/>
  <c r="IZ77" i="3"/>
  <c r="IY77" i="3"/>
  <c r="IW77" i="3"/>
  <c r="IV77" i="3"/>
  <c r="IU77" i="3"/>
  <c r="IS77" i="3"/>
  <c r="IR77" i="3"/>
  <c r="IQ77" i="3"/>
  <c r="IO77" i="3"/>
  <c r="IN77" i="3"/>
  <c r="IM77" i="3"/>
  <c r="IK77" i="3"/>
  <c r="IJ77" i="3"/>
  <c r="II77" i="3"/>
  <c r="IG77" i="3"/>
  <c r="IF77" i="3"/>
  <c r="IE77" i="3"/>
  <c r="IC77" i="3"/>
  <c r="IB77" i="3"/>
  <c r="IA77" i="3"/>
  <c r="HY77" i="3"/>
  <c r="HX77" i="3"/>
  <c r="HW77" i="3"/>
  <c r="HU77" i="3"/>
  <c r="HT77" i="3"/>
  <c r="HS77" i="3"/>
  <c r="HQ77" i="3"/>
  <c r="HP77" i="3"/>
  <c r="HO77" i="3"/>
  <c r="HM77" i="3"/>
  <c r="HL77" i="3"/>
  <c r="HK77" i="3"/>
  <c r="HI77" i="3"/>
  <c r="HH77" i="3"/>
  <c r="HG77" i="3"/>
  <c r="HE77" i="3"/>
  <c r="HD77" i="3"/>
  <c r="HC77" i="3"/>
  <c r="HA77" i="3"/>
  <c r="GZ77" i="3"/>
  <c r="GY77" i="3"/>
  <c r="GW77" i="3"/>
  <c r="GV77" i="3"/>
  <c r="GU77" i="3"/>
  <c r="GS77" i="3"/>
  <c r="GR77" i="3"/>
  <c r="GQ77" i="3"/>
  <c r="GO77" i="3"/>
  <c r="GN77" i="3"/>
  <c r="GM77" i="3"/>
  <c r="GJ77" i="3"/>
  <c r="GI77" i="3"/>
  <c r="GG77" i="3"/>
  <c r="GF77" i="3"/>
  <c r="GE77" i="3"/>
  <c r="GC77" i="3"/>
  <c r="GB77" i="3"/>
  <c r="GA77" i="3"/>
  <c r="FY77" i="3"/>
  <c r="FX77" i="3"/>
  <c r="FW77" i="3"/>
  <c r="FU77" i="3"/>
  <c r="FT77" i="3"/>
  <c r="FS77" i="3"/>
  <c r="FQ77" i="3"/>
  <c r="FP77" i="3"/>
  <c r="FO77" i="3"/>
  <c r="FM77" i="3"/>
  <c r="FL77" i="3"/>
  <c r="FK77" i="3"/>
  <c r="FI77" i="3"/>
  <c r="FH77" i="3"/>
  <c r="FG77" i="3"/>
  <c r="FE77" i="3"/>
  <c r="FD77" i="3"/>
  <c r="FC77" i="3"/>
  <c r="FA77" i="3"/>
  <c r="EZ77" i="3"/>
  <c r="EY77" i="3"/>
  <c r="EW77" i="3"/>
  <c r="EV77" i="3"/>
  <c r="EU77" i="3"/>
  <c r="ES77" i="3"/>
  <c r="ER77" i="3"/>
  <c r="EQ77" i="3"/>
  <c r="EO77" i="3"/>
  <c r="EN77" i="3"/>
  <c r="EM77" i="3"/>
  <c r="EK77" i="3"/>
  <c r="EJ77" i="3"/>
  <c r="EI77" i="3"/>
  <c r="EG77" i="3"/>
  <c r="EF77" i="3"/>
  <c r="EE77" i="3"/>
  <c r="EC77" i="3"/>
  <c r="EB77" i="3"/>
  <c r="EA77" i="3"/>
  <c r="DY77" i="3"/>
  <c r="DX77" i="3"/>
  <c r="DW77" i="3"/>
  <c r="DU77" i="3"/>
  <c r="DT77" i="3"/>
  <c r="DS77" i="3"/>
  <c r="DQ77" i="3"/>
  <c r="DP77" i="3"/>
  <c r="DO77" i="3"/>
  <c r="DM77" i="3"/>
  <c r="DL77" i="3"/>
  <c r="DK77" i="3"/>
  <c r="DI77" i="3"/>
  <c r="DH77" i="3"/>
  <c r="DG77" i="3"/>
  <c r="DE77" i="3"/>
  <c r="DD77" i="3"/>
  <c r="DC77" i="3"/>
  <c r="DA77" i="3"/>
  <c r="CZ77" i="3"/>
  <c r="CY77" i="3"/>
  <c r="CW77" i="3"/>
  <c r="CV77" i="3"/>
  <c r="CU77" i="3"/>
  <c r="CS77" i="3"/>
  <c r="CR77" i="3"/>
  <c r="CQ77" i="3"/>
  <c r="CO77" i="3"/>
  <c r="CN77" i="3"/>
  <c r="CM77" i="3"/>
  <c r="CK77" i="3"/>
  <c r="CJ77" i="3"/>
  <c r="CI77" i="3"/>
  <c r="CG77" i="3"/>
  <c r="CF77" i="3"/>
  <c r="CE77" i="3"/>
  <c r="CC77" i="3"/>
  <c r="CB77" i="3"/>
  <c r="CA77" i="3"/>
  <c r="BY77" i="3"/>
  <c r="BX77" i="3"/>
  <c r="BW77" i="3"/>
  <c r="BU77" i="3"/>
  <c r="BT77" i="3"/>
  <c r="BS77" i="3"/>
  <c r="BQ77" i="3"/>
  <c r="BP77" i="3"/>
  <c r="BO77" i="3"/>
  <c r="BM77" i="3"/>
  <c r="BL77" i="3"/>
  <c r="BK77" i="3"/>
  <c r="BI77" i="3"/>
  <c r="BH77" i="3"/>
  <c r="BG77" i="3"/>
  <c r="BE77" i="3"/>
  <c r="BD77" i="3"/>
  <c r="BC77" i="3"/>
  <c r="BA77" i="3"/>
  <c r="AZ77" i="3"/>
  <c r="AY77" i="3"/>
  <c r="AW77" i="3"/>
  <c r="AV77" i="3"/>
  <c r="AU77" i="3"/>
  <c r="AS77" i="3"/>
  <c r="AR77" i="3"/>
  <c r="AQ77" i="3"/>
  <c r="AO77" i="3"/>
  <c r="AN77" i="3"/>
  <c r="AM77" i="3"/>
  <c r="AK77" i="3"/>
  <c r="AJ77" i="3"/>
  <c r="AI77" i="3"/>
  <c r="AG77" i="3"/>
  <c r="AF77" i="3"/>
  <c r="AE77" i="3"/>
  <c r="AC77" i="3"/>
  <c r="AB77" i="3"/>
  <c r="AA77" i="3"/>
  <c r="Y77" i="3"/>
  <c r="X77" i="3"/>
  <c r="W77" i="3"/>
  <c r="U77" i="3"/>
  <c r="T77" i="3"/>
  <c r="S77" i="3"/>
  <c r="Q77" i="3"/>
  <c r="P77" i="3"/>
  <c r="O77" i="3"/>
  <c r="M77" i="3"/>
  <c r="L77" i="3"/>
  <c r="K77" i="3"/>
  <c r="I77" i="3"/>
  <c r="H77" i="3"/>
  <c r="AC57" i="3"/>
  <c r="AB57" i="3"/>
  <c r="AA57" i="3"/>
  <c r="Y57" i="3"/>
  <c r="X57" i="3"/>
  <c r="W57" i="3"/>
  <c r="U57" i="3"/>
  <c r="T57" i="3"/>
  <c r="S57" i="3"/>
  <c r="Q57" i="3"/>
  <c r="P57" i="3"/>
  <c r="O57" i="3"/>
  <c r="L57" i="3"/>
  <c r="K57" i="3"/>
  <c r="I57" i="3"/>
  <c r="H57" i="3"/>
  <c r="C21" i="1"/>
  <c r="C19" i="1"/>
  <c r="C18" i="1"/>
  <c r="F32" i="1" l="1"/>
  <c r="F46" i="1" s="1"/>
  <c r="KM118" i="3"/>
  <c r="AY90" i="3" l="1"/>
  <c r="AY83" i="3" s="1"/>
  <c r="EI165" i="3"/>
  <c r="LG115" i="3" l="1"/>
  <c r="LG111" i="3"/>
  <c r="NC118" i="3" l="1"/>
  <c r="NC153" i="3"/>
  <c r="II163" i="3" l="1"/>
  <c r="II153" i="3"/>
  <c r="II148" i="3" s="1"/>
  <c r="II138" i="3"/>
  <c r="II134" i="3"/>
  <c r="II130" i="3"/>
  <c r="II126" i="3"/>
  <c r="II123" i="3"/>
  <c r="II117" i="3"/>
  <c r="II110" i="3"/>
  <c r="II102" i="3"/>
  <c r="II71" i="3"/>
  <c r="IM163" i="3"/>
  <c r="IM138" i="3"/>
  <c r="IM134" i="3"/>
  <c r="IM130" i="3"/>
  <c r="IM126" i="3"/>
  <c r="IM123" i="3"/>
  <c r="IM110" i="3"/>
  <c r="IM102" i="3"/>
  <c r="HS68" i="3"/>
  <c r="C184" i="62" l="1"/>
  <c r="EI54" i="3" l="1"/>
  <c r="BO182" i="3" l="1"/>
  <c r="E120" i="2" l="1"/>
  <c r="E112" i="2"/>
  <c r="E110" i="2"/>
  <c r="E109" i="2"/>
  <c r="E106" i="2"/>
  <c r="E105" i="2"/>
  <c r="E103" i="2"/>
  <c r="E93" i="2"/>
  <c r="E92" i="2"/>
  <c r="E88" i="2"/>
  <c r="E86" i="2"/>
  <c r="E85" i="2"/>
  <c r="E83" i="2"/>
  <c r="E79" i="2"/>
  <c r="E72" i="2"/>
  <c r="E64" i="2"/>
  <c r="E63" i="2"/>
  <c r="E62" i="2"/>
  <c r="E59" i="2"/>
  <c r="E57" i="2"/>
  <c r="E55" i="2"/>
  <c r="E54" i="2"/>
  <c r="E52" i="2"/>
  <c r="E50" i="2"/>
  <c r="E43" i="2"/>
  <c r="E41" i="2"/>
  <c r="E39" i="2"/>
  <c r="E37" i="2"/>
  <c r="E28" i="2"/>
  <c r="E26" i="2"/>
  <c r="E24" i="2"/>
  <c r="E23" i="2"/>
  <c r="E22" i="2"/>
  <c r="E21" i="2"/>
  <c r="E20" i="2"/>
  <c r="E19" i="2"/>
  <c r="E18" i="2"/>
  <c r="E17" i="2"/>
  <c r="E12" i="2"/>
  <c r="E11" i="2"/>
  <c r="E7" i="2"/>
  <c r="E6" i="2"/>
  <c r="E5" i="2"/>
  <c r="HU44" i="3" l="1"/>
  <c r="FM83" i="3"/>
  <c r="EW94" i="3"/>
  <c r="EV97" i="3"/>
  <c r="EV94" i="3" s="1"/>
  <c r="NO47" i="3" l="1"/>
  <c r="ME91" i="3"/>
  <c r="ME90" i="3"/>
  <c r="ME89" i="3"/>
  <c r="ME87" i="3"/>
  <c r="ME86" i="3"/>
  <c r="ME85" i="3"/>
  <c r="ME83" i="3" l="1"/>
  <c r="GA90" i="3"/>
  <c r="GA83" i="3" l="1"/>
  <c r="CY115" i="3"/>
  <c r="CM165" i="3" l="1"/>
  <c r="BM94" i="3" l="1"/>
  <c r="K113" i="3"/>
  <c r="K49" i="2"/>
  <c r="K48" i="2" s="1"/>
  <c r="E194" i="3" l="1"/>
  <c r="E49" i="1" s="1"/>
  <c r="D194" i="3"/>
  <c r="D49" i="1" s="1"/>
  <c r="C194" i="3"/>
  <c r="C49" i="1" s="1"/>
  <c r="E193" i="3"/>
  <c r="E48" i="1" s="1"/>
  <c r="D193" i="3"/>
  <c r="D48" i="1" s="1"/>
  <c r="C193" i="3"/>
  <c r="C48" i="1" s="1"/>
  <c r="M57" i="3"/>
  <c r="D47" i="1" l="1"/>
  <c r="D34" i="1"/>
  <c r="E19" i="1"/>
  <c r="E18" i="1"/>
  <c r="D19" i="1"/>
  <c r="D18" i="1"/>
  <c r="E14" i="1"/>
  <c r="E10" i="1"/>
  <c r="E9" i="1"/>
  <c r="E7" i="1"/>
  <c r="D10" i="1"/>
  <c r="D9" i="1"/>
  <c r="D7" i="1"/>
  <c r="D6" i="1"/>
  <c r="C102" i="2"/>
  <c r="C104" i="2"/>
  <c r="C101" i="2" s="1"/>
  <c r="C10" i="1"/>
  <c r="C9" i="1"/>
  <c r="C7" i="1"/>
  <c r="C6" i="1"/>
  <c r="F144" i="2"/>
  <c r="E34" i="1" s="1"/>
  <c r="D144" i="2"/>
  <c r="C144" i="2"/>
  <c r="C34" i="1" s="1"/>
  <c r="F135" i="2"/>
  <c r="D135" i="2"/>
  <c r="C135" i="2"/>
  <c r="F132" i="2"/>
  <c r="D132" i="2"/>
  <c r="C132" i="2"/>
  <c r="F128" i="2"/>
  <c r="D128" i="2"/>
  <c r="C128" i="2"/>
  <c r="F122" i="2"/>
  <c r="F114" i="2" s="1"/>
  <c r="D122" i="2"/>
  <c r="C122" i="2"/>
  <c r="F118" i="2"/>
  <c r="F116" i="2" s="1"/>
  <c r="D118" i="2"/>
  <c r="D116" i="2" s="1"/>
  <c r="C118" i="2"/>
  <c r="F104" i="2"/>
  <c r="E15" i="1" s="1"/>
  <c r="D104" i="2"/>
  <c r="D15" i="1" s="1"/>
  <c r="F102" i="2"/>
  <c r="D102" i="2"/>
  <c r="F101" i="2"/>
  <c r="F100" i="2" s="1"/>
  <c r="C94" i="2"/>
  <c r="F91" i="2"/>
  <c r="D91" i="2"/>
  <c r="E91" i="2" s="1"/>
  <c r="C91" i="2"/>
  <c r="F87" i="2"/>
  <c r="D87" i="2"/>
  <c r="D68" i="2" s="1"/>
  <c r="C87" i="2"/>
  <c r="E87" i="2" s="1"/>
  <c r="F61" i="2"/>
  <c r="D61" i="2"/>
  <c r="C61" i="2"/>
  <c r="E61" i="2" s="1"/>
  <c r="C60" i="2"/>
  <c r="E60" i="2" s="1"/>
  <c r="F53" i="2"/>
  <c r="F51" i="2" s="1"/>
  <c r="D53" i="2"/>
  <c r="D51" i="2" s="1"/>
  <c r="C53" i="2"/>
  <c r="E53" i="2" s="1"/>
  <c r="D49" i="2"/>
  <c r="C49" i="2"/>
  <c r="C48" i="2"/>
  <c r="F38" i="2"/>
  <c r="D38" i="2"/>
  <c r="C38" i="2"/>
  <c r="F33" i="2"/>
  <c r="D33" i="2"/>
  <c r="C33" i="2"/>
  <c r="F27" i="2"/>
  <c r="D27" i="2"/>
  <c r="C27" i="2"/>
  <c r="F16" i="2"/>
  <c r="D16" i="2"/>
  <c r="C16" i="2"/>
  <c r="E16" i="2" s="1"/>
  <c r="F10" i="2"/>
  <c r="D10" i="2"/>
  <c r="C10" i="2"/>
  <c r="F4" i="2"/>
  <c r="D4" i="2"/>
  <c r="C4" i="2"/>
  <c r="F139" i="2" l="1"/>
  <c r="E36" i="1" s="1"/>
  <c r="E33" i="2"/>
  <c r="D139" i="2"/>
  <c r="D36" i="1" s="1"/>
  <c r="E10" i="2"/>
  <c r="D15" i="2"/>
  <c r="E94" i="2"/>
  <c r="D101" i="2"/>
  <c r="D100" i="2" s="1"/>
  <c r="D67" i="2" s="1"/>
  <c r="E102" i="2"/>
  <c r="D14" i="1"/>
  <c r="F68" i="2"/>
  <c r="F67" i="2" s="1"/>
  <c r="D16" i="1"/>
  <c r="F15" i="2"/>
  <c r="C68" i="2"/>
  <c r="E69" i="2"/>
  <c r="C14" i="1"/>
  <c r="C116" i="2"/>
  <c r="E118" i="2"/>
  <c r="E48" i="2"/>
  <c r="E49" i="2"/>
  <c r="E38" i="2"/>
  <c r="E27" i="2"/>
  <c r="E4" i="2"/>
  <c r="C15" i="1"/>
  <c r="E104" i="2"/>
  <c r="C139" i="2"/>
  <c r="C36" i="1" s="1"/>
  <c r="C15" i="2"/>
  <c r="E15" i="2" s="1"/>
  <c r="F9" i="2"/>
  <c r="E12" i="1" s="1"/>
  <c r="D9" i="2"/>
  <c r="C51" i="2"/>
  <c r="E51" i="2" s="1"/>
  <c r="TI184" i="3"/>
  <c r="TH184" i="3"/>
  <c r="TG184" i="3"/>
  <c r="TI174" i="3"/>
  <c r="TH174" i="3"/>
  <c r="TG174" i="3"/>
  <c r="TI167" i="3"/>
  <c r="TH167" i="3"/>
  <c r="TG167" i="3"/>
  <c r="TI163" i="3"/>
  <c r="TH163" i="3"/>
  <c r="TG163" i="3"/>
  <c r="TI138" i="3"/>
  <c r="TH138" i="3"/>
  <c r="TG138" i="3"/>
  <c r="TI134" i="3"/>
  <c r="TH134" i="3"/>
  <c r="TG134" i="3"/>
  <c r="TI130" i="3"/>
  <c r="TH130" i="3"/>
  <c r="TG130" i="3"/>
  <c r="TI126" i="3"/>
  <c r="TH126" i="3"/>
  <c r="TG126" i="3"/>
  <c r="TI123" i="3"/>
  <c r="TH123" i="3"/>
  <c r="TG123" i="3"/>
  <c r="TI117" i="3"/>
  <c r="TH117" i="3"/>
  <c r="TG117" i="3"/>
  <c r="TI110" i="3"/>
  <c r="TH110" i="3"/>
  <c r="TG110" i="3"/>
  <c r="TI102" i="3"/>
  <c r="TH102" i="3"/>
  <c r="TG102" i="3"/>
  <c r="TI71" i="3"/>
  <c r="TH71" i="3"/>
  <c r="TG71" i="3"/>
  <c r="TI57" i="3"/>
  <c r="TH57" i="3"/>
  <c r="TG57" i="3"/>
  <c r="TI47" i="3"/>
  <c r="TH47" i="3"/>
  <c r="TG47" i="3"/>
  <c r="TI43" i="3"/>
  <c r="TH43" i="3"/>
  <c r="TG43" i="3"/>
  <c r="TI32" i="3"/>
  <c r="TH32" i="3"/>
  <c r="TG32" i="3"/>
  <c r="TI28" i="3"/>
  <c r="TH28" i="3"/>
  <c r="TG28" i="3"/>
  <c r="TI23" i="3"/>
  <c r="TH23" i="3"/>
  <c r="TG23" i="3"/>
  <c r="TI21" i="3"/>
  <c r="TH21" i="3"/>
  <c r="TG21" i="3"/>
  <c r="TI8" i="3"/>
  <c r="TH8" i="3"/>
  <c r="TG8" i="3"/>
  <c r="TE184" i="3"/>
  <c r="TD184" i="3"/>
  <c r="TC184" i="3"/>
  <c r="TE174" i="3"/>
  <c r="TD174" i="3"/>
  <c r="TC174" i="3"/>
  <c r="TE167" i="3"/>
  <c r="TD167" i="3"/>
  <c r="TC167" i="3"/>
  <c r="TE163" i="3"/>
  <c r="TD163" i="3"/>
  <c r="TC163" i="3"/>
  <c r="TE138" i="3"/>
  <c r="TD138" i="3"/>
  <c r="TC138" i="3"/>
  <c r="TE134" i="3"/>
  <c r="TD134" i="3"/>
  <c r="TC134" i="3"/>
  <c r="TE130" i="3"/>
  <c r="TD130" i="3"/>
  <c r="TC130" i="3"/>
  <c r="TE126" i="3"/>
  <c r="TD126" i="3"/>
  <c r="TC126" i="3"/>
  <c r="TE123" i="3"/>
  <c r="TD123" i="3"/>
  <c r="TC123" i="3"/>
  <c r="TE117" i="3"/>
  <c r="TD117" i="3"/>
  <c r="TC117" i="3"/>
  <c r="TE110" i="3"/>
  <c r="TD110" i="3"/>
  <c r="TC110" i="3"/>
  <c r="TE102" i="3"/>
  <c r="TD102" i="3"/>
  <c r="TC102" i="3"/>
  <c r="TE71" i="3"/>
  <c r="TD71" i="3"/>
  <c r="TC71" i="3"/>
  <c r="TE57" i="3"/>
  <c r="TD57" i="3"/>
  <c r="TC57" i="3"/>
  <c r="TE47" i="3"/>
  <c r="TD47" i="3"/>
  <c r="TC47" i="3"/>
  <c r="TE43" i="3"/>
  <c r="TD43" i="3"/>
  <c r="TC43" i="3"/>
  <c r="TE32" i="3"/>
  <c r="TD32" i="3"/>
  <c r="TC32" i="3"/>
  <c r="TE28" i="3"/>
  <c r="TD28" i="3"/>
  <c r="TC28" i="3"/>
  <c r="TE23" i="3"/>
  <c r="TD23" i="3"/>
  <c r="TC23" i="3"/>
  <c r="TE21" i="3"/>
  <c r="TD21" i="3"/>
  <c r="TC21" i="3"/>
  <c r="TE8" i="3"/>
  <c r="TD8" i="3"/>
  <c r="TC8" i="3"/>
  <c r="TA184" i="3"/>
  <c r="SZ184" i="3"/>
  <c r="SY184" i="3"/>
  <c r="TA174" i="3"/>
  <c r="SZ174" i="3"/>
  <c r="SY174" i="3"/>
  <c r="TA167" i="3"/>
  <c r="SZ167" i="3"/>
  <c r="SY167" i="3"/>
  <c r="TA163" i="3"/>
  <c r="SZ163" i="3"/>
  <c r="SY163" i="3"/>
  <c r="TA138" i="3"/>
  <c r="SZ138" i="3"/>
  <c r="SY138" i="3"/>
  <c r="TA134" i="3"/>
  <c r="SZ134" i="3"/>
  <c r="SY134" i="3"/>
  <c r="TA130" i="3"/>
  <c r="SZ130" i="3"/>
  <c r="SY130" i="3"/>
  <c r="TA126" i="3"/>
  <c r="SZ126" i="3"/>
  <c r="SY126" i="3"/>
  <c r="TA123" i="3"/>
  <c r="SZ123" i="3"/>
  <c r="SY123" i="3"/>
  <c r="TA117" i="3"/>
  <c r="SZ117" i="3"/>
  <c r="SY117" i="3"/>
  <c r="TA110" i="3"/>
  <c r="SZ110" i="3"/>
  <c r="SY110" i="3"/>
  <c r="TA102" i="3"/>
  <c r="SZ102" i="3"/>
  <c r="SY102" i="3"/>
  <c r="TA71" i="3"/>
  <c r="SZ71" i="3"/>
  <c r="SY71" i="3"/>
  <c r="TA57" i="3"/>
  <c r="SZ57" i="3"/>
  <c r="SY57" i="3"/>
  <c r="TA47" i="3"/>
  <c r="SZ47" i="3"/>
  <c r="SY47" i="3"/>
  <c r="TA43" i="3"/>
  <c r="SZ43" i="3"/>
  <c r="SY43" i="3"/>
  <c r="TA32" i="3"/>
  <c r="SZ32" i="3"/>
  <c r="SY32" i="3"/>
  <c r="TA28" i="3"/>
  <c r="SZ28" i="3"/>
  <c r="SY28" i="3"/>
  <c r="TA23" i="3"/>
  <c r="SZ23" i="3"/>
  <c r="SY23" i="3"/>
  <c r="TA21" i="3"/>
  <c r="SZ21" i="3"/>
  <c r="SY21" i="3"/>
  <c r="TA8" i="3"/>
  <c r="SZ8" i="3"/>
  <c r="SY8" i="3"/>
  <c r="SW184" i="3"/>
  <c r="SV184" i="3"/>
  <c r="SU184" i="3"/>
  <c r="SW174" i="3"/>
  <c r="SV174" i="3"/>
  <c r="SU174" i="3"/>
  <c r="SW167" i="3"/>
  <c r="SV167" i="3"/>
  <c r="SU167" i="3"/>
  <c r="SW163" i="3"/>
  <c r="SV163" i="3"/>
  <c r="SU163" i="3"/>
  <c r="SW138" i="3"/>
  <c r="SV138" i="3"/>
  <c r="SU138" i="3"/>
  <c r="SW134" i="3"/>
  <c r="SV134" i="3"/>
  <c r="SU134" i="3"/>
  <c r="SW130" i="3"/>
  <c r="SV130" i="3"/>
  <c r="SU130" i="3"/>
  <c r="SW126" i="3"/>
  <c r="SV126" i="3"/>
  <c r="SU126" i="3"/>
  <c r="SW123" i="3"/>
  <c r="SV123" i="3"/>
  <c r="SU123" i="3"/>
  <c r="SW117" i="3"/>
  <c r="SV117" i="3"/>
  <c r="SU117" i="3"/>
  <c r="SW110" i="3"/>
  <c r="SV110" i="3"/>
  <c r="SU110" i="3"/>
  <c r="SW102" i="3"/>
  <c r="SV102" i="3"/>
  <c r="SU102" i="3"/>
  <c r="SW71" i="3"/>
  <c r="SV71" i="3"/>
  <c r="SU71" i="3"/>
  <c r="SW57" i="3"/>
  <c r="SV57" i="3"/>
  <c r="SU57" i="3"/>
  <c r="SW47" i="3"/>
  <c r="SV47" i="3"/>
  <c r="SU47" i="3"/>
  <c r="SW43" i="3"/>
  <c r="SV43" i="3"/>
  <c r="SU43" i="3"/>
  <c r="SW32" i="3"/>
  <c r="SV32" i="3"/>
  <c r="SU32" i="3"/>
  <c r="SW28" i="3"/>
  <c r="SV28" i="3"/>
  <c r="SU28" i="3"/>
  <c r="SW23" i="3"/>
  <c r="SV23" i="3"/>
  <c r="SU23" i="3"/>
  <c r="SW21" i="3"/>
  <c r="SV21" i="3"/>
  <c r="SU21" i="3"/>
  <c r="SW8" i="3"/>
  <c r="SV8" i="3"/>
  <c r="SU8" i="3"/>
  <c r="SS184" i="3"/>
  <c r="SR184" i="3"/>
  <c r="SQ184" i="3"/>
  <c r="SS174" i="3"/>
  <c r="SR174" i="3"/>
  <c r="SQ174" i="3"/>
  <c r="SS167" i="3"/>
  <c r="SR167" i="3"/>
  <c r="SQ167" i="3"/>
  <c r="SS163" i="3"/>
  <c r="SR163" i="3"/>
  <c r="SQ163" i="3"/>
  <c r="SS138" i="3"/>
  <c r="SR138" i="3"/>
  <c r="SQ138" i="3"/>
  <c r="SS134" i="3"/>
  <c r="SR134" i="3"/>
  <c r="SQ134" i="3"/>
  <c r="SS130" i="3"/>
  <c r="SR130" i="3"/>
  <c r="SQ130" i="3"/>
  <c r="SS126" i="3"/>
  <c r="SR126" i="3"/>
  <c r="SQ126" i="3"/>
  <c r="SS123" i="3"/>
  <c r="SR123" i="3"/>
  <c r="SQ123" i="3"/>
  <c r="SS117" i="3"/>
  <c r="SR117" i="3"/>
  <c r="SQ117" i="3"/>
  <c r="SS110" i="3"/>
  <c r="SR110" i="3"/>
  <c r="SQ110" i="3"/>
  <c r="SS102" i="3"/>
  <c r="SR102" i="3"/>
  <c r="SQ102" i="3"/>
  <c r="SS71" i="3"/>
  <c r="SR71" i="3"/>
  <c r="SQ71" i="3"/>
  <c r="SS57" i="3"/>
  <c r="SR57" i="3"/>
  <c r="SQ57" i="3"/>
  <c r="SS47" i="3"/>
  <c r="SR47" i="3"/>
  <c r="SQ47" i="3"/>
  <c r="SS43" i="3"/>
  <c r="SR43" i="3"/>
  <c r="SQ43" i="3"/>
  <c r="SS32" i="3"/>
  <c r="SR32" i="3"/>
  <c r="SQ32" i="3"/>
  <c r="SS28" i="3"/>
  <c r="SR28" i="3"/>
  <c r="SQ28" i="3"/>
  <c r="SS23" i="3"/>
  <c r="SR23" i="3"/>
  <c r="SQ23" i="3"/>
  <c r="SS21" i="3"/>
  <c r="SR21" i="3"/>
  <c r="SQ21" i="3"/>
  <c r="SS8" i="3"/>
  <c r="SR8" i="3"/>
  <c r="SQ8" i="3"/>
  <c r="SO184" i="3"/>
  <c r="SN184" i="3"/>
  <c r="SM184" i="3"/>
  <c r="SO174" i="3"/>
  <c r="SN174" i="3"/>
  <c r="SM174" i="3"/>
  <c r="SO167" i="3"/>
  <c r="SN167" i="3"/>
  <c r="SM167" i="3"/>
  <c r="SO163" i="3"/>
  <c r="SN163" i="3"/>
  <c r="SM163" i="3"/>
  <c r="SO138" i="3"/>
  <c r="SN138" i="3"/>
  <c r="SM138" i="3"/>
  <c r="SO134" i="3"/>
  <c r="SN134" i="3"/>
  <c r="SM134" i="3"/>
  <c r="SO130" i="3"/>
  <c r="SN130" i="3"/>
  <c r="SM130" i="3"/>
  <c r="SO126" i="3"/>
  <c r="SN126" i="3"/>
  <c r="SM126" i="3"/>
  <c r="SO123" i="3"/>
  <c r="SN123" i="3"/>
  <c r="SM123" i="3"/>
  <c r="SO117" i="3"/>
  <c r="SN117" i="3"/>
  <c r="SM117" i="3"/>
  <c r="SO110" i="3"/>
  <c r="SN110" i="3"/>
  <c r="SM110" i="3"/>
  <c r="SO102" i="3"/>
  <c r="SN102" i="3"/>
  <c r="SM102" i="3"/>
  <c r="SO71" i="3"/>
  <c r="SN71" i="3"/>
  <c r="SM71" i="3"/>
  <c r="SO57" i="3"/>
  <c r="SN57" i="3"/>
  <c r="SM57" i="3"/>
  <c r="SO47" i="3"/>
  <c r="SN47" i="3"/>
  <c r="SM47" i="3"/>
  <c r="SO43" i="3"/>
  <c r="SN43" i="3"/>
  <c r="SM43" i="3"/>
  <c r="SO32" i="3"/>
  <c r="SN32" i="3"/>
  <c r="SM32" i="3"/>
  <c r="SO28" i="3"/>
  <c r="SN28" i="3"/>
  <c r="SM28" i="3"/>
  <c r="SO23" i="3"/>
  <c r="SN23" i="3"/>
  <c r="SM23" i="3"/>
  <c r="SO21" i="3"/>
  <c r="SN21" i="3"/>
  <c r="SM21" i="3"/>
  <c r="SO8" i="3"/>
  <c r="SN8" i="3"/>
  <c r="SM8" i="3"/>
  <c r="SK184" i="3"/>
  <c r="SJ184" i="3"/>
  <c r="SI184" i="3"/>
  <c r="SK174" i="3"/>
  <c r="SJ174" i="3"/>
  <c r="SI174" i="3"/>
  <c r="SK167" i="3"/>
  <c r="SJ167" i="3"/>
  <c r="SI167" i="3"/>
  <c r="SK163" i="3"/>
  <c r="SJ163" i="3"/>
  <c r="SI163" i="3"/>
  <c r="SK138" i="3"/>
  <c r="SJ138" i="3"/>
  <c r="SI138" i="3"/>
  <c r="SK134" i="3"/>
  <c r="SJ134" i="3"/>
  <c r="SI134" i="3"/>
  <c r="SK130" i="3"/>
  <c r="SJ130" i="3"/>
  <c r="SI130" i="3"/>
  <c r="SK126" i="3"/>
  <c r="SJ126" i="3"/>
  <c r="SI126" i="3"/>
  <c r="SK123" i="3"/>
  <c r="SJ123" i="3"/>
  <c r="SI123" i="3"/>
  <c r="SK117" i="3"/>
  <c r="SJ117" i="3"/>
  <c r="SI117" i="3"/>
  <c r="SK110" i="3"/>
  <c r="SJ110" i="3"/>
  <c r="SI110" i="3"/>
  <c r="SK102" i="3"/>
  <c r="SJ102" i="3"/>
  <c r="SI102" i="3"/>
  <c r="SK71" i="3"/>
  <c r="SJ71" i="3"/>
  <c r="SI71" i="3"/>
  <c r="SK57" i="3"/>
  <c r="SJ57" i="3"/>
  <c r="SI57" i="3"/>
  <c r="SK47" i="3"/>
  <c r="SJ47" i="3"/>
  <c r="SI47" i="3"/>
  <c r="SK43" i="3"/>
  <c r="SJ43" i="3"/>
  <c r="SI43" i="3"/>
  <c r="SK32" i="3"/>
  <c r="SJ32" i="3"/>
  <c r="SI32" i="3"/>
  <c r="SK28" i="3"/>
  <c r="SJ28" i="3"/>
  <c r="SI28" i="3"/>
  <c r="SK23" i="3"/>
  <c r="SJ23" i="3"/>
  <c r="SI23" i="3"/>
  <c r="SK21" i="3"/>
  <c r="SJ21" i="3"/>
  <c r="SI21" i="3"/>
  <c r="SK8" i="3"/>
  <c r="SJ8" i="3"/>
  <c r="SI8" i="3"/>
  <c r="SG184" i="3"/>
  <c r="SF184" i="3"/>
  <c r="SE184" i="3"/>
  <c r="SG174" i="3"/>
  <c r="SF174" i="3"/>
  <c r="SE174" i="3"/>
  <c r="SG167" i="3"/>
  <c r="SF167" i="3"/>
  <c r="SE167" i="3"/>
  <c r="SG163" i="3"/>
  <c r="SF163" i="3"/>
  <c r="SE163" i="3"/>
  <c r="SG138" i="3"/>
  <c r="SF138" i="3"/>
  <c r="SE138" i="3"/>
  <c r="SG134" i="3"/>
  <c r="SF134" i="3"/>
  <c r="SE134" i="3"/>
  <c r="SG130" i="3"/>
  <c r="SF130" i="3"/>
  <c r="SE130" i="3"/>
  <c r="SG126" i="3"/>
  <c r="SF126" i="3"/>
  <c r="SE126" i="3"/>
  <c r="SG123" i="3"/>
  <c r="SF123" i="3"/>
  <c r="SE123" i="3"/>
  <c r="SG117" i="3"/>
  <c r="SF117" i="3"/>
  <c r="SE117" i="3"/>
  <c r="SG110" i="3"/>
  <c r="SF110" i="3"/>
  <c r="SE110" i="3"/>
  <c r="SG102" i="3"/>
  <c r="SF102" i="3"/>
  <c r="SE102" i="3"/>
  <c r="SG71" i="3"/>
  <c r="SF71" i="3"/>
  <c r="SE71" i="3"/>
  <c r="SG57" i="3"/>
  <c r="SF57" i="3"/>
  <c r="SE57" i="3"/>
  <c r="SG47" i="3"/>
  <c r="SF47" i="3"/>
  <c r="SE47" i="3"/>
  <c r="SG43" i="3"/>
  <c r="SF43" i="3"/>
  <c r="SE43" i="3"/>
  <c r="SG32" i="3"/>
  <c r="SF32" i="3"/>
  <c r="SE32" i="3"/>
  <c r="SG28" i="3"/>
  <c r="SF28" i="3"/>
  <c r="SE28" i="3"/>
  <c r="SG23" i="3"/>
  <c r="SF23" i="3"/>
  <c r="SE23" i="3"/>
  <c r="SG21" i="3"/>
  <c r="SF21" i="3"/>
  <c r="SE21" i="3"/>
  <c r="SG8" i="3"/>
  <c r="SF8" i="3"/>
  <c r="SE8" i="3"/>
  <c r="SC184" i="3"/>
  <c r="SB184" i="3"/>
  <c r="SA184" i="3"/>
  <c r="SC174" i="3"/>
  <c r="SB174" i="3"/>
  <c r="SA174" i="3"/>
  <c r="SC167" i="3"/>
  <c r="SB167" i="3"/>
  <c r="SA167" i="3"/>
  <c r="SC163" i="3"/>
  <c r="SB163" i="3"/>
  <c r="SA163" i="3"/>
  <c r="SC138" i="3"/>
  <c r="SB138" i="3"/>
  <c r="SA138" i="3"/>
  <c r="SC134" i="3"/>
  <c r="SB134" i="3"/>
  <c r="SA134" i="3"/>
  <c r="SC130" i="3"/>
  <c r="SB130" i="3"/>
  <c r="SA130" i="3"/>
  <c r="SC126" i="3"/>
  <c r="SB126" i="3"/>
  <c r="SA126" i="3"/>
  <c r="SC123" i="3"/>
  <c r="SB123" i="3"/>
  <c r="SA123" i="3"/>
  <c r="SC117" i="3"/>
  <c r="SB117" i="3"/>
  <c r="SA117" i="3"/>
  <c r="SC110" i="3"/>
  <c r="SB110" i="3"/>
  <c r="SA110" i="3"/>
  <c r="SC102" i="3"/>
  <c r="SB102" i="3"/>
  <c r="SA102" i="3"/>
  <c r="SC71" i="3"/>
  <c r="SB71" i="3"/>
  <c r="SA71" i="3"/>
  <c r="SC57" i="3"/>
  <c r="SB57" i="3"/>
  <c r="SA57" i="3"/>
  <c r="SC47" i="3"/>
  <c r="SB47" i="3"/>
  <c r="SA47" i="3"/>
  <c r="SC43" i="3"/>
  <c r="SB43" i="3"/>
  <c r="SA43" i="3"/>
  <c r="SC32" i="3"/>
  <c r="SB32" i="3"/>
  <c r="SA32" i="3"/>
  <c r="SC28" i="3"/>
  <c r="SB28" i="3"/>
  <c r="SA28" i="3"/>
  <c r="SC23" i="3"/>
  <c r="SB23" i="3"/>
  <c r="SA23" i="3"/>
  <c r="SC21" i="3"/>
  <c r="SB21" i="3"/>
  <c r="SA21" i="3"/>
  <c r="SC8" i="3"/>
  <c r="SB8" i="3"/>
  <c r="SA8" i="3"/>
  <c r="RY184" i="3"/>
  <c r="RX184" i="3"/>
  <c r="RW184" i="3"/>
  <c r="RY174" i="3"/>
  <c r="RX174" i="3"/>
  <c r="RW174" i="3"/>
  <c r="RY167" i="3"/>
  <c r="RX167" i="3"/>
  <c r="RW167" i="3"/>
  <c r="RY163" i="3"/>
  <c r="RX163" i="3"/>
  <c r="RW163" i="3"/>
  <c r="RY138" i="3"/>
  <c r="RX138" i="3"/>
  <c r="RW138" i="3"/>
  <c r="RY134" i="3"/>
  <c r="RX134" i="3"/>
  <c r="RW134" i="3"/>
  <c r="RY130" i="3"/>
  <c r="RX130" i="3"/>
  <c r="RW130" i="3"/>
  <c r="RY126" i="3"/>
  <c r="RX126" i="3"/>
  <c r="RW126" i="3"/>
  <c r="RY123" i="3"/>
  <c r="RX123" i="3"/>
  <c r="RW123" i="3"/>
  <c r="RY117" i="3"/>
  <c r="RX117" i="3"/>
  <c r="RW117" i="3"/>
  <c r="RY110" i="3"/>
  <c r="RX110" i="3"/>
  <c r="RW110" i="3"/>
  <c r="RY102" i="3"/>
  <c r="RX102" i="3"/>
  <c r="RW102" i="3"/>
  <c r="RY71" i="3"/>
  <c r="RX71" i="3"/>
  <c r="RW71" i="3"/>
  <c r="RY57" i="3"/>
  <c r="RX57" i="3"/>
  <c r="RW57" i="3"/>
  <c r="RY47" i="3"/>
  <c r="RX47" i="3"/>
  <c r="RW47" i="3"/>
  <c r="RY43" i="3"/>
  <c r="RX43" i="3"/>
  <c r="RW43" i="3"/>
  <c r="RY32" i="3"/>
  <c r="RX32" i="3"/>
  <c r="RW32" i="3"/>
  <c r="RY28" i="3"/>
  <c r="RX28" i="3"/>
  <c r="RW28" i="3"/>
  <c r="RY23" i="3"/>
  <c r="RX23" i="3"/>
  <c r="RW23" i="3"/>
  <c r="RY21" i="3"/>
  <c r="RX21" i="3"/>
  <c r="RW21" i="3"/>
  <c r="RY8" i="3"/>
  <c r="RX8" i="3"/>
  <c r="RW8" i="3"/>
  <c r="E16" i="1" l="1"/>
  <c r="E13" i="1" s="1"/>
  <c r="F126" i="2"/>
  <c r="RY56" i="3"/>
  <c r="SA56" i="3"/>
  <c r="SG56" i="3"/>
  <c r="SI56" i="3"/>
  <c r="SO56" i="3"/>
  <c r="SQ56" i="3"/>
  <c r="SW56" i="3"/>
  <c r="SY56" i="3"/>
  <c r="TE56" i="3"/>
  <c r="TG56" i="3"/>
  <c r="SB56" i="3"/>
  <c r="SJ56" i="3"/>
  <c r="SR56" i="3"/>
  <c r="SZ56" i="3"/>
  <c r="TH56" i="3"/>
  <c r="RW56" i="3"/>
  <c r="SC56" i="3"/>
  <c r="SE56" i="3"/>
  <c r="SK56" i="3"/>
  <c r="SM56" i="3"/>
  <c r="SS56" i="3"/>
  <c r="SU56" i="3"/>
  <c r="TA56" i="3"/>
  <c r="TC56" i="3"/>
  <c r="TI56" i="3"/>
  <c r="RX56" i="3"/>
  <c r="SF56" i="3"/>
  <c r="SN56" i="3"/>
  <c r="SV56" i="3"/>
  <c r="TD56" i="3"/>
  <c r="C16" i="1"/>
  <c r="E68" i="2"/>
  <c r="E116" i="2"/>
  <c r="C100" i="2"/>
  <c r="E101" i="2"/>
  <c r="RY189" i="3"/>
  <c r="SA189" i="3"/>
  <c r="SG189" i="3"/>
  <c r="SI189" i="3"/>
  <c r="SO189" i="3"/>
  <c r="SQ189" i="3"/>
  <c r="SW189" i="3"/>
  <c r="SY189" i="3"/>
  <c r="TE189" i="3"/>
  <c r="TG189" i="3"/>
  <c r="C9" i="2"/>
  <c r="D126" i="2"/>
  <c r="D12" i="1"/>
  <c r="SB189" i="3"/>
  <c r="SJ189" i="3"/>
  <c r="SR189" i="3"/>
  <c r="SZ189" i="3"/>
  <c r="TH189" i="3"/>
  <c r="RW189" i="3"/>
  <c r="SC189" i="3"/>
  <c r="SE189" i="3"/>
  <c r="SK189" i="3"/>
  <c r="SM189" i="3"/>
  <c r="SS189" i="3"/>
  <c r="SU189" i="3"/>
  <c r="TA189" i="3"/>
  <c r="TC189" i="3"/>
  <c r="TI189" i="3"/>
  <c r="RX189" i="3"/>
  <c r="SF189" i="3"/>
  <c r="SN189" i="3"/>
  <c r="SV189" i="3"/>
  <c r="TD189" i="3"/>
  <c r="TD7" i="3"/>
  <c r="TH7" i="3"/>
  <c r="TG7" i="3"/>
  <c r="SE7" i="3"/>
  <c r="SA7" i="3"/>
  <c r="SK7" i="3"/>
  <c r="SN7" i="3"/>
  <c r="TE7" i="3"/>
  <c r="SO7" i="3"/>
  <c r="SS7" i="3"/>
  <c r="SW7" i="3"/>
  <c r="TA7" i="3"/>
  <c r="RX7" i="3"/>
  <c r="SJ7" i="3"/>
  <c r="SM7" i="3"/>
  <c r="RW7" i="3"/>
  <c r="SB7" i="3"/>
  <c r="SF7" i="3"/>
  <c r="SI7" i="3"/>
  <c r="SC7" i="3"/>
  <c r="SG7" i="3"/>
  <c r="SQ7" i="3"/>
  <c r="SU7" i="3"/>
  <c r="SY7" i="3"/>
  <c r="TI7" i="3"/>
  <c r="RY7" i="3"/>
  <c r="SR7" i="3"/>
  <c r="SV7" i="3"/>
  <c r="SZ7" i="3"/>
  <c r="TC7" i="3"/>
  <c r="RU184" i="3"/>
  <c r="RT184" i="3"/>
  <c r="RS184" i="3"/>
  <c r="RU174" i="3"/>
  <c r="RT174" i="3"/>
  <c r="RS174" i="3"/>
  <c r="RU167" i="3"/>
  <c r="RT167" i="3"/>
  <c r="RS167" i="3"/>
  <c r="RU163" i="3"/>
  <c r="RT163" i="3"/>
  <c r="RS163" i="3"/>
  <c r="RU138" i="3"/>
  <c r="RT138" i="3"/>
  <c r="RS138" i="3"/>
  <c r="RU134" i="3"/>
  <c r="RT134" i="3"/>
  <c r="RS134" i="3"/>
  <c r="RU130" i="3"/>
  <c r="RT130" i="3"/>
  <c r="RS130" i="3"/>
  <c r="RU126" i="3"/>
  <c r="RT126" i="3"/>
  <c r="RS126" i="3"/>
  <c r="RU123" i="3"/>
  <c r="RT123" i="3"/>
  <c r="RS123" i="3"/>
  <c r="RU117" i="3"/>
  <c r="RT117" i="3"/>
  <c r="RS117" i="3"/>
  <c r="RU110" i="3"/>
  <c r="RT110" i="3"/>
  <c r="RS110" i="3"/>
  <c r="RU102" i="3"/>
  <c r="RT102" i="3"/>
  <c r="RS102" i="3"/>
  <c r="RU71" i="3"/>
  <c r="RT71" i="3"/>
  <c r="RS71" i="3"/>
  <c r="RU57" i="3"/>
  <c r="RT57" i="3"/>
  <c r="RS57" i="3"/>
  <c r="RU47" i="3"/>
  <c r="RT47" i="3"/>
  <c r="RS47" i="3"/>
  <c r="RU43" i="3"/>
  <c r="RT43" i="3"/>
  <c r="RS43" i="3"/>
  <c r="RU32" i="3"/>
  <c r="RT32" i="3"/>
  <c r="RS32" i="3"/>
  <c r="RU28" i="3"/>
  <c r="RT28" i="3"/>
  <c r="RS28" i="3"/>
  <c r="RU23" i="3"/>
  <c r="RT23" i="3"/>
  <c r="RS23" i="3"/>
  <c r="RU21" i="3"/>
  <c r="RT21" i="3"/>
  <c r="RS21" i="3"/>
  <c r="RU8" i="3"/>
  <c r="RT8" i="3"/>
  <c r="RS8" i="3"/>
  <c r="RQ184" i="3"/>
  <c r="RP184" i="3"/>
  <c r="RO184" i="3"/>
  <c r="RQ174" i="3"/>
  <c r="RP174" i="3"/>
  <c r="RO174" i="3"/>
  <c r="RQ167" i="3"/>
  <c r="RP167" i="3"/>
  <c r="RO167" i="3"/>
  <c r="RQ163" i="3"/>
  <c r="RP163" i="3"/>
  <c r="RO163" i="3"/>
  <c r="RQ138" i="3"/>
  <c r="RP138" i="3"/>
  <c r="RO138" i="3"/>
  <c r="RQ134" i="3"/>
  <c r="RP134" i="3"/>
  <c r="RO134" i="3"/>
  <c r="RQ130" i="3"/>
  <c r="RP130" i="3"/>
  <c r="RO130" i="3"/>
  <c r="RQ126" i="3"/>
  <c r="RP126" i="3"/>
  <c r="RO126" i="3"/>
  <c r="RQ123" i="3"/>
  <c r="RP123" i="3"/>
  <c r="RO123" i="3"/>
  <c r="RQ117" i="3"/>
  <c r="RP117" i="3"/>
  <c r="RO117" i="3"/>
  <c r="RQ110" i="3"/>
  <c r="RP110" i="3"/>
  <c r="RO110" i="3"/>
  <c r="RQ102" i="3"/>
  <c r="RP102" i="3"/>
  <c r="RO102" i="3"/>
  <c r="RQ71" i="3"/>
  <c r="RP71" i="3"/>
  <c r="RO71" i="3"/>
  <c r="RQ57" i="3"/>
  <c r="RP57" i="3"/>
  <c r="RO57" i="3"/>
  <c r="RQ47" i="3"/>
  <c r="RP47" i="3"/>
  <c r="RO47" i="3"/>
  <c r="RQ43" i="3"/>
  <c r="RP43" i="3"/>
  <c r="RO43" i="3"/>
  <c r="RQ32" i="3"/>
  <c r="RP32" i="3"/>
  <c r="RO32" i="3"/>
  <c r="RQ28" i="3"/>
  <c r="RP28" i="3"/>
  <c r="RO28" i="3"/>
  <c r="RQ23" i="3"/>
  <c r="RP23" i="3"/>
  <c r="RO23" i="3"/>
  <c r="RQ21" i="3"/>
  <c r="RP21" i="3"/>
  <c r="RO21" i="3"/>
  <c r="RQ8" i="3"/>
  <c r="RP8" i="3"/>
  <c r="RO8" i="3"/>
  <c r="RM184" i="3"/>
  <c r="RL184" i="3"/>
  <c r="RK184" i="3"/>
  <c r="RM174" i="3"/>
  <c r="RL174" i="3"/>
  <c r="RK174" i="3"/>
  <c r="RM167" i="3"/>
  <c r="RL167" i="3"/>
  <c r="RK167" i="3"/>
  <c r="RM163" i="3"/>
  <c r="RL163" i="3"/>
  <c r="RK163" i="3"/>
  <c r="RM138" i="3"/>
  <c r="RL138" i="3"/>
  <c r="RK138" i="3"/>
  <c r="RM134" i="3"/>
  <c r="RL134" i="3"/>
  <c r="RK134" i="3"/>
  <c r="RM130" i="3"/>
  <c r="RL130" i="3"/>
  <c r="RK130" i="3"/>
  <c r="RM126" i="3"/>
  <c r="RL126" i="3"/>
  <c r="RK126" i="3"/>
  <c r="RM123" i="3"/>
  <c r="RL123" i="3"/>
  <c r="RK123" i="3"/>
  <c r="RM117" i="3"/>
  <c r="RL117" i="3"/>
  <c r="RK117" i="3"/>
  <c r="RM110" i="3"/>
  <c r="RL110" i="3"/>
  <c r="RK110" i="3"/>
  <c r="RM102" i="3"/>
  <c r="RL102" i="3"/>
  <c r="RK102" i="3"/>
  <c r="RM71" i="3"/>
  <c r="RL71" i="3"/>
  <c r="RK71" i="3"/>
  <c r="RM57" i="3"/>
  <c r="RL57" i="3"/>
  <c r="RK57" i="3"/>
  <c r="RM47" i="3"/>
  <c r="RL47" i="3"/>
  <c r="RK47" i="3"/>
  <c r="RM43" i="3"/>
  <c r="RL43" i="3"/>
  <c r="RK43" i="3"/>
  <c r="RM32" i="3"/>
  <c r="RL32" i="3"/>
  <c r="RK32" i="3"/>
  <c r="RM28" i="3"/>
  <c r="RL28" i="3"/>
  <c r="RK28" i="3"/>
  <c r="RM23" i="3"/>
  <c r="RL23" i="3"/>
  <c r="RK23" i="3"/>
  <c r="RM21" i="3"/>
  <c r="RL21" i="3"/>
  <c r="RK21" i="3"/>
  <c r="RM8" i="3"/>
  <c r="RL8" i="3"/>
  <c r="RK8" i="3"/>
  <c r="RI184" i="3"/>
  <c r="RH184" i="3"/>
  <c r="RG184" i="3"/>
  <c r="RI174" i="3"/>
  <c r="RH174" i="3"/>
  <c r="RG174" i="3"/>
  <c r="RI167" i="3"/>
  <c r="RH167" i="3"/>
  <c r="RG167" i="3"/>
  <c r="RI163" i="3"/>
  <c r="RH163" i="3"/>
  <c r="RG163" i="3"/>
  <c r="RI138" i="3"/>
  <c r="RH138" i="3"/>
  <c r="RG138" i="3"/>
  <c r="RI134" i="3"/>
  <c r="RH134" i="3"/>
  <c r="RG134" i="3"/>
  <c r="RI130" i="3"/>
  <c r="RH130" i="3"/>
  <c r="RG130" i="3"/>
  <c r="RI126" i="3"/>
  <c r="RH126" i="3"/>
  <c r="RG126" i="3"/>
  <c r="RI123" i="3"/>
  <c r="RH123" i="3"/>
  <c r="RG123" i="3"/>
  <c r="RI117" i="3"/>
  <c r="RH117" i="3"/>
  <c r="RG117" i="3"/>
  <c r="RI110" i="3"/>
  <c r="RH110" i="3"/>
  <c r="RG110" i="3"/>
  <c r="RI102" i="3"/>
  <c r="RH102" i="3"/>
  <c r="RG102" i="3"/>
  <c r="RI71" i="3"/>
  <c r="RH71" i="3"/>
  <c r="RG71" i="3"/>
  <c r="RI57" i="3"/>
  <c r="RH57" i="3"/>
  <c r="RG57" i="3"/>
  <c r="RI47" i="3"/>
  <c r="RH47" i="3"/>
  <c r="RG47" i="3"/>
  <c r="RI43" i="3"/>
  <c r="RH43" i="3"/>
  <c r="RG43" i="3"/>
  <c r="RI32" i="3"/>
  <c r="RH32" i="3"/>
  <c r="RG32" i="3"/>
  <c r="RI28" i="3"/>
  <c r="RH28" i="3"/>
  <c r="RG28" i="3"/>
  <c r="RI23" i="3"/>
  <c r="RH23" i="3"/>
  <c r="RG23" i="3"/>
  <c r="RI21" i="3"/>
  <c r="RH21" i="3"/>
  <c r="RG21" i="3"/>
  <c r="RI8" i="3"/>
  <c r="RH8" i="3"/>
  <c r="RG8" i="3"/>
  <c r="RE184" i="3"/>
  <c r="RD184" i="3"/>
  <c r="RC184" i="3"/>
  <c r="RE174" i="3"/>
  <c r="RD174" i="3"/>
  <c r="RC174" i="3"/>
  <c r="RE167" i="3"/>
  <c r="RD167" i="3"/>
  <c r="RC167" i="3"/>
  <c r="RE163" i="3"/>
  <c r="RD163" i="3"/>
  <c r="RC163" i="3"/>
  <c r="RE138" i="3"/>
  <c r="RD138" i="3"/>
  <c r="RC138" i="3"/>
  <c r="RE134" i="3"/>
  <c r="RD134" i="3"/>
  <c r="RC134" i="3"/>
  <c r="RE130" i="3"/>
  <c r="RD130" i="3"/>
  <c r="RC130" i="3"/>
  <c r="RE126" i="3"/>
  <c r="RD126" i="3"/>
  <c r="RC126" i="3"/>
  <c r="RE123" i="3"/>
  <c r="RD123" i="3"/>
  <c r="RC123" i="3"/>
  <c r="RE117" i="3"/>
  <c r="RD117" i="3"/>
  <c r="RC117" i="3"/>
  <c r="RE110" i="3"/>
  <c r="RD110" i="3"/>
  <c r="RC110" i="3"/>
  <c r="RE102" i="3"/>
  <c r="RD102" i="3"/>
  <c r="RC102" i="3"/>
  <c r="RE71" i="3"/>
  <c r="RD71" i="3"/>
  <c r="RC71" i="3"/>
  <c r="RE57" i="3"/>
  <c r="RD57" i="3"/>
  <c r="RC57" i="3"/>
  <c r="RE47" i="3"/>
  <c r="RD47" i="3"/>
  <c r="RC47" i="3"/>
  <c r="RE43" i="3"/>
  <c r="RD43" i="3"/>
  <c r="RC43" i="3"/>
  <c r="RE32" i="3"/>
  <c r="RD32" i="3"/>
  <c r="RC32" i="3"/>
  <c r="RE28" i="3"/>
  <c r="RD28" i="3"/>
  <c r="RC28" i="3"/>
  <c r="RE23" i="3"/>
  <c r="RD23" i="3"/>
  <c r="RC23" i="3"/>
  <c r="RE21" i="3"/>
  <c r="RD21" i="3"/>
  <c r="RC21" i="3"/>
  <c r="RE8" i="3"/>
  <c r="RD8" i="3"/>
  <c r="RC8" i="3"/>
  <c r="RA184" i="3"/>
  <c r="QZ184" i="3"/>
  <c r="QY184" i="3"/>
  <c r="RA174" i="3"/>
  <c r="QZ174" i="3"/>
  <c r="QY174" i="3"/>
  <c r="RA167" i="3"/>
  <c r="QZ167" i="3"/>
  <c r="QY167" i="3"/>
  <c r="RA163" i="3"/>
  <c r="QZ163" i="3"/>
  <c r="QY163" i="3"/>
  <c r="RA138" i="3"/>
  <c r="QZ138" i="3"/>
  <c r="QY138" i="3"/>
  <c r="RA134" i="3"/>
  <c r="QZ134" i="3"/>
  <c r="QY134" i="3"/>
  <c r="RA130" i="3"/>
  <c r="QZ130" i="3"/>
  <c r="QY130" i="3"/>
  <c r="RA126" i="3"/>
  <c r="QZ126" i="3"/>
  <c r="QY126" i="3"/>
  <c r="RA123" i="3"/>
  <c r="QZ123" i="3"/>
  <c r="QY123" i="3"/>
  <c r="RA117" i="3"/>
  <c r="QZ117" i="3"/>
  <c r="QY117" i="3"/>
  <c r="RA110" i="3"/>
  <c r="QZ110" i="3"/>
  <c r="QY110" i="3"/>
  <c r="RA102" i="3"/>
  <c r="QZ102" i="3"/>
  <c r="QY102" i="3"/>
  <c r="RA71" i="3"/>
  <c r="QZ71" i="3"/>
  <c r="QY71" i="3"/>
  <c r="RA57" i="3"/>
  <c r="QZ57" i="3"/>
  <c r="QY57" i="3"/>
  <c r="RA47" i="3"/>
  <c r="QZ47" i="3"/>
  <c r="QY47" i="3"/>
  <c r="RA43" i="3"/>
  <c r="QZ43" i="3"/>
  <c r="QY43" i="3"/>
  <c r="RA32" i="3"/>
  <c r="QZ32" i="3"/>
  <c r="QY32" i="3"/>
  <c r="RA28" i="3"/>
  <c r="QZ28" i="3"/>
  <c r="QY28" i="3"/>
  <c r="RA23" i="3"/>
  <c r="QZ23" i="3"/>
  <c r="QY23" i="3"/>
  <c r="RA21" i="3"/>
  <c r="QZ21" i="3"/>
  <c r="QY21" i="3"/>
  <c r="RA8" i="3"/>
  <c r="QZ8" i="3"/>
  <c r="QY8" i="3"/>
  <c r="QW184" i="3"/>
  <c r="QV184" i="3"/>
  <c r="QU184" i="3"/>
  <c r="QW174" i="3"/>
  <c r="QV174" i="3"/>
  <c r="QU174" i="3"/>
  <c r="QW167" i="3"/>
  <c r="QV167" i="3"/>
  <c r="QU167" i="3"/>
  <c r="QW163" i="3"/>
  <c r="QV163" i="3"/>
  <c r="QU163" i="3"/>
  <c r="QW138" i="3"/>
  <c r="QV138" i="3"/>
  <c r="QU138" i="3"/>
  <c r="QW134" i="3"/>
  <c r="QV134" i="3"/>
  <c r="QU134" i="3"/>
  <c r="QW130" i="3"/>
  <c r="QV130" i="3"/>
  <c r="QU130" i="3"/>
  <c r="QW126" i="3"/>
  <c r="QV126" i="3"/>
  <c r="QU126" i="3"/>
  <c r="QW123" i="3"/>
  <c r="QV123" i="3"/>
  <c r="QU123" i="3"/>
  <c r="QW117" i="3"/>
  <c r="QV117" i="3"/>
  <c r="QU117" i="3"/>
  <c r="QW110" i="3"/>
  <c r="QV110" i="3"/>
  <c r="QU110" i="3"/>
  <c r="QW102" i="3"/>
  <c r="QV102" i="3"/>
  <c r="QU102" i="3"/>
  <c r="QW71" i="3"/>
  <c r="QV71" i="3"/>
  <c r="QU71" i="3"/>
  <c r="QW57" i="3"/>
  <c r="QV57" i="3"/>
  <c r="QU57" i="3"/>
  <c r="QW47" i="3"/>
  <c r="QV47" i="3"/>
  <c r="QU47" i="3"/>
  <c r="QW43" i="3"/>
  <c r="QV43" i="3"/>
  <c r="QU43" i="3"/>
  <c r="QW32" i="3"/>
  <c r="QV32" i="3"/>
  <c r="QU32" i="3"/>
  <c r="QW28" i="3"/>
  <c r="QV28" i="3"/>
  <c r="QU28" i="3"/>
  <c r="QW23" i="3"/>
  <c r="QV23" i="3"/>
  <c r="QU23" i="3"/>
  <c r="QW21" i="3"/>
  <c r="QV21" i="3"/>
  <c r="QU21" i="3"/>
  <c r="QW8" i="3"/>
  <c r="QV8" i="3"/>
  <c r="QU8" i="3"/>
  <c r="QS184" i="3"/>
  <c r="QR184" i="3"/>
  <c r="QQ184" i="3"/>
  <c r="QS174" i="3"/>
  <c r="QR174" i="3"/>
  <c r="QQ174" i="3"/>
  <c r="QS167" i="3"/>
  <c r="QR167" i="3"/>
  <c r="QQ167" i="3"/>
  <c r="QS163" i="3"/>
  <c r="QR163" i="3"/>
  <c r="QQ163" i="3"/>
  <c r="QS138" i="3"/>
  <c r="QR138" i="3"/>
  <c r="QQ138" i="3"/>
  <c r="QS134" i="3"/>
  <c r="QR134" i="3"/>
  <c r="QQ134" i="3"/>
  <c r="QS130" i="3"/>
  <c r="QR130" i="3"/>
  <c r="QQ130" i="3"/>
  <c r="QS126" i="3"/>
  <c r="QR126" i="3"/>
  <c r="QQ126" i="3"/>
  <c r="QS123" i="3"/>
  <c r="QR123" i="3"/>
  <c r="QQ123" i="3"/>
  <c r="QS117" i="3"/>
  <c r="QR117" i="3"/>
  <c r="QQ117" i="3"/>
  <c r="QS110" i="3"/>
  <c r="QR110" i="3"/>
  <c r="QQ110" i="3"/>
  <c r="QS102" i="3"/>
  <c r="QR102" i="3"/>
  <c r="QQ102" i="3"/>
  <c r="QS71" i="3"/>
  <c r="QR71" i="3"/>
  <c r="QQ71" i="3"/>
  <c r="QS57" i="3"/>
  <c r="QR57" i="3"/>
  <c r="QQ57" i="3"/>
  <c r="QS47" i="3"/>
  <c r="QR47" i="3"/>
  <c r="QQ47" i="3"/>
  <c r="QS43" i="3"/>
  <c r="QR43" i="3"/>
  <c r="QQ43" i="3"/>
  <c r="QS32" i="3"/>
  <c r="QR32" i="3"/>
  <c r="QQ32" i="3"/>
  <c r="QS28" i="3"/>
  <c r="QR28" i="3"/>
  <c r="QQ28" i="3"/>
  <c r="QS23" i="3"/>
  <c r="QR23" i="3"/>
  <c r="QQ23" i="3"/>
  <c r="QS21" i="3"/>
  <c r="QR21" i="3"/>
  <c r="QQ21" i="3"/>
  <c r="QS8" i="3"/>
  <c r="QR8" i="3"/>
  <c r="QQ8" i="3"/>
  <c r="QO184" i="3"/>
  <c r="QN184" i="3"/>
  <c r="QM184" i="3"/>
  <c r="QO174" i="3"/>
  <c r="QN174" i="3"/>
  <c r="QM174" i="3"/>
  <c r="QO167" i="3"/>
  <c r="QN167" i="3"/>
  <c r="QM167" i="3"/>
  <c r="QO163" i="3"/>
  <c r="QN163" i="3"/>
  <c r="QM163" i="3"/>
  <c r="QO138" i="3"/>
  <c r="QN138" i="3"/>
  <c r="QM138" i="3"/>
  <c r="QO134" i="3"/>
  <c r="QN134" i="3"/>
  <c r="QM134" i="3"/>
  <c r="QO130" i="3"/>
  <c r="QN130" i="3"/>
  <c r="QM130" i="3"/>
  <c r="QO126" i="3"/>
  <c r="QN126" i="3"/>
  <c r="QM126" i="3"/>
  <c r="QO123" i="3"/>
  <c r="QN123" i="3"/>
  <c r="QM123" i="3"/>
  <c r="QO117" i="3"/>
  <c r="QN117" i="3"/>
  <c r="QM117" i="3"/>
  <c r="QO110" i="3"/>
  <c r="QN110" i="3"/>
  <c r="QM110" i="3"/>
  <c r="QO102" i="3"/>
  <c r="QN102" i="3"/>
  <c r="QM102" i="3"/>
  <c r="QO71" i="3"/>
  <c r="QN71" i="3"/>
  <c r="QM71" i="3"/>
  <c r="QO57" i="3"/>
  <c r="QN57" i="3"/>
  <c r="QM57" i="3"/>
  <c r="QO47" i="3"/>
  <c r="QN47" i="3"/>
  <c r="QM47" i="3"/>
  <c r="QO43" i="3"/>
  <c r="QN43" i="3"/>
  <c r="QM43" i="3"/>
  <c r="QO32" i="3"/>
  <c r="QN32" i="3"/>
  <c r="QO28" i="3"/>
  <c r="QN28" i="3"/>
  <c r="QM28" i="3"/>
  <c r="QO23" i="3"/>
  <c r="QN23" i="3"/>
  <c r="QM23" i="3"/>
  <c r="QO21" i="3"/>
  <c r="QN21" i="3"/>
  <c r="QM21" i="3"/>
  <c r="QO8" i="3"/>
  <c r="QN8" i="3"/>
  <c r="QM8" i="3"/>
  <c r="QK184" i="3"/>
  <c r="QJ184" i="3"/>
  <c r="QI184" i="3"/>
  <c r="QK174" i="3"/>
  <c r="QJ174" i="3"/>
  <c r="QI174" i="3"/>
  <c r="QK167" i="3"/>
  <c r="QJ167" i="3"/>
  <c r="QI167" i="3"/>
  <c r="QK163" i="3"/>
  <c r="QJ163" i="3"/>
  <c r="QI163" i="3"/>
  <c r="QK138" i="3"/>
  <c r="QJ138" i="3"/>
  <c r="QI138" i="3"/>
  <c r="QK134" i="3"/>
  <c r="QJ134" i="3"/>
  <c r="QI134" i="3"/>
  <c r="QK130" i="3"/>
  <c r="QJ130" i="3"/>
  <c r="QI130" i="3"/>
  <c r="QK126" i="3"/>
  <c r="QJ126" i="3"/>
  <c r="QI126" i="3"/>
  <c r="QK123" i="3"/>
  <c r="QJ123" i="3"/>
  <c r="QI123" i="3"/>
  <c r="QK117" i="3"/>
  <c r="QJ117" i="3"/>
  <c r="QI117" i="3"/>
  <c r="QK110" i="3"/>
  <c r="QJ110" i="3"/>
  <c r="QI110" i="3"/>
  <c r="QK102" i="3"/>
  <c r="QJ102" i="3"/>
  <c r="QI102" i="3"/>
  <c r="QK71" i="3"/>
  <c r="QJ71" i="3"/>
  <c r="QI71" i="3"/>
  <c r="QK57" i="3"/>
  <c r="QJ57" i="3"/>
  <c r="QI57" i="3"/>
  <c r="QK47" i="3"/>
  <c r="QJ47" i="3"/>
  <c r="QI47" i="3"/>
  <c r="QK43" i="3"/>
  <c r="QJ43" i="3"/>
  <c r="QI43" i="3"/>
  <c r="QK32" i="3"/>
  <c r="QJ32" i="3"/>
  <c r="QI32" i="3"/>
  <c r="QK28" i="3"/>
  <c r="QJ28" i="3"/>
  <c r="QI28" i="3"/>
  <c r="QK23" i="3"/>
  <c r="QJ23" i="3"/>
  <c r="QI23" i="3"/>
  <c r="QK21" i="3"/>
  <c r="QJ21" i="3"/>
  <c r="QI21" i="3"/>
  <c r="QK8" i="3"/>
  <c r="QJ8" i="3"/>
  <c r="QI8" i="3"/>
  <c r="QG184" i="3"/>
  <c r="QF184" i="3"/>
  <c r="QE184" i="3"/>
  <c r="QG174" i="3"/>
  <c r="QF174" i="3"/>
  <c r="QE174" i="3"/>
  <c r="QG167" i="3"/>
  <c r="QF167" i="3"/>
  <c r="QE167" i="3"/>
  <c r="QG163" i="3"/>
  <c r="QF163" i="3"/>
  <c r="QE163" i="3"/>
  <c r="QG138" i="3"/>
  <c r="QF138" i="3"/>
  <c r="QE138" i="3"/>
  <c r="QG134" i="3"/>
  <c r="QF134" i="3"/>
  <c r="QE134" i="3"/>
  <c r="QG130" i="3"/>
  <c r="QF130" i="3"/>
  <c r="QE130" i="3"/>
  <c r="QG126" i="3"/>
  <c r="QF126" i="3"/>
  <c r="QE126" i="3"/>
  <c r="QG123" i="3"/>
  <c r="QF123" i="3"/>
  <c r="QE123" i="3"/>
  <c r="QG117" i="3"/>
  <c r="QF117" i="3"/>
  <c r="QE117" i="3"/>
  <c r="QG110" i="3"/>
  <c r="QF110" i="3"/>
  <c r="QE110" i="3"/>
  <c r="QG102" i="3"/>
  <c r="QF102" i="3"/>
  <c r="QE102" i="3"/>
  <c r="QG71" i="3"/>
  <c r="QF71" i="3"/>
  <c r="QE71" i="3"/>
  <c r="QG57" i="3"/>
  <c r="QF57" i="3"/>
  <c r="QE57" i="3"/>
  <c r="QG47" i="3"/>
  <c r="QF47" i="3"/>
  <c r="QE47" i="3"/>
  <c r="QG43" i="3"/>
  <c r="QF43" i="3"/>
  <c r="QE43" i="3"/>
  <c r="QG32" i="3"/>
  <c r="QF32" i="3"/>
  <c r="QE32" i="3"/>
  <c r="QG28" i="3"/>
  <c r="QF28" i="3"/>
  <c r="QE28" i="3"/>
  <c r="QG23" i="3"/>
  <c r="QF23" i="3"/>
  <c r="QE23" i="3"/>
  <c r="QG21" i="3"/>
  <c r="QF21" i="3"/>
  <c r="QE21" i="3"/>
  <c r="QG8" i="3"/>
  <c r="QF8" i="3"/>
  <c r="QE8" i="3"/>
  <c r="QC184" i="3"/>
  <c r="QB184" i="3"/>
  <c r="QA184" i="3"/>
  <c r="QC174" i="3"/>
  <c r="QB174" i="3"/>
  <c r="QA174" i="3"/>
  <c r="QC167" i="3"/>
  <c r="QB167" i="3"/>
  <c r="QA167" i="3"/>
  <c r="QC163" i="3"/>
  <c r="QB163" i="3"/>
  <c r="QA163" i="3"/>
  <c r="QC138" i="3"/>
  <c r="QB138" i="3"/>
  <c r="QA138" i="3"/>
  <c r="QC134" i="3"/>
  <c r="QB134" i="3"/>
  <c r="QA134" i="3"/>
  <c r="QC130" i="3"/>
  <c r="QB130" i="3"/>
  <c r="QA130" i="3"/>
  <c r="QC126" i="3"/>
  <c r="QB126" i="3"/>
  <c r="QA126" i="3"/>
  <c r="QC123" i="3"/>
  <c r="QB123" i="3"/>
  <c r="QA123" i="3"/>
  <c r="QC117" i="3"/>
  <c r="QB117" i="3"/>
  <c r="QA117" i="3"/>
  <c r="QC110" i="3"/>
  <c r="QB110" i="3"/>
  <c r="QA110" i="3"/>
  <c r="QC102" i="3"/>
  <c r="QB102" i="3"/>
  <c r="QA102" i="3"/>
  <c r="QC71" i="3"/>
  <c r="QB71" i="3"/>
  <c r="QA71" i="3"/>
  <c r="QC57" i="3"/>
  <c r="QB57" i="3"/>
  <c r="QA57" i="3"/>
  <c r="QC47" i="3"/>
  <c r="QB47" i="3"/>
  <c r="QA47" i="3"/>
  <c r="QC43" i="3"/>
  <c r="QB43" i="3"/>
  <c r="QA43" i="3"/>
  <c r="QC32" i="3"/>
  <c r="QB32" i="3"/>
  <c r="QA32" i="3"/>
  <c r="QC28" i="3"/>
  <c r="QB28" i="3"/>
  <c r="QA28" i="3"/>
  <c r="QC23" i="3"/>
  <c r="QB23" i="3"/>
  <c r="QA23" i="3"/>
  <c r="QC21" i="3"/>
  <c r="QB21" i="3"/>
  <c r="QA21" i="3"/>
  <c r="QC8" i="3"/>
  <c r="QB8" i="3"/>
  <c r="QA8" i="3"/>
  <c r="PU184" i="3"/>
  <c r="PT184" i="3"/>
  <c r="PS184" i="3"/>
  <c r="PU174" i="3"/>
  <c r="PT174" i="3"/>
  <c r="PS174" i="3"/>
  <c r="PU167" i="3"/>
  <c r="PT167" i="3"/>
  <c r="PS167" i="3"/>
  <c r="PU163" i="3"/>
  <c r="PT163" i="3"/>
  <c r="PS163" i="3"/>
  <c r="PU138" i="3"/>
  <c r="PT138" i="3"/>
  <c r="PS138" i="3"/>
  <c r="PU134" i="3"/>
  <c r="PT134" i="3"/>
  <c r="PS134" i="3"/>
  <c r="PU130" i="3"/>
  <c r="PT130" i="3"/>
  <c r="PS130" i="3"/>
  <c r="PU126" i="3"/>
  <c r="PT126" i="3"/>
  <c r="PS126" i="3"/>
  <c r="PU123" i="3"/>
  <c r="PT123" i="3"/>
  <c r="PS123" i="3"/>
  <c r="PU117" i="3"/>
  <c r="PT117" i="3"/>
  <c r="PS117" i="3"/>
  <c r="PU110" i="3"/>
  <c r="PT110" i="3"/>
  <c r="PS110" i="3"/>
  <c r="PU102" i="3"/>
  <c r="PT102" i="3"/>
  <c r="PS102" i="3"/>
  <c r="PU71" i="3"/>
  <c r="PT71" i="3"/>
  <c r="PS71" i="3"/>
  <c r="PU57" i="3"/>
  <c r="PT57" i="3"/>
  <c r="PS57" i="3"/>
  <c r="PU47" i="3"/>
  <c r="PT47" i="3"/>
  <c r="PS47" i="3"/>
  <c r="PU43" i="3"/>
  <c r="PT43" i="3"/>
  <c r="PS43" i="3"/>
  <c r="PU32" i="3"/>
  <c r="PT32" i="3"/>
  <c r="PS32" i="3"/>
  <c r="PU28" i="3"/>
  <c r="PT28" i="3"/>
  <c r="PS28" i="3"/>
  <c r="PU23" i="3"/>
  <c r="PT23" i="3"/>
  <c r="PS23" i="3"/>
  <c r="PU21" i="3"/>
  <c r="PT21" i="3"/>
  <c r="PS21" i="3"/>
  <c r="PU8" i="3"/>
  <c r="PT8" i="3"/>
  <c r="PS8" i="3"/>
  <c r="PM184" i="3"/>
  <c r="PL184" i="3"/>
  <c r="PK184" i="3"/>
  <c r="PM174" i="3"/>
  <c r="PL174" i="3"/>
  <c r="PK174" i="3"/>
  <c r="PM167" i="3"/>
  <c r="PL167" i="3"/>
  <c r="PK167" i="3"/>
  <c r="PM163" i="3"/>
  <c r="PL163" i="3"/>
  <c r="PK163" i="3"/>
  <c r="PM138" i="3"/>
  <c r="PL138" i="3"/>
  <c r="PK138" i="3"/>
  <c r="PM134" i="3"/>
  <c r="PL134" i="3"/>
  <c r="PK134" i="3"/>
  <c r="PM130" i="3"/>
  <c r="PL130" i="3"/>
  <c r="PK130" i="3"/>
  <c r="PM126" i="3"/>
  <c r="PL126" i="3"/>
  <c r="PK126" i="3"/>
  <c r="PM123" i="3"/>
  <c r="PL123" i="3"/>
  <c r="PK123" i="3"/>
  <c r="PM117" i="3"/>
  <c r="PL117" i="3"/>
  <c r="PK117" i="3"/>
  <c r="PM110" i="3"/>
  <c r="PL110" i="3"/>
  <c r="PK110" i="3"/>
  <c r="PM102" i="3"/>
  <c r="PL102" i="3"/>
  <c r="PK102" i="3"/>
  <c r="PM71" i="3"/>
  <c r="PL71" i="3"/>
  <c r="PK71" i="3"/>
  <c r="PM57" i="3"/>
  <c r="PL57" i="3"/>
  <c r="PK57" i="3"/>
  <c r="PM47" i="3"/>
  <c r="PL47" i="3"/>
  <c r="PK47" i="3"/>
  <c r="PM43" i="3"/>
  <c r="PL43" i="3"/>
  <c r="PK43" i="3"/>
  <c r="PM32" i="3"/>
  <c r="PL32" i="3"/>
  <c r="PK32" i="3"/>
  <c r="PM28" i="3"/>
  <c r="PL28" i="3"/>
  <c r="PK28" i="3"/>
  <c r="PM23" i="3"/>
  <c r="PL23" i="3"/>
  <c r="PK23" i="3"/>
  <c r="PM21" i="3"/>
  <c r="PL21" i="3"/>
  <c r="PK21" i="3"/>
  <c r="PM8" i="3"/>
  <c r="PL8" i="3"/>
  <c r="PK8" i="3"/>
  <c r="PI184" i="3"/>
  <c r="PH184" i="3"/>
  <c r="PG184" i="3"/>
  <c r="PI174" i="3"/>
  <c r="PH174" i="3"/>
  <c r="PG174" i="3"/>
  <c r="PI167" i="3"/>
  <c r="PH167" i="3"/>
  <c r="PG167" i="3"/>
  <c r="PI163" i="3"/>
  <c r="PH163" i="3"/>
  <c r="PG163" i="3"/>
  <c r="PI138" i="3"/>
  <c r="PH138" i="3"/>
  <c r="PG138" i="3"/>
  <c r="PI134" i="3"/>
  <c r="PH134" i="3"/>
  <c r="PG134" i="3"/>
  <c r="PI130" i="3"/>
  <c r="PH130" i="3"/>
  <c r="PG130" i="3"/>
  <c r="PI126" i="3"/>
  <c r="PH126" i="3"/>
  <c r="PG126" i="3"/>
  <c r="PI123" i="3"/>
  <c r="PH123" i="3"/>
  <c r="PG123" i="3"/>
  <c r="PI117" i="3"/>
  <c r="PH117" i="3"/>
  <c r="PG117" i="3"/>
  <c r="PI110" i="3"/>
  <c r="PH110" i="3"/>
  <c r="PG110" i="3"/>
  <c r="PI102" i="3"/>
  <c r="PH102" i="3"/>
  <c r="PG102" i="3"/>
  <c r="PI71" i="3"/>
  <c r="PH71" i="3"/>
  <c r="PG71" i="3"/>
  <c r="PI57" i="3"/>
  <c r="PH57" i="3"/>
  <c r="PG57" i="3"/>
  <c r="PI47" i="3"/>
  <c r="PH47" i="3"/>
  <c r="PG47" i="3"/>
  <c r="PI43" i="3"/>
  <c r="PH43" i="3"/>
  <c r="PG43" i="3"/>
  <c r="PI32" i="3"/>
  <c r="PH32" i="3"/>
  <c r="PG32" i="3"/>
  <c r="PI28" i="3"/>
  <c r="PH28" i="3"/>
  <c r="PG28" i="3"/>
  <c r="PI23" i="3"/>
  <c r="PH23" i="3"/>
  <c r="PG23" i="3"/>
  <c r="PI21" i="3"/>
  <c r="PH21" i="3"/>
  <c r="PG21" i="3"/>
  <c r="PI8" i="3"/>
  <c r="PH8" i="3"/>
  <c r="PG8" i="3"/>
  <c r="PE184" i="3"/>
  <c r="PD184" i="3"/>
  <c r="PC184" i="3"/>
  <c r="PE174" i="3"/>
  <c r="PD174" i="3"/>
  <c r="PC174" i="3"/>
  <c r="PE167" i="3"/>
  <c r="PD167" i="3"/>
  <c r="PC167" i="3"/>
  <c r="PE163" i="3"/>
  <c r="PD163" i="3"/>
  <c r="PC163" i="3"/>
  <c r="PE138" i="3"/>
  <c r="PD138" i="3"/>
  <c r="PC138" i="3"/>
  <c r="PE134" i="3"/>
  <c r="PD134" i="3"/>
  <c r="PC134" i="3"/>
  <c r="PE130" i="3"/>
  <c r="PD130" i="3"/>
  <c r="PC130" i="3"/>
  <c r="PE126" i="3"/>
  <c r="PD126" i="3"/>
  <c r="PC126" i="3"/>
  <c r="PE123" i="3"/>
  <c r="PD123" i="3"/>
  <c r="PC123" i="3"/>
  <c r="PE117" i="3"/>
  <c r="PD117" i="3"/>
  <c r="PC117" i="3"/>
  <c r="PE110" i="3"/>
  <c r="PD110" i="3"/>
  <c r="PC110" i="3"/>
  <c r="PE102" i="3"/>
  <c r="PD102" i="3"/>
  <c r="PC102" i="3"/>
  <c r="PE71" i="3"/>
  <c r="PD71" i="3"/>
  <c r="PC71" i="3"/>
  <c r="PE57" i="3"/>
  <c r="PD57" i="3"/>
  <c r="PC57" i="3"/>
  <c r="PE47" i="3"/>
  <c r="PD47" i="3"/>
  <c r="PC47" i="3"/>
  <c r="PE43" i="3"/>
  <c r="PD43" i="3"/>
  <c r="PC43" i="3"/>
  <c r="PE32" i="3"/>
  <c r="PD32" i="3"/>
  <c r="PC32" i="3"/>
  <c r="PE28" i="3"/>
  <c r="PD28" i="3"/>
  <c r="PC28" i="3"/>
  <c r="PE23" i="3"/>
  <c r="PD23" i="3"/>
  <c r="PC23" i="3"/>
  <c r="PE21" i="3"/>
  <c r="PD21" i="3"/>
  <c r="PC21" i="3"/>
  <c r="PE8" i="3"/>
  <c r="PD8" i="3"/>
  <c r="PC8" i="3"/>
  <c r="PA184" i="3"/>
  <c r="OZ184" i="3"/>
  <c r="OY184" i="3"/>
  <c r="PA174" i="3"/>
  <c r="OZ174" i="3"/>
  <c r="OY174" i="3"/>
  <c r="PA167" i="3"/>
  <c r="OZ167" i="3"/>
  <c r="OY167" i="3"/>
  <c r="PA163" i="3"/>
  <c r="OZ163" i="3"/>
  <c r="OY163" i="3"/>
  <c r="PA138" i="3"/>
  <c r="OZ138" i="3"/>
  <c r="OY138" i="3"/>
  <c r="PA134" i="3"/>
  <c r="OZ134" i="3"/>
  <c r="OY134" i="3"/>
  <c r="PA130" i="3"/>
  <c r="OZ130" i="3"/>
  <c r="OY130" i="3"/>
  <c r="PA126" i="3"/>
  <c r="OZ126" i="3"/>
  <c r="OY126" i="3"/>
  <c r="PA123" i="3"/>
  <c r="OZ123" i="3"/>
  <c r="OY123" i="3"/>
  <c r="PA117" i="3"/>
  <c r="OZ117" i="3"/>
  <c r="OY117" i="3"/>
  <c r="PA110" i="3"/>
  <c r="OZ110" i="3"/>
  <c r="OY110" i="3"/>
  <c r="PA102" i="3"/>
  <c r="OZ102" i="3"/>
  <c r="OY102" i="3"/>
  <c r="PA71" i="3"/>
  <c r="OZ71" i="3"/>
  <c r="OY71" i="3"/>
  <c r="PA57" i="3"/>
  <c r="OZ57" i="3"/>
  <c r="OY57" i="3"/>
  <c r="PA47" i="3"/>
  <c r="OZ47" i="3"/>
  <c r="OY47" i="3"/>
  <c r="PA43" i="3"/>
  <c r="OZ43" i="3"/>
  <c r="OY43" i="3"/>
  <c r="PA32" i="3"/>
  <c r="OZ32" i="3"/>
  <c r="OY32" i="3"/>
  <c r="PA28" i="3"/>
  <c r="OZ28" i="3"/>
  <c r="OY28" i="3"/>
  <c r="PA23" i="3"/>
  <c r="OZ23" i="3"/>
  <c r="OY23" i="3"/>
  <c r="PA21" i="3"/>
  <c r="OZ21" i="3"/>
  <c r="OY21" i="3"/>
  <c r="PA8" i="3"/>
  <c r="OZ8" i="3"/>
  <c r="OY8" i="3"/>
  <c r="OW184" i="3"/>
  <c r="OV184" i="3"/>
  <c r="OU184" i="3"/>
  <c r="OW174" i="3"/>
  <c r="OV174" i="3"/>
  <c r="OU174" i="3"/>
  <c r="OW167" i="3"/>
  <c r="OV167" i="3"/>
  <c r="OU167" i="3"/>
  <c r="OW163" i="3"/>
  <c r="OV163" i="3"/>
  <c r="OU163" i="3"/>
  <c r="OW138" i="3"/>
  <c r="OV138" i="3"/>
  <c r="OU138" i="3"/>
  <c r="OW134" i="3"/>
  <c r="OV134" i="3"/>
  <c r="OU134" i="3"/>
  <c r="OW130" i="3"/>
  <c r="OV130" i="3"/>
  <c r="OU130" i="3"/>
  <c r="OW126" i="3"/>
  <c r="OV126" i="3"/>
  <c r="OU126" i="3"/>
  <c r="OW123" i="3"/>
  <c r="OV123" i="3"/>
  <c r="OU123" i="3"/>
  <c r="OW117" i="3"/>
  <c r="OV117" i="3"/>
  <c r="OU117" i="3"/>
  <c r="OW110" i="3"/>
  <c r="OV110" i="3"/>
  <c r="OU110" i="3"/>
  <c r="OW102" i="3"/>
  <c r="OV102" i="3"/>
  <c r="OU102" i="3"/>
  <c r="OW71" i="3"/>
  <c r="OV71" i="3"/>
  <c r="OU71" i="3"/>
  <c r="OW57" i="3"/>
  <c r="OV57" i="3"/>
  <c r="OU57" i="3"/>
  <c r="OW47" i="3"/>
  <c r="OV47" i="3"/>
  <c r="OU47" i="3"/>
  <c r="OW43" i="3"/>
  <c r="OV43" i="3"/>
  <c r="OU43" i="3"/>
  <c r="OW32" i="3"/>
  <c r="OV32" i="3"/>
  <c r="OU32" i="3"/>
  <c r="OW28" i="3"/>
  <c r="OV28" i="3"/>
  <c r="OU28" i="3"/>
  <c r="OW23" i="3"/>
  <c r="OV23" i="3"/>
  <c r="OU23" i="3"/>
  <c r="OW21" i="3"/>
  <c r="OV21" i="3"/>
  <c r="OU21" i="3"/>
  <c r="OW8" i="3"/>
  <c r="OV8" i="3"/>
  <c r="OU8" i="3"/>
  <c r="OS184" i="3"/>
  <c r="OR184" i="3"/>
  <c r="OQ184" i="3"/>
  <c r="OS174" i="3"/>
  <c r="OR174" i="3"/>
  <c r="OQ174" i="3"/>
  <c r="OS167" i="3"/>
  <c r="OR167" i="3"/>
  <c r="OQ167" i="3"/>
  <c r="OS163" i="3"/>
  <c r="OR163" i="3"/>
  <c r="OQ163" i="3"/>
  <c r="OS138" i="3"/>
  <c r="OR138" i="3"/>
  <c r="OQ138" i="3"/>
  <c r="OS134" i="3"/>
  <c r="OR134" i="3"/>
  <c r="OQ134" i="3"/>
  <c r="OS130" i="3"/>
  <c r="OR130" i="3"/>
  <c r="OQ130" i="3"/>
  <c r="OS126" i="3"/>
  <c r="OR126" i="3"/>
  <c r="OQ126" i="3"/>
  <c r="OS123" i="3"/>
  <c r="OR123" i="3"/>
  <c r="OQ123" i="3"/>
  <c r="OS117" i="3"/>
  <c r="OR117" i="3"/>
  <c r="OQ117" i="3"/>
  <c r="OS110" i="3"/>
  <c r="OR110" i="3"/>
  <c r="OQ110" i="3"/>
  <c r="OS102" i="3"/>
  <c r="OR102" i="3"/>
  <c r="OQ102" i="3"/>
  <c r="OS71" i="3"/>
  <c r="OR71" i="3"/>
  <c r="OQ71" i="3"/>
  <c r="OS57" i="3"/>
  <c r="OR57" i="3"/>
  <c r="OQ57" i="3"/>
  <c r="OS47" i="3"/>
  <c r="OR47" i="3"/>
  <c r="OQ47" i="3"/>
  <c r="OS43" i="3"/>
  <c r="OR43" i="3"/>
  <c r="OQ43" i="3"/>
  <c r="OS32" i="3"/>
  <c r="OR32" i="3"/>
  <c r="OQ32" i="3"/>
  <c r="OS28" i="3"/>
  <c r="OR28" i="3"/>
  <c r="OQ28" i="3"/>
  <c r="OS23" i="3"/>
  <c r="OR23" i="3"/>
  <c r="OQ23" i="3"/>
  <c r="OS21" i="3"/>
  <c r="OR21" i="3"/>
  <c r="OQ21" i="3"/>
  <c r="OS8" i="3"/>
  <c r="OR8" i="3"/>
  <c r="OQ8" i="3"/>
  <c r="OO184" i="3"/>
  <c r="ON184" i="3"/>
  <c r="OM184" i="3"/>
  <c r="OO174" i="3"/>
  <c r="ON174" i="3"/>
  <c r="OM174" i="3"/>
  <c r="OO167" i="3"/>
  <c r="ON167" i="3"/>
  <c r="OM167" i="3"/>
  <c r="OO163" i="3"/>
  <c r="ON163" i="3"/>
  <c r="OM163" i="3"/>
  <c r="OO138" i="3"/>
  <c r="ON138" i="3"/>
  <c r="OM138" i="3"/>
  <c r="OO134" i="3"/>
  <c r="ON134" i="3"/>
  <c r="OM134" i="3"/>
  <c r="OO130" i="3"/>
  <c r="ON130" i="3"/>
  <c r="OM130" i="3"/>
  <c r="OO126" i="3"/>
  <c r="ON126" i="3"/>
  <c r="OM126" i="3"/>
  <c r="OO123" i="3"/>
  <c r="ON123" i="3"/>
  <c r="OM123" i="3"/>
  <c r="OO117" i="3"/>
  <c r="ON117" i="3"/>
  <c r="OM117" i="3"/>
  <c r="OO110" i="3"/>
  <c r="ON110" i="3"/>
  <c r="OM110" i="3"/>
  <c r="OO102" i="3"/>
  <c r="ON102" i="3"/>
  <c r="OM102" i="3"/>
  <c r="OO71" i="3"/>
  <c r="ON71" i="3"/>
  <c r="OM71" i="3"/>
  <c r="OO57" i="3"/>
  <c r="ON57" i="3"/>
  <c r="OM57" i="3"/>
  <c r="OO47" i="3"/>
  <c r="ON47" i="3"/>
  <c r="OM47" i="3"/>
  <c r="OO43" i="3"/>
  <c r="ON43" i="3"/>
  <c r="OM43" i="3"/>
  <c r="OO32" i="3"/>
  <c r="ON32" i="3"/>
  <c r="OM32" i="3"/>
  <c r="OO28" i="3"/>
  <c r="ON28" i="3"/>
  <c r="OM28" i="3"/>
  <c r="OO23" i="3"/>
  <c r="ON23" i="3"/>
  <c r="OM23" i="3"/>
  <c r="OO21" i="3"/>
  <c r="ON21" i="3"/>
  <c r="OM21" i="3"/>
  <c r="OO8" i="3"/>
  <c r="ON8" i="3"/>
  <c r="OM8" i="3"/>
  <c r="OK184" i="3"/>
  <c r="OJ184" i="3"/>
  <c r="OI184" i="3"/>
  <c r="OK174" i="3"/>
  <c r="OJ174" i="3"/>
  <c r="OI174" i="3"/>
  <c r="OK167" i="3"/>
  <c r="OJ167" i="3"/>
  <c r="OI167" i="3"/>
  <c r="OK163" i="3"/>
  <c r="OJ163" i="3"/>
  <c r="OI163" i="3"/>
  <c r="OK138" i="3"/>
  <c r="OJ138" i="3"/>
  <c r="OI138" i="3"/>
  <c r="OK134" i="3"/>
  <c r="OJ134" i="3"/>
  <c r="OI134" i="3"/>
  <c r="OK130" i="3"/>
  <c r="OJ130" i="3"/>
  <c r="OI130" i="3"/>
  <c r="OK126" i="3"/>
  <c r="OJ126" i="3"/>
  <c r="OI126" i="3"/>
  <c r="OK123" i="3"/>
  <c r="OJ123" i="3"/>
  <c r="OI123" i="3"/>
  <c r="OK117" i="3"/>
  <c r="OJ117" i="3"/>
  <c r="OI117" i="3"/>
  <c r="OK110" i="3"/>
  <c r="OJ110" i="3"/>
  <c r="OI110" i="3"/>
  <c r="OK102" i="3"/>
  <c r="OJ102" i="3"/>
  <c r="OI102" i="3"/>
  <c r="OK71" i="3"/>
  <c r="OJ71" i="3"/>
  <c r="OI71" i="3"/>
  <c r="OK57" i="3"/>
  <c r="OJ57" i="3"/>
  <c r="OI57" i="3"/>
  <c r="OK47" i="3"/>
  <c r="OJ47" i="3"/>
  <c r="OI47" i="3"/>
  <c r="OK43" i="3"/>
  <c r="OJ43" i="3"/>
  <c r="OI43" i="3"/>
  <c r="OK32" i="3"/>
  <c r="OJ32" i="3"/>
  <c r="OI32" i="3"/>
  <c r="OK28" i="3"/>
  <c r="OJ28" i="3"/>
  <c r="OI28" i="3"/>
  <c r="OK23" i="3"/>
  <c r="OJ23" i="3"/>
  <c r="OI23" i="3"/>
  <c r="OK21" i="3"/>
  <c r="OJ21" i="3"/>
  <c r="OI21" i="3"/>
  <c r="OK8" i="3"/>
  <c r="OJ8" i="3"/>
  <c r="OI8" i="3"/>
  <c r="OG184" i="3"/>
  <c r="OF184" i="3"/>
  <c r="OE184" i="3"/>
  <c r="OG174" i="3"/>
  <c r="OF174" i="3"/>
  <c r="OE174" i="3"/>
  <c r="OG167" i="3"/>
  <c r="OF167" i="3"/>
  <c r="OE167" i="3"/>
  <c r="OG163" i="3"/>
  <c r="OF163" i="3"/>
  <c r="OE163" i="3"/>
  <c r="OG138" i="3"/>
  <c r="OF138" i="3"/>
  <c r="OE138" i="3"/>
  <c r="OG134" i="3"/>
  <c r="OF134" i="3"/>
  <c r="OE134" i="3"/>
  <c r="OG130" i="3"/>
  <c r="OF130" i="3"/>
  <c r="OE130" i="3"/>
  <c r="OG126" i="3"/>
  <c r="OF126" i="3"/>
  <c r="OE126" i="3"/>
  <c r="OG123" i="3"/>
  <c r="OF123" i="3"/>
  <c r="OE123" i="3"/>
  <c r="OG117" i="3"/>
  <c r="OF117" i="3"/>
  <c r="OE117" i="3"/>
  <c r="OG110" i="3"/>
  <c r="OF110" i="3"/>
  <c r="OE110" i="3"/>
  <c r="OG102" i="3"/>
  <c r="OF102" i="3"/>
  <c r="OE102" i="3"/>
  <c r="OG71" i="3"/>
  <c r="OF71" i="3"/>
  <c r="OE71" i="3"/>
  <c r="OG57" i="3"/>
  <c r="OF57" i="3"/>
  <c r="OE57" i="3"/>
  <c r="OG47" i="3"/>
  <c r="OF47" i="3"/>
  <c r="OE47" i="3"/>
  <c r="OG43" i="3"/>
  <c r="OF43" i="3"/>
  <c r="OE43" i="3"/>
  <c r="OG32" i="3"/>
  <c r="OF32" i="3"/>
  <c r="OE32" i="3"/>
  <c r="OG28" i="3"/>
  <c r="OF28" i="3"/>
  <c r="OE28" i="3"/>
  <c r="OG23" i="3"/>
  <c r="OF23" i="3"/>
  <c r="OE23" i="3"/>
  <c r="OG21" i="3"/>
  <c r="OF21" i="3"/>
  <c r="OE21" i="3"/>
  <c r="OG8" i="3"/>
  <c r="OF8" i="3"/>
  <c r="OE8" i="3"/>
  <c r="OC184" i="3"/>
  <c r="OB184" i="3"/>
  <c r="OA184" i="3"/>
  <c r="OC174" i="3"/>
  <c r="OB174" i="3"/>
  <c r="OA174" i="3"/>
  <c r="OC167" i="3"/>
  <c r="OB167" i="3"/>
  <c r="OA167" i="3"/>
  <c r="OC163" i="3"/>
  <c r="OB163" i="3"/>
  <c r="OA163" i="3"/>
  <c r="OC138" i="3"/>
  <c r="OB138" i="3"/>
  <c r="OA138" i="3"/>
  <c r="OC134" i="3"/>
  <c r="OB134" i="3"/>
  <c r="OA134" i="3"/>
  <c r="OC130" i="3"/>
  <c r="OB130" i="3"/>
  <c r="OA130" i="3"/>
  <c r="OC126" i="3"/>
  <c r="OB126" i="3"/>
  <c r="OA126" i="3"/>
  <c r="OC123" i="3"/>
  <c r="OB123" i="3"/>
  <c r="OA123" i="3"/>
  <c r="OC117" i="3"/>
  <c r="OB117" i="3"/>
  <c r="OA117" i="3"/>
  <c r="OC110" i="3"/>
  <c r="OB110" i="3"/>
  <c r="OA110" i="3"/>
  <c r="OC102" i="3"/>
  <c r="OB102" i="3"/>
  <c r="OA102" i="3"/>
  <c r="OC71" i="3"/>
  <c r="OB71" i="3"/>
  <c r="OA71" i="3"/>
  <c r="OC57" i="3"/>
  <c r="OB57" i="3"/>
  <c r="OA57" i="3"/>
  <c r="OC47" i="3"/>
  <c r="OB47" i="3"/>
  <c r="OA47" i="3"/>
  <c r="OC43" i="3"/>
  <c r="OB43" i="3"/>
  <c r="OA43" i="3"/>
  <c r="OC32" i="3"/>
  <c r="OB32" i="3"/>
  <c r="OA32" i="3"/>
  <c r="OC28" i="3"/>
  <c r="OB28" i="3"/>
  <c r="OA28" i="3"/>
  <c r="OC23" i="3"/>
  <c r="OB23" i="3"/>
  <c r="OA23" i="3"/>
  <c r="OC21" i="3"/>
  <c r="OB21" i="3"/>
  <c r="OA21" i="3"/>
  <c r="OC8" i="3"/>
  <c r="OB8" i="3"/>
  <c r="OA8" i="3"/>
  <c r="NQ184" i="3"/>
  <c r="NP184" i="3"/>
  <c r="NO184" i="3"/>
  <c r="NQ174" i="3"/>
  <c r="NP174" i="3"/>
  <c r="NO174" i="3"/>
  <c r="NQ167" i="3"/>
  <c r="NP167" i="3"/>
  <c r="NO167" i="3"/>
  <c r="NQ163" i="3"/>
  <c r="NP163" i="3"/>
  <c r="NO163" i="3"/>
  <c r="NQ138" i="3"/>
  <c r="NP138" i="3"/>
  <c r="NO138" i="3"/>
  <c r="NQ134" i="3"/>
  <c r="NP134" i="3"/>
  <c r="NO134" i="3"/>
  <c r="NQ130" i="3"/>
  <c r="NP130" i="3"/>
  <c r="NO130" i="3"/>
  <c r="NQ126" i="3"/>
  <c r="NP126" i="3"/>
  <c r="NO126" i="3"/>
  <c r="NQ123" i="3"/>
  <c r="NP123" i="3"/>
  <c r="NO123" i="3"/>
  <c r="NQ117" i="3"/>
  <c r="NP117" i="3"/>
  <c r="NO117" i="3"/>
  <c r="NQ110" i="3"/>
  <c r="NP110" i="3"/>
  <c r="NO110" i="3"/>
  <c r="NQ102" i="3"/>
  <c r="NP102" i="3"/>
  <c r="NO102" i="3"/>
  <c r="NQ71" i="3"/>
  <c r="NP71" i="3"/>
  <c r="NO71" i="3"/>
  <c r="NQ57" i="3"/>
  <c r="NP57" i="3"/>
  <c r="NO57" i="3"/>
  <c r="NQ47" i="3"/>
  <c r="NP47" i="3"/>
  <c r="NQ43" i="3"/>
  <c r="NP43" i="3"/>
  <c r="NO43" i="3"/>
  <c r="NQ32" i="3"/>
  <c r="NP32" i="3"/>
  <c r="NO32" i="3"/>
  <c r="NQ28" i="3"/>
  <c r="NP28" i="3"/>
  <c r="NO28" i="3"/>
  <c r="NQ23" i="3"/>
  <c r="NP23" i="3"/>
  <c r="NO23" i="3"/>
  <c r="NQ21" i="3"/>
  <c r="NP21" i="3"/>
  <c r="NO21" i="3"/>
  <c r="NQ8" i="3"/>
  <c r="NP8" i="3"/>
  <c r="NO8" i="3"/>
  <c r="NU184" i="3"/>
  <c r="NT184" i="3"/>
  <c r="NS184" i="3"/>
  <c r="NU174" i="3"/>
  <c r="NT174" i="3"/>
  <c r="NS174" i="3"/>
  <c r="NU167" i="3"/>
  <c r="NT167" i="3"/>
  <c r="NS167" i="3"/>
  <c r="NU163" i="3"/>
  <c r="NT163" i="3"/>
  <c r="NS163" i="3"/>
  <c r="NU138" i="3"/>
  <c r="NT138" i="3"/>
  <c r="NS138" i="3"/>
  <c r="NU134" i="3"/>
  <c r="NT134" i="3"/>
  <c r="NS134" i="3"/>
  <c r="NU130" i="3"/>
  <c r="NT130" i="3"/>
  <c r="NS130" i="3"/>
  <c r="NU126" i="3"/>
  <c r="NT126" i="3"/>
  <c r="NS126" i="3"/>
  <c r="NU123" i="3"/>
  <c r="NT123" i="3"/>
  <c r="NS123" i="3"/>
  <c r="NU117" i="3"/>
  <c r="NT117" i="3"/>
  <c r="NS117" i="3"/>
  <c r="NU110" i="3"/>
  <c r="NT110" i="3"/>
  <c r="NS110" i="3"/>
  <c r="NU102" i="3"/>
  <c r="NT102" i="3"/>
  <c r="NS102" i="3"/>
  <c r="NU71" i="3"/>
  <c r="NT71" i="3"/>
  <c r="NS71" i="3"/>
  <c r="NU57" i="3"/>
  <c r="NT57" i="3"/>
  <c r="NS57" i="3"/>
  <c r="NU47" i="3"/>
  <c r="NT47" i="3"/>
  <c r="NS47" i="3"/>
  <c r="NU43" i="3"/>
  <c r="NT43" i="3"/>
  <c r="NS43" i="3"/>
  <c r="NU32" i="3"/>
  <c r="NT32" i="3"/>
  <c r="NS32" i="3"/>
  <c r="NU28" i="3"/>
  <c r="NT28" i="3"/>
  <c r="NS28" i="3"/>
  <c r="NU23" i="3"/>
  <c r="NT23" i="3"/>
  <c r="NS23" i="3"/>
  <c r="NU21" i="3"/>
  <c r="NT21" i="3"/>
  <c r="NS21" i="3"/>
  <c r="NU8" i="3"/>
  <c r="NT8" i="3"/>
  <c r="NS8" i="3"/>
  <c r="NI184" i="3"/>
  <c r="NH184" i="3"/>
  <c r="NG184" i="3"/>
  <c r="NI174" i="3"/>
  <c r="NH174" i="3"/>
  <c r="NG174" i="3"/>
  <c r="NI167" i="3"/>
  <c r="NH167" i="3"/>
  <c r="NG167" i="3"/>
  <c r="NI163" i="3"/>
  <c r="NH163" i="3"/>
  <c r="NG163" i="3"/>
  <c r="NI138" i="3"/>
  <c r="NH138" i="3"/>
  <c r="NG138" i="3"/>
  <c r="NI134" i="3"/>
  <c r="NH134" i="3"/>
  <c r="NG134" i="3"/>
  <c r="NI130" i="3"/>
  <c r="NH130" i="3"/>
  <c r="NG130" i="3"/>
  <c r="NI126" i="3"/>
  <c r="NH126" i="3"/>
  <c r="NG126" i="3"/>
  <c r="NI123" i="3"/>
  <c r="NH123" i="3"/>
  <c r="NG123" i="3"/>
  <c r="NI117" i="3"/>
  <c r="NH117" i="3"/>
  <c r="NG117" i="3"/>
  <c r="NI110" i="3"/>
  <c r="NH110" i="3"/>
  <c r="NG110" i="3"/>
  <c r="NI102" i="3"/>
  <c r="NH102" i="3"/>
  <c r="NG102" i="3"/>
  <c r="NI71" i="3"/>
  <c r="NH71" i="3"/>
  <c r="NG71" i="3"/>
  <c r="NI57" i="3"/>
  <c r="NH57" i="3"/>
  <c r="NG57" i="3"/>
  <c r="NI47" i="3"/>
  <c r="NH47" i="3"/>
  <c r="NG47" i="3"/>
  <c r="NI43" i="3"/>
  <c r="NH43" i="3"/>
  <c r="NG43" i="3"/>
  <c r="NI32" i="3"/>
  <c r="NH32" i="3"/>
  <c r="NG32" i="3"/>
  <c r="NI28" i="3"/>
  <c r="NH28" i="3"/>
  <c r="NG28" i="3"/>
  <c r="NI23" i="3"/>
  <c r="NH23" i="3"/>
  <c r="NG23" i="3"/>
  <c r="NI21" i="3"/>
  <c r="NH21" i="3"/>
  <c r="NG21" i="3"/>
  <c r="NI8" i="3"/>
  <c r="NH8" i="3"/>
  <c r="NG8" i="3"/>
  <c r="NE184" i="3"/>
  <c r="ND184" i="3"/>
  <c r="NC184" i="3"/>
  <c r="NE174" i="3"/>
  <c r="ND174" i="3"/>
  <c r="NC174" i="3"/>
  <c r="NE167" i="3"/>
  <c r="ND167" i="3"/>
  <c r="NC167" i="3"/>
  <c r="NE163" i="3"/>
  <c r="ND163" i="3"/>
  <c r="NC163" i="3"/>
  <c r="NC150" i="3"/>
  <c r="NC148" i="3" s="1"/>
  <c r="NE138" i="3"/>
  <c r="ND138" i="3"/>
  <c r="NC138" i="3"/>
  <c r="NE134" i="3"/>
  <c r="ND134" i="3"/>
  <c r="NC134" i="3"/>
  <c r="NE130" i="3"/>
  <c r="ND130" i="3"/>
  <c r="NC130" i="3"/>
  <c r="NE126" i="3"/>
  <c r="ND126" i="3"/>
  <c r="NC126" i="3"/>
  <c r="NE123" i="3"/>
  <c r="ND123" i="3"/>
  <c r="NC123" i="3"/>
  <c r="NE117" i="3"/>
  <c r="ND117" i="3"/>
  <c r="NC117" i="3"/>
  <c r="NE110" i="3"/>
  <c r="ND110" i="3"/>
  <c r="NC110" i="3"/>
  <c r="NE102" i="3"/>
  <c r="ND102" i="3"/>
  <c r="NC102" i="3"/>
  <c r="NE71" i="3"/>
  <c r="ND71" i="3"/>
  <c r="NC71" i="3"/>
  <c r="NE57" i="3"/>
  <c r="ND57" i="3"/>
  <c r="NC57" i="3"/>
  <c r="NC47" i="3"/>
  <c r="NE47" i="3"/>
  <c r="ND47" i="3"/>
  <c r="NE43" i="3"/>
  <c r="ND43" i="3"/>
  <c r="NC43" i="3"/>
  <c r="NE32" i="3"/>
  <c r="ND32" i="3"/>
  <c r="NC32" i="3"/>
  <c r="NE28" i="3"/>
  <c r="ND28" i="3"/>
  <c r="NC28" i="3"/>
  <c r="NE23" i="3"/>
  <c r="ND23" i="3"/>
  <c r="NC23" i="3"/>
  <c r="NE21" i="3"/>
  <c r="ND21" i="3"/>
  <c r="NC21" i="3"/>
  <c r="NE8" i="3"/>
  <c r="ND8" i="3"/>
  <c r="NC8" i="3"/>
  <c r="NA184" i="3"/>
  <c r="MZ184" i="3"/>
  <c r="MY184" i="3"/>
  <c r="NA174" i="3"/>
  <c r="MZ174" i="3"/>
  <c r="MY174" i="3"/>
  <c r="NA167" i="3"/>
  <c r="MZ167" i="3"/>
  <c r="MY167" i="3"/>
  <c r="NA163" i="3"/>
  <c r="MZ163" i="3"/>
  <c r="MY163" i="3"/>
  <c r="NA138" i="3"/>
  <c r="MZ138" i="3"/>
  <c r="MY138" i="3"/>
  <c r="NA134" i="3"/>
  <c r="MZ134" i="3"/>
  <c r="MY134" i="3"/>
  <c r="NA130" i="3"/>
  <c r="MZ130" i="3"/>
  <c r="MY130" i="3"/>
  <c r="NA126" i="3"/>
  <c r="MZ126" i="3"/>
  <c r="MY126" i="3"/>
  <c r="NA123" i="3"/>
  <c r="MZ123" i="3"/>
  <c r="MY123" i="3"/>
  <c r="NA117" i="3"/>
  <c r="MZ117" i="3"/>
  <c r="MY117" i="3"/>
  <c r="NA110" i="3"/>
  <c r="MZ110" i="3"/>
  <c r="MY110" i="3"/>
  <c r="NA102" i="3"/>
  <c r="MZ102" i="3"/>
  <c r="MY102" i="3"/>
  <c r="NA71" i="3"/>
  <c r="MZ71" i="3"/>
  <c r="MY71" i="3"/>
  <c r="NA57" i="3"/>
  <c r="MZ57" i="3"/>
  <c r="MY57" i="3"/>
  <c r="NA47" i="3"/>
  <c r="MZ47" i="3"/>
  <c r="MY47" i="3"/>
  <c r="NA43" i="3"/>
  <c r="MZ43" i="3"/>
  <c r="MY43" i="3"/>
  <c r="NA32" i="3"/>
  <c r="MZ32" i="3"/>
  <c r="MY32" i="3"/>
  <c r="NA28" i="3"/>
  <c r="MZ28" i="3"/>
  <c r="MY28" i="3"/>
  <c r="NA23" i="3"/>
  <c r="MZ23" i="3"/>
  <c r="MY23" i="3"/>
  <c r="NA21" i="3"/>
  <c r="MZ21" i="3"/>
  <c r="MY21" i="3"/>
  <c r="NA8" i="3"/>
  <c r="MZ8" i="3"/>
  <c r="MY8" i="3"/>
  <c r="MW184" i="3"/>
  <c r="MV184" i="3"/>
  <c r="MU184" i="3"/>
  <c r="MW174" i="3"/>
  <c r="MV174" i="3"/>
  <c r="MU174" i="3"/>
  <c r="MW167" i="3"/>
  <c r="MV167" i="3"/>
  <c r="MU167" i="3"/>
  <c r="MW163" i="3"/>
  <c r="MV163" i="3"/>
  <c r="MU163" i="3"/>
  <c r="MW138" i="3"/>
  <c r="MV138" i="3"/>
  <c r="MU138" i="3"/>
  <c r="MW134" i="3"/>
  <c r="MV134" i="3"/>
  <c r="MU134" i="3"/>
  <c r="MW130" i="3"/>
  <c r="MV130" i="3"/>
  <c r="MU130" i="3"/>
  <c r="MW126" i="3"/>
  <c r="MV126" i="3"/>
  <c r="MU126" i="3"/>
  <c r="MW123" i="3"/>
  <c r="MV123" i="3"/>
  <c r="MU123" i="3"/>
  <c r="MW117" i="3"/>
  <c r="MV117" i="3"/>
  <c r="MU117" i="3"/>
  <c r="MW110" i="3"/>
  <c r="MV110" i="3"/>
  <c r="MU110" i="3"/>
  <c r="MW102" i="3"/>
  <c r="MV102" i="3"/>
  <c r="MU102" i="3"/>
  <c r="MW71" i="3"/>
  <c r="MV71" i="3"/>
  <c r="MU71" i="3"/>
  <c r="MW57" i="3"/>
  <c r="MV57" i="3"/>
  <c r="MU57" i="3"/>
  <c r="MW47" i="3"/>
  <c r="MV47" i="3"/>
  <c r="MU47" i="3"/>
  <c r="MW43" i="3"/>
  <c r="MV43" i="3"/>
  <c r="MU43" i="3"/>
  <c r="MW32" i="3"/>
  <c r="MV32" i="3"/>
  <c r="MU32" i="3"/>
  <c r="MW28" i="3"/>
  <c r="MV28" i="3"/>
  <c r="MU28" i="3"/>
  <c r="MW23" i="3"/>
  <c r="MV23" i="3"/>
  <c r="MU23" i="3"/>
  <c r="MW21" i="3"/>
  <c r="MV21" i="3"/>
  <c r="MU21" i="3"/>
  <c r="MW8" i="3"/>
  <c r="MV8" i="3"/>
  <c r="MU8" i="3"/>
  <c r="MS184" i="3"/>
  <c r="MR184" i="3"/>
  <c r="MQ184" i="3"/>
  <c r="MS174" i="3"/>
  <c r="MR174" i="3"/>
  <c r="MQ174" i="3"/>
  <c r="MS167" i="3"/>
  <c r="MR167" i="3"/>
  <c r="MQ167" i="3"/>
  <c r="MS163" i="3"/>
  <c r="MR163" i="3"/>
  <c r="MQ163" i="3"/>
  <c r="MS138" i="3"/>
  <c r="MR138" i="3"/>
  <c r="MQ138" i="3"/>
  <c r="MS134" i="3"/>
  <c r="MR134" i="3"/>
  <c r="MQ134" i="3"/>
  <c r="MS130" i="3"/>
  <c r="MR130" i="3"/>
  <c r="MQ130" i="3"/>
  <c r="MS126" i="3"/>
  <c r="MR126" i="3"/>
  <c r="MQ126" i="3"/>
  <c r="MS123" i="3"/>
  <c r="MR123" i="3"/>
  <c r="MQ123" i="3"/>
  <c r="MS117" i="3"/>
  <c r="MR117" i="3"/>
  <c r="MQ117" i="3"/>
  <c r="MS110" i="3"/>
  <c r="MR110" i="3"/>
  <c r="MQ110" i="3"/>
  <c r="MS102" i="3"/>
  <c r="MR102" i="3"/>
  <c r="MQ102" i="3"/>
  <c r="MS71" i="3"/>
  <c r="MR71" i="3"/>
  <c r="MQ71" i="3"/>
  <c r="MS57" i="3"/>
  <c r="MR57" i="3"/>
  <c r="MQ57" i="3"/>
  <c r="MS47" i="3"/>
  <c r="MR47" i="3"/>
  <c r="MQ47" i="3"/>
  <c r="MS43" i="3"/>
  <c r="MR43" i="3"/>
  <c r="MQ43" i="3"/>
  <c r="MS32" i="3"/>
  <c r="MR32" i="3"/>
  <c r="MQ32" i="3"/>
  <c r="MS28" i="3"/>
  <c r="MR28" i="3"/>
  <c r="MQ28" i="3"/>
  <c r="MS23" i="3"/>
  <c r="MR23" i="3"/>
  <c r="MQ23" i="3"/>
  <c r="MS21" i="3"/>
  <c r="MR21" i="3"/>
  <c r="MQ21" i="3"/>
  <c r="MS8" i="3"/>
  <c r="MR8" i="3"/>
  <c r="MQ8" i="3"/>
  <c r="MO184" i="3"/>
  <c r="MN184" i="3"/>
  <c r="MM184" i="3"/>
  <c r="MO174" i="3"/>
  <c r="MN174" i="3"/>
  <c r="MM174" i="3"/>
  <c r="MO167" i="3"/>
  <c r="MN167" i="3"/>
  <c r="MM167" i="3"/>
  <c r="MO163" i="3"/>
  <c r="MN163" i="3"/>
  <c r="MM163" i="3"/>
  <c r="MO138" i="3"/>
  <c r="MN138" i="3"/>
  <c r="MM138" i="3"/>
  <c r="MO134" i="3"/>
  <c r="MN134" i="3"/>
  <c r="MM134" i="3"/>
  <c r="MO130" i="3"/>
  <c r="MN130" i="3"/>
  <c r="MM130" i="3"/>
  <c r="MO126" i="3"/>
  <c r="MN126" i="3"/>
  <c r="MM126" i="3"/>
  <c r="MO123" i="3"/>
  <c r="MN123" i="3"/>
  <c r="MM123" i="3"/>
  <c r="MO117" i="3"/>
  <c r="MN117" i="3"/>
  <c r="MM117" i="3"/>
  <c r="MO110" i="3"/>
  <c r="MN110" i="3"/>
  <c r="MM110" i="3"/>
  <c r="MO102" i="3"/>
  <c r="MN102" i="3"/>
  <c r="MM102" i="3"/>
  <c r="MO71" i="3"/>
  <c r="MN71" i="3"/>
  <c r="MM71" i="3"/>
  <c r="MO57" i="3"/>
  <c r="MN57" i="3"/>
  <c r="MM57" i="3"/>
  <c r="MO47" i="3"/>
  <c r="MN47" i="3"/>
  <c r="MM47" i="3"/>
  <c r="MO43" i="3"/>
  <c r="MN43" i="3"/>
  <c r="MM43" i="3"/>
  <c r="MO32" i="3"/>
  <c r="MN32" i="3"/>
  <c r="MM32" i="3"/>
  <c r="MO28" i="3"/>
  <c r="MN28" i="3"/>
  <c r="MM28" i="3"/>
  <c r="MO23" i="3"/>
  <c r="MN23" i="3"/>
  <c r="MM23" i="3"/>
  <c r="MO21" i="3"/>
  <c r="MN21" i="3"/>
  <c r="MM21" i="3"/>
  <c r="MO8" i="3"/>
  <c r="MN8" i="3"/>
  <c r="MM8" i="3"/>
  <c r="MK184" i="3"/>
  <c r="MJ184" i="3"/>
  <c r="MI184" i="3"/>
  <c r="MK174" i="3"/>
  <c r="MJ174" i="3"/>
  <c r="MI174" i="3"/>
  <c r="MK167" i="3"/>
  <c r="MJ167" i="3"/>
  <c r="MI167" i="3"/>
  <c r="MK163" i="3"/>
  <c r="MJ163" i="3"/>
  <c r="MI163" i="3"/>
  <c r="MK138" i="3"/>
  <c r="MJ138" i="3"/>
  <c r="MI138" i="3"/>
  <c r="MK134" i="3"/>
  <c r="MJ134" i="3"/>
  <c r="MI134" i="3"/>
  <c r="MK130" i="3"/>
  <c r="MJ130" i="3"/>
  <c r="MI130" i="3"/>
  <c r="MK126" i="3"/>
  <c r="MJ126" i="3"/>
  <c r="MI126" i="3"/>
  <c r="MK123" i="3"/>
  <c r="MJ123" i="3"/>
  <c r="MI123" i="3"/>
  <c r="MK117" i="3"/>
  <c r="MJ117" i="3"/>
  <c r="MI117" i="3"/>
  <c r="MK110" i="3"/>
  <c r="MJ110" i="3"/>
  <c r="MI110" i="3"/>
  <c r="MK102" i="3"/>
  <c r="MJ102" i="3"/>
  <c r="MI102" i="3"/>
  <c r="MK71" i="3"/>
  <c r="MJ71" i="3"/>
  <c r="MI71" i="3"/>
  <c r="MK57" i="3"/>
  <c r="MJ57" i="3"/>
  <c r="MI57" i="3"/>
  <c r="MK47" i="3"/>
  <c r="MJ47" i="3"/>
  <c r="MI47" i="3"/>
  <c r="MK43" i="3"/>
  <c r="MJ43" i="3"/>
  <c r="MI43" i="3"/>
  <c r="MK32" i="3"/>
  <c r="MJ32" i="3"/>
  <c r="MI32" i="3"/>
  <c r="MK28" i="3"/>
  <c r="MJ28" i="3"/>
  <c r="MI28" i="3"/>
  <c r="MK23" i="3"/>
  <c r="MJ23" i="3"/>
  <c r="MI23" i="3"/>
  <c r="MK21" i="3"/>
  <c r="MJ21" i="3"/>
  <c r="MI21" i="3"/>
  <c r="MK8" i="3"/>
  <c r="MJ8" i="3"/>
  <c r="MI8" i="3"/>
  <c r="MG184" i="3"/>
  <c r="MF184" i="3"/>
  <c r="ME184" i="3"/>
  <c r="MG174" i="3"/>
  <c r="MF174" i="3"/>
  <c r="ME174" i="3"/>
  <c r="MG167" i="3"/>
  <c r="MF167" i="3"/>
  <c r="ME167" i="3"/>
  <c r="MG163" i="3"/>
  <c r="MF163" i="3"/>
  <c r="ME163" i="3"/>
  <c r="MG138" i="3"/>
  <c r="MF138" i="3"/>
  <c r="ME138" i="3"/>
  <c r="MG134" i="3"/>
  <c r="MF134" i="3"/>
  <c r="ME134" i="3"/>
  <c r="MG130" i="3"/>
  <c r="MF130" i="3"/>
  <c r="ME130" i="3"/>
  <c r="MG126" i="3"/>
  <c r="MF126" i="3"/>
  <c r="ME126" i="3"/>
  <c r="MG123" i="3"/>
  <c r="MF123" i="3"/>
  <c r="ME123" i="3"/>
  <c r="MG117" i="3"/>
  <c r="MF117" i="3"/>
  <c r="ME117" i="3"/>
  <c r="MG110" i="3"/>
  <c r="MF110" i="3"/>
  <c r="ME110" i="3"/>
  <c r="MG102" i="3"/>
  <c r="MF102" i="3"/>
  <c r="ME102" i="3"/>
  <c r="MG71" i="3"/>
  <c r="MF71" i="3"/>
  <c r="ME71" i="3"/>
  <c r="MG57" i="3"/>
  <c r="MF57" i="3"/>
  <c r="ME57" i="3"/>
  <c r="MG47" i="3"/>
  <c r="MF47" i="3"/>
  <c r="ME47" i="3"/>
  <c r="MG43" i="3"/>
  <c r="MF43" i="3"/>
  <c r="ME43" i="3"/>
  <c r="MG32" i="3"/>
  <c r="MF32" i="3"/>
  <c r="ME32" i="3"/>
  <c r="MG28" i="3"/>
  <c r="MF28" i="3"/>
  <c r="ME28" i="3"/>
  <c r="MG23" i="3"/>
  <c r="MF23" i="3"/>
  <c r="ME23" i="3"/>
  <c r="MG21" i="3"/>
  <c r="MF21" i="3"/>
  <c r="ME21" i="3"/>
  <c r="MG8" i="3"/>
  <c r="MF8" i="3"/>
  <c r="ME8" i="3"/>
  <c r="MC184" i="3"/>
  <c r="MB184" i="3"/>
  <c r="MA184" i="3"/>
  <c r="MC174" i="3"/>
  <c r="MB174" i="3"/>
  <c r="MA174" i="3"/>
  <c r="MC167" i="3"/>
  <c r="MB167" i="3"/>
  <c r="MA167" i="3"/>
  <c r="MC163" i="3"/>
  <c r="MB163" i="3"/>
  <c r="MA163" i="3"/>
  <c r="MC138" i="3"/>
  <c r="MB138" i="3"/>
  <c r="MA138" i="3"/>
  <c r="MC134" i="3"/>
  <c r="MB134" i="3"/>
  <c r="MA134" i="3"/>
  <c r="MC130" i="3"/>
  <c r="MB130" i="3"/>
  <c r="MA130" i="3"/>
  <c r="MC126" i="3"/>
  <c r="MB126" i="3"/>
  <c r="MA126" i="3"/>
  <c r="MC123" i="3"/>
  <c r="MB123" i="3"/>
  <c r="MA123" i="3"/>
  <c r="MC117" i="3"/>
  <c r="MB117" i="3"/>
  <c r="MA117" i="3"/>
  <c r="MC110" i="3"/>
  <c r="MB110" i="3"/>
  <c r="MA110" i="3"/>
  <c r="MC102" i="3"/>
  <c r="MB102" i="3"/>
  <c r="MA102" i="3"/>
  <c r="MC71" i="3"/>
  <c r="MB71" i="3"/>
  <c r="MA71" i="3"/>
  <c r="MC57" i="3"/>
  <c r="MB57" i="3"/>
  <c r="MA57" i="3"/>
  <c r="MC47" i="3"/>
  <c r="MB47" i="3"/>
  <c r="MA47" i="3"/>
  <c r="MC43" i="3"/>
  <c r="MB43" i="3"/>
  <c r="MA43" i="3"/>
  <c r="MC32" i="3"/>
  <c r="MB32" i="3"/>
  <c r="MA32" i="3"/>
  <c r="MC28" i="3"/>
  <c r="MB28" i="3"/>
  <c r="MA28" i="3"/>
  <c r="MC23" i="3"/>
  <c r="MB23" i="3"/>
  <c r="MA23" i="3"/>
  <c r="MC21" i="3"/>
  <c r="MB21" i="3"/>
  <c r="MA21" i="3"/>
  <c r="MC8" i="3"/>
  <c r="MB8" i="3"/>
  <c r="MA8" i="3"/>
  <c r="LY184" i="3"/>
  <c r="LX184" i="3"/>
  <c r="LW184" i="3"/>
  <c r="LY174" i="3"/>
  <c r="LX174" i="3"/>
  <c r="LW174" i="3"/>
  <c r="LY167" i="3"/>
  <c r="LX167" i="3"/>
  <c r="LW167" i="3"/>
  <c r="LY163" i="3"/>
  <c r="LX163" i="3"/>
  <c r="LW163" i="3"/>
  <c r="LY138" i="3"/>
  <c r="LX138" i="3"/>
  <c r="LW138" i="3"/>
  <c r="LY134" i="3"/>
  <c r="LX134" i="3"/>
  <c r="LW134" i="3"/>
  <c r="LY130" i="3"/>
  <c r="LX130" i="3"/>
  <c r="LW130" i="3"/>
  <c r="LY126" i="3"/>
  <c r="LX126" i="3"/>
  <c r="LW126" i="3"/>
  <c r="LY123" i="3"/>
  <c r="LX123" i="3"/>
  <c r="LW123" i="3"/>
  <c r="LY117" i="3"/>
  <c r="LX117" i="3"/>
  <c r="LW117" i="3"/>
  <c r="LY110" i="3"/>
  <c r="LX110" i="3"/>
  <c r="LW110" i="3"/>
  <c r="LY102" i="3"/>
  <c r="LX102" i="3"/>
  <c r="LW102" i="3"/>
  <c r="LY71" i="3"/>
  <c r="LX71" i="3"/>
  <c r="LW71" i="3"/>
  <c r="LY57" i="3"/>
  <c r="LX57" i="3"/>
  <c r="LW57" i="3"/>
  <c r="LY47" i="3"/>
  <c r="LX47" i="3"/>
  <c r="LW47" i="3"/>
  <c r="LY43" i="3"/>
  <c r="LX43" i="3"/>
  <c r="LW43" i="3"/>
  <c r="LY32" i="3"/>
  <c r="LX32" i="3"/>
  <c r="LW32" i="3"/>
  <c r="LY28" i="3"/>
  <c r="LX28" i="3"/>
  <c r="LW28" i="3"/>
  <c r="LY23" i="3"/>
  <c r="LX23" i="3"/>
  <c r="LW23" i="3"/>
  <c r="LY21" i="3"/>
  <c r="LX21" i="3"/>
  <c r="LW21" i="3"/>
  <c r="LY8" i="3"/>
  <c r="LX8" i="3"/>
  <c r="LW8" i="3"/>
  <c r="LU184" i="3"/>
  <c r="LT184" i="3"/>
  <c r="LS184" i="3"/>
  <c r="LU174" i="3"/>
  <c r="LT174" i="3"/>
  <c r="LS174" i="3"/>
  <c r="LU167" i="3"/>
  <c r="LT167" i="3"/>
  <c r="LS167" i="3"/>
  <c r="LU163" i="3"/>
  <c r="LT163" i="3"/>
  <c r="LS163" i="3"/>
  <c r="LU138" i="3"/>
  <c r="LT138" i="3"/>
  <c r="LS138" i="3"/>
  <c r="LU134" i="3"/>
  <c r="LT134" i="3"/>
  <c r="LS134" i="3"/>
  <c r="LU130" i="3"/>
  <c r="LT130" i="3"/>
  <c r="LS130" i="3"/>
  <c r="LU126" i="3"/>
  <c r="LT126" i="3"/>
  <c r="LS126" i="3"/>
  <c r="LU123" i="3"/>
  <c r="LT123" i="3"/>
  <c r="LS123" i="3"/>
  <c r="LU117" i="3"/>
  <c r="LT117" i="3"/>
  <c r="LS117" i="3"/>
  <c r="LU110" i="3"/>
  <c r="LT110" i="3"/>
  <c r="LS110" i="3"/>
  <c r="LU102" i="3"/>
  <c r="LT102" i="3"/>
  <c r="LS102" i="3"/>
  <c r="LU71" i="3"/>
  <c r="LT71" i="3"/>
  <c r="LS71" i="3"/>
  <c r="LU57" i="3"/>
  <c r="LT57" i="3"/>
  <c r="LS57" i="3"/>
  <c r="LU47" i="3"/>
  <c r="LT47" i="3"/>
  <c r="LS47" i="3"/>
  <c r="LU43" i="3"/>
  <c r="LT43" i="3"/>
  <c r="LS43" i="3"/>
  <c r="LU32" i="3"/>
  <c r="LT32" i="3"/>
  <c r="LS32" i="3"/>
  <c r="LU28" i="3"/>
  <c r="LT28" i="3"/>
  <c r="LS28" i="3"/>
  <c r="LU23" i="3"/>
  <c r="LT23" i="3"/>
  <c r="LS23" i="3"/>
  <c r="LU21" i="3"/>
  <c r="LT21" i="3"/>
  <c r="LS21" i="3"/>
  <c r="LU8" i="3"/>
  <c r="LT8" i="3"/>
  <c r="LS8" i="3"/>
  <c r="LQ184" i="3"/>
  <c r="LP184" i="3"/>
  <c r="LO184" i="3"/>
  <c r="LQ174" i="3"/>
  <c r="LP174" i="3"/>
  <c r="LO174" i="3"/>
  <c r="LQ167" i="3"/>
  <c r="LP167" i="3"/>
  <c r="LO167" i="3"/>
  <c r="LQ163" i="3"/>
  <c r="LP163" i="3"/>
  <c r="LO163" i="3"/>
  <c r="LQ138" i="3"/>
  <c r="LP138" i="3"/>
  <c r="LO138" i="3"/>
  <c r="LQ134" i="3"/>
  <c r="LP134" i="3"/>
  <c r="LO134" i="3"/>
  <c r="LQ130" i="3"/>
  <c r="LP130" i="3"/>
  <c r="LO130" i="3"/>
  <c r="LQ126" i="3"/>
  <c r="LP126" i="3"/>
  <c r="LO126" i="3"/>
  <c r="LQ123" i="3"/>
  <c r="LP123" i="3"/>
  <c r="LO123" i="3"/>
  <c r="LQ117" i="3"/>
  <c r="LP117" i="3"/>
  <c r="LO117" i="3"/>
  <c r="LQ110" i="3"/>
  <c r="LP110" i="3"/>
  <c r="LO110" i="3"/>
  <c r="LQ102" i="3"/>
  <c r="LP102" i="3"/>
  <c r="LO102" i="3"/>
  <c r="LQ71" i="3"/>
  <c r="LP71" i="3"/>
  <c r="LO71" i="3"/>
  <c r="LQ57" i="3"/>
  <c r="LP57" i="3"/>
  <c r="LO57" i="3"/>
  <c r="LQ47" i="3"/>
  <c r="LP47" i="3"/>
  <c r="LO47" i="3"/>
  <c r="LQ43" i="3"/>
  <c r="LP43" i="3"/>
  <c r="LO43" i="3"/>
  <c r="LQ32" i="3"/>
  <c r="LP32" i="3"/>
  <c r="LO32" i="3"/>
  <c r="LQ28" i="3"/>
  <c r="LP28" i="3"/>
  <c r="LO28" i="3"/>
  <c r="LQ23" i="3"/>
  <c r="LP23" i="3"/>
  <c r="LO23" i="3"/>
  <c r="LQ21" i="3"/>
  <c r="LP21" i="3"/>
  <c r="LO21" i="3"/>
  <c r="LQ8" i="3"/>
  <c r="LP8" i="3"/>
  <c r="LO8" i="3"/>
  <c r="LM184" i="3"/>
  <c r="LL184" i="3"/>
  <c r="LK184" i="3"/>
  <c r="LM174" i="3"/>
  <c r="LL174" i="3"/>
  <c r="LK174" i="3"/>
  <c r="LM167" i="3"/>
  <c r="LL167" i="3"/>
  <c r="LK167" i="3"/>
  <c r="LM163" i="3"/>
  <c r="LL163" i="3"/>
  <c r="LK163" i="3"/>
  <c r="LM138" i="3"/>
  <c r="LL138" i="3"/>
  <c r="LK138" i="3"/>
  <c r="LM134" i="3"/>
  <c r="LL134" i="3"/>
  <c r="LK134" i="3"/>
  <c r="LM130" i="3"/>
  <c r="LL130" i="3"/>
  <c r="LK130" i="3"/>
  <c r="LM126" i="3"/>
  <c r="LL126" i="3"/>
  <c r="LK126" i="3"/>
  <c r="LM123" i="3"/>
  <c r="LL123" i="3"/>
  <c r="LK123" i="3"/>
  <c r="LM117" i="3"/>
  <c r="LL117" i="3"/>
  <c r="LK117" i="3"/>
  <c r="LM110" i="3"/>
  <c r="LL110" i="3"/>
  <c r="LK110" i="3"/>
  <c r="LM102" i="3"/>
  <c r="LL102" i="3"/>
  <c r="LK102" i="3"/>
  <c r="LM71" i="3"/>
  <c r="LL71" i="3"/>
  <c r="LK71" i="3"/>
  <c r="LM57" i="3"/>
  <c r="LL57" i="3"/>
  <c r="LK57" i="3"/>
  <c r="LM47" i="3"/>
  <c r="LL47" i="3"/>
  <c r="LK47" i="3"/>
  <c r="LM43" i="3"/>
  <c r="LL43" i="3"/>
  <c r="LK43" i="3"/>
  <c r="LM32" i="3"/>
  <c r="LL32" i="3"/>
  <c r="LK32" i="3"/>
  <c r="LM28" i="3"/>
  <c r="LL28" i="3"/>
  <c r="LK28" i="3"/>
  <c r="LM23" i="3"/>
  <c r="LL23" i="3"/>
  <c r="LK23" i="3"/>
  <c r="LM21" i="3"/>
  <c r="LL21" i="3"/>
  <c r="LK21" i="3"/>
  <c r="LM8" i="3"/>
  <c r="LL8" i="3"/>
  <c r="LK8" i="3"/>
  <c r="LI184" i="3"/>
  <c r="LH184" i="3"/>
  <c r="LG184" i="3"/>
  <c r="LI174" i="3"/>
  <c r="LH174" i="3"/>
  <c r="LG174" i="3"/>
  <c r="LI167" i="3"/>
  <c r="LH167" i="3"/>
  <c r="LG167" i="3"/>
  <c r="LI163" i="3"/>
  <c r="LH163" i="3"/>
  <c r="LG163" i="3"/>
  <c r="LI138" i="3"/>
  <c r="LH138" i="3"/>
  <c r="LG138" i="3"/>
  <c r="LI134" i="3"/>
  <c r="LH134" i="3"/>
  <c r="LG134" i="3"/>
  <c r="LI130" i="3"/>
  <c r="LH130" i="3"/>
  <c r="LG130" i="3"/>
  <c r="LI126" i="3"/>
  <c r="LH126" i="3"/>
  <c r="LG126" i="3"/>
  <c r="LI123" i="3"/>
  <c r="LH123" i="3"/>
  <c r="LG123" i="3"/>
  <c r="LI117" i="3"/>
  <c r="LH117" i="3"/>
  <c r="LG117" i="3"/>
  <c r="LI110" i="3"/>
  <c r="LH110" i="3"/>
  <c r="LG110" i="3"/>
  <c r="LI102" i="3"/>
  <c r="LH102" i="3"/>
  <c r="LG102" i="3"/>
  <c r="LI71" i="3"/>
  <c r="LH71" i="3"/>
  <c r="LG71" i="3"/>
  <c r="LI57" i="3"/>
  <c r="LH57" i="3"/>
  <c r="LG57" i="3"/>
  <c r="LI47" i="3"/>
  <c r="LH47" i="3"/>
  <c r="LG47" i="3"/>
  <c r="LI43" i="3"/>
  <c r="LH43" i="3"/>
  <c r="LG43" i="3"/>
  <c r="LI32" i="3"/>
  <c r="LH32" i="3"/>
  <c r="LG32" i="3"/>
  <c r="LI28" i="3"/>
  <c r="LH28" i="3"/>
  <c r="LG28" i="3"/>
  <c r="LI23" i="3"/>
  <c r="LH23" i="3"/>
  <c r="LG23" i="3"/>
  <c r="LI21" i="3"/>
  <c r="LH21" i="3"/>
  <c r="LG21" i="3"/>
  <c r="LI8" i="3"/>
  <c r="LH8" i="3"/>
  <c r="LG8" i="3"/>
  <c r="C186" i="62"/>
  <c r="C185" i="62"/>
  <c r="E182" i="3"/>
  <c r="E181" i="62" s="1"/>
  <c r="E188" i="62" s="1"/>
  <c r="D182" i="3"/>
  <c r="C182" i="3"/>
  <c r="C181" i="62" s="1"/>
  <c r="C37" i="1" s="1"/>
  <c r="C179" i="62"/>
  <c r="C178" i="62"/>
  <c r="C177" i="62"/>
  <c r="C176" i="62"/>
  <c r="C175" i="62"/>
  <c r="C174" i="62"/>
  <c r="C164" i="62"/>
  <c r="C163" i="62"/>
  <c r="C160" i="62"/>
  <c r="C158" i="62"/>
  <c r="D157" i="3"/>
  <c r="C154" i="62"/>
  <c r="C151" i="62"/>
  <c r="C150" i="62"/>
  <c r="C148" i="62"/>
  <c r="C145" i="62"/>
  <c r="C144" i="62"/>
  <c r="C143" i="62"/>
  <c r="C142" i="62"/>
  <c r="C141" i="62"/>
  <c r="C140" i="62"/>
  <c r="C139" i="62"/>
  <c r="C138" i="62"/>
  <c r="C135" i="62"/>
  <c r="C134" i="62"/>
  <c r="C131" i="62"/>
  <c r="C130" i="62"/>
  <c r="C127" i="62"/>
  <c r="C126" i="62"/>
  <c r="C123" i="62"/>
  <c r="C120" i="62"/>
  <c r="C119" i="62"/>
  <c r="C118" i="62"/>
  <c r="C114" i="62"/>
  <c r="C113" i="62"/>
  <c r="C112" i="62"/>
  <c r="C111" i="62"/>
  <c r="C110" i="62"/>
  <c r="C107" i="62"/>
  <c r="C106" i="62"/>
  <c r="C105" i="62"/>
  <c r="C104" i="62"/>
  <c r="C103" i="62"/>
  <c r="C102" i="62"/>
  <c r="C98" i="62"/>
  <c r="C97" i="62"/>
  <c r="C96" i="62"/>
  <c r="C95" i="62"/>
  <c r="C94" i="62"/>
  <c r="C91" i="62"/>
  <c r="C90" i="62"/>
  <c r="C89" i="62"/>
  <c r="C87" i="62"/>
  <c r="C86" i="62"/>
  <c r="C85" i="62"/>
  <c r="C84" i="62"/>
  <c r="C83" i="62"/>
  <c r="C80" i="62"/>
  <c r="C79" i="62"/>
  <c r="C78" i="62"/>
  <c r="C77" i="62"/>
  <c r="C74" i="62"/>
  <c r="C73" i="62"/>
  <c r="C72" i="62"/>
  <c r="C71" i="62"/>
  <c r="C68" i="62"/>
  <c r="C67" i="62"/>
  <c r="C66" i="62"/>
  <c r="C65" i="62"/>
  <c r="C64" i="62"/>
  <c r="C63" i="62"/>
  <c r="C62" i="62"/>
  <c r="C61" i="62"/>
  <c r="C60" i="62"/>
  <c r="C59" i="62"/>
  <c r="C58" i="62"/>
  <c r="C57" i="62"/>
  <c r="C52" i="62"/>
  <c r="C51" i="62"/>
  <c r="C50" i="62"/>
  <c r="C48" i="62"/>
  <c r="C47" i="62"/>
  <c r="C44" i="62"/>
  <c r="C43" i="62"/>
  <c r="C40" i="62"/>
  <c r="C39" i="62"/>
  <c r="C38" i="62"/>
  <c r="C37" i="62"/>
  <c r="C36" i="62"/>
  <c r="C35" i="62"/>
  <c r="C34" i="62"/>
  <c r="C33" i="62"/>
  <c r="E31" i="3"/>
  <c r="E30" i="62" s="1"/>
  <c r="E6" i="62" s="1"/>
  <c r="E171" i="62" s="1"/>
  <c r="D31" i="3"/>
  <c r="C31" i="3"/>
  <c r="C30" i="62" s="1"/>
  <c r="C29" i="62"/>
  <c r="C28" i="62"/>
  <c r="C26" i="62"/>
  <c r="C25" i="62"/>
  <c r="C24" i="62"/>
  <c r="C23" i="62"/>
  <c r="PY184" i="3"/>
  <c r="PX184" i="3"/>
  <c r="PW184" i="3"/>
  <c r="PY174" i="3"/>
  <c r="PX174" i="3"/>
  <c r="PW174" i="3"/>
  <c r="PY167" i="3"/>
  <c r="PX167" i="3"/>
  <c r="PW167" i="3"/>
  <c r="PY163" i="3"/>
  <c r="PX163" i="3"/>
  <c r="PW163" i="3"/>
  <c r="PY138" i="3"/>
  <c r="PX138" i="3"/>
  <c r="PW138" i="3"/>
  <c r="PY134" i="3"/>
  <c r="PX134" i="3"/>
  <c r="PW134" i="3"/>
  <c r="PY130" i="3"/>
  <c r="PX130" i="3"/>
  <c r="PW130" i="3"/>
  <c r="PY126" i="3"/>
  <c r="PX126" i="3"/>
  <c r="PW126" i="3"/>
  <c r="PY123" i="3"/>
  <c r="PX123" i="3"/>
  <c r="PW123" i="3"/>
  <c r="PY117" i="3"/>
  <c r="PX117" i="3"/>
  <c r="PW117" i="3"/>
  <c r="PY110" i="3"/>
  <c r="PX110" i="3"/>
  <c r="PW110" i="3"/>
  <c r="PY102" i="3"/>
  <c r="PX102" i="3"/>
  <c r="PW102" i="3"/>
  <c r="PY71" i="3"/>
  <c r="PX71" i="3"/>
  <c r="PW71" i="3"/>
  <c r="PY57" i="3"/>
  <c r="PX57" i="3"/>
  <c r="PW57" i="3"/>
  <c r="PY47" i="3"/>
  <c r="PX47" i="3"/>
  <c r="PW47" i="3"/>
  <c r="PY43" i="3"/>
  <c r="PX43" i="3"/>
  <c r="PW43" i="3"/>
  <c r="PY32" i="3"/>
  <c r="PX32" i="3"/>
  <c r="PW32" i="3"/>
  <c r="PY28" i="3"/>
  <c r="PX28" i="3"/>
  <c r="PW28" i="3"/>
  <c r="PY23" i="3"/>
  <c r="PX23" i="3"/>
  <c r="PW23" i="3"/>
  <c r="PY21" i="3"/>
  <c r="PX21" i="3"/>
  <c r="PW21" i="3"/>
  <c r="PY8" i="3"/>
  <c r="PX8" i="3"/>
  <c r="PW8" i="3"/>
  <c r="PQ184" i="3"/>
  <c r="PP184" i="3"/>
  <c r="PO184" i="3"/>
  <c r="PQ174" i="3"/>
  <c r="PP174" i="3"/>
  <c r="PO174" i="3"/>
  <c r="PQ167" i="3"/>
  <c r="PP167" i="3"/>
  <c r="PO167" i="3"/>
  <c r="PQ163" i="3"/>
  <c r="PP163" i="3"/>
  <c r="PO163" i="3"/>
  <c r="PQ138" i="3"/>
  <c r="PP138" i="3"/>
  <c r="PO138" i="3"/>
  <c r="PQ134" i="3"/>
  <c r="PP134" i="3"/>
  <c r="PO134" i="3"/>
  <c r="PQ130" i="3"/>
  <c r="PP130" i="3"/>
  <c r="PO130" i="3"/>
  <c r="PQ126" i="3"/>
  <c r="PP126" i="3"/>
  <c r="PO126" i="3"/>
  <c r="PQ123" i="3"/>
  <c r="PP123" i="3"/>
  <c r="PO123" i="3"/>
  <c r="PQ117" i="3"/>
  <c r="PP117" i="3"/>
  <c r="PO117" i="3"/>
  <c r="PQ110" i="3"/>
  <c r="PP110" i="3"/>
  <c r="PO110" i="3"/>
  <c r="PQ102" i="3"/>
  <c r="PP102" i="3"/>
  <c r="PO102" i="3"/>
  <c r="PQ71" i="3"/>
  <c r="PP71" i="3"/>
  <c r="PO71" i="3"/>
  <c r="PQ57" i="3"/>
  <c r="PP57" i="3"/>
  <c r="PO57" i="3"/>
  <c r="PQ47" i="3"/>
  <c r="PP47" i="3"/>
  <c r="PO47" i="3"/>
  <c r="PQ43" i="3"/>
  <c r="PP43" i="3"/>
  <c r="PO43" i="3"/>
  <c r="PQ32" i="3"/>
  <c r="PP32" i="3"/>
  <c r="PO32" i="3"/>
  <c r="PQ28" i="3"/>
  <c r="PP28" i="3"/>
  <c r="PO28" i="3"/>
  <c r="PQ23" i="3"/>
  <c r="PP23" i="3"/>
  <c r="PO23" i="3"/>
  <c r="PQ21" i="3"/>
  <c r="PP21" i="3"/>
  <c r="PO21" i="3"/>
  <c r="PQ8" i="3"/>
  <c r="PP8" i="3"/>
  <c r="PO8" i="3"/>
  <c r="NY184" i="3"/>
  <c r="NX184" i="3"/>
  <c r="NW184" i="3"/>
  <c r="NY174" i="3"/>
  <c r="NX174" i="3"/>
  <c r="NW174" i="3"/>
  <c r="NY167" i="3"/>
  <c r="NX167" i="3"/>
  <c r="NW167" i="3"/>
  <c r="NY163" i="3"/>
  <c r="NX163" i="3"/>
  <c r="NW163" i="3"/>
  <c r="NY138" i="3"/>
  <c r="NX138" i="3"/>
  <c r="NW138" i="3"/>
  <c r="NY134" i="3"/>
  <c r="NX134" i="3"/>
  <c r="NW134" i="3"/>
  <c r="NY130" i="3"/>
  <c r="NX130" i="3"/>
  <c r="NW130" i="3"/>
  <c r="NY126" i="3"/>
  <c r="NX126" i="3"/>
  <c r="NW126" i="3"/>
  <c r="NY123" i="3"/>
  <c r="NX123" i="3"/>
  <c r="NW123" i="3"/>
  <c r="NY117" i="3"/>
  <c r="NX117" i="3"/>
  <c r="NW117" i="3"/>
  <c r="NY110" i="3"/>
  <c r="NX110" i="3"/>
  <c r="NW110" i="3"/>
  <c r="NY102" i="3"/>
  <c r="NX102" i="3"/>
  <c r="NW102" i="3"/>
  <c r="NY71" i="3"/>
  <c r="NX71" i="3"/>
  <c r="NW71" i="3"/>
  <c r="NY57" i="3"/>
  <c r="NX57" i="3"/>
  <c r="NW57" i="3"/>
  <c r="NY47" i="3"/>
  <c r="NX47" i="3"/>
  <c r="NW47" i="3"/>
  <c r="NY43" i="3"/>
  <c r="NX43" i="3"/>
  <c r="NW43" i="3"/>
  <c r="NY32" i="3"/>
  <c r="NX32" i="3"/>
  <c r="NW32" i="3"/>
  <c r="NY28" i="3"/>
  <c r="NX28" i="3"/>
  <c r="NW28" i="3"/>
  <c r="NY23" i="3"/>
  <c r="NX23" i="3"/>
  <c r="NW23" i="3"/>
  <c r="NY21" i="3"/>
  <c r="NX21" i="3"/>
  <c r="NW21" i="3"/>
  <c r="NY8" i="3"/>
  <c r="NX8" i="3"/>
  <c r="NW8" i="3"/>
  <c r="NM184" i="3"/>
  <c r="NL184" i="3"/>
  <c r="NK184" i="3"/>
  <c r="NM174" i="3"/>
  <c r="NL174" i="3"/>
  <c r="NK174" i="3"/>
  <c r="NM167" i="3"/>
  <c r="NL167" i="3"/>
  <c r="NK167" i="3"/>
  <c r="NM163" i="3"/>
  <c r="NL163" i="3"/>
  <c r="NK163" i="3"/>
  <c r="NM138" i="3"/>
  <c r="NL138" i="3"/>
  <c r="NK138" i="3"/>
  <c r="NM134" i="3"/>
  <c r="NL134" i="3"/>
  <c r="NK134" i="3"/>
  <c r="NM130" i="3"/>
  <c r="NL130" i="3"/>
  <c r="NK130" i="3"/>
  <c r="NM126" i="3"/>
  <c r="NL126" i="3"/>
  <c r="NK126" i="3"/>
  <c r="NM123" i="3"/>
  <c r="NL123" i="3"/>
  <c r="NK123" i="3"/>
  <c r="NM117" i="3"/>
  <c r="NL117" i="3"/>
  <c r="NK117" i="3"/>
  <c r="NM110" i="3"/>
  <c r="NL110" i="3"/>
  <c r="NK110" i="3"/>
  <c r="NM102" i="3"/>
  <c r="NL102" i="3"/>
  <c r="NK102" i="3"/>
  <c r="NM71" i="3"/>
  <c r="NL71" i="3"/>
  <c r="NK71" i="3"/>
  <c r="NM57" i="3"/>
  <c r="NL57" i="3"/>
  <c r="NK57" i="3"/>
  <c r="NM47" i="3"/>
  <c r="NL47" i="3"/>
  <c r="NK47" i="3"/>
  <c r="NM43" i="3"/>
  <c r="NL43" i="3"/>
  <c r="NK43" i="3"/>
  <c r="NM32" i="3"/>
  <c r="NL32" i="3"/>
  <c r="NK32" i="3"/>
  <c r="NM28" i="3"/>
  <c r="NL28" i="3"/>
  <c r="NK28" i="3"/>
  <c r="NM23" i="3"/>
  <c r="NL23" i="3"/>
  <c r="NK23" i="3"/>
  <c r="NM21" i="3"/>
  <c r="NL21" i="3"/>
  <c r="NK21" i="3"/>
  <c r="NM8" i="3"/>
  <c r="NL8" i="3"/>
  <c r="NK8" i="3"/>
  <c r="KW184" i="3"/>
  <c r="KV184" i="3"/>
  <c r="KU184" i="3"/>
  <c r="KW174" i="3"/>
  <c r="KV174" i="3"/>
  <c r="KU174" i="3"/>
  <c r="KW167" i="3"/>
  <c r="KV167" i="3"/>
  <c r="KU167" i="3"/>
  <c r="KW163" i="3"/>
  <c r="KV163" i="3"/>
  <c r="KU163" i="3"/>
  <c r="KW138" i="3"/>
  <c r="KV138" i="3"/>
  <c r="KU138" i="3"/>
  <c r="KW134" i="3"/>
  <c r="KV134" i="3"/>
  <c r="KU134" i="3"/>
  <c r="KW130" i="3"/>
  <c r="KV130" i="3"/>
  <c r="KU130" i="3"/>
  <c r="KW126" i="3"/>
  <c r="KV126" i="3"/>
  <c r="KU126" i="3"/>
  <c r="KW123" i="3"/>
  <c r="KV123" i="3"/>
  <c r="KU123" i="3"/>
  <c r="KW117" i="3"/>
  <c r="KV117" i="3"/>
  <c r="KU117" i="3"/>
  <c r="KW110" i="3"/>
  <c r="KV110" i="3"/>
  <c r="KU110" i="3"/>
  <c r="KW102" i="3"/>
  <c r="KV102" i="3"/>
  <c r="KU102" i="3"/>
  <c r="KW71" i="3"/>
  <c r="KV71" i="3"/>
  <c r="KU71" i="3"/>
  <c r="KW57" i="3"/>
  <c r="KV57" i="3"/>
  <c r="KU57" i="3"/>
  <c r="KU47" i="3"/>
  <c r="KW47" i="3"/>
  <c r="KV47" i="3"/>
  <c r="KW43" i="3"/>
  <c r="KV43" i="3"/>
  <c r="KU43" i="3"/>
  <c r="KW32" i="3"/>
  <c r="KV32" i="3"/>
  <c r="KU32" i="3"/>
  <c r="KW28" i="3"/>
  <c r="KV28" i="3"/>
  <c r="KU28" i="3"/>
  <c r="KW23" i="3"/>
  <c r="KV23" i="3"/>
  <c r="KU23" i="3"/>
  <c r="KW21" i="3"/>
  <c r="KV21" i="3"/>
  <c r="KU21" i="3"/>
  <c r="KW8" i="3"/>
  <c r="KV8" i="3"/>
  <c r="KU8" i="3"/>
  <c r="KS184" i="3"/>
  <c r="KR184" i="3"/>
  <c r="KQ184" i="3"/>
  <c r="KS174" i="3"/>
  <c r="KR174" i="3"/>
  <c r="KQ174" i="3"/>
  <c r="KS167" i="3"/>
  <c r="KR167" i="3"/>
  <c r="KQ167" i="3"/>
  <c r="KS163" i="3"/>
  <c r="KR163" i="3"/>
  <c r="KQ163" i="3"/>
  <c r="KS138" i="3"/>
  <c r="KR138" i="3"/>
  <c r="KQ138" i="3"/>
  <c r="KS134" i="3"/>
  <c r="KR134" i="3"/>
  <c r="KQ134" i="3"/>
  <c r="KS130" i="3"/>
  <c r="KR130" i="3"/>
  <c r="KQ130" i="3"/>
  <c r="KS126" i="3"/>
  <c r="KR126" i="3"/>
  <c r="KQ126" i="3"/>
  <c r="KS123" i="3"/>
  <c r="KR123" i="3"/>
  <c r="KQ123" i="3"/>
  <c r="KS117" i="3"/>
  <c r="KR117" i="3"/>
  <c r="KQ117" i="3"/>
  <c r="KS110" i="3"/>
  <c r="KR110" i="3"/>
  <c r="KQ110" i="3"/>
  <c r="KS102" i="3"/>
  <c r="KR102" i="3"/>
  <c r="KQ102" i="3"/>
  <c r="KS71" i="3"/>
  <c r="KR71" i="3"/>
  <c r="KQ71" i="3"/>
  <c r="KS57" i="3"/>
  <c r="KR57" i="3"/>
  <c r="KQ57" i="3"/>
  <c r="KS47" i="3"/>
  <c r="KR47" i="3"/>
  <c r="KQ47" i="3"/>
  <c r="KS43" i="3"/>
  <c r="KR43" i="3"/>
  <c r="KQ43" i="3"/>
  <c r="KS32" i="3"/>
  <c r="KR32" i="3"/>
  <c r="KQ32" i="3"/>
  <c r="KS28" i="3"/>
  <c r="KR28" i="3"/>
  <c r="KQ28" i="3"/>
  <c r="KS23" i="3"/>
  <c r="KR23" i="3"/>
  <c r="KQ23" i="3"/>
  <c r="KS21" i="3"/>
  <c r="KR21" i="3"/>
  <c r="KQ21" i="3"/>
  <c r="KS8" i="3"/>
  <c r="KR8" i="3"/>
  <c r="KQ8" i="3"/>
  <c r="KO184" i="3"/>
  <c r="KN184" i="3"/>
  <c r="KM184" i="3"/>
  <c r="KO174" i="3"/>
  <c r="KN174" i="3"/>
  <c r="KM174" i="3"/>
  <c r="KO167" i="3"/>
  <c r="KN167" i="3"/>
  <c r="KM167" i="3"/>
  <c r="KO163" i="3"/>
  <c r="KN163" i="3"/>
  <c r="KM163" i="3"/>
  <c r="KO138" i="3"/>
  <c r="KN138" i="3"/>
  <c r="KM138" i="3"/>
  <c r="KO134" i="3"/>
  <c r="KN134" i="3"/>
  <c r="KM134" i="3"/>
  <c r="KO130" i="3"/>
  <c r="KN130" i="3"/>
  <c r="KM130" i="3"/>
  <c r="KO126" i="3"/>
  <c r="KN126" i="3"/>
  <c r="KM126" i="3"/>
  <c r="KO123" i="3"/>
  <c r="KN123" i="3"/>
  <c r="KM123" i="3"/>
  <c r="KO117" i="3"/>
  <c r="KN117" i="3"/>
  <c r="KM117" i="3"/>
  <c r="KO110" i="3"/>
  <c r="KN110" i="3"/>
  <c r="KM110" i="3"/>
  <c r="KO102" i="3"/>
  <c r="KN102" i="3"/>
  <c r="KM102" i="3"/>
  <c r="KO71" i="3"/>
  <c r="KN71" i="3"/>
  <c r="KM71" i="3"/>
  <c r="KO57" i="3"/>
  <c r="KN57" i="3"/>
  <c r="KM57" i="3"/>
  <c r="KO47" i="3"/>
  <c r="KN47" i="3"/>
  <c r="KM47" i="3"/>
  <c r="KO43" i="3"/>
  <c r="KN43" i="3"/>
  <c r="KM43" i="3"/>
  <c r="KO32" i="3"/>
  <c r="KN32" i="3"/>
  <c r="KM32" i="3"/>
  <c r="KO28" i="3"/>
  <c r="KN28" i="3"/>
  <c r="KM28" i="3"/>
  <c r="KO23" i="3"/>
  <c r="KN23" i="3"/>
  <c r="KM23" i="3"/>
  <c r="KO21" i="3"/>
  <c r="KN21" i="3"/>
  <c r="KM21" i="3"/>
  <c r="KO8" i="3"/>
  <c r="KN8" i="3"/>
  <c r="KM8" i="3"/>
  <c r="KK184" i="3"/>
  <c r="KJ184" i="3"/>
  <c r="KI184" i="3"/>
  <c r="KK174" i="3"/>
  <c r="KJ174" i="3"/>
  <c r="KI174" i="3"/>
  <c r="KK167" i="3"/>
  <c r="KJ167" i="3"/>
  <c r="KI167" i="3"/>
  <c r="KK163" i="3"/>
  <c r="KJ163" i="3"/>
  <c r="KI163" i="3"/>
  <c r="KK138" i="3"/>
  <c r="KJ138" i="3"/>
  <c r="KI138" i="3"/>
  <c r="KK134" i="3"/>
  <c r="KJ134" i="3"/>
  <c r="KI134" i="3"/>
  <c r="KK130" i="3"/>
  <c r="KJ130" i="3"/>
  <c r="KI130" i="3"/>
  <c r="KK126" i="3"/>
  <c r="KJ126" i="3"/>
  <c r="KI126" i="3"/>
  <c r="KK123" i="3"/>
  <c r="KJ123" i="3"/>
  <c r="KI123" i="3"/>
  <c r="KK117" i="3"/>
  <c r="KJ117" i="3"/>
  <c r="KI117" i="3"/>
  <c r="KK110" i="3"/>
  <c r="KJ110" i="3"/>
  <c r="KI110" i="3"/>
  <c r="KK102" i="3"/>
  <c r="KJ102" i="3"/>
  <c r="KI102" i="3"/>
  <c r="KK71" i="3"/>
  <c r="KJ71" i="3"/>
  <c r="KI71" i="3"/>
  <c r="KK57" i="3"/>
  <c r="KJ57" i="3"/>
  <c r="KI57" i="3"/>
  <c r="KK47" i="3"/>
  <c r="KJ47" i="3"/>
  <c r="KI47" i="3"/>
  <c r="KK43" i="3"/>
  <c r="KJ43" i="3"/>
  <c r="KI43" i="3"/>
  <c r="KK32" i="3"/>
  <c r="KJ32" i="3"/>
  <c r="KI32" i="3"/>
  <c r="KK28" i="3"/>
  <c r="KJ28" i="3"/>
  <c r="KI28" i="3"/>
  <c r="KK23" i="3"/>
  <c r="KJ23" i="3"/>
  <c r="KI23" i="3"/>
  <c r="KK21" i="3"/>
  <c r="KJ21" i="3"/>
  <c r="KI21" i="3"/>
  <c r="KK8" i="3"/>
  <c r="KJ8" i="3"/>
  <c r="KI8" i="3"/>
  <c r="KG184" i="3"/>
  <c r="KF184" i="3"/>
  <c r="KE184" i="3"/>
  <c r="KG174" i="3"/>
  <c r="KF174" i="3"/>
  <c r="KE174" i="3"/>
  <c r="KG167" i="3"/>
  <c r="KF167" i="3"/>
  <c r="KE167" i="3"/>
  <c r="KG163" i="3"/>
  <c r="KF163" i="3"/>
  <c r="KE163" i="3"/>
  <c r="KG138" i="3"/>
  <c r="KF138" i="3"/>
  <c r="KE138" i="3"/>
  <c r="KG134" i="3"/>
  <c r="KF134" i="3"/>
  <c r="KE134" i="3"/>
  <c r="KG130" i="3"/>
  <c r="KF130" i="3"/>
  <c r="KE130" i="3"/>
  <c r="KG126" i="3"/>
  <c r="KF126" i="3"/>
  <c r="KE126" i="3"/>
  <c r="KG123" i="3"/>
  <c r="KF123" i="3"/>
  <c r="KE123" i="3"/>
  <c r="KE118" i="3"/>
  <c r="KG117" i="3"/>
  <c r="KF117" i="3"/>
  <c r="KG110" i="3"/>
  <c r="KF110" i="3"/>
  <c r="KE110" i="3"/>
  <c r="KG102" i="3"/>
  <c r="KF102" i="3"/>
  <c r="KE102" i="3"/>
  <c r="KG71" i="3"/>
  <c r="KF71" i="3"/>
  <c r="KE71" i="3"/>
  <c r="KG57" i="3"/>
  <c r="KF57" i="3"/>
  <c r="KE57" i="3"/>
  <c r="KG47" i="3"/>
  <c r="KF47" i="3"/>
  <c r="KE47" i="3"/>
  <c r="KG43" i="3"/>
  <c r="KF43" i="3"/>
  <c r="KE43" i="3"/>
  <c r="KG32" i="3"/>
  <c r="KF32" i="3"/>
  <c r="KE32" i="3"/>
  <c r="KG28" i="3"/>
  <c r="KF28" i="3"/>
  <c r="KE28" i="3"/>
  <c r="KG23" i="3"/>
  <c r="KF23" i="3"/>
  <c r="KE23" i="3"/>
  <c r="KG21" i="3"/>
  <c r="KF21" i="3"/>
  <c r="KE21" i="3"/>
  <c r="KG8" i="3"/>
  <c r="KF8" i="3"/>
  <c r="KE8" i="3"/>
  <c r="KC184" i="3"/>
  <c r="KB184" i="3"/>
  <c r="KA184" i="3"/>
  <c r="KC174" i="3"/>
  <c r="KB174" i="3"/>
  <c r="KA174" i="3"/>
  <c r="KC167" i="3"/>
  <c r="KB167" i="3"/>
  <c r="KA167" i="3"/>
  <c r="KC163" i="3"/>
  <c r="KB163" i="3"/>
  <c r="KA163" i="3"/>
  <c r="KC138" i="3"/>
  <c r="KB138" i="3"/>
  <c r="KA138" i="3"/>
  <c r="KC134" i="3"/>
  <c r="KB134" i="3"/>
  <c r="KA134" i="3"/>
  <c r="KC130" i="3"/>
  <c r="KB130" i="3"/>
  <c r="KA130" i="3"/>
  <c r="KC126" i="3"/>
  <c r="KB126" i="3"/>
  <c r="KA126" i="3"/>
  <c r="KC123" i="3"/>
  <c r="KB123" i="3"/>
  <c r="KA123" i="3"/>
  <c r="KC117" i="3"/>
  <c r="KB117" i="3"/>
  <c r="KA117" i="3"/>
  <c r="KC110" i="3"/>
  <c r="KB110" i="3"/>
  <c r="KA110" i="3"/>
  <c r="KC102" i="3"/>
  <c r="KB102" i="3"/>
  <c r="KA102" i="3"/>
  <c r="KC71" i="3"/>
  <c r="KB71" i="3"/>
  <c r="KA71" i="3"/>
  <c r="KC57" i="3"/>
  <c r="KB57" i="3"/>
  <c r="KA57" i="3"/>
  <c r="KC47" i="3"/>
  <c r="KB47" i="3"/>
  <c r="KA47" i="3"/>
  <c r="KC43" i="3"/>
  <c r="KB43" i="3"/>
  <c r="KA43" i="3"/>
  <c r="KC32" i="3"/>
  <c r="KB32" i="3"/>
  <c r="KA32" i="3"/>
  <c r="KC28" i="3"/>
  <c r="KB28" i="3"/>
  <c r="KA28" i="3"/>
  <c r="KC23" i="3"/>
  <c r="KB23" i="3"/>
  <c r="KA23" i="3"/>
  <c r="KC21" i="3"/>
  <c r="KB21" i="3"/>
  <c r="KA21" i="3"/>
  <c r="KC8" i="3"/>
  <c r="KB8" i="3"/>
  <c r="KA8" i="3"/>
  <c r="JY184" i="3"/>
  <c r="JX184" i="3"/>
  <c r="JW184" i="3"/>
  <c r="JU184" i="3"/>
  <c r="JT184" i="3"/>
  <c r="JS184" i="3"/>
  <c r="JQ184" i="3"/>
  <c r="JP184" i="3"/>
  <c r="JO184" i="3"/>
  <c r="JM184" i="3"/>
  <c r="JL184" i="3"/>
  <c r="JK184" i="3"/>
  <c r="JI184" i="3"/>
  <c r="JH184" i="3"/>
  <c r="JG184" i="3"/>
  <c r="JE184" i="3"/>
  <c r="JD184" i="3"/>
  <c r="JC184" i="3"/>
  <c r="JA184" i="3"/>
  <c r="IZ184" i="3"/>
  <c r="IY184" i="3"/>
  <c r="IW184" i="3"/>
  <c r="IV184" i="3"/>
  <c r="IU184" i="3"/>
  <c r="IS184" i="3"/>
  <c r="IR184" i="3"/>
  <c r="IQ184" i="3"/>
  <c r="IO184" i="3"/>
  <c r="IN184" i="3"/>
  <c r="IM184" i="3"/>
  <c r="IK184" i="3"/>
  <c r="IJ184" i="3"/>
  <c r="II184" i="3"/>
  <c r="IG184" i="3"/>
  <c r="IF184" i="3"/>
  <c r="IE184" i="3"/>
  <c r="IC184" i="3"/>
  <c r="IB184" i="3"/>
  <c r="IA184" i="3"/>
  <c r="HY184" i="3"/>
  <c r="HX184" i="3"/>
  <c r="HW184" i="3"/>
  <c r="HU184" i="3"/>
  <c r="HT184" i="3"/>
  <c r="HS184" i="3"/>
  <c r="HQ184" i="3"/>
  <c r="HP184" i="3"/>
  <c r="HO184" i="3"/>
  <c r="HM184" i="3"/>
  <c r="HL184" i="3"/>
  <c r="HK184" i="3"/>
  <c r="HI184" i="3"/>
  <c r="HH184" i="3"/>
  <c r="HG184" i="3"/>
  <c r="HE184" i="3"/>
  <c r="HD184" i="3"/>
  <c r="HC184" i="3"/>
  <c r="HA184" i="3"/>
  <c r="GZ184" i="3"/>
  <c r="GY184" i="3"/>
  <c r="GW184" i="3"/>
  <c r="GV184" i="3"/>
  <c r="GU184" i="3"/>
  <c r="GS184" i="3"/>
  <c r="GR184" i="3"/>
  <c r="GQ184" i="3"/>
  <c r="GO184" i="3"/>
  <c r="GN184" i="3"/>
  <c r="GM184" i="3"/>
  <c r="GK184" i="3"/>
  <c r="GJ184" i="3"/>
  <c r="GI184" i="3"/>
  <c r="JY174" i="3"/>
  <c r="JX174" i="3"/>
  <c r="JX189" i="3" s="1"/>
  <c r="JW174" i="3"/>
  <c r="JW189" i="3" s="1"/>
  <c r="JU174" i="3"/>
  <c r="JU189" i="3" s="1"/>
  <c r="JT174" i="3"/>
  <c r="JS174" i="3"/>
  <c r="JQ174" i="3"/>
  <c r="JQ189" i="3" s="1"/>
  <c r="JP174" i="3"/>
  <c r="JO174" i="3"/>
  <c r="JM174" i="3"/>
  <c r="JM189" i="3" s="1"/>
  <c r="JL174" i="3"/>
  <c r="JL189" i="3" s="1"/>
  <c r="JK174" i="3"/>
  <c r="JI174" i="3"/>
  <c r="JH174" i="3"/>
  <c r="JG174" i="3"/>
  <c r="JG189" i="3" s="1"/>
  <c r="JE174" i="3"/>
  <c r="JD174" i="3"/>
  <c r="JC174" i="3"/>
  <c r="JA174" i="3"/>
  <c r="IZ174" i="3"/>
  <c r="IY174" i="3"/>
  <c r="IW174" i="3"/>
  <c r="IV174" i="3"/>
  <c r="IU174" i="3"/>
  <c r="IU189" i="3" s="1"/>
  <c r="IS174" i="3"/>
  <c r="IR174" i="3"/>
  <c r="IQ174" i="3"/>
  <c r="IQ189" i="3" s="1"/>
  <c r="IO174" i="3"/>
  <c r="IO189" i="3" s="1"/>
  <c r="IN174" i="3"/>
  <c r="IM174" i="3"/>
  <c r="IK174" i="3"/>
  <c r="IK189" i="3" s="1"/>
  <c r="IJ174" i="3"/>
  <c r="IJ189" i="3" s="1"/>
  <c r="II174" i="3"/>
  <c r="IG174" i="3"/>
  <c r="IG189" i="3" s="1"/>
  <c r="IF174" i="3"/>
  <c r="IF189" i="3" s="1"/>
  <c r="IE174" i="3"/>
  <c r="IC174" i="3"/>
  <c r="IB174" i="3"/>
  <c r="IA174" i="3"/>
  <c r="IA189" i="3" s="1"/>
  <c r="HY174" i="3"/>
  <c r="HY189" i="3" s="1"/>
  <c r="HX174" i="3"/>
  <c r="HW174" i="3"/>
  <c r="HU174" i="3"/>
  <c r="HU189" i="3" s="1"/>
  <c r="HT174" i="3"/>
  <c r="HT189" i="3" s="1"/>
  <c r="HS174" i="3"/>
  <c r="HQ174" i="3"/>
  <c r="HP174" i="3"/>
  <c r="HP189" i="3" s="1"/>
  <c r="HO174" i="3"/>
  <c r="HM174" i="3"/>
  <c r="HL174" i="3"/>
  <c r="HL189" i="3" s="1"/>
  <c r="HK174" i="3"/>
  <c r="HK189" i="3" s="1"/>
  <c r="HI174" i="3"/>
  <c r="HI189" i="3" s="1"/>
  <c r="HH174" i="3"/>
  <c r="HG174" i="3"/>
  <c r="HE174" i="3"/>
  <c r="HE189" i="3" s="1"/>
  <c r="HD174" i="3"/>
  <c r="HD189" i="3" s="1"/>
  <c r="HC174" i="3"/>
  <c r="HA174" i="3"/>
  <c r="GZ174" i="3"/>
  <c r="GY174" i="3"/>
  <c r="GW174" i="3"/>
  <c r="GV174" i="3"/>
  <c r="GU174" i="3"/>
  <c r="GU189" i="3" s="1"/>
  <c r="GS174" i="3"/>
  <c r="GS189" i="3" s="1"/>
  <c r="GR174" i="3"/>
  <c r="GQ174" i="3"/>
  <c r="GQ189" i="3" s="1"/>
  <c r="GO174" i="3"/>
  <c r="GO189" i="3" s="1"/>
  <c r="GN174" i="3"/>
  <c r="GN189" i="3" s="1"/>
  <c r="GM174" i="3"/>
  <c r="GK174" i="3"/>
  <c r="GJ174" i="3"/>
  <c r="GI174" i="3"/>
  <c r="GI189" i="3" s="1"/>
  <c r="GI170" i="3"/>
  <c r="C170" i="3" s="1"/>
  <c r="GI169" i="3"/>
  <c r="C169" i="3" s="1"/>
  <c r="GI168" i="3"/>
  <c r="C168" i="3" s="1"/>
  <c r="JY167" i="3"/>
  <c r="JX167" i="3"/>
  <c r="JW167" i="3"/>
  <c r="JU167" i="3"/>
  <c r="JT167" i="3"/>
  <c r="JS167" i="3"/>
  <c r="JQ167" i="3"/>
  <c r="JP167" i="3"/>
  <c r="JO167" i="3"/>
  <c r="JM167" i="3"/>
  <c r="JL167" i="3"/>
  <c r="JK167" i="3"/>
  <c r="JI167" i="3"/>
  <c r="JH167" i="3"/>
  <c r="JG167" i="3"/>
  <c r="JE167" i="3"/>
  <c r="JD167" i="3"/>
  <c r="JC167" i="3"/>
  <c r="JA167" i="3"/>
  <c r="IZ167" i="3"/>
  <c r="IY167" i="3"/>
  <c r="IW167" i="3"/>
  <c r="IV167" i="3"/>
  <c r="IU167" i="3"/>
  <c r="IS167" i="3"/>
  <c r="IR167" i="3"/>
  <c r="IQ167" i="3"/>
  <c r="IO167" i="3"/>
  <c r="IN167" i="3"/>
  <c r="IM167" i="3"/>
  <c r="IK167" i="3"/>
  <c r="IJ167" i="3"/>
  <c r="II167" i="3"/>
  <c r="IG167" i="3"/>
  <c r="IF167" i="3"/>
  <c r="IE167" i="3"/>
  <c r="IC167" i="3"/>
  <c r="IB167" i="3"/>
  <c r="IA167" i="3"/>
  <c r="HY167" i="3"/>
  <c r="HX167" i="3"/>
  <c r="HW167" i="3"/>
  <c r="HU167" i="3"/>
  <c r="HT167" i="3"/>
  <c r="HS167" i="3"/>
  <c r="HQ167" i="3"/>
  <c r="HP167" i="3"/>
  <c r="HO167" i="3"/>
  <c r="HM167" i="3"/>
  <c r="HL167" i="3"/>
  <c r="HK167" i="3"/>
  <c r="HI167" i="3"/>
  <c r="HH167" i="3"/>
  <c r="HG167" i="3"/>
  <c r="HE167" i="3"/>
  <c r="HD167" i="3"/>
  <c r="HC167" i="3"/>
  <c r="HA167" i="3"/>
  <c r="GZ167" i="3"/>
  <c r="GY167" i="3"/>
  <c r="GW167" i="3"/>
  <c r="GV167" i="3"/>
  <c r="GU167" i="3"/>
  <c r="GS167" i="3"/>
  <c r="GR167" i="3"/>
  <c r="GQ167" i="3"/>
  <c r="GO167" i="3"/>
  <c r="GN167" i="3"/>
  <c r="GM167" i="3"/>
  <c r="GK167" i="3"/>
  <c r="GJ167" i="3"/>
  <c r="JY163" i="3"/>
  <c r="JX163" i="3"/>
  <c r="JW163" i="3"/>
  <c r="JU163" i="3"/>
  <c r="JT163" i="3"/>
  <c r="JS163" i="3"/>
  <c r="JQ163" i="3"/>
  <c r="JP163" i="3"/>
  <c r="JO163" i="3"/>
  <c r="JM163" i="3"/>
  <c r="JL163" i="3"/>
  <c r="JK163" i="3"/>
  <c r="JI163" i="3"/>
  <c r="JH163" i="3"/>
  <c r="JG163" i="3"/>
  <c r="JE163" i="3"/>
  <c r="JD163" i="3"/>
  <c r="JC163" i="3"/>
  <c r="JA163" i="3"/>
  <c r="IZ163" i="3"/>
  <c r="IY163" i="3"/>
  <c r="IW163" i="3"/>
  <c r="IV163" i="3"/>
  <c r="IU163" i="3"/>
  <c r="IS163" i="3"/>
  <c r="IR163" i="3"/>
  <c r="IQ163" i="3"/>
  <c r="IO163" i="3"/>
  <c r="IN163" i="3"/>
  <c r="IK163" i="3"/>
  <c r="IJ163" i="3"/>
  <c r="IG163" i="3"/>
  <c r="IF163" i="3"/>
  <c r="IE163" i="3"/>
  <c r="IC163" i="3"/>
  <c r="IB163" i="3"/>
  <c r="IA163" i="3"/>
  <c r="HY163" i="3"/>
  <c r="HX163" i="3"/>
  <c r="HW163" i="3"/>
  <c r="HU163" i="3"/>
  <c r="HT163" i="3"/>
  <c r="HS163" i="3"/>
  <c r="HQ163" i="3"/>
  <c r="HP163" i="3"/>
  <c r="HO163" i="3"/>
  <c r="HM163" i="3"/>
  <c r="HL163" i="3"/>
  <c r="HK163" i="3"/>
  <c r="HI163" i="3"/>
  <c r="HH163" i="3"/>
  <c r="HG163" i="3"/>
  <c r="HE163" i="3"/>
  <c r="HD163" i="3"/>
  <c r="HC163" i="3"/>
  <c r="HA163" i="3"/>
  <c r="GZ163" i="3"/>
  <c r="GY163" i="3"/>
  <c r="GW163" i="3"/>
  <c r="GV163" i="3"/>
  <c r="GU163" i="3"/>
  <c r="GS163" i="3"/>
  <c r="GR163" i="3"/>
  <c r="GQ163" i="3"/>
  <c r="GO163" i="3"/>
  <c r="GN163" i="3"/>
  <c r="GM163" i="3"/>
  <c r="GK163" i="3"/>
  <c r="GJ163" i="3"/>
  <c r="GI163" i="3"/>
  <c r="IE153" i="3"/>
  <c r="IE148" i="3" s="1"/>
  <c r="HS153" i="3"/>
  <c r="HS148" i="3" s="1"/>
  <c r="JY138" i="3"/>
  <c r="JX138" i="3"/>
  <c r="JW138" i="3"/>
  <c r="JU138" i="3"/>
  <c r="JT138" i="3"/>
  <c r="JS138" i="3"/>
  <c r="JQ138" i="3"/>
  <c r="JP138" i="3"/>
  <c r="JO138" i="3"/>
  <c r="JM138" i="3"/>
  <c r="JL138" i="3"/>
  <c r="JK138" i="3"/>
  <c r="JI138" i="3"/>
  <c r="JH138" i="3"/>
  <c r="JG138" i="3"/>
  <c r="JE138" i="3"/>
  <c r="JD138" i="3"/>
  <c r="JC138" i="3"/>
  <c r="JA138" i="3"/>
  <c r="IZ138" i="3"/>
  <c r="IY138" i="3"/>
  <c r="IW138" i="3"/>
  <c r="IV138" i="3"/>
  <c r="IU138" i="3"/>
  <c r="IS138" i="3"/>
  <c r="IR138" i="3"/>
  <c r="IQ138" i="3"/>
  <c r="IO138" i="3"/>
  <c r="IN138" i="3"/>
  <c r="IK138" i="3"/>
  <c r="IJ138" i="3"/>
  <c r="IG138" i="3"/>
  <c r="IF138" i="3"/>
  <c r="IE138" i="3"/>
  <c r="IC138" i="3"/>
  <c r="IB138" i="3"/>
  <c r="IA138" i="3"/>
  <c r="HY138" i="3"/>
  <c r="HX138" i="3"/>
  <c r="HW138" i="3"/>
  <c r="HU138" i="3"/>
  <c r="HT138" i="3"/>
  <c r="HS138" i="3"/>
  <c r="HQ138" i="3"/>
  <c r="HP138" i="3"/>
  <c r="HO138" i="3"/>
  <c r="HM138" i="3"/>
  <c r="HL138" i="3"/>
  <c r="HK138" i="3"/>
  <c r="HI138" i="3"/>
  <c r="HH138" i="3"/>
  <c r="HG138" i="3"/>
  <c r="HE138" i="3"/>
  <c r="HD138" i="3"/>
  <c r="HC138" i="3"/>
  <c r="HA138" i="3"/>
  <c r="GZ138" i="3"/>
  <c r="GY138" i="3"/>
  <c r="GW138" i="3"/>
  <c r="GV138" i="3"/>
  <c r="GU138" i="3"/>
  <c r="GS138" i="3"/>
  <c r="GR138" i="3"/>
  <c r="GQ138" i="3"/>
  <c r="GO138" i="3"/>
  <c r="GN138" i="3"/>
  <c r="GM138" i="3"/>
  <c r="GK138" i="3"/>
  <c r="GJ138" i="3"/>
  <c r="GI138" i="3"/>
  <c r="HE134" i="3"/>
  <c r="JY134" i="3"/>
  <c r="JX134" i="3"/>
  <c r="JW134" i="3"/>
  <c r="JU134" i="3"/>
  <c r="JT134" i="3"/>
  <c r="JS134" i="3"/>
  <c r="JQ134" i="3"/>
  <c r="JP134" i="3"/>
  <c r="JO134" i="3"/>
  <c r="JM134" i="3"/>
  <c r="JL134" i="3"/>
  <c r="JK134" i="3"/>
  <c r="JI134" i="3"/>
  <c r="JH134" i="3"/>
  <c r="JG134" i="3"/>
  <c r="JE134" i="3"/>
  <c r="JD134" i="3"/>
  <c r="JC134" i="3"/>
  <c r="JA134" i="3"/>
  <c r="IZ134" i="3"/>
  <c r="IY134" i="3"/>
  <c r="IW134" i="3"/>
  <c r="IV134" i="3"/>
  <c r="IU134" i="3"/>
  <c r="IS134" i="3"/>
  <c r="IR134" i="3"/>
  <c r="IQ134" i="3"/>
  <c r="IO134" i="3"/>
  <c r="IN134" i="3"/>
  <c r="IK134" i="3"/>
  <c r="IJ134" i="3"/>
  <c r="IG134" i="3"/>
  <c r="IF134" i="3"/>
  <c r="IE134" i="3"/>
  <c r="IC134" i="3"/>
  <c r="IB134" i="3"/>
  <c r="IA134" i="3"/>
  <c r="HY134" i="3"/>
  <c r="HX134" i="3"/>
  <c r="HW134" i="3"/>
  <c r="HU134" i="3"/>
  <c r="HT134" i="3"/>
  <c r="HS134" i="3"/>
  <c r="HQ134" i="3"/>
  <c r="HP134" i="3"/>
  <c r="HO134" i="3"/>
  <c r="HM134" i="3"/>
  <c r="HL134" i="3"/>
  <c r="HK134" i="3"/>
  <c r="HI134" i="3"/>
  <c r="HH134" i="3"/>
  <c r="HG134" i="3"/>
  <c r="HD134" i="3"/>
  <c r="HC134" i="3"/>
  <c r="HA134" i="3"/>
  <c r="GZ134" i="3"/>
  <c r="GY134" i="3"/>
  <c r="GW134" i="3"/>
  <c r="GV134" i="3"/>
  <c r="GU134" i="3"/>
  <c r="GS134" i="3"/>
  <c r="GR134" i="3"/>
  <c r="GQ134" i="3"/>
  <c r="GO134" i="3"/>
  <c r="GN134" i="3"/>
  <c r="GM134" i="3"/>
  <c r="GK134" i="3"/>
  <c r="GJ134" i="3"/>
  <c r="GI134" i="3"/>
  <c r="JY130" i="3"/>
  <c r="JX130" i="3"/>
  <c r="JW130" i="3"/>
  <c r="JU130" i="3"/>
  <c r="JT130" i="3"/>
  <c r="JS130" i="3"/>
  <c r="JQ130" i="3"/>
  <c r="JP130" i="3"/>
  <c r="JO130" i="3"/>
  <c r="JM130" i="3"/>
  <c r="JL130" i="3"/>
  <c r="JK130" i="3"/>
  <c r="JI130" i="3"/>
  <c r="JH130" i="3"/>
  <c r="JG130" i="3"/>
  <c r="JE130" i="3"/>
  <c r="JD130" i="3"/>
  <c r="JC130" i="3"/>
  <c r="JA130" i="3"/>
  <c r="IZ130" i="3"/>
  <c r="IY130" i="3"/>
  <c r="IW130" i="3"/>
  <c r="IV130" i="3"/>
  <c r="IU130" i="3"/>
  <c r="IS130" i="3"/>
  <c r="IR130" i="3"/>
  <c r="IQ130" i="3"/>
  <c r="IO130" i="3"/>
  <c r="IN130" i="3"/>
  <c r="IK130" i="3"/>
  <c r="IJ130" i="3"/>
  <c r="IG130" i="3"/>
  <c r="IF130" i="3"/>
  <c r="IE130" i="3"/>
  <c r="IC130" i="3"/>
  <c r="IB130" i="3"/>
  <c r="IA130" i="3"/>
  <c r="HY130" i="3"/>
  <c r="HX130" i="3"/>
  <c r="HW130" i="3"/>
  <c r="HU130" i="3"/>
  <c r="HT130" i="3"/>
  <c r="HS130" i="3"/>
  <c r="HQ130" i="3"/>
  <c r="HP130" i="3"/>
  <c r="HO130" i="3"/>
  <c r="HM130" i="3"/>
  <c r="HL130" i="3"/>
  <c r="HK130" i="3"/>
  <c r="HI130" i="3"/>
  <c r="HH130" i="3"/>
  <c r="HG130" i="3"/>
  <c r="HE130" i="3"/>
  <c r="HD130" i="3"/>
  <c r="HC130" i="3"/>
  <c r="HA130" i="3"/>
  <c r="GZ130" i="3"/>
  <c r="GY130" i="3"/>
  <c r="GW130" i="3"/>
  <c r="GV130" i="3"/>
  <c r="GU130" i="3"/>
  <c r="GS130" i="3"/>
  <c r="GR130" i="3"/>
  <c r="GQ130" i="3"/>
  <c r="GO130" i="3"/>
  <c r="GN130" i="3"/>
  <c r="GM130" i="3"/>
  <c r="GK130" i="3"/>
  <c r="GJ130" i="3"/>
  <c r="GI130" i="3"/>
  <c r="JY126" i="3"/>
  <c r="JX126" i="3"/>
  <c r="JW126" i="3"/>
  <c r="JU126" i="3"/>
  <c r="JT126" i="3"/>
  <c r="JS126" i="3"/>
  <c r="JQ126" i="3"/>
  <c r="JP126" i="3"/>
  <c r="JO126" i="3"/>
  <c r="JM126" i="3"/>
  <c r="JL126" i="3"/>
  <c r="JK126" i="3"/>
  <c r="JI126" i="3"/>
  <c r="JH126" i="3"/>
  <c r="JG126" i="3"/>
  <c r="JE126" i="3"/>
  <c r="JD126" i="3"/>
  <c r="JC126" i="3"/>
  <c r="JA126" i="3"/>
  <c r="IZ126" i="3"/>
  <c r="IY126" i="3"/>
  <c r="IW126" i="3"/>
  <c r="IV126" i="3"/>
  <c r="IU126" i="3"/>
  <c r="IS126" i="3"/>
  <c r="IR126" i="3"/>
  <c r="IQ126" i="3"/>
  <c r="IO126" i="3"/>
  <c r="IN126" i="3"/>
  <c r="IK126" i="3"/>
  <c r="IJ126" i="3"/>
  <c r="IG126" i="3"/>
  <c r="IF126" i="3"/>
  <c r="IE126" i="3"/>
  <c r="IC126" i="3"/>
  <c r="IB126" i="3"/>
  <c r="IA126" i="3"/>
  <c r="HY126" i="3"/>
  <c r="HX126" i="3"/>
  <c r="HW126" i="3"/>
  <c r="HU126" i="3"/>
  <c r="HT126" i="3"/>
  <c r="HS126" i="3"/>
  <c r="HQ126" i="3"/>
  <c r="HP126" i="3"/>
  <c r="HO126" i="3"/>
  <c r="HM126" i="3"/>
  <c r="HL126" i="3"/>
  <c r="HK126" i="3"/>
  <c r="HI126" i="3"/>
  <c r="HH126" i="3"/>
  <c r="HG126" i="3"/>
  <c r="HE126" i="3"/>
  <c r="HD126" i="3"/>
  <c r="HC126" i="3"/>
  <c r="HA126" i="3"/>
  <c r="GZ126" i="3"/>
  <c r="GY126" i="3"/>
  <c r="GW126" i="3"/>
  <c r="GV126" i="3"/>
  <c r="GU126" i="3"/>
  <c r="GS126" i="3"/>
  <c r="GR126" i="3"/>
  <c r="GQ126" i="3"/>
  <c r="GO126" i="3"/>
  <c r="GN126" i="3"/>
  <c r="GM126" i="3"/>
  <c r="GK126" i="3"/>
  <c r="GJ126" i="3"/>
  <c r="GI126" i="3"/>
  <c r="JY123" i="3"/>
  <c r="JX123" i="3"/>
  <c r="JW123" i="3"/>
  <c r="JU123" i="3"/>
  <c r="JT123" i="3"/>
  <c r="JS123" i="3"/>
  <c r="JQ123" i="3"/>
  <c r="JP123" i="3"/>
  <c r="JO123" i="3"/>
  <c r="JM123" i="3"/>
  <c r="JL123" i="3"/>
  <c r="JK123" i="3"/>
  <c r="JI123" i="3"/>
  <c r="JH123" i="3"/>
  <c r="JG123" i="3"/>
  <c r="JE123" i="3"/>
  <c r="JD123" i="3"/>
  <c r="JC123" i="3"/>
  <c r="JA123" i="3"/>
  <c r="IZ123" i="3"/>
  <c r="IY123" i="3"/>
  <c r="IW123" i="3"/>
  <c r="IV123" i="3"/>
  <c r="IU123" i="3"/>
  <c r="IS123" i="3"/>
  <c r="IR123" i="3"/>
  <c r="IQ123" i="3"/>
  <c r="IO123" i="3"/>
  <c r="IN123" i="3"/>
  <c r="IK123" i="3"/>
  <c r="IJ123" i="3"/>
  <c r="IG123" i="3"/>
  <c r="IF123" i="3"/>
  <c r="IE123" i="3"/>
  <c r="IC123" i="3"/>
  <c r="IB123" i="3"/>
  <c r="IA123" i="3"/>
  <c r="HY123" i="3"/>
  <c r="HX123" i="3"/>
  <c r="HW123" i="3"/>
  <c r="HU123" i="3"/>
  <c r="HT123" i="3"/>
  <c r="HS123" i="3"/>
  <c r="HQ123" i="3"/>
  <c r="HP123" i="3"/>
  <c r="HO123" i="3"/>
  <c r="HM123" i="3"/>
  <c r="HL123" i="3"/>
  <c r="HK123" i="3"/>
  <c r="HI123" i="3"/>
  <c r="HH123" i="3"/>
  <c r="HG123" i="3"/>
  <c r="HE123" i="3"/>
  <c r="HD123" i="3"/>
  <c r="HC123" i="3"/>
  <c r="HA123" i="3"/>
  <c r="GZ123" i="3"/>
  <c r="GY123" i="3"/>
  <c r="GW123" i="3"/>
  <c r="GV123" i="3"/>
  <c r="GU123" i="3"/>
  <c r="GS123" i="3"/>
  <c r="GR123" i="3"/>
  <c r="GQ123" i="3"/>
  <c r="GO123" i="3"/>
  <c r="GN123" i="3"/>
  <c r="GM123" i="3"/>
  <c r="GK123" i="3"/>
  <c r="GJ123" i="3"/>
  <c r="GI123" i="3"/>
  <c r="JY117" i="3"/>
  <c r="JX117" i="3"/>
  <c r="JW117" i="3"/>
  <c r="JU117" i="3"/>
  <c r="JT117" i="3"/>
  <c r="JS117" i="3"/>
  <c r="JQ117" i="3"/>
  <c r="JP117" i="3"/>
  <c r="JO117" i="3"/>
  <c r="JM117" i="3"/>
  <c r="JL117" i="3"/>
  <c r="JK117" i="3"/>
  <c r="JI117" i="3"/>
  <c r="JH117" i="3"/>
  <c r="JG117" i="3"/>
  <c r="JE117" i="3"/>
  <c r="JD117" i="3"/>
  <c r="JC117" i="3"/>
  <c r="JA117" i="3"/>
  <c r="IZ117" i="3"/>
  <c r="IY117" i="3"/>
  <c r="IW117" i="3"/>
  <c r="IV117" i="3"/>
  <c r="IU117" i="3"/>
  <c r="IS117" i="3"/>
  <c r="IR117" i="3"/>
  <c r="IQ117" i="3"/>
  <c r="IO117" i="3"/>
  <c r="IN117" i="3"/>
  <c r="IK117" i="3"/>
  <c r="IJ117" i="3"/>
  <c r="IG117" i="3"/>
  <c r="IF117" i="3"/>
  <c r="IE117" i="3"/>
  <c r="IC117" i="3"/>
  <c r="IB117" i="3"/>
  <c r="IA117" i="3"/>
  <c r="HY117" i="3"/>
  <c r="HX117" i="3"/>
  <c r="HW117" i="3"/>
  <c r="HU117" i="3"/>
  <c r="HT117" i="3"/>
  <c r="HS117" i="3"/>
  <c r="HQ117" i="3"/>
  <c r="HP117" i="3"/>
  <c r="HO117" i="3"/>
  <c r="HM117" i="3"/>
  <c r="HL117" i="3"/>
  <c r="HK117" i="3"/>
  <c r="HI117" i="3"/>
  <c r="HH117" i="3"/>
  <c r="HG117" i="3"/>
  <c r="HE117" i="3"/>
  <c r="HD117" i="3"/>
  <c r="HC117" i="3"/>
  <c r="HA117" i="3"/>
  <c r="GZ117" i="3"/>
  <c r="GY117" i="3"/>
  <c r="GW117" i="3"/>
  <c r="GV117" i="3"/>
  <c r="GU117" i="3"/>
  <c r="GS117" i="3"/>
  <c r="GR117" i="3"/>
  <c r="GQ117" i="3"/>
  <c r="GO117" i="3"/>
  <c r="GN117" i="3"/>
  <c r="GM117" i="3"/>
  <c r="GK117" i="3"/>
  <c r="GJ117" i="3"/>
  <c r="GI117" i="3"/>
  <c r="JY110" i="3"/>
  <c r="JX110" i="3"/>
  <c r="JW110" i="3"/>
  <c r="JU110" i="3"/>
  <c r="JT110" i="3"/>
  <c r="JS110" i="3"/>
  <c r="JQ110" i="3"/>
  <c r="JP110" i="3"/>
  <c r="JO110" i="3"/>
  <c r="JM110" i="3"/>
  <c r="JL110" i="3"/>
  <c r="JK110" i="3"/>
  <c r="JI110" i="3"/>
  <c r="JH110" i="3"/>
  <c r="JG110" i="3"/>
  <c r="JE110" i="3"/>
  <c r="JD110" i="3"/>
  <c r="JC110" i="3"/>
  <c r="JA110" i="3"/>
  <c r="IZ110" i="3"/>
  <c r="IY110" i="3"/>
  <c r="IW110" i="3"/>
  <c r="IV110" i="3"/>
  <c r="IU110" i="3"/>
  <c r="IS110" i="3"/>
  <c r="IR110" i="3"/>
  <c r="IQ110" i="3"/>
  <c r="IO110" i="3"/>
  <c r="IN110" i="3"/>
  <c r="IK110" i="3"/>
  <c r="IJ110" i="3"/>
  <c r="IG110" i="3"/>
  <c r="IF110" i="3"/>
  <c r="IE110" i="3"/>
  <c r="IC110" i="3"/>
  <c r="IB110" i="3"/>
  <c r="IA110" i="3"/>
  <c r="HY110" i="3"/>
  <c r="HX110" i="3"/>
  <c r="HW110" i="3"/>
  <c r="HU110" i="3"/>
  <c r="HT110" i="3"/>
  <c r="HS110" i="3"/>
  <c r="HQ110" i="3"/>
  <c r="HP110" i="3"/>
  <c r="HO110" i="3"/>
  <c r="HM110" i="3"/>
  <c r="HL110" i="3"/>
  <c r="HK110" i="3"/>
  <c r="HI110" i="3"/>
  <c r="HH110" i="3"/>
  <c r="HG110" i="3"/>
  <c r="HE110" i="3"/>
  <c r="HD110" i="3"/>
  <c r="HC110" i="3"/>
  <c r="HA110" i="3"/>
  <c r="GZ110" i="3"/>
  <c r="GY110" i="3"/>
  <c r="GW110" i="3"/>
  <c r="GV110" i="3"/>
  <c r="GU110" i="3"/>
  <c r="GS110" i="3"/>
  <c r="GR110" i="3"/>
  <c r="GQ110" i="3"/>
  <c r="GO110" i="3"/>
  <c r="GN110" i="3"/>
  <c r="GM110" i="3"/>
  <c r="GK110" i="3"/>
  <c r="GJ110" i="3"/>
  <c r="GI110" i="3"/>
  <c r="JY102" i="3"/>
  <c r="JX102" i="3"/>
  <c r="JW102" i="3"/>
  <c r="JU102" i="3"/>
  <c r="JT102" i="3"/>
  <c r="JS102" i="3"/>
  <c r="JQ102" i="3"/>
  <c r="JP102" i="3"/>
  <c r="JO102" i="3"/>
  <c r="JM102" i="3"/>
  <c r="JL102" i="3"/>
  <c r="JK102" i="3"/>
  <c r="JI102" i="3"/>
  <c r="JH102" i="3"/>
  <c r="JG102" i="3"/>
  <c r="JE102" i="3"/>
  <c r="JD102" i="3"/>
  <c r="JC102" i="3"/>
  <c r="JA102" i="3"/>
  <c r="IZ102" i="3"/>
  <c r="IY102" i="3"/>
  <c r="IW102" i="3"/>
  <c r="IV102" i="3"/>
  <c r="IU102" i="3"/>
  <c r="IS102" i="3"/>
  <c r="IR102" i="3"/>
  <c r="IQ102" i="3"/>
  <c r="IO102" i="3"/>
  <c r="IN102" i="3"/>
  <c r="IK102" i="3"/>
  <c r="IJ102" i="3"/>
  <c r="IG102" i="3"/>
  <c r="IF102" i="3"/>
  <c r="IE102" i="3"/>
  <c r="IC102" i="3"/>
  <c r="IB102" i="3"/>
  <c r="IA102" i="3"/>
  <c r="HY102" i="3"/>
  <c r="HX102" i="3"/>
  <c r="HW102" i="3"/>
  <c r="HU102" i="3"/>
  <c r="HT102" i="3"/>
  <c r="HS102" i="3"/>
  <c r="HQ102" i="3"/>
  <c r="HP102" i="3"/>
  <c r="HO102" i="3"/>
  <c r="HM102" i="3"/>
  <c r="HL102" i="3"/>
  <c r="HK102" i="3"/>
  <c r="HI102" i="3"/>
  <c r="HH102" i="3"/>
  <c r="HG102" i="3"/>
  <c r="HE102" i="3"/>
  <c r="HD102" i="3"/>
  <c r="HC102" i="3"/>
  <c r="HA102" i="3"/>
  <c r="GZ102" i="3"/>
  <c r="GY102" i="3"/>
  <c r="GW102" i="3"/>
  <c r="GV102" i="3"/>
  <c r="GU102" i="3"/>
  <c r="GS102" i="3"/>
  <c r="GR102" i="3"/>
  <c r="GQ102" i="3"/>
  <c r="GO102" i="3"/>
  <c r="GN102" i="3"/>
  <c r="GM102" i="3"/>
  <c r="GK102" i="3"/>
  <c r="GJ102" i="3"/>
  <c r="GI102" i="3"/>
  <c r="JY71" i="3"/>
  <c r="JX71" i="3"/>
  <c r="JW71" i="3"/>
  <c r="JU71" i="3"/>
  <c r="JT71" i="3"/>
  <c r="JS71" i="3"/>
  <c r="JQ71" i="3"/>
  <c r="JP71" i="3"/>
  <c r="JO71" i="3"/>
  <c r="JM71" i="3"/>
  <c r="JL71" i="3"/>
  <c r="JK71" i="3"/>
  <c r="JI71" i="3"/>
  <c r="JH71" i="3"/>
  <c r="JG71" i="3"/>
  <c r="JE71" i="3"/>
  <c r="JD71" i="3"/>
  <c r="JC71" i="3"/>
  <c r="JA71" i="3"/>
  <c r="IZ71" i="3"/>
  <c r="IY71" i="3"/>
  <c r="IW71" i="3"/>
  <c r="IV71" i="3"/>
  <c r="IU71" i="3"/>
  <c r="IS71" i="3"/>
  <c r="IR71" i="3"/>
  <c r="IQ71" i="3"/>
  <c r="IO71" i="3"/>
  <c r="IN71" i="3"/>
  <c r="IK71" i="3"/>
  <c r="IJ71" i="3"/>
  <c r="IG71" i="3"/>
  <c r="IF71" i="3"/>
  <c r="IE71" i="3"/>
  <c r="IC71" i="3"/>
  <c r="IB71" i="3"/>
  <c r="IA71" i="3"/>
  <c r="HY71" i="3"/>
  <c r="HX71" i="3"/>
  <c r="HW71" i="3"/>
  <c r="HU71" i="3"/>
  <c r="HT71" i="3"/>
  <c r="HS71" i="3"/>
  <c r="HQ71" i="3"/>
  <c r="HP71" i="3"/>
  <c r="HO71" i="3"/>
  <c r="HM71" i="3"/>
  <c r="HL71" i="3"/>
  <c r="HK71" i="3"/>
  <c r="HI71" i="3"/>
  <c r="HH71" i="3"/>
  <c r="HG71" i="3"/>
  <c r="HE71" i="3"/>
  <c r="HD71" i="3"/>
  <c r="HC71" i="3"/>
  <c r="HA71" i="3"/>
  <c r="GZ71" i="3"/>
  <c r="GY71" i="3"/>
  <c r="GW71" i="3"/>
  <c r="GV71" i="3"/>
  <c r="GU71" i="3"/>
  <c r="GS71" i="3"/>
  <c r="GR71" i="3"/>
  <c r="GQ71" i="3"/>
  <c r="GO71" i="3"/>
  <c r="GN71" i="3"/>
  <c r="GM71" i="3"/>
  <c r="GK71" i="3"/>
  <c r="GJ71" i="3"/>
  <c r="GI71" i="3"/>
  <c r="HE57" i="3"/>
  <c r="JY57" i="3"/>
  <c r="JX57" i="3"/>
  <c r="JW57" i="3"/>
  <c r="JU57" i="3"/>
  <c r="JT57" i="3"/>
  <c r="JS57" i="3"/>
  <c r="JQ57" i="3"/>
  <c r="JP57" i="3"/>
  <c r="JO57" i="3"/>
  <c r="JM57" i="3"/>
  <c r="JL57" i="3"/>
  <c r="JK57" i="3"/>
  <c r="JI57" i="3"/>
  <c r="JH57" i="3"/>
  <c r="JG57" i="3"/>
  <c r="JE57" i="3"/>
  <c r="JD57" i="3"/>
  <c r="JC57" i="3"/>
  <c r="JA57" i="3"/>
  <c r="IZ57" i="3"/>
  <c r="IY57" i="3"/>
  <c r="IW57" i="3"/>
  <c r="IV57" i="3"/>
  <c r="IU57" i="3"/>
  <c r="IS57" i="3"/>
  <c r="IR57" i="3"/>
  <c r="IQ57" i="3"/>
  <c r="IO57" i="3"/>
  <c r="IN57" i="3"/>
  <c r="IM57" i="3"/>
  <c r="IM56" i="3" s="1"/>
  <c r="IK57" i="3"/>
  <c r="IJ57" i="3"/>
  <c r="II57" i="3"/>
  <c r="II56" i="3" s="1"/>
  <c r="IG57" i="3"/>
  <c r="IF57" i="3"/>
  <c r="IE57" i="3"/>
  <c r="IC57" i="3"/>
  <c r="IB57" i="3"/>
  <c r="IA57" i="3"/>
  <c r="HY57" i="3"/>
  <c r="HX57" i="3"/>
  <c r="HW57" i="3"/>
  <c r="HU57" i="3"/>
  <c r="HT57" i="3"/>
  <c r="HS57" i="3"/>
  <c r="HQ57" i="3"/>
  <c r="HP57" i="3"/>
  <c r="HO57" i="3"/>
  <c r="HM57" i="3"/>
  <c r="HL57" i="3"/>
  <c r="HK57" i="3"/>
  <c r="HI57" i="3"/>
  <c r="HH57" i="3"/>
  <c r="HG57" i="3"/>
  <c r="HD57" i="3"/>
  <c r="HC57" i="3"/>
  <c r="HA57" i="3"/>
  <c r="GZ57" i="3"/>
  <c r="GY57" i="3"/>
  <c r="GW57" i="3"/>
  <c r="GV57" i="3"/>
  <c r="GU57" i="3"/>
  <c r="GS57" i="3"/>
  <c r="GR57" i="3"/>
  <c r="GQ57" i="3"/>
  <c r="GO57" i="3"/>
  <c r="GN57" i="3"/>
  <c r="GM57" i="3"/>
  <c r="GK57" i="3"/>
  <c r="GJ57" i="3"/>
  <c r="GI57" i="3"/>
  <c r="HO54" i="3"/>
  <c r="HO47" i="3" s="1"/>
  <c r="HC54" i="3"/>
  <c r="HC47" i="3" s="1"/>
  <c r="JY47" i="3"/>
  <c r="JX47" i="3"/>
  <c r="JW47" i="3"/>
  <c r="JU47" i="3"/>
  <c r="JT47" i="3"/>
  <c r="JS47" i="3"/>
  <c r="JQ47" i="3"/>
  <c r="JP47" i="3"/>
  <c r="JO47" i="3"/>
  <c r="JM47" i="3"/>
  <c r="JL47" i="3"/>
  <c r="JK47" i="3"/>
  <c r="JI47" i="3"/>
  <c r="JH47" i="3"/>
  <c r="JG47" i="3"/>
  <c r="JE47" i="3"/>
  <c r="JD47" i="3"/>
  <c r="JA47" i="3"/>
  <c r="IZ47" i="3"/>
  <c r="IY47" i="3"/>
  <c r="IW47" i="3"/>
  <c r="IV47" i="3"/>
  <c r="IU47" i="3"/>
  <c r="IS47" i="3"/>
  <c r="IR47" i="3"/>
  <c r="IQ47" i="3"/>
  <c r="IO47" i="3"/>
  <c r="IN47" i="3"/>
  <c r="IM47" i="3"/>
  <c r="IK47" i="3"/>
  <c r="IJ47" i="3"/>
  <c r="II47" i="3"/>
  <c r="IG47" i="3"/>
  <c r="IF47" i="3"/>
  <c r="IE47" i="3"/>
  <c r="IC47" i="3"/>
  <c r="IB47" i="3"/>
  <c r="IA47" i="3"/>
  <c r="HY47" i="3"/>
  <c r="HX47" i="3"/>
  <c r="HW47" i="3"/>
  <c r="HU47" i="3"/>
  <c r="HT47" i="3"/>
  <c r="HS47" i="3"/>
  <c r="HQ47" i="3"/>
  <c r="HP47" i="3"/>
  <c r="HM47" i="3"/>
  <c r="HL47" i="3"/>
  <c r="HK47" i="3"/>
  <c r="HI47" i="3"/>
  <c r="HH47" i="3"/>
  <c r="HG47" i="3"/>
  <c r="HE47" i="3"/>
  <c r="HD47" i="3"/>
  <c r="HA47" i="3"/>
  <c r="GZ47" i="3"/>
  <c r="GY47" i="3"/>
  <c r="GW47" i="3"/>
  <c r="GV47" i="3"/>
  <c r="GU47" i="3"/>
  <c r="GS47" i="3"/>
  <c r="GR47" i="3"/>
  <c r="GQ47" i="3"/>
  <c r="GO47" i="3"/>
  <c r="GN47" i="3"/>
  <c r="GM47" i="3"/>
  <c r="GK47" i="3"/>
  <c r="GJ47" i="3"/>
  <c r="GI47" i="3"/>
  <c r="JY43" i="3"/>
  <c r="JX43" i="3"/>
  <c r="JW43" i="3"/>
  <c r="JU43" i="3"/>
  <c r="JT43" i="3"/>
  <c r="JS43" i="3"/>
  <c r="JQ43" i="3"/>
  <c r="JP43" i="3"/>
  <c r="JO43" i="3"/>
  <c r="JM43" i="3"/>
  <c r="JL43" i="3"/>
  <c r="JK43" i="3"/>
  <c r="JI43" i="3"/>
  <c r="JH43" i="3"/>
  <c r="JG43" i="3"/>
  <c r="JE43" i="3"/>
  <c r="JD43" i="3"/>
  <c r="JC43" i="3"/>
  <c r="JA43" i="3"/>
  <c r="IZ43" i="3"/>
  <c r="IY43" i="3"/>
  <c r="IW43" i="3"/>
  <c r="IV43" i="3"/>
  <c r="IU43" i="3"/>
  <c r="IS43" i="3"/>
  <c r="IR43" i="3"/>
  <c r="IQ43" i="3"/>
  <c r="IO43" i="3"/>
  <c r="IN43" i="3"/>
  <c r="IM43" i="3"/>
  <c r="IK43" i="3"/>
  <c r="IJ43" i="3"/>
  <c r="II43" i="3"/>
  <c r="IG43" i="3"/>
  <c r="IF43" i="3"/>
  <c r="IE43" i="3"/>
  <c r="IC43" i="3"/>
  <c r="IB43" i="3"/>
  <c r="IA43" i="3"/>
  <c r="HY43" i="3"/>
  <c r="HX43" i="3"/>
  <c r="HW43" i="3"/>
  <c r="HU43" i="3"/>
  <c r="HT43" i="3"/>
  <c r="HS43" i="3"/>
  <c r="HQ43" i="3"/>
  <c r="HP43" i="3"/>
  <c r="HO43" i="3"/>
  <c r="HM43" i="3"/>
  <c r="HL43" i="3"/>
  <c r="HK43" i="3"/>
  <c r="HI43" i="3"/>
  <c r="HH43" i="3"/>
  <c r="HG43" i="3"/>
  <c r="HE43" i="3"/>
  <c r="HD43" i="3"/>
  <c r="HC43" i="3"/>
  <c r="HA43" i="3"/>
  <c r="GZ43" i="3"/>
  <c r="GY43" i="3"/>
  <c r="GW43" i="3"/>
  <c r="GV43" i="3"/>
  <c r="GU43" i="3"/>
  <c r="GS43" i="3"/>
  <c r="GR43" i="3"/>
  <c r="GQ43" i="3"/>
  <c r="GO43" i="3"/>
  <c r="GN43" i="3"/>
  <c r="GM43" i="3"/>
  <c r="GK43" i="3"/>
  <c r="GJ43" i="3"/>
  <c r="GI43" i="3"/>
  <c r="JY32" i="3"/>
  <c r="JX32" i="3"/>
  <c r="JW32" i="3"/>
  <c r="JU32" i="3"/>
  <c r="JT32" i="3"/>
  <c r="JS32" i="3"/>
  <c r="JQ32" i="3"/>
  <c r="JP32" i="3"/>
  <c r="JO32" i="3"/>
  <c r="JM32" i="3"/>
  <c r="JL32" i="3"/>
  <c r="JK32" i="3"/>
  <c r="JI32" i="3"/>
  <c r="JH32" i="3"/>
  <c r="JG32" i="3"/>
  <c r="JE32" i="3"/>
  <c r="JD32" i="3"/>
  <c r="JC32" i="3"/>
  <c r="JA32" i="3"/>
  <c r="IZ32" i="3"/>
  <c r="IY32" i="3"/>
  <c r="IW32" i="3"/>
  <c r="IV32" i="3"/>
  <c r="IU32" i="3"/>
  <c r="IS32" i="3"/>
  <c r="IR32" i="3"/>
  <c r="IQ32" i="3"/>
  <c r="IO32" i="3"/>
  <c r="IN32" i="3"/>
  <c r="IM32" i="3"/>
  <c r="IK32" i="3"/>
  <c r="IJ32" i="3"/>
  <c r="II32" i="3"/>
  <c r="IG32" i="3"/>
  <c r="IF32" i="3"/>
  <c r="IE32" i="3"/>
  <c r="IC32" i="3"/>
  <c r="IB32" i="3"/>
  <c r="IA32" i="3"/>
  <c r="HY32" i="3"/>
  <c r="HX32" i="3"/>
  <c r="HW32" i="3"/>
  <c r="HU32" i="3"/>
  <c r="HT32" i="3"/>
  <c r="HS32" i="3"/>
  <c r="HQ32" i="3"/>
  <c r="HP32" i="3"/>
  <c r="HO32" i="3"/>
  <c r="HM32" i="3"/>
  <c r="HL32" i="3"/>
  <c r="HK32" i="3"/>
  <c r="HI32" i="3"/>
  <c r="HH32" i="3"/>
  <c r="HG32" i="3"/>
  <c r="HE32" i="3"/>
  <c r="HD32" i="3"/>
  <c r="HC32" i="3"/>
  <c r="HA32" i="3"/>
  <c r="GZ32" i="3"/>
  <c r="GY32" i="3"/>
  <c r="GW32" i="3"/>
  <c r="GV32" i="3"/>
  <c r="GU32" i="3"/>
  <c r="GS32" i="3"/>
  <c r="GR32" i="3"/>
  <c r="GQ32" i="3"/>
  <c r="GO32" i="3"/>
  <c r="GN32" i="3"/>
  <c r="GM32" i="3"/>
  <c r="GK32" i="3"/>
  <c r="GJ32" i="3"/>
  <c r="GI32" i="3"/>
  <c r="JY28" i="3"/>
  <c r="JX28" i="3"/>
  <c r="JW28" i="3"/>
  <c r="JU28" i="3"/>
  <c r="JT28" i="3"/>
  <c r="JS28" i="3"/>
  <c r="JQ28" i="3"/>
  <c r="JP28" i="3"/>
  <c r="JO28" i="3"/>
  <c r="JM28" i="3"/>
  <c r="JL28" i="3"/>
  <c r="JK28" i="3"/>
  <c r="JI28" i="3"/>
  <c r="JH28" i="3"/>
  <c r="JG28" i="3"/>
  <c r="JE28" i="3"/>
  <c r="JD28" i="3"/>
  <c r="JC28" i="3"/>
  <c r="JA28" i="3"/>
  <c r="IZ28" i="3"/>
  <c r="IY28" i="3"/>
  <c r="IW28" i="3"/>
  <c r="IV28" i="3"/>
  <c r="IU28" i="3"/>
  <c r="IS28" i="3"/>
  <c r="IR28" i="3"/>
  <c r="IQ28" i="3"/>
  <c r="IO28" i="3"/>
  <c r="IN28" i="3"/>
  <c r="IM28" i="3"/>
  <c r="IK28" i="3"/>
  <c r="IJ28" i="3"/>
  <c r="II28" i="3"/>
  <c r="IG28" i="3"/>
  <c r="IF28" i="3"/>
  <c r="IE28" i="3"/>
  <c r="IC28" i="3"/>
  <c r="IB28" i="3"/>
  <c r="IA28" i="3"/>
  <c r="HY28" i="3"/>
  <c r="HX28" i="3"/>
  <c r="HW28" i="3"/>
  <c r="HU28" i="3"/>
  <c r="HT28" i="3"/>
  <c r="HS28" i="3"/>
  <c r="HQ28" i="3"/>
  <c r="HP28" i="3"/>
  <c r="HO28" i="3"/>
  <c r="HM28" i="3"/>
  <c r="HL28" i="3"/>
  <c r="HK28" i="3"/>
  <c r="HI28" i="3"/>
  <c r="HH28" i="3"/>
  <c r="HG28" i="3"/>
  <c r="HE28" i="3"/>
  <c r="HD28" i="3"/>
  <c r="HC28" i="3"/>
  <c r="HA28" i="3"/>
  <c r="GZ28" i="3"/>
  <c r="GY28" i="3"/>
  <c r="GW28" i="3"/>
  <c r="GV28" i="3"/>
  <c r="GU28" i="3"/>
  <c r="GS28" i="3"/>
  <c r="GR28" i="3"/>
  <c r="GQ28" i="3"/>
  <c r="GO28" i="3"/>
  <c r="GN28" i="3"/>
  <c r="GM28" i="3"/>
  <c r="GK28" i="3"/>
  <c r="GJ28" i="3"/>
  <c r="GI28" i="3"/>
  <c r="JY23" i="3"/>
  <c r="JX23" i="3"/>
  <c r="JW23" i="3"/>
  <c r="JU23" i="3"/>
  <c r="JT23" i="3"/>
  <c r="JS23" i="3"/>
  <c r="JQ23" i="3"/>
  <c r="JP23" i="3"/>
  <c r="JO23" i="3"/>
  <c r="JM23" i="3"/>
  <c r="JL23" i="3"/>
  <c r="JK23" i="3"/>
  <c r="JI23" i="3"/>
  <c r="JH23" i="3"/>
  <c r="JG23" i="3"/>
  <c r="JE23" i="3"/>
  <c r="JD23" i="3"/>
  <c r="JC23" i="3"/>
  <c r="JA23" i="3"/>
  <c r="IZ23" i="3"/>
  <c r="IY23" i="3"/>
  <c r="IW23" i="3"/>
  <c r="IV23" i="3"/>
  <c r="IU23" i="3"/>
  <c r="IS23" i="3"/>
  <c r="IR23" i="3"/>
  <c r="IQ23" i="3"/>
  <c r="IO23" i="3"/>
  <c r="IN23" i="3"/>
  <c r="IM23" i="3"/>
  <c r="IK23" i="3"/>
  <c r="IJ23" i="3"/>
  <c r="II23" i="3"/>
  <c r="IG23" i="3"/>
  <c r="IF23" i="3"/>
  <c r="IE23" i="3"/>
  <c r="IC23" i="3"/>
  <c r="IB23" i="3"/>
  <c r="IA23" i="3"/>
  <c r="HY23" i="3"/>
  <c r="HX23" i="3"/>
  <c r="HW23" i="3"/>
  <c r="HU23" i="3"/>
  <c r="HT23" i="3"/>
  <c r="HS23" i="3"/>
  <c r="HQ23" i="3"/>
  <c r="HP23" i="3"/>
  <c r="HO23" i="3"/>
  <c r="HM23" i="3"/>
  <c r="HL23" i="3"/>
  <c r="HK23" i="3"/>
  <c r="HI23" i="3"/>
  <c r="HH23" i="3"/>
  <c r="HG23" i="3"/>
  <c r="HE23" i="3"/>
  <c r="HD23" i="3"/>
  <c r="HC23" i="3"/>
  <c r="HA23" i="3"/>
  <c r="GZ23" i="3"/>
  <c r="GY23" i="3"/>
  <c r="GW23" i="3"/>
  <c r="GV23" i="3"/>
  <c r="GU23" i="3"/>
  <c r="GS23" i="3"/>
  <c r="GR23" i="3"/>
  <c r="GQ23" i="3"/>
  <c r="GO23" i="3"/>
  <c r="GN23" i="3"/>
  <c r="GM23" i="3"/>
  <c r="GK23" i="3"/>
  <c r="GJ23" i="3"/>
  <c r="GI23" i="3"/>
  <c r="JY21" i="3"/>
  <c r="JX21" i="3"/>
  <c r="JW21" i="3"/>
  <c r="JU21" i="3"/>
  <c r="JT21" i="3"/>
  <c r="JS21" i="3"/>
  <c r="JQ21" i="3"/>
  <c r="JP21" i="3"/>
  <c r="JO21" i="3"/>
  <c r="JM21" i="3"/>
  <c r="JL21" i="3"/>
  <c r="JK21" i="3"/>
  <c r="JI21" i="3"/>
  <c r="JH21" i="3"/>
  <c r="JG21" i="3"/>
  <c r="JE21" i="3"/>
  <c r="JD21" i="3"/>
  <c r="JC21" i="3"/>
  <c r="JA21" i="3"/>
  <c r="IZ21" i="3"/>
  <c r="IY21" i="3"/>
  <c r="IW21" i="3"/>
  <c r="IV21" i="3"/>
  <c r="IU21" i="3"/>
  <c r="IS21" i="3"/>
  <c r="IR21" i="3"/>
  <c r="IQ21" i="3"/>
  <c r="IO21" i="3"/>
  <c r="IN21" i="3"/>
  <c r="IM21" i="3"/>
  <c r="IK21" i="3"/>
  <c r="IJ21" i="3"/>
  <c r="II21" i="3"/>
  <c r="IG21" i="3"/>
  <c r="IF21" i="3"/>
  <c r="IE21" i="3"/>
  <c r="IC21" i="3"/>
  <c r="IB21" i="3"/>
  <c r="IA21" i="3"/>
  <c r="HY21" i="3"/>
  <c r="HX21" i="3"/>
  <c r="HW21" i="3"/>
  <c r="HU21" i="3"/>
  <c r="HT21" i="3"/>
  <c r="HS21" i="3"/>
  <c r="HQ21" i="3"/>
  <c r="HP21" i="3"/>
  <c r="HO21" i="3"/>
  <c r="HM21" i="3"/>
  <c r="HL21" i="3"/>
  <c r="HK21" i="3"/>
  <c r="HI21" i="3"/>
  <c r="HH21" i="3"/>
  <c r="HG21" i="3"/>
  <c r="HE21" i="3"/>
  <c r="HD21" i="3"/>
  <c r="HC21" i="3"/>
  <c r="HA21" i="3"/>
  <c r="GZ21" i="3"/>
  <c r="GY21" i="3"/>
  <c r="GW21" i="3"/>
  <c r="GV21" i="3"/>
  <c r="GU21" i="3"/>
  <c r="GS21" i="3"/>
  <c r="GR21" i="3"/>
  <c r="GQ21" i="3"/>
  <c r="GO21" i="3"/>
  <c r="GN21" i="3"/>
  <c r="GM21" i="3"/>
  <c r="GK21" i="3"/>
  <c r="GJ21" i="3"/>
  <c r="GI21" i="3"/>
  <c r="JY8" i="3"/>
  <c r="JY7" i="3" s="1"/>
  <c r="JX8" i="3"/>
  <c r="JW8" i="3"/>
  <c r="JU8" i="3"/>
  <c r="JT8" i="3"/>
  <c r="JT7" i="3" s="1"/>
  <c r="JS8" i="3"/>
  <c r="JQ8" i="3"/>
  <c r="JP8" i="3"/>
  <c r="JO8" i="3"/>
  <c r="JO7" i="3" s="1"/>
  <c r="JM8" i="3"/>
  <c r="JL8" i="3"/>
  <c r="JK8" i="3"/>
  <c r="JI8" i="3"/>
  <c r="JI7" i="3" s="1"/>
  <c r="JH8" i="3"/>
  <c r="JG8" i="3"/>
  <c r="JE8" i="3"/>
  <c r="JD8" i="3"/>
  <c r="JC8" i="3"/>
  <c r="JA8" i="3"/>
  <c r="IZ8" i="3"/>
  <c r="IY8" i="3"/>
  <c r="IW8" i="3"/>
  <c r="IV8" i="3"/>
  <c r="IU8" i="3"/>
  <c r="IS8" i="3"/>
  <c r="IR8" i="3"/>
  <c r="IQ8" i="3"/>
  <c r="IO8" i="3"/>
  <c r="IN8" i="3"/>
  <c r="IN7" i="3" s="1"/>
  <c r="IM8" i="3"/>
  <c r="IK8" i="3"/>
  <c r="IJ8" i="3"/>
  <c r="II8" i="3"/>
  <c r="II7" i="3" s="1"/>
  <c r="IG8" i="3"/>
  <c r="IF8" i="3"/>
  <c r="IE8" i="3"/>
  <c r="IC8" i="3"/>
  <c r="IC7" i="3" s="1"/>
  <c r="IB8" i="3"/>
  <c r="IA8" i="3"/>
  <c r="HY8" i="3"/>
  <c r="HX8" i="3"/>
  <c r="HX7" i="3" s="1"/>
  <c r="HW8" i="3"/>
  <c r="HU8" i="3"/>
  <c r="HT8" i="3"/>
  <c r="HQ8" i="3"/>
  <c r="HP8" i="3"/>
  <c r="HO8" i="3"/>
  <c r="HM8" i="3"/>
  <c r="HL8" i="3"/>
  <c r="HK8" i="3"/>
  <c r="HI8" i="3"/>
  <c r="HH8" i="3"/>
  <c r="HG8" i="3"/>
  <c r="HE8" i="3"/>
  <c r="HD8" i="3"/>
  <c r="HC8" i="3"/>
  <c r="HA8" i="3"/>
  <c r="GZ8" i="3"/>
  <c r="GY8" i="3"/>
  <c r="GW8" i="3"/>
  <c r="GV8" i="3"/>
  <c r="GU8" i="3"/>
  <c r="GS8" i="3"/>
  <c r="GR8" i="3"/>
  <c r="GQ8" i="3"/>
  <c r="GO8" i="3"/>
  <c r="GN8" i="3"/>
  <c r="GM8" i="3"/>
  <c r="GK8" i="3"/>
  <c r="GJ8" i="3"/>
  <c r="GI8" i="3"/>
  <c r="JE7" i="3"/>
  <c r="E190" i="62" l="1"/>
  <c r="C157" i="62"/>
  <c r="C157" i="3"/>
  <c r="C167" i="62"/>
  <c r="C168" i="62"/>
  <c r="C169" i="62"/>
  <c r="C152" i="62"/>
  <c r="GK77" i="3"/>
  <c r="GK56" i="3" s="1"/>
  <c r="C149" i="62"/>
  <c r="D32" i="3"/>
  <c r="KE117" i="3"/>
  <c r="KE56" i="3" s="1"/>
  <c r="C117" i="62"/>
  <c r="C32" i="62"/>
  <c r="C32" i="3"/>
  <c r="E117" i="3"/>
  <c r="C173" i="62"/>
  <c r="GM56" i="3"/>
  <c r="GR56" i="3"/>
  <c r="GW56" i="3"/>
  <c r="HC56" i="3"/>
  <c r="IJ56" i="3"/>
  <c r="HK56" i="3"/>
  <c r="HP56" i="3"/>
  <c r="HU56" i="3"/>
  <c r="IA56" i="3"/>
  <c r="IF56" i="3"/>
  <c r="IN56" i="3"/>
  <c r="IS56" i="3"/>
  <c r="IY56" i="3"/>
  <c r="JD56" i="3"/>
  <c r="JI56" i="3"/>
  <c r="JO56" i="3"/>
  <c r="JO172" i="3" s="1"/>
  <c r="JT56" i="3"/>
  <c r="JY56" i="3"/>
  <c r="HE56" i="3"/>
  <c r="JW56" i="3"/>
  <c r="IQ56" i="3"/>
  <c r="JA56" i="3"/>
  <c r="JQ56" i="3"/>
  <c r="GJ56" i="3"/>
  <c r="GO56" i="3"/>
  <c r="GU56" i="3"/>
  <c r="GZ56" i="3"/>
  <c r="IV56" i="3"/>
  <c r="JG56" i="3"/>
  <c r="JL56" i="3"/>
  <c r="GQ56" i="3"/>
  <c r="GV56" i="3"/>
  <c r="HA56" i="3"/>
  <c r="HH56" i="3"/>
  <c r="HM56" i="3"/>
  <c r="HS56" i="3"/>
  <c r="HX56" i="3"/>
  <c r="HX172" i="3" s="1"/>
  <c r="IC56" i="3"/>
  <c r="IC172" i="3" s="1"/>
  <c r="KF56" i="3"/>
  <c r="KN56" i="3"/>
  <c r="KV56" i="3"/>
  <c r="NX56" i="3"/>
  <c r="PX56" i="3"/>
  <c r="LL56" i="3"/>
  <c r="LT56" i="3"/>
  <c r="MB56" i="3"/>
  <c r="MJ56" i="3"/>
  <c r="MR56" i="3"/>
  <c r="MZ56" i="3"/>
  <c r="NH56" i="3"/>
  <c r="NQ56" i="3"/>
  <c r="OA56" i="3"/>
  <c r="OG56" i="3"/>
  <c r="OI56" i="3"/>
  <c r="OO56" i="3"/>
  <c r="OQ56" i="3"/>
  <c r="OW56" i="3"/>
  <c r="OY56" i="3"/>
  <c r="PE56" i="3"/>
  <c r="PG56" i="3"/>
  <c r="PM56" i="3"/>
  <c r="PS56" i="3"/>
  <c r="QC56" i="3"/>
  <c r="QE56" i="3"/>
  <c r="QK56" i="3"/>
  <c r="QN56" i="3"/>
  <c r="QV56" i="3"/>
  <c r="RD56" i="3"/>
  <c r="RL56" i="3"/>
  <c r="RT56" i="3"/>
  <c r="KA56" i="3"/>
  <c r="KG56" i="3"/>
  <c r="KI56" i="3"/>
  <c r="KO56" i="3"/>
  <c r="KQ56" i="3"/>
  <c r="KW56" i="3"/>
  <c r="NK56" i="3"/>
  <c r="NY56" i="3"/>
  <c r="PO56" i="3"/>
  <c r="PY56" i="3"/>
  <c r="LG56" i="3"/>
  <c r="LM56" i="3"/>
  <c r="LO56" i="3"/>
  <c r="LU56" i="3"/>
  <c r="LW56" i="3"/>
  <c r="MC56" i="3"/>
  <c r="ME56" i="3"/>
  <c r="MK56" i="3"/>
  <c r="MM56" i="3"/>
  <c r="MS56" i="3"/>
  <c r="MU56" i="3"/>
  <c r="NA56" i="3"/>
  <c r="NC56" i="3"/>
  <c r="NI56" i="3"/>
  <c r="NS56" i="3"/>
  <c r="OZ56" i="3"/>
  <c r="KC56" i="3"/>
  <c r="KK56" i="3"/>
  <c r="KM56" i="3"/>
  <c r="KS56" i="3"/>
  <c r="KU56" i="3"/>
  <c r="NW56" i="3"/>
  <c r="PQ56" i="3"/>
  <c r="PW56" i="3"/>
  <c r="LI56" i="3"/>
  <c r="LK56" i="3"/>
  <c r="LQ56" i="3"/>
  <c r="LS56" i="3"/>
  <c r="LY56" i="3"/>
  <c r="MA56" i="3"/>
  <c r="MG56" i="3"/>
  <c r="MI56" i="3"/>
  <c r="MO56" i="3"/>
  <c r="MQ56" i="3"/>
  <c r="MW56" i="3"/>
  <c r="MY56" i="3"/>
  <c r="NE56" i="3"/>
  <c r="NG56" i="3"/>
  <c r="NU56" i="3"/>
  <c r="NP56" i="3"/>
  <c r="ON56" i="3"/>
  <c r="QB56" i="3"/>
  <c r="QJ56" i="3"/>
  <c r="QM56" i="3"/>
  <c r="QS56" i="3"/>
  <c r="QU56" i="3"/>
  <c r="RA56" i="3"/>
  <c r="RC56" i="3"/>
  <c r="RI56" i="3"/>
  <c r="RK56" i="3"/>
  <c r="RQ56" i="3"/>
  <c r="RS56" i="3"/>
  <c r="GI56" i="3"/>
  <c r="GN56" i="3"/>
  <c r="GS56" i="3"/>
  <c r="GY56" i="3"/>
  <c r="HD56" i="3"/>
  <c r="IK56" i="3"/>
  <c r="KB56" i="3"/>
  <c r="KJ56" i="3"/>
  <c r="KR56" i="3"/>
  <c r="NL56" i="3"/>
  <c r="PP56" i="3"/>
  <c r="LH56" i="3"/>
  <c r="LP56" i="3"/>
  <c r="LX56" i="3"/>
  <c r="MF56" i="3"/>
  <c r="MN56" i="3"/>
  <c r="MV56" i="3"/>
  <c r="ND56" i="3"/>
  <c r="NT56" i="3"/>
  <c r="NO56" i="3"/>
  <c r="OC56" i="3"/>
  <c r="OE56" i="3"/>
  <c r="OK56" i="3"/>
  <c r="OM56" i="3"/>
  <c r="OS56" i="3"/>
  <c r="OU56" i="3"/>
  <c r="PA56" i="3"/>
  <c r="PC56" i="3"/>
  <c r="PI56" i="3"/>
  <c r="PK56" i="3"/>
  <c r="PU56" i="3"/>
  <c r="QA56" i="3"/>
  <c r="QA172" i="3" s="1"/>
  <c r="QG56" i="3"/>
  <c r="QI56" i="3"/>
  <c r="QR56" i="3"/>
  <c r="QZ56" i="3"/>
  <c r="RP56" i="3"/>
  <c r="HG56" i="3"/>
  <c r="HL56" i="3"/>
  <c r="HQ56" i="3"/>
  <c r="HW56" i="3"/>
  <c r="IB56" i="3"/>
  <c r="IG56" i="3"/>
  <c r="IR56" i="3"/>
  <c r="IW56" i="3"/>
  <c r="JC56" i="3"/>
  <c r="JH56" i="3"/>
  <c r="JM56" i="3"/>
  <c r="JS56" i="3"/>
  <c r="JX56" i="3"/>
  <c r="NM56" i="3"/>
  <c r="OF56" i="3"/>
  <c r="OV56" i="3"/>
  <c r="PD56" i="3"/>
  <c r="PL56" i="3"/>
  <c r="HI56" i="3"/>
  <c r="HO56" i="3"/>
  <c r="HT56" i="3"/>
  <c r="HY56" i="3"/>
  <c r="IE56" i="3"/>
  <c r="IO56" i="3"/>
  <c r="IU56" i="3"/>
  <c r="IZ56" i="3"/>
  <c r="JE56" i="3"/>
  <c r="JK56" i="3"/>
  <c r="JP56" i="3"/>
  <c r="JU56" i="3"/>
  <c r="OB56" i="3"/>
  <c r="OJ56" i="3"/>
  <c r="OR56" i="3"/>
  <c r="PH56" i="3"/>
  <c r="PT56" i="3"/>
  <c r="QF56" i="3"/>
  <c r="QO56" i="3"/>
  <c r="QQ56" i="3"/>
  <c r="QW56" i="3"/>
  <c r="QY56" i="3"/>
  <c r="RE56" i="3"/>
  <c r="RG56" i="3"/>
  <c r="RM56" i="3"/>
  <c r="RO56" i="3"/>
  <c r="RU56" i="3"/>
  <c r="GY189" i="3"/>
  <c r="C174" i="3"/>
  <c r="C189" i="3" s="1"/>
  <c r="C23" i="3"/>
  <c r="C43" i="3"/>
  <c r="C71" i="3"/>
  <c r="C77" i="3"/>
  <c r="C102" i="3"/>
  <c r="C138" i="3"/>
  <c r="C110" i="3"/>
  <c r="C57" i="3"/>
  <c r="C130" i="3"/>
  <c r="C8" i="3"/>
  <c r="K8" i="2"/>
  <c r="E114" i="2"/>
  <c r="K6" i="2"/>
  <c r="JK189" i="3"/>
  <c r="JP189" i="3"/>
  <c r="E100" i="2"/>
  <c r="C67" i="2"/>
  <c r="C126" i="2" s="1"/>
  <c r="E9" i="2"/>
  <c r="GZ189" i="3"/>
  <c r="GJ189" i="3"/>
  <c r="JC189" i="3"/>
  <c r="IZ189" i="3"/>
  <c r="JE189" i="3"/>
  <c r="IS7" i="3"/>
  <c r="IY7" i="3"/>
  <c r="JD7" i="3"/>
  <c r="HY7" i="3"/>
  <c r="TG172" i="3"/>
  <c r="TG191" i="3" s="1"/>
  <c r="TG2" i="3" s="1"/>
  <c r="IV189" i="3"/>
  <c r="JA189" i="3"/>
  <c r="HO189" i="3"/>
  <c r="IE189" i="3"/>
  <c r="IJ7" i="3"/>
  <c r="LH189" i="3"/>
  <c r="LP189" i="3"/>
  <c r="QF189" i="3"/>
  <c r="LS189" i="3"/>
  <c r="LX189" i="3"/>
  <c r="MF189" i="3"/>
  <c r="MG189" i="3"/>
  <c r="IR189" i="3"/>
  <c r="LL189" i="3"/>
  <c r="KC189" i="3"/>
  <c r="KK189" i="3"/>
  <c r="KS189" i="3"/>
  <c r="NW189" i="3"/>
  <c r="PW189" i="3"/>
  <c r="LG189" i="3"/>
  <c r="LM189" i="3"/>
  <c r="OY189" i="3"/>
  <c r="PE189" i="3"/>
  <c r="PG189" i="3"/>
  <c r="PM189" i="3"/>
  <c r="PS189" i="3"/>
  <c r="QC189" i="3"/>
  <c r="QE189" i="3"/>
  <c r="QK189" i="3"/>
  <c r="QN189" i="3"/>
  <c r="QV189" i="3"/>
  <c r="RL189" i="3"/>
  <c r="RT189" i="3"/>
  <c r="MK189" i="3"/>
  <c r="MM189" i="3"/>
  <c r="MS189" i="3"/>
  <c r="MU189" i="3"/>
  <c r="NA189" i="3"/>
  <c r="ND189" i="3"/>
  <c r="NT189" i="3"/>
  <c r="OB189" i="3"/>
  <c r="OJ189" i="3"/>
  <c r="OR189" i="3"/>
  <c r="HA189" i="3"/>
  <c r="HW189" i="3"/>
  <c r="OW189" i="3"/>
  <c r="TD172" i="3"/>
  <c r="TD191" i="3" s="1"/>
  <c r="TD2" i="3" s="1"/>
  <c r="C12" i="1"/>
  <c r="GI167" i="3"/>
  <c r="KN189" i="3"/>
  <c r="LY189" i="3"/>
  <c r="MA189" i="3"/>
  <c r="MN189" i="3"/>
  <c r="MV189" i="3"/>
  <c r="NE189" i="3"/>
  <c r="NG189" i="3"/>
  <c r="NU189" i="3"/>
  <c r="NO189" i="3"/>
  <c r="OC189" i="3"/>
  <c r="OE189" i="3"/>
  <c r="OK189" i="3"/>
  <c r="OM189" i="3"/>
  <c r="OS189" i="3"/>
  <c r="OU189" i="3"/>
  <c r="OZ189" i="3"/>
  <c r="PH189" i="3"/>
  <c r="PT189" i="3"/>
  <c r="QO189" i="3"/>
  <c r="QQ189" i="3"/>
  <c r="QW189" i="3"/>
  <c r="QY189" i="3"/>
  <c r="RE189" i="3"/>
  <c r="RG189" i="3"/>
  <c r="RM189" i="3"/>
  <c r="RO189" i="3"/>
  <c r="RU189" i="3"/>
  <c r="KQ189" i="3"/>
  <c r="KW189" i="3"/>
  <c r="NY189" i="3"/>
  <c r="PO189" i="3"/>
  <c r="PY189" i="3"/>
  <c r="LI189" i="3"/>
  <c r="LU189" i="3"/>
  <c r="MB189" i="3"/>
  <c r="MI189" i="3"/>
  <c r="MO189" i="3"/>
  <c r="MQ189" i="3"/>
  <c r="MW189" i="3"/>
  <c r="MY189" i="3"/>
  <c r="NH189" i="3"/>
  <c r="NP189" i="3"/>
  <c r="OF189" i="3"/>
  <c r="ON189" i="3"/>
  <c r="OV189" i="3"/>
  <c r="PA189" i="3"/>
  <c r="PC189" i="3"/>
  <c r="PI189" i="3"/>
  <c r="PK189" i="3"/>
  <c r="PU189" i="3"/>
  <c r="QA189" i="3"/>
  <c r="QG189" i="3"/>
  <c r="QI189" i="3"/>
  <c r="QR189" i="3"/>
  <c r="QZ189" i="3"/>
  <c r="RH189" i="3"/>
  <c r="RP189" i="3"/>
  <c r="KJ189" i="3"/>
  <c r="LK189" i="3"/>
  <c r="LQ189" i="3"/>
  <c r="LW189" i="3"/>
  <c r="MC189" i="3"/>
  <c r="ME189" i="3"/>
  <c r="MJ189" i="3"/>
  <c r="MR189" i="3"/>
  <c r="MZ189" i="3"/>
  <c r="NC189" i="3"/>
  <c r="NI189" i="3"/>
  <c r="NS189" i="3"/>
  <c r="NQ189" i="3"/>
  <c r="OA189" i="3"/>
  <c r="OG189" i="3"/>
  <c r="OI189" i="3"/>
  <c r="OO189" i="3"/>
  <c r="OQ189" i="3"/>
  <c r="PD189" i="3"/>
  <c r="PL189" i="3"/>
  <c r="QB189" i="3"/>
  <c r="QJ189" i="3"/>
  <c r="QM189" i="3"/>
  <c r="QS189" i="3"/>
  <c r="QU189" i="3"/>
  <c r="RA189" i="3"/>
  <c r="RC189" i="3"/>
  <c r="RI189" i="3"/>
  <c r="RK189" i="3"/>
  <c r="RQ189" i="3"/>
  <c r="RS189" i="3"/>
  <c r="RD189" i="3"/>
  <c r="LO189" i="3"/>
  <c r="LT189" i="3"/>
  <c r="QB7" i="3"/>
  <c r="QF7" i="3"/>
  <c r="JC47" i="3"/>
  <c r="OU7" i="3"/>
  <c r="LO7" i="3"/>
  <c r="TH172" i="3"/>
  <c r="TH191" i="3" s="1"/>
  <c r="TH2" i="3" s="1"/>
  <c r="MZ7" i="3"/>
  <c r="OR7" i="3"/>
  <c r="SK172" i="3"/>
  <c r="SK191" i="3" s="1"/>
  <c r="NP7" i="3"/>
  <c r="OW7" i="3"/>
  <c r="PC7" i="3"/>
  <c r="QN7" i="3"/>
  <c r="SE172" i="3"/>
  <c r="SE191" i="3" s="1"/>
  <c r="SE2" i="3" s="1"/>
  <c r="SQ172" i="3"/>
  <c r="SQ191" i="3" s="1"/>
  <c r="SQ2" i="3" s="1"/>
  <c r="SN172" i="3"/>
  <c r="SN191" i="3" s="1"/>
  <c r="SN2" i="3" s="1"/>
  <c r="QC7" i="3"/>
  <c r="QS7" i="3"/>
  <c r="SA172" i="3"/>
  <c r="SA191" i="3" s="1"/>
  <c r="SA2" i="3" s="1"/>
  <c r="NE7" i="3"/>
  <c r="NT7" i="3"/>
  <c r="QJ7" i="3"/>
  <c r="OM7" i="3"/>
  <c r="MR7" i="3"/>
  <c r="SC172" i="3"/>
  <c r="SC191" i="3" s="1"/>
  <c r="SC2" i="3" s="1"/>
  <c r="RG7" i="3"/>
  <c r="GI7" i="3"/>
  <c r="HD7" i="3"/>
  <c r="HO7" i="3"/>
  <c r="KJ7" i="3"/>
  <c r="LG7" i="3"/>
  <c r="MI7" i="3"/>
  <c r="OO7" i="3"/>
  <c r="RT7" i="3"/>
  <c r="TA172" i="3"/>
  <c r="TA191" i="3" s="1"/>
  <c r="SU172" i="3"/>
  <c r="SU191" i="3" s="1"/>
  <c r="C97" i="64" s="1"/>
  <c r="C147" i="1" s="1"/>
  <c r="SI172" i="3"/>
  <c r="SI191" i="3" s="1"/>
  <c r="C93" i="64" s="1"/>
  <c r="C143" i="1" s="1"/>
  <c r="RW172" i="3"/>
  <c r="RW191" i="3" s="1"/>
  <c r="RW2" i="3" s="1"/>
  <c r="SM172" i="3"/>
  <c r="SM191" i="3" s="1"/>
  <c r="SY172" i="3"/>
  <c r="SY191" i="3" s="1"/>
  <c r="C148" i="1" s="1"/>
  <c r="SR172" i="3"/>
  <c r="SR191" i="3" s="1"/>
  <c r="SJ172" i="3"/>
  <c r="SJ191" i="3" s="1"/>
  <c r="SS172" i="3"/>
  <c r="SS191" i="3" s="1"/>
  <c r="SS2" i="3" s="1"/>
  <c r="RX172" i="3"/>
  <c r="RX191" i="3" s="1"/>
  <c r="RX2" i="3" s="1"/>
  <c r="RY172" i="3"/>
  <c r="RY191" i="3" s="1"/>
  <c r="RY2" i="3" s="1"/>
  <c r="SF172" i="3"/>
  <c r="SF191" i="3" s="1"/>
  <c r="SF2" i="3" s="1"/>
  <c r="SZ172" i="3"/>
  <c r="SZ191" i="3" s="1"/>
  <c r="TI172" i="3"/>
  <c r="TI191" i="3" s="1"/>
  <c r="TI2" i="3" s="1"/>
  <c r="SB172" i="3"/>
  <c r="SB191" i="3" s="1"/>
  <c r="SB2" i="3" s="1"/>
  <c r="SW172" i="3"/>
  <c r="SW191" i="3" s="1"/>
  <c r="TC172" i="3"/>
  <c r="TC191" i="3" s="1"/>
  <c r="SV172" i="3"/>
  <c r="SV191" i="3" s="1"/>
  <c r="TE172" i="3"/>
  <c r="TE191" i="3" s="1"/>
  <c r="TE2" i="3" s="1"/>
  <c r="SO172" i="3"/>
  <c r="SO191" i="3" s="1"/>
  <c r="SO2" i="3" s="1"/>
  <c r="MN7" i="3"/>
  <c r="PH7" i="3"/>
  <c r="QW7" i="3"/>
  <c r="KB7" i="3"/>
  <c r="KO7" i="3"/>
  <c r="LQ7" i="3"/>
  <c r="OY7" i="3"/>
  <c r="PE7" i="3"/>
  <c r="RK7" i="3"/>
  <c r="LX7" i="3"/>
  <c r="MF7" i="3"/>
  <c r="KU7" i="3"/>
  <c r="LI7" i="3"/>
  <c r="LL7" i="3"/>
  <c r="LS7" i="3"/>
  <c r="MB7" i="3"/>
  <c r="NU7" i="3"/>
  <c r="OB7" i="3"/>
  <c r="OF7" i="3"/>
  <c r="OK7" i="3"/>
  <c r="PD7" i="3"/>
  <c r="PK7" i="3"/>
  <c r="GS7" i="3"/>
  <c r="MA7" i="3"/>
  <c r="OI7" i="3"/>
  <c r="ON7" i="3"/>
  <c r="OQ7" i="3"/>
  <c r="PA7" i="3"/>
  <c r="QV7" i="3"/>
  <c r="QY7" i="3"/>
  <c r="QZ7" i="3"/>
  <c r="RC7" i="3"/>
  <c r="RD7" i="3"/>
  <c r="SG172" i="3"/>
  <c r="SG191" i="3" s="1"/>
  <c r="SG2" i="3" s="1"/>
  <c r="PQ7" i="3"/>
  <c r="LM7" i="3"/>
  <c r="LP7" i="3"/>
  <c r="MC7" i="3"/>
  <c r="MG7" i="3"/>
  <c r="MO7" i="3"/>
  <c r="MS7" i="3"/>
  <c r="MW7" i="3"/>
  <c r="NA7" i="3"/>
  <c r="NG7" i="3"/>
  <c r="NQ7" i="3"/>
  <c r="OC7" i="3"/>
  <c r="OG7" i="3"/>
  <c r="PG7" i="3"/>
  <c r="QG7" i="3"/>
  <c r="QK7" i="3"/>
  <c r="QO7" i="3"/>
  <c r="RH7" i="3"/>
  <c r="RL7" i="3"/>
  <c r="RP7" i="3"/>
  <c r="RS7" i="3"/>
  <c r="PX7" i="3"/>
  <c r="LU7" i="3"/>
  <c r="MK7" i="3"/>
  <c r="NH7" i="3"/>
  <c r="NS7" i="3"/>
  <c r="PL7" i="3"/>
  <c r="PT7" i="3"/>
  <c r="QQ7" i="3"/>
  <c r="RA7" i="3"/>
  <c r="RE7" i="3"/>
  <c r="RI7" i="3"/>
  <c r="RM7" i="3"/>
  <c r="RQ7" i="3"/>
  <c r="KR7" i="3"/>
  <c r="KW7" i="3"/>
  <c r="NK7" i="3"/>
  <c r="LH7" i="3"/>
  <c r="LK7" i="3"/>
  <c r="LW7" i="3"/>
  <c r="ME7" i="3"/>
  <c r="MJ7" i="3"/>
  <c r="MM7" i="3"/>
  <c r="MQ7" i="3"/>
  <c r="MU7" i="3"/>
  <c r="MY7" i="3"/>
  <c r="ND7" i="3"/>
  <c r="NI7" i="3"/>
  <c r="NO7" i="3"/>
  <c r="OA7" i="3"/>
  <c r="OJ7" i="3"/>
  <c r="OS7" i="3"/>
  <c r="OV7" i="3"/>
  <c r="OZ7" i="3"/>
  <c r="PI7" i="3"/>
  <c r="PM7" i="3"/>
  <c r="PU7" i="3"/>
  <c r="QE7" i="3"/>
  <c r="QI7" i="3"/>
  <c r="QM7" i="3"/>
  <c r="QR7" i="3"/>
  <c r="QU7" i="3"/>
  <c r="RU7" i="3"/>
  <c r="NX7" i="3"/>
  <c r="LT7" i="3"/>
  <c r="LY7" i="3"/>
  <c r="MV7" i="3"/>
  <c r="NC7" i="3"/>
  <c r="OE7" i="3"/>
  <c r="PS7" i="3"/>
  <c r="RO7" i="3"/>
  <c r="KA7" i="3"/>
  <c r="KE7" i="3"/>
  <c r="KE189" i="3"/>
  <c r="KI7" i="3"/>
  <c r="KO189" i="3"/>
  <c r="NL7" i="3"/>
  <c r="NK189" i="3"/>
  <c r="PP189" i="3"/>
  <c r="HW7" i="3"/>
  <c r="IB7" i="3"/>
  <c r="IG7" i="3"/>
  <c r="IM7" i="3"/>
  <c r="IR7" i="3"/>
  <c r="IW7" i="3"/>
  <c r="JC7" i="3"/>
  <c r="JH7" i="3"/>
  <c r="JM7" i="3"/>
  <c r="JS7" i="3"/>
  <c r="JX7" i="3"/>
  <c r="KA189" i="3"/>
  <c r="KF7" i="3"/>
  <c r="KG7" i="3"/>
  <c r="KF189" i="3"/>
  <c r="KN7" i="3"/>
  <c r="KS7" i="3"/>
  <c r="KR189" i="3"/>
  <c r="NM7" i="3"/>
  <c r="NL189" i="3"/>
  <c r="PQ189" i="3"/>
  <c r="GK7" i="3"/>
  <c r="GQ7" i="3"/>
  <c r="GV7" i="3"/>
  <c r="HA7" i="3"/>
  <c r="HG7" i="3"/>
  <c r="HL7" i="3"/>
  <c r="HQ7" i="3"/>
  <c r="KK7" i="3"/>
  <c r="KM189" i="3"/>
  <c r="KQ7" i="3"/>
  <c r="KV7" i="3"/>
  <c r="KU189" i="3"/>
  <c r="NM189" i="3"/>
  <c r="NY7" i="3"/>
  <c r="NX189" i="3"/>
  <c r="GN7" i="3"/>
  <c r="GY7" i="3"/>
  <c r="HI7" i="3"/>
  <c r="HT7" i="3"/>
  <c r="IE7" i="3"/>
  <c r="IO7" i="3"/>
  <c r="IU7" i="3"/>
  <c r="IZ7" i="3"/>
  <c r="JK7" i="3"/>
  <c r="JP7" i="3"/>
  <c r="JU7" i="3"/>
  <c r="GJ7" i="3"/>
  <c r="GO7" i="3"/>
  <c r="GU7" i="3"/>
  <c r="GZ7" i="3"/>
  <c r="HE7" i="3"/>
  <c r="HK7" i="3"/>
  <c r="HP7" i="3"/>
  <c r="HU7" i="3"/>
  <c r="IA7" i="3"/>
  <c r="IF7" i="3"/>
  <c r="IK7" i="3"/>
  <c r="IQ7" i="3"/>
  <c r="IV7" i="3"/>
  <c r="JA7" i="3"/>
  <c r="JG7" i="3"/>
  <c r="JL7" i="3"/>
  <c r="JQ7" i="3"/>
  <c r="JW7" i="3"/>
  <c r="GK189" i="3"/>
  <c r="GV189" i="3"/>
  <c r="HG189" i="3"/>
  <c r="HQ189" i="3"/>
  <c r="IB189" i="3"/>
  <c r="IM189" i="3"/>
  <c r="IW189" i="3"/>
  <c r="JH189" i="3"/>
  <c r="JS189" i="3"/>
  <c r="KC7" i="3"/>
  <c r="KB189" i="3"/>
  <c r="KG189" i="3"/>
  <c r="KI189" i="3"/>
  <c r="KM7" i="3"/>
  <c r="KV189" i="3"/>
  <c r="NW7" i="3"/>
  <c r="PW7" i="3"/>
  <c r="PO7" i="3"/>
  <c r="PP7" i="3"/>
  <c r="PY7" i="3"/>
  <c r="PX189" i="3"/>
  <c r="GM7" i="3"/>
  <c r="HC7" i="3"/>
  <c r="GR7" i="3"/>
  <c r="GW7" i="3"/>
  <c r="HH7" i="3"/>
  <c r="HM7" i="3"/>
  <c r="HS7" i="3"/>
  <c r="GM189" i="3"/>
  <c r="GR189" i="3"/>
  <c r="GW189" i="3"/>
  <c r="HC189" i="3"/>
  <c r="HH189" i="3"/>
  <c r="HM189" i="3"/>
  <c r="HS189" i="3"/>
  <c r="HX189" i="3"/>
  <c r="IC189" i="3"/>
  <c r="II189" i="3"/>
  <c r="IN189" i="3"/>
  <c r="IS189" i="3"/>
  <c r="IY189" i="3"/>
  <c r="JD189" i="3"/>
  <c r="JI189" i="3"/>
  <c r="JO189" i="3"/>
  <c r="JT189" i="3"/>
  <c r="JY189" i="3"/>
  <c r="LE184" i="3"/>
  <c r="LD184" i="3"/>
  <c r="LC184" i="3"/>
  <c r="LE174" i="3"/>
  <c r="LD174" i="3"/>
  <c r="LC174" i="3"/>
  <c r="LE167" i="3"/>
  <c r="LD167" i="3"/>
  <c r="LC167" i="3"/>
  <c r="LE163" i="3"/>
  <c r="LD163" i="3"/>
  <c r="LC163" i="3"/>
  <c r="LE138" i="3"/>
  <c r="LD138" i="3"/>
  <c r="LC138" i="3"/>
  <c r="LE134" i="3"/>
  <c r="LD134" i="3"/>
  <c r="LC134" i="3"/>
  <c r="LE130" i="3"/>
  <c r="LD130" i="3"/>
  <c r="LC130" i="3"/>
  <c r="LE126" i="3"/>
  <c r="LD126" i="3"/>
  <c r="LC126" i="3"/>
  <c r="LE123" i="3"/>
  <c r="LD123" i="3"/>
  <c r="LC123" i="3"/>
  <c r="LE117" i="3"/>
  <c r="LD117" i="3"/>
  <c r="LC117" i="3"/>
  <c r="LE110" i="3"/>
  <c r="LD110" i="3"/>
  <c r="LC110" i="3"/>
  <c r="LE102" i="3"/>
  <c r="LD102" i="3"/>
  <c r="LC102" i="3"/>
  <c r="LE71" i="3"/>
  <c r="LD71" i="3"/>
  <c r="LC71" i="3"/>
  <c r="LE57" i="3"/>
  <c r="LD57" i="3"/>
  <c r="LC57" i="3"/>
  <c r="LE47" i="3"/>
  <c r="LD47" i="3"/>
  <c r="LC47" i="3"/>
  <c r="LE43" i="3"/>
  <c r="LD43" i="3"/>
  <c r="LC43" i="3"/>
  <c r="LE32" i="3"/>
  <c r="LD32" i="3"/>
  <c r="LC32" i="3"/>
  <c r="LE28" i="3"/>
  <c r="LD28" i="3"/>
  <c r="LC28" i="3"/>
  <c r="LE23" i="3"/>
  <c r="LD23" i="3"/>
  <c r="LC23" i="3"/>
  <c r="LE21" i="3"/>
  <c r="LD21" i="3"/>
  <c r="LC21" i="3"/>
  <c r="LE8" i="3"/>
  <c r="LD8" i="3"/>
  <c r="LC8" i="3"/>
  <c r="LA184" i="3"/>
  <c r="KZ184" i="3"/>
  <c r="KY184" i="3"/>
  <c r="LA174" i="3"/>
  <c r="KZ174" i="3"/>
  <c r="KY174" i="3"/>
  <c r="LA167" i="3"/>
  <c r="KZ167" i="3"/>
  <c r="KY167" i="3"/>
  <c r="LA163" i="3"/>
  <c r="KZ163" i="3"/>
  <c r="KY163" i="3"/>
  <c r="LA138" i="3"/>
  <c r="KZ138" i="3"/>
  <c r="KY138" i="3"/>
  <c r="LA134" i="3"/>
  <c r="KZ134" i="3"/>
  <c r="KY134" i="3"/>
  <c r="LA130" i="3"/>
  <c r="KZ130" i="3"/>
  <c r="KY130" i="3"/>
  <c r="LA126" i="3"/>
  <c r="KZ126" i="3"/>
  <c r="KY126" i="3"/>
  <c r="LA123" i="3"/>
  <c r="KZ123" i="3"/>
  <c r="KY123" i="3"/>
  <c r="LA117" i="3"/>
  <c r="KZ117" i="3"/>
  <c r="KY117" i="3"/>
  <c r="LA110" i="3"/>
  <c r="KZ110" i="3"/>
  <c r="KY110" i="3"/>
  <c r="LA102" i="3"/>
  <c r="KZ102" i="3"/>
  <c r="KY102" i="3"/>
  <c r="LA71" i="3"/>
  <c r="KZ71" i="3"/>
  <c r="KY71" i="3"/>
  <c r="LA57" i="3"/>
  <c r="KZ57" i="3"/>
  <c r="KY57" i="3"/>
  <c r="LA47" i="3"/>
  <c r="KZ47" i="3"/>
  <c r="KY47" i="3"/>
  <c r="LA43" i="3"/>
  <c r="KZ43" i="3"/>
  <c r="KY43" i="3"/>
  <c r="LA32" i="3"/>
  <c r="KZ32" i="3"/>
  <c r="KY32" i="3"/>
  <c r="LA28" i="3"/>
  <c r="KZ28" i="3"/>
  <c r="KY28" i="3"/>
  <c r="LA23" i="3"/>
  <c r="KZ23" i="3"/>
  <c r="KY23" i="3"/>
  <c r="LA21" i="3"/>
  <c r="KZ21" i="3"/>
  <c r="KY21" i="3"/>
  <c r="LA8" i="3"/>
  <c r="KZ8" i="3"/>
  <c r="KY8" i="3"/>
  <c r="FU184" i="3"/>
  <c r="FT184" i="3"/>
  <c r="FS184" i="3"/>
  <c r="FU174" i="3"/>
  <c r="FT174" i="3"/>
  <c r="FS174" i="3"/>
  <c r="FU167" i="3"/>
  <c r="FT167" i="3"/>
  <c r="FS167" i="3"/>
  <c r="FU163" i="3"/>
  <c r="FT163" i="3"/>
  <c r="FS163" i="3"/>
  <c r="FU138" i="3"/>
  <c r="FT138" i="3"/>
  <c r="FS138" i="3"/>
  <c r="FU134" i="3"/>
  <c r="FT134" i="3"/>
  <c r="FS134" i="3"/>
  <c r="FU130" i="3"/>
  <c r="FT130" i="3"/>
  <c r="FS130" i="3"/>
  <c r="FU126" i="3"/>
  <c r="FT126" i="3"/>
  <c r="FS126" i="3"/>
  <c r="FU123" i="3"/>
  <c r="FT123" i="3"/>
  <c r="FS123" i="3"/>
  <c r="FU117" i="3"/>
  <c r="FT117" i="3"/>
  <c r="FS117" i="3"/>
  <c r="FU110" i="3"/>
  <c r="FT110" i="3"/>
  <c r="FS110" i="3"/>
  <c r="FU102" i="3"/>
  <c r="FT102" i="3"/>
  <c r="FS102" i="3"/>
  <c r="FU71" i="3"/>
  <c r="FT71" i="3"/>
  <c r="FS71" i="3"/>
  <c r="FU57" i="3"/>
  <c r="FT57" i="3"/>
  <c r="FS57" i="3"/>
  <c r="FU47" i="3"/>
  <c r="FT47" i="3"/>
  <c r="FS47" i="3"/>
  <c r="FU43" i="3"/>
  <c r="FT43" i="3"/>
  <c r="FS43" i="3"/>
  <c r="FU32" i="3"/>
  <c r="FT32" i="3"/>
  <c r="FS32" i="3"/>
  <c r="FU28" i="3"/>
  <c r="FT28" i="3"/>
  <c r="FS28" i="3"/>
  <c r="FU23" i="3"/>
  <c r="FT23" i="3"/>
  <c r="FS23" i="3"/>
  <c r="FU21" i="3"/>
  <c r="FT21" i="3"/>
  <c r="FS21" i="3"/>
  <c r="FU8" i="3"/>
  <c r="FT8" i="3"/>
  <c r="FS8" i="3"/>
  <c r="FM184" i="3"/>
  <c r="FL184" i="3"/>
  <c r="FK184" i="3"/>
  <c r="FM174" i="3"/>
  <c r="FL174" i="3"/>
  <c r="FK174" i="3"/>
  <c r="FM167" i="3"/>
  <c r="FL167" i="3"/>
  <c r="FK167" i="3"/>
  <c r="FM163" i="3"/>
  <c r="FL163" i="3"/>
  <c r="FK163" i="3"/>
  <c r="FM138" i="3"/>
  <c r="FL138" i="3"/>
  <c r="FK138" i="3"/>
  <c r="FM134" i="3"/>
  <c r="FL134" i="3"/>
  <c r="FK134" i="3"/>
  <c r="FM130" i="3"/>
  <c r="FL130" i="3"/>
  <c r="FK130" i="3"/>
  <c r="FM126" i="3"/>
  <c r="FL126" i="3"/>
  <c r="FK126" i="3"/>
  <c r="FM123" i="3"/>
  <c r="FL123" i="3"/>
  <c r="FK123" i="3"/>
  <c r="FM117" i="3"/>
  <c r="FL117" i="3"/>
  <c r="FK117" i="3"/>
  <c r="FM110" i="3"/>
  <c r="FL110" i="3"/>
  <c r="FK110" i="3"/>
  <c r="FM102" i="3"/>
  <c r="FL102" i="3"/>
  <c r="FK102" i="3"/>
  <c r="FM71" i="3"/>
  <c r="FL71" i="3"/>
  <c r="FK71" i="3"/>
  <c r="FM57" i="3"/>
  <c r="FL57" i="3"/>
  <c r="FK57" i="3"/>
  <c r="FM47" i="3"/>
  <c r="FL47" i="3"/>
  <c r="FK47" i="3"/>
  <c r="FM43" i="3"/>
  <c r="FL43" i="3"/>
  <c r="FK43" i="3"/>
  <c r="FM32" i="3"/>
  <c r="FL32" i="3"/>
  <c r="FK32" i="3"/>
  <c r="FM28" i="3"/>
  <c r="FL28" i="3"/>
  <c r="FK28" i="3"/>
  <c r="FM23" i="3"/>
  <c r="FL23" i="3"/>
  <c r="FK23" i="3"/>
  <c r="FM21" i="3"/>
  <c r="FL21" i="3"/>
  <c r="FK21" i="3"/>
  <c r="FM8" i="3"/>
  <c r="FL8" i="3"/>
  <c r="FK8" i="3"/>
  <c r="FI184" i="3"/>
  <c r="FH184" i="3"/>
  <c r="FG184" i="3"/>
  <c r="FI174" i="3"/>
  <c r="FH174" i="3"/>
  <c r="FG174" i="3"/>
  <c r="FI167" i="3"/>
  <c r="FH167" i="3"/>
  <c r="FG167" i="3"/>
  <c r="FI163" i="3"/>
  <c r="FH163" i="3"/>
  <c r="FG163" i="3"/>
  <c r="FI138" i="3"/>
  <c r="FH138" i="3"/>
  <c r="FG138" i="3"/>
  <c r="FI134" i="3"/>
  <c r="FH134" i="3"/>
  <c r="FG134" i="3"/>
  <c r="FI130" i="3"/>
  <c r="FH130" i="3"/>
  <c r="FG130" i="3"/>
  <c r="FI126" i="3"/>
  <c r="FH126" i="3"/>
  <c r="FG126" i="3"/>
  <c r="FI123" i="3"/>
  <c r="FH123" i="3"/>
  <c r="FG123" i="3"/>
  <c r="FI117" i="3"/>
  <c r="FH117" i="3"/>
  <c r="FG117" i="3"/>
  <c r="FI110" i="3"/>
  <c r="FH110" i="3"/>
  <c r="FG110" i="3"/>
  <c r="FI102" i="3"/>
  <c r="FH102" i="3"/>
  <c r="FG102" i="3"/>
  <c r="FI71" i="3"/>
  <c r="FH71" i="3"/>
  <c r="FG71" i="3"/>
  <c r="FI57" i="3"/>
  <c r="FH57" i="3"/>
  <c r="FG57" i="3"/>
  <c r="FI47" i="3"/>
  <c r="FH47" i="3"/>
  <c r="FG47" i="3"/>
  <c r="FI43" i="3"/>
  <c r="FH43" i="3"/>
  <c r="FG43" i="3"/>
  <c r="FI32" i="3"/>
  <c r="FH32" i="3"/>
  <c r="FG32" i="3"/>
  <c r="FI28" i="3"/>
  <c r="FH28" i="3"/>
  <c r="FG28" i="3"/>
  <c r="FI23" i="3"/>
  <c r="FH23" i="3"/>
  <c r="FG23" i="3"/>
  <c r="FI21" i="3"/>
  <c r="FH21" i="3"/>
  <c r="FG21" i="3"/>
  <c r="FI8" i="3"/>
  <c r="FH8" i="3"/>
  <c r="FG8" i="3"/>
  <c r="EW184" i="3"/>
  <c r="EV184" i="3"/>
  <c r="EU184" i="3"/>
  <c r="EW174" i="3"/>
  <c r="EV174" i="3"/>
  <c r="EU174" i="3"/>
  <c r="EW167" i="3"/>
  <c r="EV167" i="3"/>
  <c r="EU167" i="3"/>
  <c r="EW163" i="3"/>
  <c r="EV163" i="3"/>
  <c r="EU163" i="3"/>
  <c r="EW138" i="3"/>
  <c r="EV138" i="3"/>
  <c r="EU138" i="3"/>
  <c r="EW134" i="3"/>
  <c r="EV134" i="3"/>
  <c r="EU134" i="3"/>
  <c r="EW130" i="3"/>
  <c r="EV130" i="3"/>
  <c r="EU130" i="3"/>
  <c r="EW126" i="3"/>
  <c r="EV126" i="3"/>
  <c r="EU126" i="3"/>
  <c r="EW123" i="3"/>
  <c r="EV123" i="3"/>
  <c r="EU123" i="3"/>
  <c r="EW117" i="3"/>
  <c r="EV117" i="3"/>
  <c r="EU117" i="3"/>
  <c r="EW110" i="3"/>
  <c r="EV110" i="3"/>
  <c r="EU110" i="3"/>
  <c r="EW102" i="3"/>
  <c r="EV102" i="3"/>
  <c r="EU102" i="3"/>
  <c r="EW71" i="3"/>
  <c r="EV71" i="3"/>
  <c r="EU71" i="3"/>
  <c r="EW57" i="3"/>
  <c r="EV57" i="3"/>
  <c r="EU57" i="3"/>
  <c r="EW47" i="3"/>
  <c r="EV47" i="3"/>
  <c r="EU47" i="3"/>
  <c r="EW43" i="3"/>
  <c r="EV43" i="3"/>
  <c r="EU43" i="3"/>
  <c r="EW32" i="3"/>
  <c r="EV32" i="3"/>
  <c r="EU32" i="3"/>
  <c r="EW28" i="3"/>
  <c r="EV28" i="3"/>
  <c r="EU28" i="3"/>
  <c r="EW23" i="3"/>
  <c r="EV23" i="3"/>
  <c r="EU23" i="3"/>
  <c r="EW21" i="3"/>
  <c r="EV21" i="3"/>
  <c r="EU21" i="3"/>
  <c r="EW8" i="3"/>
  <c r="EV8" i="3"/>
  <c r="EU8" i="3"/>
  <c r="EO184" i="3"/>
  <c r="EN184" i="3"/>
  <c r="EM184" i="3"/>
  <c r="EO174" i="3"/>
  <c r="EN174" i="3"/>
  <c r="EM174" i="3"/>
  <c r="EO167" i="3"/>
  <c r="EN167" i="3"/>
  <c r="EM167" i="3"/>
  <c r="EO163" i="3"/>
  <c r="EN163" i="3"/>
  <c r="EM163" i="3"/>
  <c r="EO138" i="3"/>
  <c r="EN138" i="3"/>
  <c r="EM138" i="3"/>
  <c r="EO134" i="3"/>
  <c r="EN134" i="3"/>
  <c r="EM134" i="3"/>
  <c r="EO130" i="3"/>
  <c r="EN130" i="3"/>
  <c r="EM130" i="3"/>
  <c r="EO126" i="3"/>
  <c r="EN126" i="3"/>
  <c r="EM126" i="3"/>
  <c r="EO123" i="3"/>
  <c r="EN123" i="3"/>
  <c r="EM123" i="3"/>
  <c r="EO117" i="3"/>
  <c r="EN117" i="3"/>
  <c r="EM117" i="3"/>
  <c r="EO110" i="3"/>
  <c r="EN110" i="3"/>
  <c r="EM110" i="3"/>
  <c r="EO102" i="3"/>
  <c r="EN102" i="3"/>
  <c r="EM102" i="3"/>
  <c r="EO71" i="3"/>
  <c r="EN71" i="3"/>
  <c r="EM71" i="3"/>
  <c r="EO57" i="3"/>
  <c r="EN57" i="3"/>
  <c r="EM57" i="3"/>
  <c r="EO47" i="3"/>
  <c r="EN47" i="3"/>
  <c r="EM47" i="3"/>
  <c r="EO43" i="3"/>
  <c r="EN43" i="3"/>
  <c r="EM43" i="3"/>
  <c r="EO32" i="3"/>
  <c r="EN32" i="3"/>
  <c r="EM32" i="3"/>
  <c r="EO28" i="3"/>
  <c r="EN28" i="3"/>
  <c r="EM28" i="3"/>
  <c r="EO23" i="3"/>
  <c r="EN23" i="3"/>
  <c r="EM23" i="3"/>
  <c r="EO21" i="3"/>
  <c r="EN21" i="3"/>
  <c r="EM21" i="3"/>
  <c r="EO8" i="3"/>
  <c r="EN8" i="3"/>
  <c r="EM8" i="3"/>
  <c r="C167" i="3" l="1"/>
  <c r="C148" i="3"/>
  <c r="C117" i="3"/>
  <c r="C35" i="1"/>
  <c r="RG172" i="3"/>
  <c r="RG191" i="3" s="1"/>
  <c r="EO56" i="3"/>
  <c r="EU56" i="3"/>
  <c r="FL56" i="3"/>
  <c r="KZ56" i="3"/>
  <c r="EM56" i="3"/>
  <c r="C99" i="64"/>
  <c r="C149" i="1" s="1"/>
  <c r="EV56" i="3"/>
  <c r="FG56" i="3"/>
  <c r="FM56" i="3"/>
  <c r="FS56" i="3"/>
  <c r="LA56" i="3"/>
  <c r="LC56" i="3"/>
  <c r="EN56" i="3"/>
  <c r="FI56" i="3"/>
  <c r="FK56" i="3"/>
  <c r="FU56" i="3"/>
  <c r="KY56" i="3"/>
  <c r="LE56" i="3"/>
  <c r="FH56" i="3"/>
  <c r="FT56" i="3"/>
  <c r="LD56" i="3"/>
  <c r="SM2" i="3"/>
  <c r="C95" i="64"/>
  <c r="C145" i="1" s="1"/>
  <c r="IY172" i="3"/>
  <c r="IY191" i="3" s="1"/>
  <c r="IY2" i="3" s="1"/>
  <c r="E67" i="2"/>
  <c r="K7" i="2"/>
  <c r="OM172" i="3"/>
  <c r="OM191" i="3" s="1"/>
  <c r="OM2" i="3" s="1"/>
  <c r="LG172" i="3"/>
  <c r="LG191" i="3" s="1"/>
  <c r="LG2" i="3" s="1"/>
  <c r="NE172" i="3"/>
  <c r="NE191" i="3" s="1"/>
  <c r="NE2" i="3" s="1"/>
  <c r="JY172" i="3"/>
  <c r="JY191" i="3" s="1"/>
  <c r="JY2" i="3" s="1"/>
  <c r="II172" i="3"/>
  <c r="II191" i="3" s="1"/>
  <c r="II2" i="3" s="1"/>
  <c r="JT172" i="3"/>
  <c r="JT191" i="3" s="1"/>
  <c r="JT2" i="3" s="1"/>
  <c r="JI172" i="3"/>
  <c r="JI191" i="3" s="1"/>
  <c r="IN172" i="3"/>
  <c r="IN191" i="3" s="1"/>
  <c r="IN2" i="3" s="1"/>
  <c r="JE172" i="3"/>
  <c r="JE191" i="3" s="1"/>
  <c r="E63" i="64" s="1"/>
  <c r="E113" i="1" s="1"/>
  <c r="IS172" i="3"/>
  <c r="IS191" i="3" s="1"/>
  <c r="IS2" i="3" s="1"/>
  <c r="JD172" i="3"/>
  <c r="JD191" i="3" s="1"/>
  <c r="EW56" i="3"/>
  <c r="HY172" i="3"/>
  <c r="HY191" i="3" s="1"/>
  <c r="HY2" i="3" s="1"/>
  <c r="FI189" i="3"/>
  <c r="IJ172" i="3"/>
  <c r="IJ191" i="3" s="1"/>
  <c r="IJ2" i="3" s="1"/>
  <c r="FG189" i="3"/>
  <c r="FL189" i="3"/>
  <c r="KZ189" i="3"/>
  <c r="EN189" i="3"/>
  <c r="FT189" i="3"/>
  <c r="FH189" i="3"/>
  <c r="E97" i="64"/>
  <c r="E147" i="1" s="1"/>
  <c r="SW2" i="3"/>
  <c r="D95" i="64"/>
  <c r="D145" i="1" s="1"/>
  <c r="SR2" i="3"/>
  <c r="SY2" i="3"/>
  <c r="D97" i="64"/>
  <c r="D147" i="1" s="1"/>
  <c r="SV2" i="3"/>
  <c r="D98" i="64"/>
  <c r="D148" i="1" s="1"/>
  <c r="SZ2" i="3"/>
  <c r="D93" i="64"/>
  <c r="D143" i="1" s="1"/>
  <c r="SJ2" i="3"/>
  <c r="E98" i="64"/>
  <c r="E148" i="1" s="1"/>
  <c r="TA2" i="3"/>
  <c r="SI2" i="3"/>
  <c r="TC2" i="3"/>
  <c r="SU2" i="3"/>
  <c r="E93" i="64"/>
  <c r="E143" i="1" s="1"/>
  <c r="SK2" i="3"/>
  <c r="JO191" i="3"/>
  <c r="JO2" i="3" s="1"/>
  <c r="QA191" i="3"/>
  <c r="C86" i="64" s="1"/>
  <c r="C136" i="1" s="1"/>
  <c r="EV189" i="3"/>
  <c r="EU189" i="3"/>
  <c r="KC172" i="3"/>
  <c r="KC191" i="3" s="1"/>
  <c r="KC2" i="3" s="1"/>
  <c r="D99" i="64"/>
  <c r="D149" i="1" s="1"/>
  <c r="EO189" i="3"/>
  <c r="FM189" i="3"/>
  <c r="FS189" i="3"/>
  <c r="LA189" i="3"/>
  <c r="LC189" i="3"/>
  <c r="EM189" i="3"/>
  <c r="EW189" i="3"/>
  <c r="FK189" i="3"/>
  <c r="KY189" i="3"/>
  <c r="LE189" i="3"/>
  <c r="HX191" i="3"/>
  <c r="HX2" i="3" s="1"/>
  <c r="QB172" i="3"/>
  <c r="QB191" i="3" s="1"/>
  <c r="QF172" i="3"/>
  <c r="QF191" i="3" s="1"/>
  <c r="MR172" i="3"/>
  <c r="MR191" i="3" s="1"/>
  <c r="MR2" i="3" s="1"/>
  <c r="OU172" i="3"/>
  <c r="OU191" i="3" s="1"/>
  <c r="OU2" i="3" s="1"/>
  <c r="OR172" i="3"/>
  <c r="OR191" i="3" s="1"/>
  <c r="OR2" i="3" s="1"/>
  <c r="PC172" i="3"/>
  <c r="PC191" i="3" s="1"/>
  <c r="PC2" i="3" s="1"/>
  <c r="KW172" i="3"/>
  <c r="KW191" i="3" s="1"/>
  <c r="KW2" i="3" s="1"/>
  <c r="LO172" i="3"/>
  <c r="LO191" i="3" s="1"/>
  <c r="LO2" i="3" s="1"/>
  <c r="MZ172" i="3"/>
  <c r="MZ191" i="3" s="1"/>
  <c r="MZ2" i="3" s="1"/>
  <c r="OW172" i="3"/>
  <c r="OW191" i="3" s="1"/>
  <c r="OW2" i="3" s="1"/>
  <c r="NP172" i="3"/>
  <c r="NP191" i="3" s="1"/>
  <c r="NP2" i="3" s="1"/>
  <c r="HD172" i="3"/>
  <c r="HD191" i="3" s="1"/>
  <c r="HD2" i="3" s="1"/>
  <c r="QC172" i="3"/>
  <c r="QC191" i="3" s="1"/>
  <c r="QS172" i="3"/>
  <c r="QS191" i="3" s="1"/>
  <c r="QS2" i="3" s="1"/>
  <c r="MI172" i="3"/>
  <c r="MI191" i="3" s="1"/>
  <c r="MI2" i="3" s="1"/>
  <c r="RD172" i="3"/>
  <c r="RD191" i="3" s="1"/>
  <c r="QN172" i="3"/>
  <c r="QN191" i="3" s="1"/>
  <c r="QN2" i="3" s="1"/>
  <c r="KU172" i="3"/>
  <c r="KU191" i="3" s="1"/>
  <c r="KU2" i="3" s="1"/>
  <c r="KO172" i="3"/>
  <c r="KO191" i="3" s="1"/>
  <c r="KO2" i="3" s="1"/>
  <c r="PM172" i="3"/>
  <c r="PM191" i="3" s="1"/>
  <c r="PM2" i="3" s="1"/>
  <c r="OO172" i="3"/>
  <c r="OO191" i="3" s="1"/>
  <c r="OO2" i="3" s="1"/>
  <c r="LU172" i="3"/>
  <c r="LU191" i="3" s="1"/>
  <c r="LU2" i="3" s="1"/>
  <c r="KJ172" i="3"/>
  <c r="KJ191" i="3" s="1"/>
  <c r="KJ2" i="3" s="1"/>
  <c r="QJ172" i="3"/>
  <c r="QJ191" i="3" s="1"/>
  <c r="QJ2" i="3" s="1"/>
  <c r="NT172" i="3"/>
  <c r="NT191" i="3" s="1"/>
  <c r="NT2" i="3" s="1"/>
  <c r="NU172" i="3"/>
  <c r="NU191" i="3" s="1"/>
  <c r="NU2" i="3" s="1"/>
  <c r="MG172" i="3"/>
  <c r="MG191" i="3" s="1"/>
  <c r="MG2" i="3" s="1"/>
  <c r="QU172" i="3"/>
  <c r="QU191" i="3" s="1"/>
  <c r="MA172" i="3"/>
  <c r="MA191" i="3" s="1"/>
  <c r="MA2" i="3" s="1"/>
  <c r="GI172" i="3"/>
  <c r="GI191" i="3" s="1"/>
  <c r="C57" i="64" s="1"/>
  <c r="C107" i="1" s="1"/>
  <c r="NA172" i="3"/>
  <c r="NA191" i="3" s="1"/>
  <c r="NA2" i="3" s="1"/>
  <c r="RS172" i="3"/>
  <c r="RS191" i="3" s="1"/>
  <c r="RS2" i="3" s="1"/>
  <c r="OG172" i="3"/>
  <c r="OG191" i="3" s="1"/>
  <c r="OG2" i="3" s="1"/>
  <c r="KE172" i="3"/>
  <c r="KE191" i="3" s="1"/>
  <c r="KE2" i="3" s="1"/>
  <c r="HO172" i="3"/>
  <c r="HO191" i="3" s="1"/>
  <c r="HO2" i="3" s="1"/>
  <c r="RM172" i="3"/>
  <c r="RM191" i="3" s="1"/>
  <c r="RM2" i="3" s="1"/>
  <c r="QG172" i="3"/>
  <c r="QG191" i="3" s="1"/>
  <c r="PD172" i="3"/>
  <c r="PD191" i="3" s="1"/>
  <c r="PD2" i="3" s="1"/>
  <c r="RT172" i="3"/>
  <c r="RT191" i="3" s="1"/>
  <c r="RT2" i="3" s="1"/>
  <c r="RH172" i="3"/>
  <c r="RH191" i="3" s="1"/>
  <c r="RH2" i="3" s="1"/>
  <c r="RP172" i="3"/>
  <c r="RP191" i="3" s="1"/>
  <c r="RP2" i="3" s="1"/>
  <c r="QZ172" i="3"/>
  <c r="QZ191" i="3" s="1"/>
  <c r="QZ2" i="3" s="1"/>
  <c r="NM172" i="3"/>
  <c r="NM191" i="3" s="1"/>
  <c r="NM2" i="3" s="1"/>
  <c r="PL172" i="3"/>
  <c r="PL191" i="3" s="1"/>
  <c r="PL2" i="3" s="1"/>
  <c r="RL172" i="3"/>
  <c r="RL191" i="3" s="1"/>
  <c r="RL2" i="3" s="1"/>
  <c r="LT172" i="3"/>
  <c r="LT191" i="3" s="1"/>
  <c r="LT2" i="3" s="1"/>
  <c r="MU172" i="3"/>
  <c r="MU191" i="3" s="1"/>
  <c r="MU2" i="3" s="1"/>
  <c r="KR172" i="3"/>
  <c r="KR191" i="3" s="1"/>
  <c r="KR2" i="3" s="1"/>
  <c r="PH172" i="3"/>
  <c r="PH191" i="3" s="1"/>
  <c r="PH2" i="3" s="1"/>
  <c r="NC172" i="3"/>
  <c r="NC191" i="3" s="1"/>
  <c r="NC2" i="3" s="1"/>
  <c r="LX172" i="3"/>
  <c r="LX191" i="3" s="1"/>
  <c r="LX2" i="3" s="1"/>
  <c r="KN172" i="3"/>
  <c r="KN191" i="3" s="1"/>
  <c r="KN2" i="3" s="1"/>
  <c r="PG172" i="3"/>
  <c r="PG191" i="3" s="1"/>
  <c r="PG2" i="3" s="1"/>
  <c r="MB172" i="3"/>
  <c r="MB191" i="3" s="1"/>
  <c r="MB2" i="3" s="1"/>
  <c r="IM172" i="3"/>
  <c r="IM191" i="3" s="1"/>
  <c r="IM2" i="3" s="1"/>
  <c r="LS172" i="3"/>
  <c r="LS191" i="3" s="1"/>
  <c r="LS2" i="3" s="1"/>
  <c r="LL172" i="3"/>
  <c r="LL191" i="3" s="1"/>
  <c r="LL2" i="3" s="1"/>
  <c r="JA172" i="3"/>
  <c r="JA191" i="3" s="1"/>
  <c r="JA2" i="3" s="1"/>
  <c r="JK172" i="3"/>
  <c r="JK191" i="3" s="1"/>
  <c r="KQ172" i="3"/>
  <c r="KQ191" i="3" s="1"/>
  <c r="KQ2" i="3" s="1"/>
  <c r="KK172" i="3"/>
  <c r="KK191" i="3" s="1"/>
  <c r="KK2" i="3" s="1"/>
  <c r="PS172" i="3"/>
  <c r="PS191" i="3" s="1"/>
  <c r="C81" i="64" s="1"/>
  <c r="C131" i="1" s="1"/>
  <c r="OZ172" i="3"/>
  <c r="OZ191" i="3" s="1"/>
  <c r="OZ2" i="3" s="1"/>
  <c r="LH172" i="3"/>
  <c r="LH191" i="3" s="1"/>
  <c r="LH2" i="3" s="1"/>
  <c r="NH172" i="3"/>
  <c r="NH191" i="3" s="1"/>
  <c r="NH2" i="3" s="1"/>
  <c r="QW172" i="3"/>
  <c r="QW191" i="3" s="1"/>
  <c r="QW2" i="3" s="1"/>
  <c r="E95" i="64"/>
  <c r="E145" i="1" s="1"/>
  <c r="QR172" i="3"/>
  <c r="QR191" i="3" s="1"/>
  <c r="QR2" i="3" s="1"/>
  <c r="ME172" i="3"/>
  <c r="ME191" i="3" s="1"/>
  <c r="ME2" i="3" s="1"/>
  <c r="OC172" i="3"/>
  <c r="OC191" i="3" s="1"/>
  <c r="OK172" i="3"/>
  <c r="OK191" i="3" s="1"/>
  <c r="OK2" i="3" s="1"/>
  <c r="JG172" i="3"/>
  <c r="JG191" i="3" s="1"/>
  <c r="C68" i="64" s="1"/>
  <c r="C118" i="1" s="1"/>
  <c r="JP172" i="3"/>
  <c r="JP191" i="3" s="1"/>
  <c r="JP2" i="3" s="1"/>
  <c r="IO172" i="3"/>
  <c r="IO191" i="3" s="1"/>
  <c r="IO2" i="3" s="1"/>
  <c r="GY172" i="3"/>
  <c r="GY191" i="3" s="1"/>
  <c r="GY2" i="3" s="1"/>
  <c r="KV172" i="3"/>
  <c r="KV191" i="3" s="1"/>
  <c r="KV2" i="3" s="1"/>
  <c r="JC172" i="3"/>
  <c r="JC191" i="3" s="1"/>
  <c r="C63" i="64" s="1"/>
  <c r="C113" i="1" s="1"/>
  <c r="MV172" i="3"/>
  <c r="MV191" i="3" s="1"/>
  <c r="MV2" i="3" s="1"/>
  <c r="PI172" i="3"/>
  <c r="PI191" i="3" s="1"/>
  <c r="PI2" i="3" s="1"/>
  <c r="OJ172" i="3"/>
  <c r="OJ191" i="3" s="1"/>
  <c r="OJ2" i="3" s="1"/>
  <c r="LK172" i="3"/>
  <c r="LK191" i="3" s="1"/>
  <c r="LK2" i="3" s="1"/>
  <c r="RQ172" i="3"/>
  <c r="RQ191" i="3" s="1"/>
  <c r="RQ2" i="3" s="1"/>
  <c r="RA172" i="3"/>
  <c r="RA191" i="3" s="1"/>
  <c r="RA2" i="3" s="1"/>
  <c r="NS172" i="3"/>
  <c r="NS191" i="3" s="1"/>
  <c r="NS2" i="3" s="1"/>
  <c r="NG172" i="3"/>
  <c r="NG191" i="3" s="1"/>
  <c r="NG2" i="3" s="1"/>
  <c r="PK172" i="3"/>
  <c r="PK191" i="3" s="1"/>
  <c r="PK2" i="3" s="1"/>
  <c r="PT172" i="3"/>
  <c r="PT191" i="3" s="1"/>
  <c r="QK172" i="3"/>
  <c r="QK191" i="3" s="1"/>
  <c r="QK2" i="3" s="1"/>
  <c r="PQ172" i="3"/>
  <c r="PQ191" i="3" s="1"/>
  <c r="PQ2" i="3" s="1"/>
  <c r="NX172" i="3"/>
  <c r="NX191" i="3" s="1"/>
  <c r="QM172" i="3"/>
  <c r="QM191" i="3" s="1"/>
  <c r="QM2" i="3" s="1"/>
  <c r="LW172" i="3"/>
  <c r="LW191" i="3" s="1"/>
  <c r="LW2" i="3" s="1"/>
  <c r="NQ172" i="3"/>
  <c r="NQ191" i="3" s="1"/>
  <c r="NQ2" i="3" s="1"/>
  <c r="MS172" i="3"/>
  <c r="MS191" i="3" s="1"/>
  <c r="MS2" i="3" s="1"/>
  <c r="LP172" i="3"/>
  <c r="LP191" i="3" s="1"/>
  <c r="LP2" i="3" s="1"/>
  <c r="OF172" i="3"/>
  <c r="OF191" i="3" s="1"/>
  <c r="OF2" i="3" s="1"/>
  <c r="MN172" i="3"/>
  <c r="MN191" i="3" s="1"/>
  <c r="MN2" i="3" s="1"/>
  <c r="IA172" i="3"/>
  <c r="IA191" i="3" s="1"/>
  <c r="IA2" i="3" s="1"/>
  <c r="HT172" i="3"/>
  <c r="HT191" i="3" s="1"/>
  <c r="HT2" i="3" s="1"/>
  <c r="RO172" i="3"/>
  <c r="RO191" i="3" s="1"/>
  <c r="RO2" i="3" s="1"/>
  <c r="RU172" i="3"/>
  <c r="RU191" i="3" s="1"/>
  <c r="RU2" i="3" s="1"/>
  <c r="QI172" i="3"/>
  <c r="QI191" i="3" s="1"/>
  <c r="ND172" i="3"/>
  <c r="ND191" i="3" s="1"/>
  <c r="ND2" i="3" s="1"/>
  <c r="MM172" i="3"/>
  <c r="MM191" i="3" s="1"/>
  <c r="MM2" i="3" s="1"/>
  <c r="PX172" i="3"/>
  <c r="PX191" i="3" s="1"/>
  <c r="MO172" i="3"/>
  <c r="MO191" i="3" s="1"/>
  <c r="MO2" i="3" s="1"/>
  <c r="LM172" i="3"/>
  <c r="LM191" i="3" s="1"/>
  <c r="LM2" i="3" s="1"/>
  <c r="QV172" i="3"/>
  <c r="QV191" i="3" s="1"/>
  <c r="QV2" i="3" s="1"/>
  <c r="OB172" i="3"/>
  <c r="OB191" i="3" s="1"/>
  <c r="MF172" i="3"/>
  <c r="MF191" i="3" s="1"/>
  <c r="MF2" i="3" s="1"/>
  <c r="PE172" i="3"/>
  <c r="PE191" i="3" s="1"/>
  <c r="PE2" i="3" s="1"/>
  <c r="KB172" i="3"/>
  <c r="KB191" i="3" s="1"/>
  <c r="KB2" i="3" s="1"/>
  <c r="LY172" i="3"/>
  <c r="LY191" i="3" s="1"/>
  <c r="LY2" i="3" s="1"/>
  <c r="OA172" i="3"/>
  <c r="OA191" i="3" s="1"/>
  <c r="MY172" i="3"/>
  <c r="MY191" i="3" s="1"/>
  <c r="MY2" i="3" s="1"/>
  <c r="MJ172" i="3"/>
  <c r="MJ191" i="3" s="1"/>
  <c r="MJ2" i="3" s="1"/>
  <c r="QQ172" i="3"/>
  <c r="QQ191" i="3" s="1"/>
  <c r="QQ2" i="3" s="1"/>
  <c r="QO172" i="3"/>
  <c r="QO191" i="3" s="1"/>
  <c r="QO2" i="3" s="1"/>
  <c r="PA172" i="3"/>
  <c r="PA191" i="3" s="1"/>
  <c r="PA2" i="3" s="1"/>
  <c r="LI172" i="3"/>
  <c r="LI191" i="3" s="1"/>
  <c r="LI2" i="3" s="1"/>
  <c r="OY172" i="3"/>
  <c r="OY191" i="3" s="1"/>
  <c r="OY2" i="3" s="1"/>
  <c r="E99" i="64"/>
  <c r="E149" i="1" s="1"/>
  <c r="HG172" i="3"/>
  <c r="HG191" i="3" s="1"/>
  <c r="HG2" i="3" s="1"/>
  <c r="GK172" i="3"/>
  <c r="GK191" i="3" s="1"/>
  <c r="JX172" i="3"/>
  <c r="JX191" i="3" s="1"/>
  <c r="JX2" i="3" s="1"/>
  <c r="IG172" i="3"/>
  <c r="IG191" i="3" s="1"/>
  <c r="IG2" i="3" s="1"/>
  <c r="RK172" i="3"/>
  <c r="RK191" i="3" s="1"/>
  <c r="RK2" i="3" s="1"/>
  <c r="NK172" i="3"/>
  <c r="NK191" i="3" s="1"/>
  <c r="NK2" i="3" s="1"/>
  <c r="JL172" i="3"/>
  <c r="JL191" i="3" s="1"/>
  <c r="JL2" i="3" s="1"/>
  <c r="JU172" i="3"/>
  <c r="JU191" i="3" s="1"/>
  <c r="JU2" i="3" s="1"/>
  <c r="IU172" i="3"/>
  <c r="IU191" i="3" s="1"/>
  <c r="HL172" i="3"/>
  <c r="HL191" i="3" s="1"/>
  <c r="HL2" i="3" s="1"/>
  <c r="GQ172" i="3"/>
  <c r="GQ191" i="3" s="1"/>
  <c r="GQ2" i="3" s="1"/>
  <c r="NL172" i="3"/>
  <c r="NL191" i="3" s="1"/>
  <c r="NL2" i="3" s="1"/>
  <c r="OV172" i="3"/>
  <c r="OV191" i="3" s="1"/>
  <c r="OV2" i="3" s="1"/>
  <c r="MK172" i="3"/>
  <c r="MK191" i="3" s="1"/>
  <c r="MK2" i="3" s="1"/>
  <c r="LQ172" i="3"/>
  <c r="LQ191" i="3" s="1"/>
  <c r="LQ2" i="3" s="1"/>
  <c r="HP172" i="3"/>
  <c r="HP191" i="3" s="1"/>
  <c r="HP2" i="3" s="1"/>
  <c r="QE172" i="3"/>
  <c r="QE191" i="3" s="1"/>
  <c r="C87" i="64" s="1"/>
  <c r="C137" i="1" s="1"/>
  <c r="RC172" i="3"/>
  <c r="RC191" i="3" s="1"/>
  <c r="C90" i="64" s="1"/>
  <c r="C140" i="1" s="1"/>
  <c r="NW172" i="3"/>
  <c r="NW191" i="3" s="1"/>
  <c r="C79" i="64" s="1"/>
  <c r="C129" i="1" s="1"/>
  <c r="IF172" i="3"/>
  <c r="IF191" i="3" s="1"/>
  <c r="IF2" i="3" s="1"/>
  <c r="PU172" i="3"/>
  <c r="PU191" i="3" s="1"/>
  <c r="NO172" i="3"/>
  <c r="NO191" i="3" s="1"/>
  <c r="RI172" i="3"/>
  <c r="RI191" i="3" s="1"/>
  <c r="RI2" i="3" s="1"/>
  <c r="MW172" i="3"/>
  <c r="MW191" i="3" s="1"/>
  <c r="MW2" i="3" s="1"/>
  <c r="MC172" i="3"/>
  <c r="MC191" i="3" s="1"/>
  <c r="MC2" i="3" s="1"/>
  <c r="IK172" i="3"/>
  <c r="IK191" i="3" s="1"/>
  <c r="IK2" i="3" s="1"/>
  <c r="GR172" i="3"/>
  <c r="GR191" i="3" s="1"/>
  <c r="GR2" i="3" s="1"/>
  <c r="HE172" i="3"/>
  <c r="HE191" i="3" s="1"/>
  <c r="HE2" i="3" s="1"/>
  <c r="OS172" i="3"/>
  <c r="OS191" i="3" s="1"/>
  <c r="OS2" i="3" s="1"/>
  <c r="NI172" i="3"/>
  <c r="NI191" i="3" s="1"/>
  <c r="NI2" i="3" s="1"/>
  <c r="MQ172" i="3"/>
  <c r="MQ191" i="3" s="1"/>
  <c r="MQ2" i="3" s="1"/>
  <c r="RE172" i="3"/>
  <c r="RE191" i="3" s="1"/>
  <c r="QY172" i="3"/>
  <c r="QY191" i="3" s="1"/>
  <c r="QY2" i="3" s="1"/>
  <c r="ON172" i="3"/>
  <c r="ON191" i="3" s="1"/>
  <c r="ON2" i="3" s="1"/>
  <c r="JW172" i="3"/>
  <c r="JW191" i="3" s="1"/>
  <c r="JW2" i="3" s="1"/>
  <c r="IV172" i="3"/>
  <c r="IV191" i="3" s="1"/>
  <c r="IV2" i="3" s="1"/>
  <c r="NY172" i="3"/>
  <c r="NY191" i="3" s="1"/>
  <c r="HA172" i="3"/>
  <c r="HA191" i="3" s="1"/>
  <c r="HA2" i="3" s="1"/>
  <c r="KG172" i="3"/>
  <c r="KG191" i="3" s="1"/>
  <c r="KG2" i="3" s="1"/>
  <c r="IB172" i="3"/>
  <c r="IB191" i="3" s="1"/>
  <c r="IB2" i="3" s="1"/>
  <c r="KM172" i="3"/>
  <c r="KM191" i="3" s="1"/>
  <c r="KM2" i="3" s="1"/>
  <c r="OI172" i="3"/>
  <c r="OI191" i="3" s="1"/>
  <c r="OI2" i="3" s="1"/>
  <c r="PP172" i="3"/>
  <c r="PP191" i="3" s="1"/>
  <c r="PP2" i="3" s="1"/>
  <c r="PW172" i="3"/>
  <c r="PW191" i="3" s="1"/>
  <c r="C83" i="64" s="1"/>
  <c r="C133" i="1" s="1"/>
  <c r="HU172" i="3"/>
  <c r="HU191" i="3" s="1"/>
  <c r="HU2" i="3" s="1"/>
  <c r="KF172" i="3"/>
  <c r="KF191" i="3" s="1"/>
  <c r="KF2" i="3" s="1"/>
  <c r="HW172" i="3"/>
  <c r="HW191" i="3" s="1"/>
  <c r="HW2" i="3" s="1"/>
  <c r="OE172" i="3"/>
  <c r="OE191" i="3" s="1"/>
  <c r="OE2" i="3" s="1"/>
  <c r="OQ172" i="3"/>
  <c r="OQ191" i="3" s="1"/>
  <c r="OQ2" i="3" s="1"/>
  <c r="GS172" i="3"/>
  <c r="GS191" i="3" s="1"/>
  <c r="GS2" i="3" s="1"/>
  <c r="GO172" i="3"/>
  <c r="GO191" i="3" s="1"/>
  <c r="GO2" i="3" s="1"/>
  <c r="KZ7" i="3"/>
  <c r="EN7" i="3"/>
  <c r="FL7" i="3"/>
  <c r="EO7" i="3"/>
  <c r="FM7" i="3"/>
  <c r="FT7" i="3"/>
  <c r="LD7" i="3"/>
  <c r="KA172" i="3"/>
  <c r="KA191" i="3" s="1"/>
  <c r="KS172" i="3"/>
  <c r="KS191" i="3" s="1"/>
  <c r="KS2" i="3" s="1"/>
  <c r="JH172" i="3"/>
  <c r="JH191" i="3" s="1"/>
  <c r="FG7" i="3"/>
  <c r="FU7" i="3"/>
  <c r="FU189" i="3"/>
  <c r="LA7" i="3"/>
  <c r="KY7" i="3"/>
  <c r="LE7" i="3"/>
  <c r="LD189" i="3"/>
  <c r="PO172" i="3"/>
  <c r="PO191" i="3" s="1"/>
  <c r="PO2" i="3" s="1"/>
  <c r="IE172" i="3"/>
  <c r="IE191" i="3" s="1"/>
  <c r="IE2" i="3" s="1"/>
  <c r="GN172" i="3"/>
  <c r="GN191" i="3" s="1"/>
  <c r="GN2" i="3" s="1"/>
  <c r="HQ172" i="3"/>
  <c r="HQ191" i="3" s="1"/>
  <c r="HQ2" i="3" s="1"/>
  <c r="GV172" i="3"/>
  <c r="GV191" i="3" s="1"/>
  <c r="KI172" i="3"/>
  <c r="KI191" i="3" s="1"/>
  <c r="KI2" i="3" s="1"/>
  <c r="EM7" i="3"/>
  <c r="EU7" i="3"/>
  <c r="FH7" i="3"/>
  <c r="FK7" i="3"/>
  <c r="IC191" i="3"/>
  <c r="IC2" i="3" s="1"/>
  <c r="GW172" i="3"/>
  <c r="GW191" i="3" s="1"/>
  <c r="HK172" i="3"/>
  <c r="HK191" i="3" s="1"/>
  <c r="HK2" i="3" s="1"/>
  <c r="GM172" i="3"/>
  <c r="GM191" i="3" s="1"/>
  <c r="JQ172" i="3"/>
  <c r="JQ191" i="3" s="1"/>
  <c r="JQ2" i="3" s="1"/>
  <c r="GJ172" i="3"/>
  <c r="GJ191" i="3" s="1"/>
  <c r="IZ172" i="3"/>
  <c r="IZ191" i="3" s="1"/>
  <c r="IZ2" i="3" s="1"/>
  <c r="JS172" i="3"/>
  <c r="JS191" i="3" s="1"/>
  <c r="IW172" i="3"/>
  <c r="IW191" i="3" s="1"/>
  <c r="IW2" i="3" s="1"/>
  <c r="EV7" i="3"/>
  <c r="EW7" i="3"/>
  <c r="FI7" i="3"/>
  <c r="FS7" i="3"/>
  <c r="LC7" i="3"/>
  <c r="HS172" i="3"/>
  <c r="HS191" i="3" s="1"/>
  <c r="GU172" i="3"/>
  <c r="GU191" i="3" s="1"/>
  <c r="PY172" i="3"/>
  <c r="PY191" i="3" s="1"/>
  <c r="IQ172" i="3"/>
  <c r="IQ191" i="3" s="1"/>
  <c r="IQ2" i="3" s="1"/>
  <c r="GZ172" i="3"/>
  <c r="GZ191" i="3" s="1"/>
  <c r="GZ2" i="3" s="1"/>
  <c r="HI172" i="3"/>
  <c r="HI191" i="3" s="1"/>
  <c r="HI2" i="3" s="1"/>
  <c r="JM172" i="3"/>
  <c r="JM191" i="3" s="1"/>
  <c r="JM2" i="3" s="1"/>
  <c r="IR172" i="3"/>
  <c r="IR191" i="3" s="1"/>
  <c r="IR2" i="3" s="1"/>
  <c r="HM172" i="3"/>
  <c r="HM191" i="3" s="1"/>
  <c r="HM2" i="3" s="1"/>
  <c r="HH172" i="3"/>
  <c r="HH191" i="3" s="1"/>
  <c r="HH2" i="3" s="1"/>
  <c r="HC172" i="3"/>
  <c r="HC191" i="3" s="1"/>
  <c r="HC2" i="3" s="1"/>
  <c r="EK184" i="3"/>
  <c r="EJ184" i="3"/>
  <c r="EI184" i="3"/>
  <c r="EK174" i="3"/>
  <c r="EJ174" i="3"/>
  <c r="EI174" i="3"/>
  <c r="EK167" i="3"/>
  <c r="EJ167" i="3"/>
  <c r="EI167" i="3"/>
  <c r="EK163" i="3"/>
  <c r="EJ163" i="3"/>
  <c r="EI163" i="3"/>
  <c r="EK138" i="3"/>
  <c r="EJ138" i="3"/>
  <c r="EI138" i="3"/>
  <c r="EK134" i="3"/>
  <c r="EJ134" i="3"/>
  <c r="EI134" i="3"/>
  <c r="EK130" i="3"/>
  <c r="EJ130" i="3"/>
  <c r="EI130" i="3"/>
  <c r="EK126" i="3"/>
  <c r="EJ126" i="3"/>
  <c r="EI126" i="3"/>
  <c r="EK123" i="3"/>
  <c r="EJ123" i="3"/>
  <c r="EI123" i="3"/>
  <c r="EK117" i="3"/>
  <c r="EJ117" i="3"/>
  <c r="EI117" i="3"/>
  <c r="EK110" i="3"/>
  <c r="EJ110" i="3"/>
  <c r="EI110" i="3"/>
  <c r="EK102" i="3"/>
  <c r="EJ102" i="3"/>
  <c r="EI102" i="3"/>
  <c r="EK71" i="3"/>
  <c r="EJ71" i="3"/>
  <c r="EI71" i="3"/>
  <c r="EK57" i="3"/>
  <c r="EJ57" i="3"/>
  <c r="EI57" i="3"/>
  <c r="EK47" i="3"/>
  <c r="EJ47" i="3"/>
  <c r="EK43" i="3"/>
  <c r="EJ43" i="3"/>
  <c r="EI43" i="3"/>
  <c r="EK32" i="3"/>
  <c r="EJ32" i="3"/>
  <c r="EI32" i="3"/>
  <c r="EK28" i="3"/>
  <c r="EJ28" i="3"/>
  <c r="EI28" i="3"/>
  <c r="EK23" i="3"/>
  <c r="EJ23" i="3"/>
  <c r="EI23" i="3"/>
  <c r="EK21" i="3"/>
  <c r="EJ21" i="3"/>
  <c r="EI21" i="3"/>
  <c r="EK8" i="3"/>
  <c r="EJ8" i="3"/>
  <c r="EI8" i="3"/>
  <c r="DY184" i="3"/>
  <c r="DX184" i="3"/>
  <c r="DW184" i="3"/>
  <c r="DY174" i="3"/>
  <c r="DX174" i="3"/>
  <c r="DW174" i="3"/>
  <c r="DY167" i="3"/>
  <c r="DX167" i="3"/>
  <c r="DW167" i="3"/>
  <c r="DY163" i="3"/>
  <c r="DX163" i="3"/>
  <c r="DW163" i="3"/>
  <c r="DY138" i="3"/>
  <c r="DX138" i="3"/>
  <c r="DW138" i="3"/>
  <c r="DY134" i="3"/>
  <c r="DX134" i="3"/>
  <c r="DW134" i="3"/>
  <c r="DY130" i="3"/>
  <c r="DX130" i="3"/>
  <c r="DW130" i="3"/>
  <c r="DY126" i="3"/>
  <c r="DX126" i="3"/>
  <c r="DW126" i="3"/>
  <c r="DY123" i="3"/>
  <c r="DX123" i="3"/>
  <c r="DW123" i="3"/>
  <c r="DY117" i="3"/>
  <c r="DX117" i="3"/>
  <c r="DW117" i="3"/>
  <c r="DY110" i="3"/>
  <c r="DX110" i="3"/>
  <c r="DW110" i="3"/>
  <c r="DY102" i="3"/>
  <c r="DX102" i="3"/>
  <c r="DW102" i="3"/>
  <c r="DY71" i="3"/>
  <c r="DX71" i="3"/>
  <c r="DW71" i="3"/>
  <c r="DY57" i="3"/>
  <c r="DX57" i="3"/>
  <c r="DW57" i="3"/>
  <c r="DY47" i="3"/>
  <c r="DX47" i="3"/>
  <c r="DW47" i="3"/>
  <c r="DY43" i="3"/>
  <c r="DX43" i="3"/>
  <c r="DW43" i="3"/>
  <c r="DY32" i="3"/>
  <c r="DX32" i="3"/>
  <c r="DW32" i="3"/>
  <c r="DY28" i="3"/>
  <c r="DX28" i="3"/>
  <c r="DW28" i="3"/>
  <c r="DY23" i="3"/>
  <c r="DX23" i="3"/>
  <c r="DW23" i="3"/>
  <c r="DY21" i="3"/>
  <c r="DX21" i="3"/>
  <c r="DW21" i="3"/>
  <c r="DY8" i="3"/>
  <c r="DX8" i="3"/>
  <c r="DW8" i="3"/>
  <c r="DU184" i="3"/>
  <c r="DT184" i="3"/>
  <c r="DS184" i="3"/>
  <c r="DU174" i="3"/>
  <c r="DT174" i="3"/>
  <c r="DS174" i="3"/>
  <c r="DU167" i="3"/>
  <c r="DT167" i="3"/>
  <c r="DS167" i="3"/>
  <c r="DU163" i="3"/>
  <c r="DT163" i="3"/>
  <c r="DS163" i="3"/>
  <c r="DU138" i="3"/>
  <c r="DT138" i="3"/>
  <c r="DS138" i="3"/>
  <c r="DU134" i="3"/>
  <c r="DT134" i="3"/>
  <c r="DS134" i="3"/>
  <c r="DU130" i="3"/>
  <c r="DT130" i="3"/>
  <c r="DS130" i="3"/>
  <c r="DU126" i="3"/>
  <c r="DT126" i="3"/>
  <c r="DS126" i="3"/>
  <c r="DU123" i="3"/>
  <c r="DT123" i="3"/>
  <c r="DS123" i="3"/>
  <c r="DU117" i="3"/>
  <c r="DT117" i="3"/>
  <c r="DS117" i="3"/>
  <c r="DU110" i="3"/>
  <c r="DT110" i="3"/>
  <c r="DS110" i="3"/>
  <c r="DU102" i="3"/>
  <c r="DT102" i="3"/>
  <c r="DS102" i="3"/>
  <c r="DS100" i="3"/>
  <c r="DU71" i="3"/>
  <c r="DT71" i="3"/>
  <c r="DS71" i="3"/>
  <c r="DU57" i="3"/>
  <c r="DT57" i="3"/>
  <c r="DS57" i="3"/>
  <c r="DU47" i="3"/>
  <c r="DT47" i="3"/>
  <c r="DS47" i="3"/>
  <c r="DU43" i="3"/>
  <c r="DT43" i="3"/>
  <c r="DS43" i="3"/>
  <c r="DU32" i="3"/>
  <c r="DT32" i="3"/>
  <c r="DS32" i="3"/>
  <c r="DU28" i="3"/>
  <c r="DT28" i="3"/>
  <c r="DS28" i="3"/>
  <c r="DU23" i="3"/>
  <c r="DT23" i="3"/>
  <c r="DS23" i="3"/>
  <c r="DU21" i="3"/>
  <c r="DT21" i="3"/>
  <c r="DS21" i="3"/>
  <c r="DU8" i="3"/>
  <c r="DT8" i="3"/>
  <c r="DS8" i="3"/>
  <c r="DQ184" i="3"/>
  <c r="DP184" i="3"/>
  <c r="DO184" i="3"/>
  <c r="DQ174" i="3"/>
  <c r="DP174" i="3"/>
  <c r="DO174" i="3"/>
  <c r="DQ167" i="3"/>
  <c r="DP167" i="3"/>
  <c r="DO167" i="3"/>
  <c r="DQ163" i="3"/>
  <c r="DP163" i="3"/>
  <c r="DO163" i="3"/>
  <c r="DQ138" i="3"/>
  <c r="DP138" i="3"/>
  <c r="DO138" i="3"/>
  <c r="DQ134" i="3"/>
  <c r="DP134" i="3"/>
  <c r="DO134" i="3"/>
  <c r="DQ130" i="3"/>
  <c r="DP130" i="3"/>
  <c r="DO130" i="3"/>
  <c r="DQ126" i="3"/>
  <c r="DP126" i="3"/>
  <c r="DO126" i="3"/>
  <c r="DQ123" i="3"/>
  <c r="DP123" i="3"/>
  <c r="DO123" i="3"/>
  <c r="DQ117" i="3"/>
  <c r="DP117" i="3"/>
  <c r="DO117" i="3"/>
  <c r="DQ110" i="3"/>
  <c r="DP110" i="3"/>
  <c r="DO110" i="3"/>
  <c r="DQ102" i="3"/>
  <c r="DP102" i="3"/>
  <c r="DO102" i="3"/>
  <c r="DQ71" i="3"/>
  <c r="DP71" i="3"/>
  <c r="DO71" i="3"/>
  <c r="DQ57" i="3"/>
  <c r="DP57" i="3"/>
  <c r="DO57" i="3"/>
  <c r="DQ47" i="3"/>
  <c r="DP47" i="3"/>
  <c r="DO47" i="3"/>
  <c r="DQ43" i="3"/>
  <c r="DP43" i="3"/>
  <c r="DO43" i="3"/>
  <c r="DQ32" i="3"/>
  <c r="DP32" i="3"/>
  <c r="DO32" i="3"/>
  <c r="DQ28" i="3"/>
  <c r="DP28" i="3"/>
  <c r="DO28" i="3"/>
  <c r="DQ23" i="3"/>
  <c r="DP23" i="3"/>
  <c r="DO23" i="3"/>
  <c r="DQ21" i="3"/>
  <c r="DP21" i="3"/>
  <c r="DO21" i="3"/>
  <c r="DQ8" i="3"/>
  <c r="DP8" i="3"/>
  <c r="DO8" i="3"/>
  <c r="DI184" i="3"/>
  <c r="DH184" i="3"/>
  <c r="DG184" i="3"/>
  <c r="DI174" i="3"/>
  <c r="DH174" i="3"/>
  <c r="DG174" i="3"/>
  <c r="DI167" i="3"/>
  <c r="DH167" i="3"/>
  <c r="DG167" i="3"/>
  <c r="DI163" i="3"/>
  <c r="DH163" i="3"/>
  <c r="DG163" i="3"/>
  <c r="DI138" i="3"/>
  <c r="DH138" i="3"/>
  <c r="DG138" i="3"/>
  <c r="DI134" i="3"/>
  <c r="DH134" i="3"/>
  <c r="DG134" i="3"/>
  <c r="DI130" i="3"/>
  <c r="DH130" i="3"/>
  <c r="DG130" i="3"/>
  <c r="DI126" i="3"/>
  <c r="DH126" i="3"/>
  <c r="DG126" i="3"/>
  <c r="DI123" i="3"/>
  <c r="DH123" i="3"/>
  <c r="DG123" i="3"/>
  <c r="DI117" i="3"/>
  <c r="DH117" i="3"/>
  <c r="DG117" i="3"/>
  <c r="DI110" i="3"/>
  <c r="DH110" i="3"/>
  <c r="DG110" i="3"/>
  <c r="DI102" i="3"/>
  <c r="DH102" i="3"/>
  <c r="DG102" i="3"/>
  <c r="DI71" i="3"/>
  <c r="DH71" i="3"/>
  <c r="DG71" i="3"/>
  <c r="DI57" i="3"/>
  <c r="DH57" i="3"/>
  <c r="DG57" i="3"/>
  <c r="DI47" i="3"/>
  <c r="DH47" i="3"/>
  <c r="DG47" i="3"/>
  <c r="DI43" i="3"/>
  <c r="DH43" i="3"/>
  <c r="DG43" i="3"/>
  <c r="DI32" i="3"/>
  <c r="DH32" i="3"/>
  <c r="DG32" i="3"/>
  <c r="DI28" i="3"/>
  <c r="DH28" i="3"/>
  <c r="DG28" i="3"/>
  <c r="DI23" i="3"/>
  <c r="DH23" i="3"/>
  <c r="DG23" i="3"/>
  <c r="DI21" i="3"/>
  <c r="DH21" i="3"/>
  <c r="DG21" i="3"/>
  <c r="DI8" i="3"/>
  <c r="DH8" i="3"/>
  <c r="DG8" i="3"/>
  <c r="CQ184" i="3"/>
  <c r="CQ174" i="3"/>
  <c r="CQ167" i="3"/>
  <c r="CQ163" i="3"/>
  <c r="CQ138" i="3"/>
  <c r="CQ134" i="3"/>
  <c r="CQ130" i="3"/>
  <c r="CQ126" i="3"/>
  <c r="CQ123" i="3"/>
  <c r="CQ117" i="3"/>
  <c r="CQ110" i="3"/>
  <c r="CQ102" i="3"/>
  <c r="CQ89" i="3"/>
  <c r="CQ71" i="3"/>
  <c r="CQ57" i="3"/>
  <c r="CQ47" i="3"/>
  <c r="CQ43" i="3"/>
  <c r="CQ32" i="3"/>
  <c r="CQ28" i="3"/>
  <c r="CQ23" i="3"/>
  <c r="CQ21" i="3"/>
  <c r="CQ8" i="3"/>
  <c r="GG57" i="3"/>
  <c r="GF57" i="3"/>
  <c r="GE57" i="3"/>
  <c r="GC57" i="3"/>
  <c r="GB57" i="3"/>
  <c r="GA57" i="3"/>
  <c r="FY57" i="3"/>
  <c r="FX57" i="3"/>
  <c r="FW57" i="3"/>
  <c r="FQ57" i="3"/>
  <c r="FP57" i="3"/>
  <c r="FO57" i="3"/>
  <c r="FE57" i="3"/>
  <c r="FD57" i="3"/>
  <c r="FC57" i="3"/>
  <c r="FA57" i="3"/>
  <c r="EZ57" i="3"/>
  <c r="EY57" i="3"/>
  <c r="ES57" i="3"/>
  <c r="ER57" i="3"/>
  <c r="EQ57" i="3"/>
  <c r="EG57" i="3"/>
  <c r="EF57" i="3"/>
  <c r="EE57" i="3"/>
  <c r="EC57" i="3"/>
  <c r="EB57" i="3"/>
  <c r="EA57" i="3"/>
  <c r="DM57" i="3"/>
  <c r="DL57" i="3"/>
  <c r="DK57" i="3"/>
  <c r="DE57" i="3"/>
  <c r="DD57" i="3"/>
  <c r="DC57" i="3"/>
  <c r="DA57" i="3"/>
  <c r="CZ57" i="3"/>
  <c r="CY57" i="3"/>
  <c r="CW57" i="3"/>
  <c r="CV57" i="3"/>
  <c r="CU57" i="3"/>
  <c r="CS57" i="3"/>
  <c r="CR57" i="3"/>
  <c r="CO57" i="3"/>
  <c r="CN57" i="3"/>
  <c r="CM57" i="3"/>
  <c r="CK57" i="3"/>
  <c r="CJ57" i="3"/>
  <c r="CI57" i="3"/>
  <c r="CG57" i="3"/>
  <c r="CF57" i="3"/>
  <c r="CE57" i="3"/>
  <c r="CC57" i="3"/>
  <c r="CB57" i="3"/>
  <c r="CA57" i="3"/>
  <c r="BY57" i="3"/>
  <c r="BX57" i="3"/>
  <c r="BW57" i="3"/>
  <c r="BU57" i="3"/>
  <c r="BT57" i="3"/>
  <c r="BS57" i="3"/>
  <c r="BQ57" i="3"/>
  <c r="BP57" i="3"/>
  <c r="BO57" i="3"/>
  <c r="BM57" i="3"/>
  <c r="BL57" i="3"/>
  <c r="BK57" i="3"/>
  <c r="BI57" i="3"/>
  <c r="BH57" i="3"/>
  <c r="BG57" i="3"/>
  <c r="BE57" i="3"/>
  <c r="BD57" i="3"/>
  <c r="BC57" i="3"/>
  <c r="BA57" i="3"/>
  <c r="AZ57" i="3"/>
  <c r="AY57" i="3"/>
  <c r="AW57" i="3"/>
  <c r="AV57" i="3"/>
  <c r="AU57" i="3"/>
  <c r="AS57" i="3"/>
  <c r="AR57" i="3"/>
  <c r="AQ57" i="3"/>
  <c r="AO57" i="3"/>
  <c r="AN57" i="3"/>
  <c r="AM57" i="3"/>
  <c r="AK57" i="3"/>
  <c r="AJ57" i="3"/>
  <c r="AI57" i="3"/>
  <c r="AG57" i="3"/>
  <c r="AF57" i="3"/>
  <c r="AE57" i="3"/>
  <c r="G57" i="3"/>
  <c r="CZ167" i="3"/>
  <c r="C99" i="62" l="1"/>
  <c r="DS94" i="3"/>
  <c r="C83" i="3"/>
  <c r="CQ83" i="3"/>
  <c r="DG56" i="3"/>
  <c r="DY56" i="3"/>
  <c r="EJ56" i="3"/>
  <c r="CQ56" i="3"/>
  <c r="DP56" i="3"/>
  <c r="DX56" i="3"/>
  <c r="EI56" i="3"/>
  <c r="C69" i="64"/>
  <c r="C119" i="1" s="1"/>
  <c r="DH56" i="3"/>
  <c r="DT56" i="3"/>
  <c r="EK56" i="3"/>
  <c r="DI56" i="3"/>
  <c r="DO56" i="3"/>
  <c r="DU56" i="3"/>
  <c r="DW56" i="3"/>
  <c r="C59" i="64"/>
  <c r="C109" i="1" s="1"/>
  <c r="C61" i="64"/>
  <c r="C111" i="1" s="1"/>
  <c r="JS2" i="3"/>
  <c r="C70" i="64"/>
  <c r="C120" i="1" s="1"/>
  <c r="QI2" i="3"/>
  <c r="C88" i="64"/>
  <c r="C138" i="1" s="1"/>
  <c r="QU2" i="3"/>
  <c r="C89" i="64"/>
  <c r="C139" i="1" s="1"/>
  <c r="OC2" i="3"/>
  <c r="E80" i="64"/>
  <c r="E130" i="1" s="1"/>
  <c r="NO2" i="3"/>
  <c r="C128" i="1"/>
  <c r="KA2" i="3"/>
  <c r="C80" i="64"/>
  <c r="C130" i="1" s="1"/>
  <c r="RG2" i="3"/>
  <c r="C142" i="1"/>
  <c r="HS2" i="3"/>
  <c r="C60" i="64"/>
  <c r="C110" i="1" s="1"/>
  <c r="GM2" i="3"/>
  <c r="C58" i="64"/>
  <c r="C108" i="1" s="1"/>
  <c r="OB2" i="3"/>
  <c r="D80" i="64"/>
  <c r="D130" i="1" s="1"/>
  <c r="GV2" i="3"/>
  <c r="D59" i="64"/>
  <c r="D109" i="1" s="1"/>
  <c r="OA2" i="3"/>
  <c r="GU2" i="3"/>
  <c r="GW2" i="3"/>
  <c r="E59" i="64"/>
  <c r="E109" i="1" s="1"/>
  <c r="JE2" i="3"/>
  <c r="EI47" i="3"/>
  <c r="C49" i="62"/>
  <c r="EJ189" i="3"/>
  <c r="DP189" i="3"/>
  <c r="QA2" i="3"/>
  <c r="D57" i="64"/>
  <c r="D107" i="1" s="1"/>
  <c r="GJ2" i="3"/>
  <c r="E81" i="64"/>
  <c r="E131" i="1" s="1"/>
  <c r="PU2" i="3"/>
  <c r="JC2" i="3"/>
  <c r="GI2" i="3"/>
  <c r="D90" i="64"/>
  <c r="D140" i="1" s="1"/>
  <c r="RD2" i="3"/>
  <c r="D86" i="64"/>
  <c r="D136" i="1" s="1"/>
  <c r="QB2" i="3"/>
  <c r="E90" i="64"/>
  <c r="E140" i="1" s="1"/>
  <c r="RE2" i="3"/>
  <c r="QE2" i="3"/>
  <c r="JG2" i="3"/>
  <c r="E87" i="64"/>
  <c r="E137" i="1" s="1"/>
  <c r="QG2" i="3"/>
  <c r="E68" i="64"/>
  <c r="E118" i="1" s="1"/>
  <c r="JI2" i="3"/>
  <c r="D63" i="64"/>
  <c r="D113" i="1" s="1"/>
  <c r="JD2" i="3"/>
  <c r="RC2" i="3"/>
  <c r="D68" i="64"/>
  <c r="D118" i="1" s="1"/>
  <c r="JH2" i="3"/>
  <c r="E79" i="64"/>
  <c r="E129" i="1" s="1"/>
  <c r="NY2" i="3"/>
  <c r="IU2" i="3"/>
  <c r="D79" i="64"/>
  <c r="D129" i="1" s="1"/>
  <c r="NX2" i="3"/>
  <c r="D81" i="64"/>
  <c r="D131" i="1" s="1"/>
  <c r="PT2" i="3"/>
  <c r="JK2" i="3"/>
  <c r="E83" i="64"/>
  <c r="E133" i="1" s="1"/>
  <c r="PY2" i="3"/>
  <c r="PW2" i="3"/>
  <c r="NW2" i="3"/>
  <c r="E57" i="64"/>
  <c r="E107" i="1" s="1"/>
  <c r="GK2" i="3"/>
  <c r="D83" i="64"/>
  <c r="D133" i="1" s="1"/>
  <c r="PX2" i="3"/>
  <c r="PS2" i="3"/>
  <c r="E86" i="64"/>
  <c r="E136" i="1" s="1"/>
  <c r="QC2" i="3"/>
  <c r="D87" i="64"/>
  <c r="D137" i="1" s="1"/>
  <c r="QF2" i="3"/>
  <c r="DG189" i="3"/>
  <c r="D70" i="64"/>
  <c r="D120" i="1" s="1"/>
  <c r="EK189" i="3"/>
  <c r="DH189" i="3"/>
  <c r="DQ189" i="3"/>
  <c r="DY189" i="3"/>
  <c r="DX189" i="3"/>
  <c r="D88" i="64"/>
  <c r="D138" i="1" s="1"/>
  <c r="D78" i="64"/>
  <c r="D128" i="1" s="1"/>
  <c r="EW172" i="3"/>
  <c r="EW191" i="3" s="1"/>
  <c r="EO172" i="3"/>
  <c r="EO191" i="3" s="1"/>
  <c r="E78" i="64"/>
  <c r="E128" i="1" s="1"/>
  <c r="LA172" i="3"/>
  <c r="LA191" i="3" s="1"/>
  <c r="D92" i="64"/>
  <c r="D142" i="1" s="1"/>
  <c r="D89" i="64"/>
  <c r="D139" i="1" s="1"/>
  <c r="E89" i="64"/>
  <c r="E139" i="1" s="1"/>
  <c r="EM172" i="3"/>
  <c r="EM191" i="3" s="1"/>
  <c r="C41" i="64" s="1"/>
  <c r="C91" i="1" s="1"/>
  <c r="E61" i="64"/>
  <c r="E111" i="1" s="1"/>
  <c r="FK172" i="3"/>
  <c r="FK191" i="3" s="1"/>
  <c r="FK2" i="3" s="1"/>
  <c r="LD172" i="3"/>
  <c r="LD191" i="3" s="1"/>
  <c r="FI172" i="3"/>
  <c r="FI191" i="3" s="1"/>
  <c r="FI2" i="3" s="1"/>
  <c r="EN172" i="3"/>
  <c r="EN191" i="3" s="1"/>
  <c r="D69" i="64"/>
  <c r="D119" i="1" s="1"/>
  <c r="E88" i="64"/>
  <c r="E138" i="1" s="1"/>
  <c r="LC172" i="3"/>
  <c r="LC191" i="3" s="1"/>
  <c r="C74" i="64" s="1"/>
  <c r="C124" i="1" s="1"/>
  <c r="E92" i="64"/>
  <c r="E142" i="1" s="1"/>
  <c r="FL172" i="3"/>
  <c r="FL191" i="3" s="1"/>
  <c r="FL2" i="3" s="1"/>
  <c r="E70" i="64"/>
  <c r="E120" i="1" s="1"/>
  <c r="EV172" i="3"/>
  <c r="EV191" i="3" s="1"/>
  <c r="E60" i="64"/>
  <c r="E110" i="1" s="1"/>
  <c r="FH172" i="3"/>
  <c r="FH191" i="3" s="1"/>
  <c r="FH2" i="3" s="1"/>
  <c r="KY172" i="3"/>
  <c r="KY191" i="3" s="1"/>
  <c r="C73" i="64" s="1"/>
  <c r="C123" i="1" s="1"/>
  <c r="FG172" i="3"/>
  <c r="FG191" i="3" s="1"/>
  <c r="FG2" i="3" s="1"/>
  <c r="FS172" i="3"/>
  <c r="FS191" i="3" s="1"/>
  <c r="D61" i="64"/>
  <c r="D111" i="1" s="1"/>
  <c r="EU172" i="3"/>
  <c r="EU191" i="3" s="1"/>
  <c r="C44" i="64" s="1"/>
  <c r="C94" i="1" s="1"/>
  <c r="E58" i="64"/>
  <c r="E108" i="1" s="1"/>
  <c r="CQ7" i="3"/>
  <c r="DI7" i="3"/>
  <c r="EI7" i="3"/>
  <c r="EK7" i="3"/>
  <c r="FT172" i="3"/>
  <c r="FT191" i="3" s="1"/>
  <c r="FT2" i="3" s="1"/>
  <c r="DU7" i="3"/>
  <c r="E69" i="64"/>
  <c r="E119" i="1" s="1"/>
  <c r="D60" i="64"/>
  <c r="D110" i="1" s="1"/>
  <c r="KZ172" i="3"/>
  <c r="KZ191" i="3" s="1"/>
  <c r="EJ7" i="3"/>
  <c r="D58" i="64"/>
  <c r="D108" i="1" s="1"/>
  <c r="DQ7" i="3"/>
  <c r="DS7" i="3"/>
  <c r="DX7" i="3"/>
  <c r="FM172" i="3"/>
  <c r="FM191" i="3" s="1"/>
  <c r="FM2" i="3" s="1"/>
  <c r="DT7" i="3"/>
  <c r="DI189" i="3"/>
  <c r="DW189" i="3"/>
  <c r="CQ189" i="3"/>
  <c r="DH7" i="3"/>
  <c r="DU189" i="3"/>
  <c r="FU172" i="3"/>
  <c r="FU191" i="3" s="1"/>
  <c r="FU2" i="3" s="1"/>
  <c r="LE172" i="3"/>
  <c r="LE191" i="3" s="1"/>
  <c r="DS189" i="3"/>
  <c r="DG7" i="3"/>
  <c r="DO7" i="3"/>
  <c r="DP7" i="3"/>
  <c r="DQ56" i="3"/>
  <c r="DO189" i="3"/>
  <c r="DT189" i="3"/>
  <c r="DY7" i="3"/>
  <c r="DW7" i="3"/>
  <c r="EI189" i="3"/>
  <c r="C88" i="62" l="1"/>
  <c r="C94" i="3"/>
  <c r="DS56" i="3"/>
  <c r="FS2" i="3"/>
  <c r="EU2" i="3"/>
  <c r="D41" i="64"/>
  <c r="D91" i="1" s="1"/>
  <c r="EN2" i="3"/>
  <c r="LC2" i="3"/>
  <c r="EM2" i="3"/>
  <c r="E41" i="64"/>
  <c r="E91" i="1" s="1"/>
  <c r="EO2" i="3"/>
  <c r="D73" i="64"/>
  <c r="D123" i="1" s="1"/>
  <c r="KZ2" i="3"/>
  <c r="KY2" i="3"/>
  <c r="D44" i="64"/>
  <c r="D94" i="1" s="1"/>
  <c r="EV2" i="3"/>
  <c r="D74" i="64"/>
  <c r="D124" i="1" s="1"/>
  <c r="LD2" i="3"/>
  <c r="E44" i="64"/>
  <c r="E94" i="1" s="1"/>
  <c r="EW2" i="3"/>
  <c r="E74" i="64"/>
  <c r="E124" i="1" s="1"/>
  <c r="LE2" i="3"/>
  <c r="E73" i="64"/>
  <c r="E123" i="1" s="1"/>
  <c r="LA2" i="3"/>
  <c r="EI172" i="3"/>
  <c r="EI191" i="3" s="1"/>
  <c r="C38" i="64" s="1"/>
  <c r="C88" i="1" s="1"/>
  <c r="CQ172" i="3"/>
  <c r="CQ191" i="3" s="1"/>
  <c r="CQ2" i="3" s="1"/>
  <c r="DX172" i="3"/>
  <c r="DX191" i="3" s="1"/>
  <c r="DW172" i="3"/>
  <c r="DW191" i="3" s="1"/>
  <c r="C35" i="64" s="1"/>
  <c r="C85" i="1" s="1"/>
  <c r="DY172" i="3"/>
  <c r="DY191" i="3" s="1"/>
  <c r="EJ172" i="3"/>
  <c r="EJ191" i="3" s="1"/>
  <c r="DG172" i="3"/>
  <c r="DG191" i="3" s="1"/>
  <c r="DG2" i="3" s="1"/>
  <c r="DT172" i="3"/>
  <c r="DT191" i="3" s="1"/>
  <c r="DT2" i="3" s="1"/>
  <c r="DP172" i="3"/>
  <c r="DP191" i="3" s="1"/>
  <c r="DP2" i="3" s="1"/>
  <c r="DI172" i="3"/>
  <c r="DI191" i="3" s="1"/>
  <c r="DI2" i="3" s="1"/>
  <c r="DH172" i="3"/>
  <c r="DH191" i="3" s="1"/>
  <c r="DH2" i="3" s="1"/>
  <c r="DO172" i="3"/>
  <c r="DO191" i="3" s="1"/>
  <c r="DO2" i="3" s="1"/>
  <c r="EK172" i="3"/>
  <c r="EK191" i="3" s="1"/>
  <c r="DU172" i="3"/>
  <c r="DU191" i="3" s="1"/>
  <c r="DU2" i="3" s="1"/>
  <c r="DQ172" i="3"/>
  <c r="DQ191" i="3" s="1"/>
  <c r="DQ2" i="3" s="1"/>
  <c r="CC184" i="3"/>
  <c r="CB184" i="3"/>
  <c r="CA184" i="3"/>
  <c r="CC174" i="3"/>
  <c r="CB174" i="3"/>
  <c r="CA174" i="3"/>
  <c r="CC167" i="3"/>
  <c r="CB167" i="3"/>
  <c r="CA167" i="3"/>
  <c r="CC163" i="3"/>
  <c r="CB163" i="3"/>
  <c r="CA163" i="3"/>
  <c r="CC138" i="3"/>
  <c r="CB138" i="3"/>
  <c r="CA138" i="3"/>
  <c r="CC134" i="3"/>
  <c r="CB134" i="3"/>
  <c r="CA134" i="3"/>
  <c r="CC130" i="3"/>
  <c r="CB130" i="3"/>
  <c r="CA130" i="3"/>
  <c r="CC126" i="3"/>
  <c r="CB126" i="3"/>
  <c r="CA126" i="3"/>
  <c r="CC123" i="3"/>
  <c r="CB123" i="3"/>
  <c r="CA123" i="3"/>
  <c r="CC117" i="3"/>
  <c r="CB117" i="3"/>
  <c r="CA117" i="3"/>
  <c r="CC110" i="3"/>
  <c r="CB110" i="3"/>
  <c r="CA110" i="3"/>
  <c r="CC102" i="3"/>
  <c r="CB102" i="3"/>
  <c r="CA102" i="3"/>
  <c r="CC71" i="3"/>
  <c r="CB71" i="3"/>
  <c r="CA71" i="3"/>
  <c r="CA54" i="3"/>
  <c r="CC47" i="3"/>
  <c r="CB47" i="3"/>
  <c r="CC43" i="3"/>
  <c r="CB43" i="3"/>
  <c r="CA43" i="3"/>
  <c r="CC32" i="3"/>
  <c r="CB32" i="3"/>
  <c r="CA32" i="3"/>
  <c r="CC28" i="3"/>
  <c r="CB28" i="3"/>
  <c r="CA28" i="3"/>
  <c r="CC23" i="3"/>
  <c r="CB23" i="3"/>
  <c r="CA23" i="3"/>
  <c r="CC21" i="3"/>
  <c r="CB21" i="3"/>
  <c r="CA21" i="3"/>
  <c r="CC8" i="3"/>
  <c r="CB8" i="3"/>
  <c r="CA8" i="3"/>
  <c r="BM184" i="3"/>
  <c r="BL184" i="3"/>
  <c r="BK184" i="3"/>
  <c r="BM174" i="3"/>
  <c r="BL174" i="3"/>
  <c r="BK174" i="3"/>
  <c r="BM167" i="3"/>
  <c r="BL167" i="3"/>
  <c r="BK167" i="3"/>
  <c r="BM163" i="3"/>
  <c r="BL163" i="3"/>
  <c r="BK163" i="3"/>
  <c r="BM138" i="3"/>
  <c r="BL138" i="3"/>
  <c r="BK138" i="3"/>
  <c r="BM134" i="3"/>
  <c r="BL134" i="3"/>
  <c r="BK134" i="3"/>
  <c r="BM130" i="3"/>
  <c r="BL130" i="3"/>
  <c r="BK130" i="3"/>
  <c r="BM126" i="3"/>
  <c r="BL126" i="3"/>
  <c r="BK126" i="3"/>
  <c r="BM123" i="3"/>
  <c r="BL123" i="3"/>
  <c r="BK123" i="3"/>
  <c r="BM117" i="3"/>
  <c r="BL117" i="3"/>
  <c r="BK117" i="3"/>
  <c r="BM110" i="3"/>
  <c r="BL110" i="3"/>
  <c r="BK110" i="3"/>
  <c r="BM102" i="3"/>
  <c r="BL102" i="3"/>
  <c r="BK102" i="3"/>
  <c r="BM71" i="3"/>
  <c r="BL71" i="3"/>
  <c r="BK71" i="3"/>
  <c r="BM47" i="3"/>
  <c r="BL47" i="3"/>
  <c r="BK47" i="3"/>
  <c r="BM43" i="3"/>
  <c r="BL43" i="3"/>
  <c r="BK43" i="3"/>
  <c r="BM32" i="3"/>
  <c r="BL32" i="3"/>
  <c r="BK32" i="3"/>
  <c r="BM28" i="3"/>
  <c r="BL28" i="3"/>
  <c r="BK28" i="3"/>
  <c r="BM23" i="3"/>
  <c r="BL23" i="3"/>
  <c r="BK23" i="3"/>
  <c r="BM21" i="3"/>
  <c r="BL21" i="3"/>
  <c r="BK21" i="3"/>
  <c r="BM8" i="3"/>
  <c r="BL8" i="3"/>
  <c r="BK8" i="3"/>
  <c r="BI184" i="3"/>
  <c r="BH184" i="3"/>
  <c r="BG184" i="3"/>
  <c r="BI174" i="3"/>
  <c r="BH174" i="3"/>
  <c r="BG174" i="3"/>
  <c r="BI167" i="3"/>
  <c r="BH167" i="3"/>
  <c r="BG167" i="3"/>
  <c r="BI163" i="3"/>
  <c r="BH163" i="3"/>
  <c r="BG163" i="3"/>
  <c r="BI138" i="3"/>
  <c r="BH138" i="3"/>
  <c r="BG138" i="3"/>
  <c r="BI134" i="3"/>
  <c r="BH134" i="3"/>
  <c r="BG134" i="3"/>
  <c r="BI130" i="3"/>
  <c r="BH130" i="3"/>
  <c r="BG130" i="3"/>
  <c r="BI126" i="3"/>
  <c r="BH126" i="3"/>
  <c r="BG126" i="3"/>
  <c r="BI123" i="3"/>
  <c r="BH123" i="3"/>
  <c r="BG123" i="3"/>
  <c r="BI117" i="3"/>
  <c r="BH117" i="3"/>
  <c r="BG117" i="3"/>
  <c r="BI110" i="3"/>
  <c r="BH110" i="3"/>
  <c r="BG110" i="3"/>
  <c r="BI102" i="3"/>
  <c r="BH102" i="3"/>
  <c r="BG102" i="3"/>
  <c r="BI71" i="3"/>
  <c r="BH71" i="3"/>
  <c r="BG71" i="3"/>
  <c r="BI47" i="3"/>
  <c r="BH47" i="3"/>
  <c r="BG47" i="3"/>
  <c r="BI43" i="3"/>
  <c r="BH43" i="3"/>
  <c r="BG43" i="3"/>
  <c r="BI32" i="3"/>
  <c r="BH32" i="3"/>
  <c r="BG32" i="3"/>
  <c r="BI28" i="3"/>
  <c r="BH28" i="3"/>
  <c r="BG28" i="3"/>
  <c r="BI23" i="3"/>
  <c r="BH23" i="3"/>
  <c r="BG23" i="3"/>
  <c r="BI21" i="3"/>
  <c r="BH21" i="3"/>
  <c r="BG21" i="3"/>
  <c r="BI8" i="3"/>
  <c r="BH8" i="3"/>
  <c r="BG8" i="3"/>
  <c r="BE184" i="3"/>
  <c r="BD184" i="3"/>
  <c r="BC184" i="3"/>
  <c r="BE174" i="3"/>
  <c r="BD174" i="3"/>
  <c r="BC174" i="3"/>
  <c r="BE167" i="3"/>
  <c r="BD167" i="3"/>
  <c r="BC167" i="3"/>
  <c r="BE163" i="3"/>
  <c r="BD163" i="3"/>
  <c r="BC163" i="3"/>
  <c r="BE138" i="3"/>
  <c r="BD138" i="3"/>
  <c r="BC138" i="3"/>
  <c r="BE134" i="3"/>
  <c r="BD134" i="3"/>
  <c r="BC134" i="3"/>
  <c r="BE130" i="3"/>
  <c r="BD130" i="3"/>
  <c r="BC130" i="3"/>
  <c r="BE126" i="3"/>
  <c r="BD126" i="3"/>
  <c r="BC126" i="3"/>
  <c r="BE123" i="3"/>
  <c r="BD123" i="3"/>
  <c r="BC123" i="3"/>
  <c r="BE117" i="3"/>
  <c r="BD117" i="3"/>
  <c r="BC117" i="3"/>
  <c r="BE110" i="3"/>
  <c r="BD110" i="3"/>
  <c r="BC110" i="3"/>
  <c r="BE102" i="3"/>
  <c r="BD102" i="3"/>
  <c r="BC102" i="3"/>
  <c r="BE71" i="3"/>
  <c r="BD71" i="3"/>
  <c r="BC71" i="3"/>
  <c r="BE47" i="3"/>
  <c r="BD47" i="3"/>
  <c r="BC47" i="3"/>
  <c r="BE43" i="3"/>
  <c r="BD43" i="3"/>
  <c r="BC43" i="3"/>
  <c r="BE32" i="3"/>
  <c r="BD32" i="3"/>
  <c r="BC32" i="3"/>
  <c r="BE28" i="3"/>
  <c r="BD28" i="3"/>
  <c r="BC28" i="3"/>
  <c r="BE23" i="3"/>
  <c r="BD23" i="3"/>
  <c r="BC23" i="3"/>
  <c r="BE21" i="3"/>
  <c r="BD21" i="3"/>
  <c r="BC21" i="3"/>
  <c r="BE8" i="3"/>
  <c r="BD8" i="3"/>
  <c r="BC8" i="3"/>
  <c r="BA184" i="3"/>
  <c r="AZ184" i="3"/>
  <c r="AY184" i="3"/>
  <c r="BA174" i="3"/>
  <c r="AZ174" i="3"/>
  <c r="AY174" i="3"/>
  <c r="BA167" i="3"/>
  <c r="AZ167" i="3"/>
  <c r="AY167" i="3"/>
  <c r="BA163" i="3"/>
  <c r="AZ163" i="3"/>
  <c r="AY163" i="3"/>
  <c r="BA138" i="3"/>
  <c r="AZ138" i="3"/>
  <c r="AY138" i="3"/>
  <c r="BA134" i="3"/>
  <c r="AZ134" i="3"/>
  <c r="AY134" i="3"/>
  <c r="BA130" i="3"/>
  <c r="AZ130" i="3"/>
  <c r="AY130" i="3"/>
  <c r="BA126" i="3"/>
  <c r="AZ126" i="3"/>
  <c r="AY126" i="3"/>
  <c r="BA123" i="3"/>
  <c r="AZ123" i="3"/>
  <c r="AY123" i="3"/>
  <c r="BA117" i="3"/>
  <c r="AZ117" i="3"/>
  <c r="AY117" i="3"/>
  <c r="BA110" i="3"/>
  <c r="AZ110" i="3"/>
  <c r="AY110" i="3"/>
  <c r="BA102" i="3"/>
  <c r="AZ102" i="3"/>
  <c r="AY102" i="3"/>
  <c r="BA71" i="3"/>
  <c r="AZ71" i="3"/>
  <c r="AY71" i="3"/>
  <c r="BA47" i="3"/>
  <c r="AZ47" i="3"/>
  <c r="AY47" i="3"/>
  <c r="BA43" i="3"/>
  <c r="AZ43" i="3"/>
  <c r="AY43" i="3"/>
  <c r="BA32" i="3"/>
  <c r="AZ32" i="3"/>
  <c r="AY32" i="3"/>
  <c r="BA28" i="3"/>
  <c r="AZ28" i="3"/>
  <c r="AY28" i="3"/>
  <c r="BA23" i="3"/>
  <c r="AZ23" i="3"/>
  <c r="AY23" i="3"/>
  <c r="BA21" i="3"/>
  <c r="AZ21" i="3"/>
  <c r="AY21" i="3"/>
  <c r="BA8" i="3"/>
  <c r="AZ8" i="3"/>
  <c r="AY8" i="3"/>
  <c r="AW184" i="3"/>
  <c r="AV184" i="3"/>
  <c r="AU184" i="3"/>
  <c r="AW174" i="3"/>
  <c r="AV174" i="3"/>
  <c r="AU174" i="3"/>
  <c r="AW167" i="3"/>
  <c r="AV167" i="3"/>
  <c r="AU167" i="3"/>
  <c r="AW163" i="3"/>
  <c r="AV163" i="3"/>
  <c r="AU163" i="3"/>
  <c r="AW138" i="3"/>
  <c r="AV138" i="3"/>
  <c r="AU138" i="3"/>
  <c r="AW134" i="3"/>
  <c r="AV134" i="3"/>
  <c r="AU134" i="3"/>
  <c r="AW130" i="3"/>
  <c r="AV130" i="3"/>
  <c r="AU130" i="3"/>
  <c r="AW126" i="3"/>
  <c r="AV126" i="3"/>
  <c r="AU126" i="3"/>
  <c r="AW123" i="3"/>
  <c r="AV123" i="3"/>
  <c r="AU123" i="3"/>
  <c r="AW117" i="3"/>
  <c r="AV117" i="3"/>
  <c r="AU117" i="3"/>
  <c r="AW110" i="3"/>
  <c r="AV110" i="3"/>
  <c r="AU110" i="3"/>
  <c r="AW102" i="3"/>
  <c r="AV102" i="3"/>
  <c r="AU102" i="3"/>
  <c r="AW71" i="3"/>
  <c r="AV71" i="3"/>
  <c r="AU71" i="3"/>
  <c r="AW47" i="3"/>
  <c r="AV47" i="3"/>
  <c r="AU47" i="3"/>
  <c r="AW43" i="3"/>
  <c r="AV43" i="3"/>
  <c r="AU43" i="3"/>
  <c r="AW32" i="3"/>
  <c r="AV32" i="3"/>
  <c r="AU32" i="3"/>
  <c r="AW28" i="3"/>
  <c r="AV28" i="3"/>
  <c r="AU28" i="3"/>
  <c r="AW23" i="3"/>
  <c r="AV23" i="3"/>
  <c r="AU23" i="3"/>
  <c r="AW21" i="3"/>
  <c r="AV21" i="3"/>
  <c r="AU21" i="3"/>
  <c r="AW8" i="3"/>
  <c r="AV8" i="3"/>
  <c r="AU8" i="3"/>
  <c r="AS184" i="3"/>
  <c r="AR184" i="3"/>
  <c r="AQ184" i="3"/>
  <c r="AS174" i="3"/>
  <c r="AR174" i="3"/>
  <c r="AQ174" i="3"/>
  <c r="AS167" i="3"/>
  <c r="AR167" i="3"/>
  <c r="AQ167" i="3"/>
  <c r="AS163" i="3"/>
  <c r="AR163" i="3"/>
  <c r="AQ163" i="3"/>
  <c r="AS138" i="3"/>
  <c r="AR138" i="3"/>
  <c r="AQ138" i="3"/>
  <c r="AS134" i="3"/>
  <c r="AR134" i="3"/>
  <c r="AQ134" i="3"/>
  <c r="AS130" i="3"/>
  <c r="AR130" i="3"/>
  <c r="AQ130" i="3"/>
  <c r="AS126" i="3"/>
  <c r="AR126" i="3"/>
  <c r="AQ126" i="3"/>
  <c r="AS123" i="3"/>
  <c r="AR123" i="3"/>
  <c r="AQ123" i="3"/>
  <c r="AS117" i="3"/>
  <c r="AR117" i="3"/>
  <c r="AQ117" i="3"/>
  <c r="AS110" i="3"/>
  <c r="AR110" i="3"/>
  <c r="AQ110" i="3"/>
  <c r="AS102" i="3"/>
  <c r="AR102" i="3"/>
  <c r="AQ102" i="3"/>
  <c r="AS71" i="3"/>
  <c r="AR71" i="3"/>
  <c r="AQ71" i="3"/>
  <c r="AS47" i="3"/>
  <c r="AR47" i="3"/>
  <c r="AQ47" i="3"/>
  <c r="AS43" i="3"/>
  <c r="AR43" i="3"/>
  <c r="AQ43" i="3"/>
  <c r="AS32" i="3"/>
  <c r="AR32" i="3"/>
  <c r="AQ32" i="3"/>
  <c r="AS28" i="3"/>
  <c r="AR28" i="3"/>
  <c r="AQ28" i="3"/>
  <c r="AS23" i="3"/>
  <c r="AR23" i="3"/>
  <c r="AQ23" i="3"/>
  <c r="AS21" i="3"/>
  <c r="AR21" i="3"/>
  <c r="AQ21" i="3"/>
  <c r="AS8" i="3"/>
  <c r="AR8" i="3"/>
  <c r="AQ8" i="3"/>
  <c r="AO184" i="3"/>
  <c r="AN184" i="3"/>
  <c r="AM184" i="3"/>
  <c r="AO174" i="3"/>
  <c r="AN174" i="3"/>
  <c r="AM174" i="3"/>
  <c r="AO167" i="3"/>
  <c r="AN167" i="3"/>
  <c r="AM167" i="3"/>
  <c r="AO163" i="3"/>
  <c r="AN163" i="3"/>
  <c r="AM163" i="3"/>
  <c r="AO138" i="3"/>
  <c r="AN138" i="3"/>
  <c r="AM138" i="3"/>
  <c r="AO134" i="3"/>
  <c r="AN134" i="3"/>
  <c r="AM134" i="3"/>
  <c r="AO130" i="3"/>
  <c r="AN130" i="3"/>
  <c r="AM130" i="3"/>
  <c r="AO126" i="3"/>
  <c r="AN126" i="3"/>
  <c r="AM126" i="3"/>
  <c r="AO123" i="3"/>
  <c r="AN123" i="3"/>
  <c r="AM123" i="3"/>
  <c r="AO117" i="3"/>
  <c r="AN117" i="3"/>
  <c r="AM117" i="3"/>
  <c r="AO110" i="3"/>
  <c r="AN110" i="3"/>
  <c r="AM110" i="3"/>
  <c r="AO102" i="3"/>
  <c r="AN102" i="3"/>
  <c r="AM102" i="3"/>
  <c r="AO71" i="3"/>
  <c r="AN71" i="3"/>
  <c r="AM71" i="3"/>
  <c r="AO47" i="3"/>
  <c r="AN47" i="3"/>
  <c r="AM47" i="3"/>
  <c r="AO43" i="3"/>
  <c r="AN43" i="3"/>
  <c r="AM43" i="3"/>
  <c r="AO32" i="3"/>
  <c r="AN32" i="3"/>
  <c r="AM32" i="3"/>
  <c r="AO28" i="3"/>
  <c r="AN28" i="3"/>
  <c r="AM28" i="3"/>
  <c r="AO23" i="3"/>
  <c r="AN23" i="3"/>
  <c r="AM23" i="3"/>
  <c r="AO21" i="3"/>
  <c r="AN21" i="3"/>
  <c r="AM21" i="3"/>
  <c r="AO8" i="3"/>
  <c r="AN8" i="3"/>
  <c r="AM8" i="3"/>
  <c r="AK184" i="3"/>
  <c r="AJ184" i="3"/>
  <c r="AI184" i="3"/>
  <c r="AK174" i="3"/>
  <c r="AJ174" i="3"/>
  <c r="AI174" i="3"/>
  <c r="AK167" i="3"/>
  <c r="AJ167" i="3"/>
  <c r="AI167" i="3"/>
  <c r="AK163" i="3"/>
  <c r="AJ163" i="3"/>
  <c r="AI163" i="3"/>
  <c r="AK138" i="3"/>
  <c r="AJ138" i="3"/>
  <c r="AI138" i="3"/>
  <c r="AK134" i="3"/>
  <c r="AJ134" i="3"/>
  <c r="AI134" i="3"/>
  <c r="AK130" i="3"/>
  <c r="AJ130" i="3"/>
  <c r="AI130" i="3"/>
  <c r="AK126" i="3"/>
  <c r="AJ126" i="3"/>
  <c r="AI126" i="3"/>
  <c r="AK123" i="3"/>
  <c r="AJ123" i="3"/>
  <c r="AI123" i="3"/>
  <c r="AK117" i="3"/>
  <c r="AJ117" i="3"/>
  <c r="AI117" i="3"/>
  <c r="AK110" i="3"/>
  <c r="AJ110" i="3"/>
  <c r="AI110" i="3"/>
  <c r="AK102" i="3"/>
  <c r="AJ102" i="3"/>
  <c r="AI102" i="3"/>
  <c r="AK71" i="3"/>
  <c r="AJ71" i="3"/>
  <c r="AI71" i="3"/>
  <c r="AK47" i="3"/>
  <c r="AJ47" i="3"/>
  <c r="AI47" i="3"/>
  <c r="AK43" i="3"/>
  <c r="AJ43" i="3"/>
  <c r="AI43" i="3"/>
  <c r="AK32" i="3"/>
  <c r="AJ32" i="3"/>
  <c r="AI32" i="3"/>
  <c r="AK28" i="3"/>
  <c r="AJ28" i="3"/>
  <c r="AI28" i="3"/>
  <c r="AK23" i="3"/>
  <c r="AJ23" i="3"/>
  <c r="AI23" i="3"/>
  <c r="AK21" i="3"/>
  <c r="AJ21" i="3"/>
  <c r="AI21" i="3"/>
  <c r="AK8" i="3"/>
  <c r="AJ8" i="3"/>
  <c r="AI8" i="3"/>
  <c r="AG184" i="3"/>
  <c r="AF184" i="3"/>
  <c r="AE184" i="3"/>
  <c r="AG174" i="3"/>
  <c r="AF174" i="3"/>
  <c r="AE174" i="3"/>
  <c r="AG167" i="3"/>
  <c r="AF167" i="3"/>
  <c r="AE167" i="3"/>
  <c r="AG163" i="3"/>
  <c r="AF163" i="3"/>
  <c r="AE163" i="3"/>
  <c r="AG138" i="3"/>
  <c r="AF138" i="3"/>
  <c r="AE138" i="3"/>
  <c r="AG134" i="3"/>
  <c r="AF134" i="3"/>
  <c r="AE134" i="3"/>
  <c r="AG130" i="3"/>
  <c r="AF130" i="3"/>
  <c r="AE130" i="3"/>
  <c r="AG126" i="3"/>
  <c r="AF126" i="3"/>
  <c r="AE126" i="3"/>
  <c r="AG123" i="3"/>
  <c r="AF123" i="3"/>
  <c r="AE123" i="3"/>
  <c r="AG117" i="3"/>
  <c r="AF117" i="3"/>
  <c r="AE117" i="3"/>
  <c r="AG110" i="3"/>
  <c r="AF110" i="3"/>
  <c r="AE110" i="3"/>
  <c r="AG102" i="3"/>
  <c r="AF102" i="3"/>
  <c r="AE102" i="3"/>
  <c r="AG71" i="3"/>
  <c r="AF71" i="3"/>
  <c r="AE71" i="3"/>
  <c r="AG47" i="3"/>
  <c r="AF47" i="3"/>
  <c r="AE47" i="3"/>
  <c r="AG43" i="3"/>
  <c r="AF43" i="3"/>
  <c r="AE43" i="3"/>
  <c r="AG32" i="3"/>
  <c r="AF32" i="3"/>
  <c r="AE32" i="3"/>
  <c r="AG28" i="3"/>
  <c r="AF28" i="3"/>
  <c r="AE28" i="3"/>
  <c r="AG23" i="3"/>
  <c r="AF23" i="3"/>
  <c r="AE23" i="3"/>
  <c r="AG21" i="3"/>
  <c r="AF21" i="3"/>
  <c r="AE21" i="3"/>
  <c r="AG8" i="3"/>
  <c r="AF8" i="3"/>
  <c r="AE8" i="3"/>
  <c r="AC184" i="3"/>
  <c r="AB184" i="3"/>
  <c r="AA184" i="3"/>
  <c r="AC174" i="3"/>
  <c r="AB174" i="3"/>
  <c r="AA174" i="3"/>
  <c r="AC167" i="3"/>
  <c r="AB167" i="3"/>
  <c r="AA167" i="3"/>
  <c r="AC163" i="3"/>
  <c r="AB163" i="3"/>
  <c r="AA163" i="3"/>
  <c r="AC138" i="3"/>
  <c r="AB138" i="3"/>
  <c r="AA138" i="3"/>
  <c r="AC134" i="3"/>
  <c r="AB134" i="3"/>
  <c r="AA134" i="3"/>
  <c r="AC130" i="3"/>
  <c r="AB130" i="3"/>
  <c r="AA130" i="3"/>
  <c r="AC126" i="3"/>
  <c r="AB126" i="3"/>
  <c r="AA126" i="3"/>
  <c r="AC123" i="3"/>
  <c r="AB123" i="3"/>
  <c r="AA123" i="3"/>
  <c r="AC117" i="3"/>
  <c r="AB117" i="3"/>
  <c r="AA117" i="3"/>
  <c r="AC110" i="3"/>
  <c r="AB110" i="3"/>
  <c r="AA110" i="3"/>
  <c r="AC102" i="3"/>
  <c r="AB102" i="3"/>
  <c r="AA102" i="3"/>
  <c r="AC71" i="3"/>
  <c r="AB71" i="3"/>
  <c r="AA71" i="3"/>
  <c r="AC47" i="3"/>
  <c r="AB47" i="3"/>
  <c r="AA47" i="3"/>
  <c r="AC43" i="3"/>
  <c r="AB43" i="3"/>
  <c r="AA43" i="3"/>
  <c r="AC32" i="3"/>
  <c r="AB32" i="3"/>
  <c r="AA32" i="3"/>
  <c r="AC28" i="3"/>
  <c r="AB28" i="3"/>
  <c r="AA28" i="3"/>
  <c r="AC23" i="3"/>
  <c r="AB23" i="3"/>
  <c r="AA23" i="3"/>
  <c r="AC21" i="3"/>
  <c r="AB21" i="3"/>
  <c r="AA21" i="3"/>
  <c r="AC8" i="3"/>
  <c r="AB8" i="3"/>
  <c r="AA8" i="3"/>
  <c r="Y184" i="3"/>
  <c r="X184" i="3"/>
  <c r="W184" i="3"/>
  <c r="Y174" i="3"/>
  <c r="X174" i="3"/>
  <c r="W174" i="3"/>
  <c r="Y167" i="3"/>
  <c r="X167" i="3"/>
  <c r="W167" i="3"/>
  <c r="Y163" i="3"/>
  <c r="X163" i="3"/>
  <c r="W163" i="3"/>
  <c r="Y138" i="3"/>
  <c r="X138" i="3"/>
  <c r="W138" i="3"/>
  <c r="Y134" i="3"/>
  <c r="X134" i="3"/>
  <c r="W134" i="3"/>
  <c r="Y130" i="3"/>
  <c r="X130" i="3"/>
  <c r="W130" i="3"/>
  <c r="Y126" i="3"/>
  <c r="X126" i="3"/>
  <c r="W126" i="3"/>
  <c r="Y123" i="3"/>
  <c r="X123" i="3"/>
  <c r="W123" i="3"/>
  <c r="Y117" i="3"/>
  <c r="X117" i="3"/>
  <c r="W117" i="3"/>
  <c r="Y110" i="3"/>
  <c r="X110" i="3"/>
  <c r="W110" i="3"/>
  <c r="Y102" i="3"/>
  <c r="X102" i="3"/>
  <c r="W102" i="3"/>
  <c r="Y71" i="3"/>
  <c r="X71" i="3"/>
  <c r="W71" i="3"/>
  <c r="Y47" i="3"/>
  <c r="X47" i="3"/>
  <c r="W47" i="3"/>
  <c r="Y43" i="3"/>
  <c r="X43" i="3"/>
  <c r="W43" i="3"/>
  <c r="Y32" i="3"/>
  <c r="X32" i="3"/>
  <c r="W32" i="3"/>
  <c r="Y28" i="3"/>
  <c r="X28" i="3"/>
  <c r="W28" i="3"/>
  <c r="Y23" i="3"/>
  <c r="X23" i="3"/>
  <c r="W23" i="3"/>
  <c r="Y21" i="3"/>
  <c r="X21" i="3"/>
  <c r="W21" i="3"/>
  <c r="Y8" i="3"/>
  <c r="X8" i="3"/>
  <c r="W8" i="3"/>
  <c r="U184" i="3"/>
  <c r="T184" i="3"/>
  <c r="S184" i="3"/>
  <c r="U174" i="3"/>
  <c r="T174" i="3"/>
  <c r="S174" i="3"/>
  <c r="U167" i="3"/>
  <c r="T167" i="3"/>
  <c r="S167" i="3"/>
  <c r="U163" i="3"/>
  <c r="T163" i="3"/>
  <c r="S163" i="3"/>
  <c r="U138" i="3"/>
  <c r="T138" i="3"/>
  <c r="S138" i="3"/>
  <c r="U134" i="3"/>
  <c r="T134" i="3"/>
  <c r="S134" i="3"/>
  <c r="U130" i="3"/>
  <c r="T130" i="3"/>
  <c r="S130" i="3"/>
  <c r="U126" i="3"/>
  <c r="T126" i="3"/>
  <c r="S126" i="3"/>
  <c r="U123" i="3"/>
  <c r="T123" i="3"/>
  <c r="S123" i="3"/>
  <c r="U117" i="3"/>
  <c r="T117" i="3"/>
  <c r="S117" i="3"/>
  <c r="U110" i="3"/>
  <c r="T110" i="3"/>
  <c r="S110" i="3"/>
  <c r="U102" i="3"/>
  <c r="T102" i="3"/>
  <c r="S102" i="3"/>
  <c r="U71" i="3"/>
  <c r="T71" i="3"/>
  <c r="S71" i="3"/>
  <c r="U47" i="3"/>
  <c r="T47" i="3"/>
  <c r="S47" i="3"/>
  <c r="U43" i="3"/>
  <c r="T43" i="3"/>
  <c r="S43" i="3"/>
  <c r="U32" i="3"/>
  <c r="T32" i="3"/>
  <c r="S32" i="3"/>
  <c r="U28" i="3"/>
  <c r="T28" i="3"/>
  <c r="S28" i="3"/>
  <c r="U23" i="3"/>
  <c r="T23" i="3"/>
  <c r="S23" i="3"/>
  <c r="U21" i="3"/>
  <c r="T21" i="3"/>
  <c r="S21" i="3"/>
  <c r="U8" i="3"/>
  <c r="T8" i="3"/>
  <c r="S8" i="3"/>
  <c r="W56" i="3" l="1"/>
  <c r="AB56" i="3"/>
  <c r="AG56" i="3"/>
  <c r="AM56" i="3"/>
  <c r="AR56" i="3"/>
  <c r="AW56" i="3"/>
  <c r="BC56" i="3"/>
  <c r="BH56" i="3"/>
  <c r="CA56" i="3"/>
  <c r="T56" i="3"/>
  <c r="Y56" i="3"/>
  <c r="AE56" i="3"/>
  <c r="AJ56" i="3"/>
  <c r="AO56" i="3"/>
  <c r="AU56" i="3"/>
  <c r="AZ56" i="3"/>
  <c r="BE56" i="3"/>
  <c r="BK56" i="3"/>
  <c r="CC56" i="3"/>
  <c r="DS172" i="3"/>
  <c r="DS191" i="3" s="1"/>
  <c r="DS2" i="3" s="1"/>
  <c r="S56" i="3"/>
  <c r="X56" i="3"/>
  <c r="AC56" i="3"/>
  <c r="AI56" i="3"/>
  <c r="AN56" i="3"/>
  <c r="AS56" i="3"/>
  <c r="AY56" i="3"/>
  <c r="BD56" i="3"/>
  <c r="BI56" i="3"/>
  <c r="CB56" i="3"/>
  <c r="U56" i="3"/>
  <c r="AA56" i="3"/>
  <c r="AF56" i="3"/>
  <c r="AK56" i="3"/>
  <c r="AQ56" i="3"/>
  <c r="AV56" i="3"/>
  <c r="BA56" i="3"/>
  <c r="BG56" i="3"/>
  <c r="BL56" i="3"/>
  <c r="C47" i="3"/>
  <c r="C53" i="62"/>
  <c r="Y189" i="3"/>
  <c r="AA189" i="3"/>
  <c r="AW189" i="3"/>
  <c r="BC189" i="3"/>
  <c r="BH189" i="3"/>
  <c r="D35" i="64"/>
  <c r="D85" i="1" s="1"/>
  <c r="DX2" i="3"/>
  <c r="D38" i="64"/>
  <c r="D88" i="1" s="1"/>
  <c r="EJ2" i="3"/>
  <c r="E38" i="64"/>
  <c r="E88" i="1" s="1"/>
  <c r="EK2" i="3"/>
  <c r="E35" i="64"/>
  <c r="E85" i="1" s="1"/>
  <c r="DY2" i="3"/>
  <c r="DW2" i="3"/>
  <c r="EI2" i="3"/>
  <c r="S189" i="3"/>
  <c r="AN189" i="3"/>
  <c r="AS189" i="3"/>
  <c r="BI189" i="3"/>
  <c r="CA189" i="3"/>
  <c r="U189" i="3"/>
  <c r="AJ189" i="3"/>
  <c r="AO189" i="3"/>
  <c r="AU189" i="3"/>
  <c r="AZ189" i="3"/>
  <c r="W189" i="3"/>
  <c r="AB189" i="3"/>
  <c r="AK189" i="3"/>
  <c r="AQ189" i="3"/>
  <c r="BE189" i="3"/>
  <c r="AG189" i="3"/>
  <c r="AF189" i="3"/>
  <c r="AR7" i="3"/>
  <c r="BH7" i="3"/>
  <c r="T7" i="3"/>
  <c r="BG7" i="3"/>
  <c r="AM7" i="3"/>
  <c r="AA7" i="3"/>
  <c r="AJ7" i="3"/>
  <c r="AN7" i="3"/>
  <c r="S7" i="3"/>
  <c r="W7" i="3"/>
  <c r="AF7" i="3"/>
  <c r="X7" i="3"/>
  <c r="AC7" i="3"/>
  <c r="AU7" i="3"/>
  <c r="BE7" i="3"/>
  <c r="AQ7" i="3"/>
  <c r="AV7" i="3"/>
  <c r="BA7" i="3"/>
  <c r="BK7" i="3"/>
  <c r="AB7" i="3"/>
  <c r="T189" i="3"/>
  <c r="X189" i="3"/>
  <c r="AC189" i="3"/>
  <c r="AG7" i="3"/>
  <c r="AK7" i="3"/>
  <c r="AO7" i="3"/>
  <c r="AR189" i="3"/>
  <c r="AV189" i="3"/>
  <c r="AZ7" i="3"/>
  <c r="BA189" i="3"/>
  <c r="BC7" i="3"/>
  <c r="BD7" i="3"/>
  <c r="BD189" i="3"/>
  <c r="BI7" i="3"/>
  <c r="BL7" i="3"/>
  <c r="BM7" i="3"/>
  <c r="BM189" i="3"/>
  <c r="CA7" i="3"/>
  <c r="CA47" i="3"/>
  <c r="Y7" i="3"/>
  <c r="AS7" i="3"/>
  <c r="AW7" i="3"/>
  <c r="BM56" i="3"/>
  <c r="CB7" i="3"/>
  <c r="CB189" i="3"/>
  <c r="U7" i="3"/>
  <c r="AE7" i="3"/>
  <c r="AE189" i="3"/>
  <c r="AI7" i="3"/>
  <c r="AI189" i="3"/>
  <c r="AM189" i="3"/>
  <c r="AY7" i="3"/>
  <c r="AY189" i="3"/>
  <c r="BG189" i="3"/>
  <c r="BK189" i="3"/>
  <c r="BL189" i="3"/>
  <c r="CC7" i="3"/>
  <c r="CC189" i="3"/>
  <c r="D186" i="62"/>
  <c r="D185" i="62"/>
  <c r="D184" i="62"/>
  <c r="E37" i="1"/>
  <c r="D181" i="62"/>
  <c r="D37" i="1" s="1"/>
  <c r="D179" i="62"/>
  <c r="D178" i="62"/>
  <c r="D177" i="62"/>
  <c r="D176" i="62"/>
  <c r="D175" i="62"/>
  <c r="D174" i="62"/>
  <c r="D169" i="62"/>
  <c r="D168" i="62"/>
  <c r="D164" i="62"/>
  <c r="D160" i="62"/>
  <c r="D158" i="62"/>
  <c r="D157" i="62"/>
  <c r="D154" i="62"/>
  <c r="D152" i="62"/>
  <c r="D151" i="62"/>
  <c r="D150" i="62"/>
  <c r="D149" i="62"/>
  <c r="D148" i="62"/>
  <c r="D145" i="62"/>
  <c r="D144" i="62"/>
  <c r="D143" i="62"/>
  <c r="D142" i="62"/>
  <c r="D141" i="62"/>
  <c r="D140" i="62"/>
  <c r="D139" i="62"/>
  <c r="D138" i="62"/>
  <c r="D135" i="62"/>
  <c r="D131" i="62"/>
  <c r="D130" i="62"/>
  <c r="D127" i="62"/>
  <c r="D126" i="62"/>
  <c r="D123" i="3"/>
  <c r="C123" i="3"/>
  <c r="D120" i="62"/>
  <c r="D119" i="62"/>
  <c r="D118" i="62"/>
  <c r="D114" i="62"/>
  <c r="D113" i="62"/>
  <c r="D112" i="62"/>
  <c r="D111" i="62"/>
  <c r="D110" i="62"/>
  <c r="D107" i="62"/>
  <c r="D106" i="62"/>
  <c r="D105" i="62"/>
  <c r="D104" i="62"/>
  <c r="D103" i="62"/>
  <c r="D102" i="62"/>
  <c r="D99" i="62"/>
  <c r="D98" i="62"/>
  <c r="D97" i="62"/>
  <c r="D96" i="62"/>
  <c r="D94" i="62"/>
  <c r="D91" i="62"/>
  <c r="D90" i="62"/>
  <c r="D89" i="62"/>
  <c r="D88" i="62"/>
  <c r="D87" i="62"/>
  <c r="D86" i="62"/>
  <c r="D85" i="62"/>
  <c r="D83" i="62"/>
  <c r="D80" i="62"/>
  <c r="D79" i="62"/>
  <c r="D78" i="62"/>
  <c r="D77" i="62"/>
  <c r="D74" i="62"/>
  <c r="D73" i="62"/>
  <c r="D72" i="62"/>
  <c r="D68" i="62"/>
  <c r="D67" i="62"/>
  <c r="D66" i="62"/>
  <c r="D65" i="62"/>
  <c r="D64" i="62"/>
  <c r="D63" i="62"/>
  <c r="D62" i="62"/>
  <c r="D61" i="62"/>
  <c r="D60" i="62"/>
  <c r="D59" i="62"/>
  <c r="D58" i="62"/>
  <c r="D53" i="62"/>
  <c r="D52" i="62"/>
  <c r="D51" i="62"/>
  <c r="D50" i="62"/>
  <c r="D49" i="62"/>
  <c r="D48" i="62"/>
  <c r="D47" i="62"/>
  <c r="D44" i="62"/>
  <c r="D43" i="62"/>
  <c r="D40" i="62"/>
  <c r="D39" i="62"/>
  <c r="D38" i="62"/>
  <c r="D37" i="62"/>
  <c r="D36" i="62"/>
  <c r="D35" i="62"/>
  <c r="D33" i="62"/>
  <c r="D32" i="62"/>
  <c r="D30" i="62"/>
  <c r="D29" i="62"/>
  <c r="D28" i="62"/>
  <c r="D26" i="62"/>
  <c r="D25" i="62"/>
  <c r="D24" i="62"/>
  <c r="D23" i="62"/>
  <c r="D21" i="62"/>
  <c r="D20" i="62" s="1"/>
  <c r="C21" i="3"/>
  <c r="D19" i="62"/>
  <c r="C19" i="62"/>
  <c r="D18" i="62"/>
  <c r="C18" i="62"/>
  <c r="D17" i="62"/>
  <c r="C17" i="62"/>
  <c r="D16" i="62"/>
  <c r="C16" i="62"/>
  <c r="D15" i="62"/>
  <c r="C15" i="62"/>
  <c r="D14" i="62"/>
  <c r="C14" i="62"/>
  <c r="D13" i="62"/>
  <c r="C13" i="62"/>
  <c r="D12" i="62"/>
  <c r="C12" i="62"/>
  <c r="D11" i="62"/>
  <c r="C11" i="62"/>
  <c r="C10" i="62"/>
  <c r="D9" i="62"/>
  <c r="C9" i="62"/>
  <c r="D8" i="62"/>
  <c r="C8" i="62"/>
  <c r="GG184" i="3"/>
  <c r="GF184" i="3"/>
  <c r="GE184" i="3"/>
  <c r="GG174" i="3"/>
  <c r="GF174" i="3"/>
  <c r="GE174" i="3"/>
  <c r="GG167" i="3"/>
  <c r="GF167" i="3"/>
  <c r="GE167" i="3"/>
  <c r="GG163" i="3"/>
  <c r="GF163" i="3"/>
  <c r="GE163" i="3"/>
  <c r="GG138" i="3"/>
  <c r="GF138" i="3"/>
  <c r="GE138" i="3"/>
  <c r="GG134" i="3"/>
  <c r="GF134" i="3"/>
  <c r="GE134" i="3"/>
  <c r="GG130" i="3"/>
  <c r="GF130" i="3"/>
  <c r="GE130" i="3"/>
  <c r="GG126" i="3"/>
  <c r="GF126" i="3"/>
  <c r="GE126" i="3"/>
  <c r="GG123" i="3"/>
  <c r="GF123" i="3"/>
  <c r="GE123" i="3"/>
  <c r="GG117" i="3"/>
  <c r="GF117" i="3"/>
  <c r="GE117" i="3"/>
  <c r="GG110" i="3"/>
  <c r="GF110" i="3"/>
  <c r="GE110" i="3"/>
  <c r="GG102" i="3"/>
  <c r="GF102" i="3"/>
  <c r="GE102" i="3"/>
  <c r="GG71" i="3"/>
  <c r="GF71" i="3"/>
  <c r="GE71" i="3"/>
  <c r="GG47" i="3"/>
  <c r="GF47" i="3"/>
  <c r="GE47" i="3"/>
  <c r="GG43" i="3"/>
  <c r="GF43" i="3"/>
  <c r="GE43" i="3"/>
  <c r="GG32" i="3"/>
  <c r="GF32" i="3"/>
  <c r="GE32" i="3"/>
  <c r="GG28" i="3"/>
  <c r="GF28" i="3"/>
  <c r="GE28" i="3"/>
  <c r="GG23" i="3"/>
  <c r="GF23" i="3"/>
  <c r="GE23" i="3"/>
  <c r="GG21" i="3"/>
  <c r="GF21" i="3"/>
  <c r="GE21" i="3"/>
  <c r="GG8" i="3"/>
  <c r="GF8" i="3"/>
  <c r="GE8" i="3"/>
  <c r="GC184" i="3"/>
  <c r="GB184" i="3"/>
  <c r="GA184" i="3"/>
  <c r="GC174" i="3"/>
  <c r="GB174" i="3"/>
  <c r="GA174" i="3"/>
  <c r="GC167" i="3"/>
  <c r="GB167" i="3"/>
  <c r="GA167" i="3"/>
  <c r="GC163" i="3"/>
  <c r="GB163" i="3"/>
  <c r="GA163" i="3"/>
  <c r="GC138" i="3"/>
  <c r="GB138" i="3"/>
  <c r="GA138" i="3"/>
  <c r="GC134" i="3"/>
  <c r="GB134" i="3"/>
  <c r="GA134" i="3"/>
  <c r="GC130" i="3"/>
  <c r="GB130" i="3"/>
  <c r="GA130" i="3"/>
  <c r="GC126" i="3"/>
  <c r="GB126" i="3"/>
  <c r="GA126" i="3"/>
  <c r="GC123" i="3"/>
  <c r="GB123" i="3"/>
  <c r="GA123" i="3"/>
  <c r="GC117" i="3"/>
  <c r="GB117" i="3"/>
  <c r="GA117" i="3"/>
  <c r="GC110" i="3"/>
  <c r="GB110" i="3"/>
  <c r="GA110" i="3"/>
  <c r="GC102" i="3"/>
  <c r="GB102" i="3"/>
  <c r="GA102" i="3"/>
  <c r="GC71" i="3"/>
  <c r="GB71" i="3"/>
  <c r="GA71" i="3"/>
  <c r="GC47" i="3"/>
  <c r="GB47" i="3"/>
  <c r="GA47" i="3"/>
  <c r="GC43" i="3"/>
  <c r="GB43" i="3"/>
  <c r="GA43" i="3"/>
  <c r="GC32" i="3"/>
  <c r="GB32" i="3"/>
  <c r="GA32" i="3"/>
  <c r="GC28" i="3"/>
  <c r="GB28" i="3"/>
  <c r="GA28" i="3"/>
  <c r="GC23" i="3"/>
  <c r="GB23" i="3"/>
  <c r="GA23" i="3"/>
  <c r="GC21" i="3"/>
  <c r="GB21" i="3"/>
  <c r="GA21" i="3"/>
  <c r="GC8" i="3"/>
  <c r="GB8" i="3"/>
  <c r="GA8" i="3"/>
  <c r="FY184" i="3"/>
  <c r="FX184" i="3"/>
  <c r="FW184" i="3"/>
  <c r="FY174" i="3"/>
  <c r="FX174" i="3"/>
  <c r="FW174" i="3"/>
  <c r="FY167" i="3"/>
  <c r="FX167" i="3"/>
  <c r="FW167" i="3"/>
  <c r="FY163" i="3"/>
  <c r="FX163" i="3"/>
  <c r="FW163" i="3"/>
  <c r="FY138" i="3"/>
  <c r="FX138" i="3"/>
  <c r="FW138" i="3"/>
  <c r="FY134" i="3"/>
  <c r="FX134" i="3"/>
  <c r="FW134" i="3"/>
  <c r="FY130" i="3"/>
  <c r="FX130" i="3"/>
  <c r="FW130" i="3"/>
  <c r="FY126" i="3"/>
  <c r="FX126" i="3"/>
  <c r="FW126" i="3"/>
  <c r="FY123" i="3"/>
  <c r="FX123" i="3"/>
  <c r="FW123" i="3"/>
  <c r="FY117" i="3"/>
  <c r="FX117" i="3"/>
  <c r="FW117" i="3"/>
  <c r="FY110" i="3"/>
  <c r="FX110" i="3"/>
  <c r="FW110" i="3"/>
  <c r="FY102" i="3"/>
  <c r="FX102" i="3"/>
  <c r="FW102" i="3"/>
  <c r="FY71" i="3"/>
  <c r="FX71" i="3"/>
  <c r="FW71" i="3"/>
  <c r="FY47" i="3"/>
  <c r="FX47" i="3"/>
  <c r="FW47" i="3"/>
  <c r="FY43" i="3"/>
  <c r="FX43" i="3"/>
  <c r="FW43" i="3"/>
  <c r="FY32" i="3"/>
  <c r="FX32" i="3"/>
  <c r="FW32" i="3"/>
  <c r="FY28" i="3"/>
  <c r="FX28" i="3"/>
  <c r="FW28" i="3"/>
  <c r="FY23" i="3"/>
  <c r="FX23" i="3"/>
  <c r="FW23" i="3"/>
  <c r="FY21" i="3"/>
  <c r="FX21" i="3"/>
  <c r="FW21" i="3"/>
  <c r="FY8" i="3"/>
  <c r="FX8" i="3"/>
  <c r="FW8" i="3"/>
  <c r="FQ184" i="3"/>
  <c r="FP184" i="3"/>
  <c r="FO184" i="3"/>
  <c r="FQ174" i="3"/>
  <c r="FP174" i="3"/>
  <c r="FO174" i="3"/>
  <c r="FQ167" i="3"/>
  <c r="FP167" i="3"/>
  <c r="FO167" i="3"/>
  <c r="FQ163" i="3"/>
  <c r="FP163" i="3"/>
  <c r="FO163" i="3"/>
  <c r="FQ138" i="3"/>
  <c r="FP138" i="3"/>
  <c r="FO138" i="3"/>
  <c r="FQ134" i="3"/>
  <c r="FP134" i="3"/>
  <c r="FO134" i="3"/>
  <c r="FQ130" i="3"/>
  <c r="FP130" i="3"/>
  <c r="FO130" i="3"/>
  <c r="FQ126" i="3"/>
  <c r="FP126" i="3"/>
  <c r="FO126" i="3"/>
  <c r="FQ123" i="3"/>
  <c r="FP123" i="3"/>
  <c r="FO123" i="3"/>
  <c r="FQ117" i="3"/>
  <c r="FP117" i="3"/>
  <c r="FO117" i="3"/>
  <c r="FQ110" i="3"/>
  <c r="FP110" i="3"/>
  <c r="FO110" i="3"/>
  <c r="FQ102" i="3"/>
  <c r="FP102" i="3"/>
  <c r="FO102" i="3"/>
  <c r="FQ71" i="3"/>
  <c r="FP71" i="3"/>
  <c r="FO71" i="3"/>
  <c r="FQ47" i="3"/>
  <c r="FP47" i="3"/>
  <c r="FO47" i="3"/>
  <c r="FQ43" i="3"/>
  <c r="FP43" i="3"/>
  <c r="FO43" i="3"/>
  <c r="FQ32" i="3"/>
  <c r="FP32" i="3"/>
  <c r="FO32" i="3"/>
  <c r="FQ28" i="3"/>
  <c r="FP28" i="3"/>
  <c r="FO28" i="3"/>
  <c r="FQ23" i="3"/>
  <c r="FP23" i="3"/>
  <c r="FO23" i="3"/>
  <c r="FQ21" i="3"/>
  <c r="FP21" i="3"/>
  <c r="FO21" i="3"/>
  <c r="FQ8" i="3"/>
  <c r="FP8" i="3"/>
  <c r="FO8" i="3"/>
  <c r="FE184" i="3"/>
  <c r="FD184" i="3"/>
  <c r="FC184" i="3"/>
  <c r="FE174" i="3"/>
  <c r="FD174" i="3"/>
  <c r="FC174" i="3"/>
  <c r="FE167" i="3"/>
  <c r="FD167" i="3"/>
  <c r="FC167" i="3"/>
  <c r="FE163" i="3"/>
  <c r="FD163" i="3"/>
  <c r="FC163" i="3"/>
  <c r="FE138" i="3"/>
  <c r="FD138" i="3"/>
  <c r="FC138" i="3"/>
  <c r="FE134" i="3"/>
  <c r="FD134" i="3"/>
  <c r="FC134" i="3"/>
  <c r="FE130" i="3"/>
  <c r="FD130" i="3"/>
  <c r="FC130" i="3"/>
  <c r="FE126" i="3"/>
  <c r="FD126" i="3"/>
  <c r="FC126" i="3"/>
  <c r="FE123" i="3"/>
  <c r="FD123" i="3"/>
  <c r="FC123" i="3"/>
  <c r="FE117" i="3"/>
  <c r="FD117" i="3"/>
  <c r="FC117" i="3"/>
  <c r="FE110" i="3"/>
  <c r="FD110" i="3"/>
  <c r="FC110" i="3"/>
  <c r="FE102" i="3"/>
  <c r="FD102" i="3"/>
  <c r="FC102" i="3"/>
  <c r="FE71" i="3"/>
  <c r="FD71" i="3"/>
  <c r="FC71" i="3"/>
  <c r="FE47" i="3"/>
  <c r="FD47" i="3"/>
  <c r="FC47" i="3"/>
  <c r="FE43" i="3"/>
  <c r="FD43" i="3"/>
  <c r="FC43" i="3"/>
  <c r="FE32" i="3"/>
  <c r="FD32" i="3"/>
  <c r="FC32" i="3"/>
  <c r="FE28" i="3"/>
  <c r="FD28" i="3"/>
  <c r="FC28" i="3"/>
  <c r="FE23" i="3"/>
  <c r="FD23" i="3"/>
  <c r="FC23" i="3"/>
  <c r="FE21" i="3"/>
  <c r="FD21" i="3"/>
  <c r="FC21" i="3"/>
  <c r="FE8" i="3"/>
  <c r="FD8" i="3"/>
  <c r="FC8" i="3"/>
  <c r="FA184" i="3"/>
  <c r="EZ184" i="3"/>
  <c r="EY184" i="3"/>
  <c r="FA174" i="3"/>
  <c r="EZ174" i="3"/>
  <c r="EY174" i="3"/>
  <c r="FA167" i="3"/>
  <c r="EZ167" i="3"/>
  <c r="EY167" i="3"/>
  <c r="FA163" i="3"/>
  <c r="EZ163" i="3"/>
  <c r="EY163" i="3"/>
  <c r="FA138" i="3"/>
  <c r="EZ138" i="3"/>
  <c r="EY138" i="3"/>
  <c r="FA134" i="3"/>
  <c r="EZ134" i="3"/>
  <c r="EY134" i="3"/>
  <c r="FA130" i="3"/>
  <c r="EZ130" i="3"/>
  <c r="EY130" i="3"/>
  <c r="FA126" i="3"/>
  <c r="EZ126" i="3"/>
  <c r="EY126" i="3"/>
  <c r="FA123" i="3"/>
  <c r="EZ123" i="3"/>
  <c r="EY123" i="3"/>
  <c r="FA117" i="3"/>
  <c r="EZ117" i="3"/>
  <c r="EY117" i="3"/>
  <c r="FA110" i="3"/>
  <c r="EZ110" i="3"/>
  <c r="EY110" i="3"/>
  <c r="FA102" i="3"/>
  <c r="EZ102" i="3"/>
  <c r="EY102" i="3"/>
  <c r="FA71" i="3"/>
  <c r="EZ71" i="3"/>
  <c r="EY71" i="3"/>
  <c r="FA47" i="3"/>
  <c r="EZ47" i="3"/>
  <c r="EY47" i="3"/>
  <c r="FA43" i="3"/>
  <c r="EZ43" i="3"/>
  <c r="EY43" i="3"/>
  <c r="FA32" i="3"/>
  <c r="EZ32" i="3"/>
  <c r="EY32" i="3"/>
  <c r="FA28" i="3"/>
  <c r="EZ28" i="3"/>
  <c r="EY28" i="3"/>
  <c r="FA23" i="3"/>
  <c r="EZ23" i="3"/>
  <c r="EY23" i="3"/>
  <c r="FA21" i="3"/>
  <c r="EZ21" i="3"/>
  <c r="EY21" i="3"/>
  <c r="FA8" i="3"/>
  <c r="EZ8" i="3"/>
  <c r="EY8" i="3"/>
  <c r="ES184" i="3"/>
  <c r="ER184" i="3"/>
  <c r="EQ184" i="3"/>
  <c r="ES174" i="3"/>
  <c r="ER174" i="3"/>
  <c r="EQ174" i="3"/>
  <c r="ES167" i="3"/>
  <c r="ER167" i="3"/>
  <c r="EQ167" i="3"/>
  <c r="ES163" i="3"/>
  <c r="ER163" i="3"/>
  <c r="EQ163" i="3"/>
  <c r="ES138" i="3"/>
  <c r="ER138" i="3"/>
  <c r="EQ138" i="3"/>
  <c r="ES134" i="3"/>
  <c r="ER134" i="3"/>
  <c r="EQ134" i="3"/>
  <c r="ES130" i="3"/>
  <c r="ER130" i="3"/>
  <c r="EQ130" i="3"/>
  <c r="ES126" i="3"/>
  <c r="ER126" i="3"/>
  <c r="EQ126" i="3"/>
  <c r="ES123" i="3"/>
  <c r="ER123" i="3"/>
  <c r="EQ123" i="3"/>
  <c r="ES117" i="3"/>
  <c r="ER117" i="3"/>
  <c r="EQ117" i="3"/>
  <c r="ES110" i="3"/>
  <c r="ER110" i="3"/>
  <c r="EQ110" i="3"/>
  <c r="ES102" i="3"/>
  <c r="ER102" i="3"/>
  <c r="EQ102" i="3"/>
  <c r="ES71" i="3"/>
  <c r="ER71" i="3"/>
  <c r="EQ71" i="3"/>
  <c r="ES47" i="3"/>
  <c r="ER47" i="3"/>
  <c r="EQ47" i="3"/>
  <c r="ES43" i="3"/>
  <c r="ER43" i="3"/>
  <c r="EQ43" i="3"/>
  <c r="ES32" i="3"/>
  <c r="ER32" i="3"/>
  <c r="EQ32" i="3"/>
  <c r="ES28" i="3"/>
  <c r="ER28" i="3"/>
  <c r="EQ28" i="3"/>
  <c r="ES23" i="3"/>
  <c r="ER23" i="3"/>
  <c r="EQ23" i="3"/>
  <c r="ES21" i="3"/>
  <c r="ER21" i="3"/>
  <c r="EQ21" i="3"/>
  <c r="ES8" i="3"/>
  <c r="ER8" i="3"/>
  <c r="EQ8" i="3"/>
  <c r="EG184" i="3"/>
  <c r="EF184" i="3"/>
  <c r="EE184" i="3"/>
  <c r="EG174" i="3"/>
  <c r="EF174" i="3"/>
  <c r="EE174" i="3"/>
  <c r="EG167" i="3"/>
  <c r="EF167" i="3"/>
  <c r="EE167" i="3"/>
  <c r="EG163" i="3"/>
  <c r="EF163" i="3"/>
  <c r="EE163" i="3"/>
  <c r="EG138" i="3"/>
  <c r="EF138" i="3"/>
  <c r="EE138" i="3"/>
  <c r="EG134" i="3"/>
  <c r="EF134" i="3"/>
  <c r="EE134" i="3"/>
  <c r="EG130" i="3"/>
  <c r="EF130" i="3"/>
  <c r="EE130" i="3"/>
  <c r="EG126" i="3"/>
  <c r="EF126" i="3"/>
  <c r="EE126" i="3"/>
  <c r="EG123" i="3"/>
  <c r="EF123" i="3"/>
  <c r="EE123" i="3"/>
  <c r="EG117" i="3"/>
  <c r="EF117" i="3"/>
  <c r="EE117" i="3"/>
  <c r="EG110" i="3"/>
  <c r="EF110" i="3"/>
  <c r="EE110" i="3"/>
  <c r="EG102" i="3"/>
  <c r="EF102" i="3"/>
  <c r="EE102" i="3"/>
  <c r="EG71" i="3"/>
  <c r="EF71" i="3"/>
  <c r="EE71" i="3"/>
  <c r="EG47" i="3"/>
  <c r="EF47" i="3"/>
  <c r="EE47" i="3"/>
  <c r="EG43" i="3"/>
  <c r="EF43" i="3"/>
  <c r="EE43" i="3"/>
  <c r="EG32" i="3"/>
  <c r="EF32" i="3"/>
  <c r="EE32" i="3"/>
  <c r="EG28" i="3"/>
  <c r="EF28" i="3"/>
  <c r="EE28" i="3"/>
  <c r="EG23" i="3"/>
  <c r="EF23" i="3"/>
  <c r="EE23" i="3"/>
  <c r="EG21" i="3"/>
  <c r="EF21" i="3"/>
  <c r="EE21" i="3"/>
  <c r="EG8" i="3"/>
  <c r="EF8" i="3"/>
  <c r="EE8" i="3"/>
  <c r="EC184" i="3"/>
  <c r="EB184" i="3"/>
  <c r="EA184" i="3"/>
  <c r="EC174" i="3"/>
  <c r="EB174" i="3"/>
  <c r="EA174" i="3"/>
  <c r="EC167" i="3"/>
  <c r="EB167" i="3"/>
  <c r="EA167" i="3"/>
  <c r="EC163" i="3"/>
  <c r="EB163" i="3"/>
  <c r="EA163" i="3"/>
  <c r="EC138" i="3"/>
  <c r="EB138" i="3"/>
  <c r="EA138" i="3"/>
  <c r="EC134" i="3"/>
  <c r="EB134" i="3"/>
  <c r="EA134" i="3"/>
  <c r="EC130" i="3"/>
  <c r="EB130" i="3"/>
  <c r="EA130" i="3"/>
  <c r="EC126" i="3"/>
  <c r="EB126" i="3"/>
  <c r="EA126" i="3"/>
  <c r="EC123" i="3"/>
  <c r="EB123" i="3"/>
  <c r="EA123" i="3"/>
  <c r="EC117" i="3"/>
  <c r="EB117" i="3"/>
  <c r="EA117" i="3"/>
  <c r="EC110" i="3"/>
  <c r="EB110" i="3"/>
  <c r="EA110" i="3"/>
  <c r="EC102" i="3"/>
  <c r="EB102" i="3"/>
  <c r="EA102" i="3"/>
  <c r="EC71" i="3"/>
  <c r="EB71" i="3"/>
  <c r="EA71" i="3"/>
  <c r="EC47" i="3"/>
  <c r="EB47" i="3"/>
  <c r="EA47" i="3"/>
  <c r="EC43" i="3"/>
  <c r="EB43" i="3"/>
  <c r="EA43" i="3"/>
  <c r="EC32" i="3"/>
  <c r="EB32" i="3"/>
  <c r="EA32" i="3"/>
  <c r="EC28" i="3"/>
  <c r="EB28" i="3"/>
  <c r="EA28" i="3"/>
  <c r="EC23" i="3"/>
  <c r="EB23" i="3"/>
  <c r="EA23" i="3"/>
  <c r="EC21" i="3"/>
  <c r="EB21" i="3"/>
  <c r="EA21" i="3"/>
  <c r="EC8" i="3"/>
  <c r="EB8" i="3"/>
  <c r="EA8" i="3"/>
  <c r="DM184" i="3"/>
  <c r="DL184" i="3"/>
  <c r="DK184" i="3"/>
  <c r="DM174" i="3"/>
  <c r="DL174" i="3"/>
  <c r="DK174" i="3"/>
  <c r="DM167" i="3"/>
  <c r="DL167" i="3"/>
  <c r="DK167" i="3"/>
  <c r="DM163" i="3"/>
  <c r="DL163" i="3"/>
  <c r="DK163" i="3"/>
  <c r="DM138" i="3"/>
  <c r="DL138" i="3"/>
  <c r="DK138" i="3"/>
  <c r="DM134" i="3"/>
  <c r="DL134" i="3"/>
  <c r="DK134" i="3"/>
  <c r="DM130" i="3"/>
  <c r="DL130" i="3"/>
  <c r="DK130" i="3"/>
  <c r="DM126" i="3"/>
  <c r="DL126" i="3"/>
  <c r="DK126" i="3"/>
  <c r="DM123" i="3"/>
  <c r="DL123" i="3"/>
  <c r="DK123" i="3"/>
  <c r="DM117" i="3"/>
  <c r="DL117" i="3"/>
  <c r="DK117" i="3"/>
  <c r="DM110" i="3"/>
  <c r="DL110" i="3"/>
  <c r="DK110" i="3"/>
  <c r="DM102" i="3"/>
  <c r="DL102" i="3"/>
  <c r="DK102" i="3"/>
  <c r="DM71" i="3"/>
  <c r="DL71" i="3"/>
  <c r="DK71" i="3"/>
  <c r="DM47" i="3"/>
  <c r="DL47" i="3"/>
  <c r="DK47" i="3"/>
  <c r="DM43" i="3"/>
  <c r="DL43" i="3"/>
  <c r="DK43" i="3"/>
  <c r="DM32" i="3"/>
  <c r="DL32" i="3"/>
  <c r="DK32" i="3"/>
  <c r="DM28" i="3"/>
  <c r="DL28" i="3"/>
  <c r="DK28" i="3"/>
  <c r="DM23" i="3"/>
  <c r="DL23" i="3"/>
  <c r="DK23" i="3"/>
  <c r="DM21" i="3"/>
  <c r="DL21" i="3"/>
  <c r="DK21" i="3"/>
  <c r="DM8" i="3"/>
  <c r="DL8" i="3"/>
  <c r="DK8" i="3"/>
  <c r="DE184" i="3"/>
  <c r="DD184" i="3"/>
  <c r="DC184" i="3"/>
  <c r="DE174" i="3"/>
  <c r="DD174" i="3"/>
  <c r="DC174" i="3"/>
  <c r="DE167" i="3"/>
  <c r="DD167" i="3"/>
  <c r="DC167" i="3"/>
  <c r="DE163" i="3"/>
  <c r="DD163" i="3"/>
  <c r="DC163" i="3"/>
  <c r="DE138" i="3"/>
  <c r="DD138" i="3"/>
  <c r="DC138" i="3"/>
  <c r="DE134" i="3"/>
  <c r="DD134" i="3"/>
  <c r="DC134" i="3"/>
  <c r="DE130" i="3"/>
  <c r="DD130" i="3"/>
  <c r="DC130" i="3"/>
  <c r="DE126" i="3"/>
  <c r="DD126" i="3"/>
  <c r="DC126" i="3"/>
  <c r="DE123" i="3"/>
  <c r="DD123" i="3"/>
  <c r="DC123" i="3"/>
  <c r="DE117" i="3"/>
  <c r="DD117" i="3"/>
  <c r="DC117" i="3"/>
  <c r="DE110" i="3"/>
  <c r="DD110" i="3"/>
  <c r="DC110" i="3"/>
  <c r="DE102" i="3"/>
  <c r="DD102" i="3"/>
  <c r="DC102" i="3"/>
  <c r="DE71" i="3"/>
  <c r="DD71" i="3"/>
  <c r="DC71" i="3"/>
  <c r="DE47" i="3"/>
  <c r="DD47" i="3"/>
  <c r="DC47" i="3"/>
  <c r="DE43" i="3"/>
  <c r="DD43" i="3"/>
  <c r="DC43" i="3"/>
  <c r="DE32" i="3"/>
  <c r="DD32" i="3"/>
  <c r="DC32" i="3"/>
  <c r="DE28" i="3"/>
  <c r="DD28" i="3"/>
  <c r="DC28" i="3"/>
  <c r="DE23" i="3"/>
  <c r="DD23" i="3"/>
  <c r="DC23" i="3"/>
  <c r="DE21" i="3"/>
  <c r="DD21" i="3"/>
  <c r="DC21" i="3"/>
  <c r="DE8" i="3"/>
  <c r="DD8" i="3"/>
  <c r="DC8" i="3"/>
  <c r="D85" i="64"/>
  <c r="J12" i="64" s="1"/>
  <c r="E72" i="64"/>
  <c r="DA184" i="3"/>
  <c r="CZ184" i="3"/>
  <c r="CY184" i="3"/>
  <c r="DA174" i="3"/>
  <c r="CZ174" i="3"/>
  <c r="CY174" i="3"/>
  <c r="DA167" i="3"/>
  <c r="CY167" i="3"/>
  <c r="DA163" i="3"/>
  <c r="CZ163" i="3"/>
  <c r="CY163" i="3"/>
  <c r="DA138" i="3"/>
  <c r="CZ138" i="3"/>
  <c r="CY138" i="3"/>
  <c r="DA134" i="3"/>
  <c r="CZ134" i="3"/>
  <c r="CY134" i="3"/>
  <c r="DA130" i="3"/>
  <c r="CZ130" i="3"/>
  <c r="CY130" i="3"/>
  <c r="DA126" i="3"/>
  <c r="CZ126" i="3"/>
  <c r="CY126" i="3"/>
  <c r="DA123" i="3"/>
  <c r="CZ123" i="3"/>
  <c r="CY123" i="3"/>
  <c r="DA117" i="3"/>
  <c r="CZ117" i="3"/>
  <c r="CY117" i="3"/>
  <c r="DA110" i="3"/>
  <c r="CZ110" i="3"/>
  <c r="CY110" i="3"/>
  <c r="DA102" i="3"/>
  <c r="CZ102" i="3"/>
  <c r="CY102" i="3"/>
  <c r="DA71" i="3"/>
  <c r="CZ71" i="3"/>
  <c r="CY71" i="3"/>
  <c r="DA47" i="3"/>
  <c r="CZ47" i="3"/>
  <c r="CY47" i="3"/>
  <c r="DA43" i="3"/>
  <c r="CZ43" i="3"/>
  <c r="CY43" i="3"/>
  <c r="DA32" i="3"/>
  <c r="CZ32" i="3"/>
  <c r="CY32" i="3"/>
  <c r="DA28" i="3"/>
  <c r="CZ28" i="3"/>
  <c r="CY28" i="3"/>
  <c r="DA23" i="3"/>
  <c r="CZ23" i="3"/>
  <c r="CY23" i="3"/>
  <c r="DA21" i="3"/>
  <c r="CZ21" i="3"/>
  <c r="CY21" i="3"/>
  <c r="DA8" i="3"/>
  <c r="CZ8" i="3"/>
  <c r="CY8" i="3"/>
  <c r="CW184" i="3"/>
  <c r="CV184" i="3"/>
  <c r="CU184" i="3"/>
  <c r="CW174" i="3"/>
  <c r="CV174" i="3"/>
  <c r="CU174" i="3"/>
  <c r="CW167" i="3"/>
  <c r="CV167" i="3"/>
  <c r="CU167" i="3"/>
  <c r="CW163" i="3"/>
  <c r="CV163" i="3"/>
  <c r="CU163" i="3"/>
  <c r="CW138" i="3"/>
  <c r="CV138" i="3"/>
  <c r="CU138" i="3"/>
  <c r="CW134" i="3"/>
  <c r="CV134" i="3"/>
  <c r="CU134" i="3"/>
  <c r="CW130" i="3"/>
  <c r="CV130" i="3"/>
  <c r="CU130" i="3"/>
  <c r="CW126" i="3"/>
  <c r="CV126" i="3"/>
  <c r="CU126" i="3"/>
  <c r="CW123" i="3"/>
  <c r="CV123" i="3"/>
  <c r="CU123" i="3"/>
  <c r="CW117" i="3"/>
  <c r="CV117" i="3"/>
  <c r="CU117" i="3"/>
  <c r="CW110" i="3"/>
  <c r="CV110" i="3"/>
  <c r="CU110" i="3"/>
  <c r="CW102" i="3"/>
  <c r="CV102" i="3"/>
  <c r="CU102" i="3"/>
  <c r="CW71" i="3"/>
  <c r="CV71" i="3"/>
  <c r="CU71" i="3"/>
  <c r="CW47" i="3"/>
  <c r="CV47" i="3"/>
  <c r="CU47" i="3"/>
  <c r="CW43" i="3"/>
  <c r="CV43" i="3"/>
  <c r="CU43" i="3"/>
  <c r="CW32" i="3"/>
  <c r="CV32" i="3"/>
  <c r="CU32" i="3"/>
  <c r="CW28" i="3"/>
  <c r="CV28" i="3"/>
  <c r="CU28" i="3"/>
  <c r="CW23" i="3"/>
  <c r="CV23" i="3"/>
  <c r="CU23" i="3"/>
  <c r="CW21" i="3"/>
  <c r="CV21" i="3"/>
  <c r="CU21" i="3"/>
  <c r="CW8" i="3"/>
  <c r="CV8" i="3"/>
  <c r="CU8" i="3"/>
  <c r="CS184" i="3"/>
  <c r="CR184" i="3"/>
  <c r="CS174" i="3"/>
  <c r="CR174" i="3"/>
  <c r="CS167" i="3"/>
  <c r="CR167" i="3"/>
  <c r="CS163" i="3"/>
  <c r="CR163" i="3"/>
  <c r="CS138" i="3"/>
  <c r="CR138" i="3"/>
  <c r="CS134" i="3"/>
  <c r="CR134" i="3"/>
  <c r="CS130" i="3"/>
  <c r="CR130" i="3"/>
  <c r="CS126" i="3"/>
  <c r="CR126" i="3"/>
  <c r="CS123" i="3"/>
  <c r="CR123" i="3"/>
  <c r="CS117" i="3"/>
  <c r="CR117" i="3"/>
  <c r="CS110" i="3"/>
  <c r="CR110" i="3"/>
  <c r="CS102" i="3"/>
  <c r="CR102" i="3"/>
  <c r="CS71" i="3"/>
  <c r="CR71" i="3"/>
  <c r="CS47" i="3"/>
  <c r="CR47" i="3"/>
  <c r="CS43" i="3"/>
  <c r="CR43" i="3"/>
  <c r="CS32" i="3"/>
  <c r="CR32" i="3"/>
  <c r="CS28" i="3"/>
  <c r="CR28" i="3"/>
  <c r="CS23" i="3"/>
  <c r="CR23" i="3"/>
  <c r="CS21" i="3"/>
  <c r="CR21" i="3"/>
  <c r="CS8" i="3"/>
  <c r="CR8" i="3"/>
  <c r="CO184" i="3"/>
  <c r="CN184" i="3"/>
  <c r="CM184" i="3"/>
  <c r="CO174" i="3"/>
  <c r="CN174" i="3"/>
  <c r="CM174" i="3"/>
  <c r="CO167" i="3"/>
  <c r="CN167" i="3"/>
  <c r="CM167" i="3"/>
  <c r="CO163" i="3"/>
  <c r="CN163" i="3"/>
  <c r="CM163" i="3"/>
  <c r="CO138" i="3"/>
  <c r="CN138" i="3"/>
  <c r="CM138" i="3"/>
  <c r="CO134" i="3"/>
  <c r="CN134" i="3"/>
  <c r="CM134" i="3"/>
  <c r="CO130" i="3"/>
  <c r="CN130" i="3"/>
  <c r="CM130" i="3"/>
  <c r="CO126" i="3"/>
  <c r="CN126" i="3"/>
  <c r="CM126" i="3"/>
  <c r="CO123" i="3"/>
  <c r="CN123" i="3"/>
  <c r="CM123" i="3"/>
  <c r="CO117" i="3"/>
  <c r="CN117" i="3"/>
  <c r="CM117" i="3"/>
  <c r="CO110" i="3"/>
  <c r="CN110" i="3"/>
  <c r="CM110" i="3"/>
  <c r="CO102" i="3"/>
  <c r="CN102" i="3"/>
  <c r="CM102" i="3"/>
  <c r="CO71" i="3"/>
  <c r="CN71" i="3"/>
  <c r="CM71" i="3"/>
  <c r="CO47" i="3"/>
  <c r="CN47" i="3"/>
  <c r="CM47" i="3"/>
  <c r="CO43" i="3"/>
  <c r="CN43" i="3"/>
  <c r="CM43" i="3"/>
  <c r="CO32" i="3"/>
  <c r="CN32" i="3"/>
  <c r="CM32" i="3"/>
  <c r="CO28" i="3"/>
  <c r="CN28" i="3"/>
  <c r="CM28" i="3"/>
  <c r="CO23" i="3"/>
  <c r="CN23" i="3"/>
  <c r="CM23" i="3"/>
  <c r="CO21" i="3"/>
  <c r="CN21" i="3"/>
  <c r="CM21" i="3"/>
  <c r="CO8" i="3"/>
  <c r="CN8" i="3"/>
  <c r="CM8" i="3"/>
  <c r="CK184" i="3"/>
  <c r="CJ184" i="3"/>
  <c r="CI184" i="3"/>
  <c r="CK174" i="3"/>
  <c r="CJ174" i="3"/>
  <c r="CI174" i="3"/>
  <c r="CK167" i="3"/>
  <c r="CJ167" i="3"/>
  <c r="CI167" i="3"/>
  <c r="CK163" i="3"/>
  <c r="CJ163" i="3"/>
  <c r="CI163" i="3"/>
  <c r="CK138" i="3"/>
  <c r="CJ138" i="3"/>
  <c r="CI138" i="3"/>
  <c r="CK134" i="3"/>
  <c r="CJ134" i="3"/>
  <c r="CI134" i="3"/>
  <c r="CK130" i="3"/>
  <c r="CJ130" i="3"/>
  <c r="CI130" i="3"/>
  <c r="CK126" i="3"/>
  <c r="CJ126" i="3"/>
  <c r="CI126" i="3"/>
  <c r="CK123" i="3"/>
  <c r="CJ123" i="3"/>
  <c r="CI123" i="3"/>
  <c r="CK117" i="3"/>
  <c r="CJ117" i="3"/>
  <c r="CI117" i="3"/>
  <c r="CK110" i="3"/>
  <c r="CJ110" i="3"/>
  <c r="CI110" i="3"/>
  <c r="CK102" i="3"/>
  <c r="CJ102" i="3"/>
  <c r="CI102" i="3"/>
  <c r="CK71" i="3"/>
  <c r="CJ71" i="3"/>
  <c r="CI71" i="3"/>
  <c r="CK47" i="3"/>
  <c r="CJ47" i="3"/>
  <c r="CI47" i="3"/>
  <c r="CK43" i="3"/>
  <c r="CJ43" i="3"/>
  <c r="CI43" i="3"/>
  <c r="CK32" i="3"/>
  <c r="CJ32" i="3"/>
  <c r="CI32" i="3"/>
  <c r="CK28" i="3"/>
  <c r="CJ28" i="3"/>
  <c r="CI28" i="3"/>
  <c r="CK23" i="3"/>
  <c r="CJ23" i="3"/>
  <c r="CI23" i="3"/>
  <c r="CK21" i="3"/>
  <c r="CJ21" i="3"/>
  <c r="CI21" i="3"/>
  <c r="CK8" i="3"/>
  <c r="CJ8" i="3"/>
  <c r="CI8" i="3"/>
  <c r="CG184" i="3"/>
  <c r="CF184" i="3"/>
  <c r="CE184" i="3"/>
  <c r="CG174" i="3"/>
  <c r="CF174" i="3"/>
  <c r="CE174" i="3"/>
  <c r="CG167" i="3"/>
  <c r="CF167" i="3"/>
  <c r="CE167" i="3"/>
  <c r="CG163" i="3"/>
  <c r="CF163" i="3"/>
  <c r="CE163" i="3"/>
  <c r="CG138" i="3"/>
  <c r="CF138" i="3"/>
  <c r="CE138" i="3"/>
  <c r="CG134" i="3"/>
  <c r="CF134" i="3"/>
  <c r="CE134" i="3"/>
  <c r="CG130" i="3"/>
  <c r="CF130" i="3"/>
  <c r="CE130" i="3"/>
  <c r="CG126" i="3"/>
  <c r="CF126" i="3"/>
  <c r="CE126" i="3"/>
  <c r="CG123" i="3"/>
  <c r="CF123" i="3"/>
  <c r="CE123" i="3"/>
  <c r="CG117" i="3"/>
  <c r="CF117" i="3"/>
  <c r="CE117" i="3"/>
  <c r="CG110" i="3"/>
  <c r="CF110" i="3"/>
  <c r="CE110" i="3"/>
  <c r="CG102" i="3"/>
  <c r="CF102" i="3"/>
  <c r="CE102" i="3"/>
  <c r="CG71" i="3"/>
  <c r="CF71" i="3"/>
  <c r="CE71" i="3"/>
  <c r="CG47" i="3"/>
  <c r="CF47" i="3"/>
  <c r="CE47" i="3"/>
  <c r="CG43" i="3"/>
  <c r="CF43" i="3"/>
  <c r="CE43" i="3"/>
  <c r="CG32" i="3"/>
  <c r="CF32" i="3"/>
  <c r="CE32" i="3"/>
  <c r="CG28" i="3"/>
  <c r="CF28" i="3"/>
  <c r="CE28" i="3"/>
  <c r="CG23" i="3"/>
  <c r="CF23" i="3"/>
  <c r="CE23" i="3"/>
  <c r="CG21" i="3"/>
  <c r="CF21" i="3"/>
  <c r="CE21" i="3"/>
  <c r="CG8" i="3"/>
  <c r="CF8" i="3"/>
  <c r="CE8" i="3"/>
  <c r="BY184" i="3"/>
  <c r="BX184" i="3"/>
  <c r="BW184" i="3"/>
  <c r="BY174" i="3"/>
  <c r="BX174" i="3"/>
  <c r="BW174" i="3"/>
  <c r="BY167" i="3"/>
  <c r="BX167" i="3"/>
  <c r="BW167" i="3"/>
  <c r="BY163" i="3"/>
  <c r="BX163" i="3"/>
  <c r="BW163" i="3"/>
  <c r="BY138" i="3"/>
  <c r="BX138" i="3"/>
  <c r="BW138" i="3"/>
  <c r="BY134" i="3"/>
  <c r="BX134" i="3"/>
  <c r="BW134" i="3"/>
  <c r="BY130" i="3"/>
  <c r="BX130" i="3"/>
  <c r="BW130" i="3"/>
  <c r="BY126" i="3"/>
  <c r="BX126" i="3"/>
  <c r="BW126" i="3"/>
  <c r="BY123" i="3"/>
  <c r="BX123" i="3"/>
  <c r="BW123" i="3"/>
  <c r="BY117" i="3"/>
  <c r="BX117" i="3"/>
  <c r="BW117" i="3"/>
  <c r="BY110" i="3"/>
  <c r="BX110" i="3"/>
  <c r="BW110" i="3"/>
  <c r="BY102" i="3"/>
  <c r="BX102" i="3"/>
  <c r="BW102" i="3"/>
  <c r="BY71" i="3"/>
  <c r="BX71" i="3"/>
  <c r="BW71" i="3"/>
  <c r="BY47" i="3"/>
  <c r="BX47" i="3"/>
  <c r="BW47" i="3"/>
  <c r="BY43" i="3"/>
  <c r="BX43" i="3"/>
  <c r="BW43" i="3"/>
  <c r="BY32" i="3"/>
  <c r="BX32" i="3"/>
  <c r="BW32" i="3"/>
  <c r="BY28" i="3"/>
  <c r="BX28" i="3"/>
  <c r="BW28" i="3"/>
  <c r="BY23" i="3"/>
  <c r="BX23" i="3"/>
  <c r="BW23" i="3"/>
  <c r="BY21" i="3"/>
  <c r="BX21" i="3"/>
  <c r="BW21" i="3"/>
  <c r="BY8" i="3"/>
  <c r="BX8" i="3"/>
  <c r="BW8" i="3"/>
  <c r="BU184" i="3"/>
  <c r="BT184" i="3"/>
  <c r="BS184" i="3"/>
  <c r="BU174" i="3"/>
  <c r="BT174" i="3"/>
  <c r="BS174" i="3"/>
  <c r="BU167" i="3"/>
  <c r="BT167" i="3"/>
  <c r="BS167" i="3"/>
  <c r="BU163" i="3"/>
  <c r="BT163" i="3"/>
  <c r="BS163" i="3"/>
  <c r="BU138" i="3"/>
  <c r="BT138" i="3"/>
  <c r="BS138" i="3"/>
  <c r="BU134" i="3"/>
  <c r="BT134" i="3"/>
  <c r="BS134" i="3"/>
  <c r="BU130" i="3"/>
  <c r="BT130" i="3"/>
  <c r="BS130" i="3"/>
  <c r="BU126" i="3"/>
  <c r="BT126" i="3"/>
  <c r="BS126" i="3"/>
  <c r="BU123" i="3"/>
  <c r="BT123" i="3"/>
  <c r="BS123" i="3"/>
  <c r="BU117" i="3"/>
  <c r="BT117" i="3"/>
  <c r="BS117" i="3"/>
  <c r="BU110" i="3"/>
  <c r="BT110" i="3"/>
  <c r="BS110" i="3"/>
  <c r="BU102" i="3"/>
  <c r="BT102" i="3"/>
  <c r="BS102" i="3"/>
  <c r="BU71" i="3"/>
  <c r="BT71" i="3"/>
  <c r="BS71" i="3"/>
  <c r="BU47" i="3"/>
  <c r="BT47" i="3"/>
  <c r="BS47" i="3"/>
  <c r="BU43" i="3"/>
  <c r="BT43" i="3"/>
  <c r="BS43" i="3"/>
  <c r="BU32" i="3"/>
  <c r="BT32" i="3"/>
  <c r="BS32" i="3"/>
  <c r="BU28" i="3"/>
  <c r="BT28" i="3"/>
  <c r="BS28" i="3"/>
  <c r="BU23" i="3"/>
  <c r="BT23" i="3"/>
  <c r="BS23" i="3"/>
  <c r="BU21" i="3"/>
  <c r="BT21" i="3"/>
  <c r="BS21" i="3"/>
  <c r="BU8" i="3"/>
  <c r="BT8" i="3"/>
  <c r="BS8" i="3"/>
  <c r="BQ184" i="3"/>
  <c r="BP184" i="3"/>
  <c r="BO184" i="3"/>
  <c r="BQ174" i="3"/>
  <c r="BP174" i="3"/>
  <c r="BO174" i="3"/>
  <c r="BQ167" i="3"/>
  <c r="BP167" i="3"/>
  <c r="BO167" i="3"/>
  <c r="BQ163" i="3"/>
  <c r="BP163" i="3"/>
  <c r="BO163" i="3"/>
  <c r="BQ138" i="3"/>
  <c r="BP138" i="3"/>
  <c r="BO138" i="3"/>
  <c r="BQ134" i="3"/>
  <c r="BP134" i="3"/>
  <c r="BO134" i="3"/>
  <c r="BQ130" i="3"/>
  <c r="BP130" i="3"/>
  <c r="BO130" i="3"/>
  <c r="BQ126" i="3"/>
  <c r="BP126" i="3"/>
  <c r="BO126" i="3"/>
  <c r="BQ123" i="3"/>
  <c r="BP123" i="3"/>
  <c r="BO123" i="3"/>
  <c r="BQ117" i="3"/>
  <c r="BP117" i="3"/>
  <c r="BO117" i="3"/>
  <c r="BQ110" i="3"/>
  <c r="BP110" i="3"/>
  <c r="BO110" i="3"/>
  <c r="BQ102" i="3"/>
  <c r="BP102" i="3"/>
  <c r="BO102" i="3"/>
  <c r="BQ71" i="3"/>
  <c r="BP71" i="3"/>
  <c r="BO71" i="3"/>
  <c r="BQ47" i="3"/>
  <c r="BP47" i="3"/>
  <c r="BO47" i="3"/>
  <c r="BQ43" i="3"/>
  <c r="BP43" i="3"/>
  <c r="BO43" i="3"/>
  <c r="BQ32" i="3"/>
  <c r="BP32" i="3"/>
  <c r="BO32" i="3"/>
  <c r="BQ28" i="3"/>
  <c r="BP28" i="3"/>
  <c r="BO28" i="3"/>
  <c r="BQ23" i="3"/>
  <c r="BP23" i="3"/>
  <c r="BO23" i="3"/>
  <c r="BQ21" i="3"/>
  <c r="BP21" i="3"/>
  <c r="BO21" i="3"/>
  <c r="BQ8" i="3"/>
  <c r="BP8" i="3"/>
  <c r="BO8" i="3"/>
  <c r="Q184" i="3"/>
  <c r="P184" i="3"/>
  <c r="O184" i="3"/>
  <c r="Q174" i="3"/>
  <c r="P174" i="3"/>
  <c r="O174" i="3"/>
  <c r="Q167" i="3"/>
  <c r="P167" i="3"/>
  <c r="O167" i="3"/>
  <c r="Q163" i="3"/>
  <c r="P163" i="3"/>
  <c r="O163" i="3"/>
  <c r="Q138" i="3"/>
  <c r="P138" i="3"/>
  <c r="O138" i="3"/>
  <c r="Q134" i="3"/>
  <c r="P134" i="3"/>
  <c r="O134" i="3"/>
  <c r="Q130" i="3"/>
  <c r="P130" i="3"/>
  <c r="O130" i="3"/>
  <c r="Q126" i="3"/>
  <c r="P126" i="3"/>
  <c r="O126" i="3"/>
  <c r="Q123" i="3"/>
  <c r="P123" i="3"/>
  <c r="O123" i="3"/>
  <c r="Q117" i="3"/>
  <c r="P117" i="3"/>
  <c r="O117" i="3"/>
  <c r="Q110" i="3"/>
  <c r="P110" i="3"/>
  <c r="O110" i="3"/>
  <c r="Q102" i="3"/>
  <c r="P102" i="3"/>
  <c r="O102" i="3"/>
  <c r="Q71" i="3"/>
  <c r="P71" i="3"/>
  <c r="O71" i="3"/>
  <c r="Q47" i="3"/>
  <c r="P47" i="3"/>
  <c r="O47" i="3"/>
  <c r="Q43" i="3"/>
  <c r="P43" i="3"/>
  <c r="O43" i="3"/>
  <c r="Q32" i="3"/>
  <c r="P32" i="3"/>
  <c r="O32" i="3"/>
  <c r="Q28" i="3"/>
  <c r="P28" i="3"/>
  <c r="O28" i="3"/>
  <c r="Q23" i="3"/>
  <c r="P23" i="3"/>
  <c r="O23" i="3"/>
  <c r="Q21" i="3"/>
  <c r="P21" i="3"/>
  <c r="O21" i="3"/>
  <c r="Q8" i="3"/>
  <c r="P8" i="3"/>
  <c r="O8" i="3"/>
  <c r="M184" i="3"/>
  <c r="L184" i="3"/>
  <c r="K184" i="3"/>
  <c r="M174" i="3"/>
  <c r="L174" i="3"/>
  <c r="K174" i="3"/>
  <c r="M167" i="3"/>
  <c r="L167" i="3"/>
  <c r="K167" i="3"/>
  <c r="M163" i="3"/>
  <c r="L163" i="3"/>
  <c r="K163" i="3"/>
  <c r="M138" i="3"/>
  <c r="L138" i="3"/>
  <c r="K138" i="3"/>
  <c r="M134" i="3"/>
  <c r="L134" i="3"/>
  <c r="K134" i="3"/>
  <c r="M130" i="3"/>
  <c r="L130" i="3"/>
  <c r="K130" i="3"/>
  <c r="M126" i="3"/>
  <c r="L126" i="3"/>
  <c r="K126" i="3"/>
  <c r="M123" i="3"/>
  <c r="L123" i="3"/>
  <c r="K123" i="3"/>
  <c r="M117" i="3"/>
  <c r="L117" i="3"/>
  <c r="K117" i="3"/>
  <c r="M110" i="3"/>
  <c r="L110" i="3"/>
  <c r="K110" i="3"/>
  <c r="M102" i="3"/>
  <c r="L102" i="3"/>
  <c r="K102" i="3"/>
  <c r="M71" i="3"/>
  <c r="L71" i="3"/>
  <c r="K71" i="3"/>
  <c r="M47" i="3"/>
  <c r="L47" i="3"/>
  <c r="K47" i="3"/>
  <c r="M43" i="3"/>
  <c r="L43" i="3"/>
  <c r="K43" i="3"/>
  <c r="M32" i="3"/>
  <c r="L32" i="3"/>
  <c r="K32" i="3"/>
  <c r="M28" i="3"/>
  <c r="L28" i="3"/>
  <c r="K28" i="3"/>
  <c r="M23" i="3"/>
  <c r="L23" i="3"/>
  <c r="K23" i="3"/>
  <c r="M21" i="3"/>
  <c r="L21" i="3"/>
  <c r="K21" i="3"/>
  <c r="M8" i="3"/>
  <c r="L8" i="3"/>
  <c r="K8" i="3"/>
  <c r="I184" i="3"/>
  <c r="H184" i="3"/>
  <c r="G184" i="3"/>
  <c r="I174" i="3"/>
  <c r="H174" i="3"/>
  <c r="G174" i="3"/>
  <c r="I167" i="3"/>
  <c r="H167" i="3"/>
  <c r="G167" i="3"/>
  <c r="I163" i="3"/>
  <c r="H163" i="3"/>
  <c r="G163" i="3"/>
  <c r="G157" i="3"/>
  <c r="G148" i="3"/>
  <c r="I138" i="3"/>
  <c r="H138" i="3"/>
  <c r="G138" i="3"/>
  <c r="I134" i="3"/>
  <c r="H134" i="3"/>
  <c r="G134" i="3"/>
  <c r="I130" i="3"/>
  <c r="H130" i="3"/>
  <c r="G130" i="3"/>
  <c r="I126" i="3"/>
  <c r="H126" i="3"/>
  <c r="G126" i="3"/>
  <c r="I123" i="3"/>
  <c r="H123" i="3"/>
  <c r="G123" i="3"/>
  <c r="I117" i="3"/>
  <c r="H117" i="3"/>
  <c r="G117" i="3"/>
  <c r="I110" i="3"/>
  <c r="H110" i="3"/>
  <c r="G110" i="3"/>
  <c r="I102" i="3"/>
  <c r="H102" i="3"/>
  <c r="G102" i="3"/>
  <c r="G94" i="3"/>
  <c r="G83" i="3"/>
  <c r="G77" i="3"/>
  <c r="I71" i="3"/>
  <c r="H71" i="3"/>
  <c r="G71" i="3"/>
  <c r="I47" i="3"/>
  <c r="H47" i="3"/>
  <c r="G47" i="3"/>
  <c r="I43" i="3"/>
  <c r="H43" i="3"/>
  <c r="G43" i="3"/>
  <c r="I32" i="3"/>
  <c r="H32" i="3"/>
  <c r="G32" i="3"/>
  <c r="I28" i="3"/>
  <c r="H28" i="3"/>
  <c r="G28" i="3"/>
  <c r="I23" i="3"/>
  <c r="H23" i="3"/>
  <c r="G23" i="3"/>
  <c r="I21" i="3"/>
  <c r="H21" i="3"/>
  <c r="G21" i="3"/>
  <c r="I8" i="3"/>
  <c r="H8" i="3"/>
  <c r="G8" i="3"/>
  <c r="G56" i="3" l="1"/>
  <c r="CM56" i="3"/>
  <c r="CY56" i="3"/>
  <c r="DC56" i="3"/>
  <c r="DL56" i="3"/>
  <c r="EC56" i="3"/>
  <c r="EQ56" i="3"/>
  <c r="EZ56" i="3"/>
  <c r="I56" i="3"/>
  <c r="O56" i="3"/>
  <c r="BP56" i="3"/>
  <c r="BU56" i="3"/>
  <c r="CE56" i="3"/>
  <c r="FE56" i="3"/>
  <c r="FW56" i="3"/>
  <c r="GB56" i="3"/>
  <c r="GG56" i="3"/>
  <c r="CJ56" i="3"/>
  <c r="CO56" i="3"/>
  <c r="CV56" i="3"/>
  <c r="DA56" i="3"/>
  <c r="DE56" i="3"/>
  <c r="EA56" i="3"/>
  <c r="EF56" i="3"/>
  <c r="ES56" i="3"/>
  <c r="FC56" i="3"/>
  <c r="FP56" i="3"/>
  <c r="FY56" i="3"/>
  <c r="GE56" i="3"/>
  <c r="L56" i="3"/>
  <c r="Q56" i="3"/>
  <c r="BS56" i="3"/>
  <c r="BX56" i="3"/>
  <c r="CG56" i="3"/>
  <c r="CR56" i="3"/>
  <c r="K56" i="3"/>
  <c r="P56" i="3"/>
  <c r="BQ56" i="3"/>
  <c r="BW56" i="3"/>
  <c r="CF56" i="3"/>
  <c r="CK56" i="3"/>
  <c r="CW56" i="3"/>
  <c r="DK56" i="3"/>
  <c r="EB56" i="3"/>
  <c r="EG56" i="3"/>
  <c r="EY56" i="3"/>
  <c r="FD56" i="3"/>
  <c r="FQ56" i="3"/>
  <c r="GA56" i="3"/>
  <c r="GF56" i="3"/>
  <c r="CS56" i="3"/>
  <c r="H56" i="3"/>
  <c r="M56" i="3"/>
  <c r="BO56" i="3"/>
  <c r="BT56" i="3"/>
  <c r="BY56" i="3"/>
  <c r="CI56" i="3"/>
  <c r="CN56" i="3"/>
  <c r="CU56" i="3"/>
  <c r="CZ56" i="3"/>
  <c r="DD56" i="3"/>
  <c r="DM56" i="3"/>
  <c r="EE56" i="3"/>
  <c r="ER56" i="3"/>
  <c r="FA56" i="3"/>
  <c r="FO56" i="3"/>
  <c r="FX56" i="3"/>
  <c r="GC56" i="3"/>
  <c r="I189" i="3"/>
  <c r="BP189" i="3"/>
  <c r="BU189" i="3"/>
  <c r="CE189" i="3"/>
  <c r="CJ189" i="3"/>
  <c r="EA189" i="3"/>
  <c r="ES189" i="3"/>
  <c r="GE189" i="3"/>
  <c r="BY189" i="3"/>
  <c r="CI189" i="3"/>
  <c r="CN189" i="3"/>
  <c r="CU189" i="3"/>
  <c r="DA189" i="3"/>
  <c r="FA189" i="3"/>
  <c r="GC189" i="3"/>
  <c r="AR172" i="3"/>
  <c r="AR191" i="3" s="1"/>
  <c r="BH172" i="3"/>
  <c r="BH191" i="3" s="1"/>
  <c r="BH2" i="3" s="1"/>
  <c r="BA172" i="3"/>
  <c r="BA191" i="3" s="1"/>
  <c r="BA2" i="3" s="1"/>
  <c r="BW189" i="3"/>
  <c r="EG189" i="3"/>
  <c r="FQ189" i="3"/>
  <c r="CS189" i="3"/>
  <c r="DM189" i="3"/>
  <c r="EE189" i="3"/>
  <c r="P189" i="3"/>
  <c r="BQ189" i="3"/>
  <c r="DK189" i="3"/>
  <c r="EY189" i="3"/>
  <c r="L189" i="3"/>
  <c r="Q189" i="3"/>
  <c r="BS189" i="3"/>
  <c r="DC189" i="3"/>
  <c r="EC189" i="3"/>
  <c r="EQ189" i="3"/>
  <c r="EZ189" i="3"/>
  <c r="FE189" i="3"/>
  <c r="FW189" i="3"/>
  <c r="BI172" i="3"/>
  <c r="BI191" i="3" s="1"/>
  <c r="BI2" i="3" s="1"/>
  <c r="AO172" i="3"/>
  <c r="AO191" i="3" s="1"/>
  <c r="M189" i="3"/>
  <c r="BG172" i="3"/>
  <c r="BG191" i="3" s="1"/>
  <c r="BG2" i="3" s="1"/>
  <c r="AM172" i="3"/>
  <c r="AM191" i="3" s="1"/>
  <c r="T172" i="3"/>
  <c r="T191" i="3" s="1"/>
  <c r="AA172" i="3"/>
  <c r="AA191" i="3" s="1"/>
  <c r="C8" i="64" s="1"/>
  <c r="C58" i="1" s="1"/>
  <c r="AN172" i="3"/>
  <c r="AN191" i="3" s="1"/>
  <c r="W172" i="3"/>
  <c r="W191" i="3" s="1"/>
  <c r="C10" i="64" s="1"/>
  <c r="C60" i="1" s="1"/>
  <c r="AE172" i="3"/>
  <c r="AE191" i="3" s="1"/>
  <c r="C9" i="64" s="1"/>
  <c r="C59" i="1" s="1"/>
  <c r="AK172" i="3"/>
  <c r="AK191" i="3" s="1"/>
  <c r="U172" i="3"/>
  <c r="U191" i="3" s="1"/>
  <c r="AG172" i="3"/>
  <c r="AG191" i="3" s="1"/>
  <c r="AG2" i="3" s="1"/>
  <c r="BL172" i="3"/>
  <c r="BL191" i="3" s="1"/>
  <c r="BL2" i="3" s="1"/>
  <c r="BK172" i="3"/>
  <c r="BK191" i="3" s="1"/>
  <c r="AF172" i="3"/>
  <c r="AF191" i="3" s="1"/>
  <c r="AF2" i="3" s="1"/>
  <c r="Y172" i="3"/>
  <c r="Y191" i="3" s="1"/>
  <c r="AV172" i="3"/>
  <c r="AV191" i="3" s="1"/>
  <c r="AJ172" i="3"/>
  <c r="AJ191" i="3" s="1"/>
  <c r="BD172" i="3"/>
  <c r="BD191" i="3" s="1"/>
  <c r="BD2" i="3" s="1"/>
  <c r="CC172" i="3"/>
  <c r="CC191" i="3" s="1"/>
  <c r="CC2" i="3" s="1"/>
  <c r="AU172" i="3"/>
  <c r="AU191" i="3" s="1"/>
  <c r="C21" i="64" s="1"/>
  <c r="C71" i="1" s="1"/>
  <c r="AZ172" i="3"/>
  <c r="AZ191" i="3" s="1"/>
  <c r="AZ2" i="3" s="1"/>
  <c r="AC172" i="3"/>
  <c r="AC191" i="3" s="1"/>
  <c r="S172" i="3"/>
  <c r="S191" i="3" s="1"/>
  <c r="C7" i="64" s="1"/>
  <c r="C57" i="1" s="1"/>
  <c r="AS172" i="3"/>
  <c r="AS191" i="3" s="1"/>
  <c r="AB172" i="3"/>
  <c r="AB191" i="3" s="1"/>
  <c r="AQ172" i="3"/>
  <c r="AQ191" i="3" s="1"/>
  <c r="X172" i="3"/>
  <c r="X191" i="3" s="1"/>
  <c r="AI172" i="3"/>
  <c r="AI191" i="3" s="1"/>
  <c r="AW172" i="3"/>
  <c r="AW191" i="3" s="1"/>
  <c r="BC172" i="3"/>
  <c r="BC191" i="3" s="1"/>
  <c r="BC2" i="3" s="1"/>
  <c r="BE172" i="3"/>
  <c r="BE191" i="3" s="1"/>
  <c r="BE2" i="3" s="1"/>
  <c r="CB172" i="3"/>
  <c r="CB191" i="3" s="1"/>
  <c r="CB2" i="3" s="1"/>
  <c r="CA172" i="3"/>
  <c r="CA191" i="3" s="1"/>
  <c r="CA2" i="3" s="1"/>
  <c r="BM172" i="3"/>
  <c r="BM191" i="3" s="1"/>
  <c r="BM2" i="3" s="1"/>
  <c r="BT189" i="3"/>
  <c r="BX189" i="3"/>
  <c r="CF189" i="3"/>
  <c r="CK189" i="3"/>
  <c r="CO189" i="3"/>
  <c r="CV189" i="3"/>
  <c r="DD189" i="3"/>
  <c r="DL189" i="3"/>
  <c r="EB189" i="3"/>
  <c r="EF189" i="3"/>
  <c r="ER189" i="3"/>
  <c r="FC189" i="3"/>
  <c r="FO189" i="3"/>
  <c r="GA189" i="3"/>
  <c r="G189" i="3"/>
  <c r="K189" i="3"/>
  <c r="CG189" i="3"/>
  <c r="CW189" i="3"/>
  <c r="CY189" i="3"/>
  <c r="DE189" i="3"/>
  <c r="FD189" i="3"/>
  <c r="FP189" i="3"/>
  <c r="FX189" i="3"/>
  <c r="GB189" i="3"/>
  <c r="GF189" i="3"/>
  <c r="H189" i="3"/>
  <c r="O189" i="3"/>
  <c r="BO189" i="3"/>
  <c r="CM189" i="3"/>
  <c r="CR189" i="3"/>
  <c r="CZ189" i="3"/>
  <c r="FY189" i="3"/>
  <c r="GG189" i="3"/>
  <c r="AY172" i="3"/>
  <c r="AY191" i="3" s="1"/>
  <c r="E57" i="3"/>
  <c r="D57" i="3"/>
  <c r="D125" i="62"/>
  <c r="D156" i="62"/>
  <c r="D183" i="62"/>
  <c r="D45" i="1" s="1"/>
  <c r="C134" i="3"/>
  <c r="E138" i="3"/>
  <c r="C184" i="3"/>
  <c r="E45" i="1"/>
  <c r="D173" i="62"/>
  <c r="D35" i="1" s="1"/>
  <c r="D174" i="3"/>
  <c r="C42" i="62"/>
  <c r="E184" i="3"/>
  <c r="C163" i="3"/>
  <c r="E167" i="3"/>
  <c r="E35" i="1"/>
  <c r="E174" i="3"/>
  <c r="D184" i="3"/>
  <c r="C183" i="62"/>
  <c r="C166" i="62"/>
  <c r="C31" i="1" s="1"/>
  <c r="E31" i="1"/>
  <c r="D163" i="3"/>
  <c r="D147" i="62"/>
  <c r="C147" i="62"/>
  <c r="C137" i="62"/>
  <c r="D134" i="3"/>
  <c r="E134" i="3"/>
  <c r="D130" i="3"/>
  <c r="E123" i="3"/>
  <c r="C122" i="62"/>
  <c r="D117" i="3"/>
  <c r="D109" i="62"/>
  <c r="C101" i="62"/>
  <c r="D94" i="3"/>
  <c r="C93" i="62"/>
  <c r="E83" i="3"/>
  <c r="E29" i="1"/>
  <c r="D47" i="3"/>
  <c r="D43" i="3"/>
  <c r="E43" i="3"/>
  <c r="E23" i="3"/>
  <c r="D167" i="3"/>
  <c r="D167" i="62"/>
  <c r="D166" i="62" s="1"/>
  <c r="C162" i="62"/>
  <c r="D163" i="62"/>
  <c r="D162" i="62" s="1"/>
  <c r="E163" i="3"/>
  <c r="C156" i="62"/>
  <c r="D148" i="3"/>
  <c r="E148" i="3"/>
  <c r="D137" i="62"/>
  <c r="D138" i="3"/>
  <c r="D134" i="62"/>
  <c r="D133" i="62" s="1"/>
  <c r="C133" i="62"/>
  <c r="D129" i="62"/>
  <c r="C129" i="62"/>
  <c r="E130" i="3"/>
  <c r="D126" i="3"/>
  <c r="E126" i="3"/>
  <c r="C125" i="62"/>
  <c r="C126" i="3"/>
  <c r="D123" i="62"/>
  <c r="D122" i="62" s="1"/>
  <c r="D117" i="62"/>
  <c r="D116" i="62" s="1"/>
  <c r="C116" i="62"/>
  <c r="E110" i="3"/>
  <c r="D110" i="3"/>
  <c r="C109" i="62"/>
  <c r="D101" i="62"/>
  <c r="D102" i="3"/>
  <c r="E94" i="3"/>
  <c r="D95" i="62"/>
  <c r="D93" i="62" s="1"/>
  <c r="C82" i="62"/>
  <c r="D83" i="3"/>
  <c r="D84" i="62"/>
  <c r="D82" i="62" s="1"/>
  <c r="D76" i="62"/>
  <c r="E77" i="3"/>
  <c r="D77" i="3"/>
  <c r="C76" i="62"/>
  <c r="C70" i="62"/>
  <c r="D71" i="3"/>
  <c r="E71" i="3"/>
  <c r="D71" i="62"/>
  <c r="D70" i="62" s="1"/>
  <c r="D57" i="62"/>
  <c r="D56" i="62" s="1"/>
  <c r="C56" i="62"/>
  <c r="D46" i="62"/>
  <c r="E47" i="3"/>
  <c r="C46" i="62"/>
  <c r="C29" i="1" s="1"/>
  <c r="D42" i="62"/>
  <c r="E26" i="1"/>
  <c r="FD7" i="3"/>
  <c r="BS7" i="3"/>
  <c r="BW7" i="3"/>
  <c r="CZ7" i="3"/>
  <c r="FE7" i="3"/>
  <c r="FQ7" i="3"/>
  <c r="FY7" i="3"/>
  <c r="GC7" i="3"/>
  <c r="GG7" i="3"/>
  <c r="C21" i="62"/>
  <c r="C20" i="62" s="1"/>
  <c r="D21" i="3"/>
  <c r="H7" i="3"/>
  <c r="L7" i="3"/>
  <c r="O7" i="3"/>
  <c r="CF7" i="3"/>
  <c r="CK7" i="3"/>
  <c r="CO7" i="3"/>
  <c r="CS7" i="3"/>
  <c r="CW7" i="3"/>
  <c r="CV7" i="3"/>
  <c r="DA7" i="3"/>
  <c r="DL7" i="3"/>
  <c r="EA7" i="3"/>
  <c r="EE7" i="3"/>
  <c r="EQ7" i="3"/>
  <c r="EY7" i="3"/>
  <c r="E21" i="3"/>
  <c r="D22" i="62"/>
  <c r="BU7" i="3"/>
  <c r="BY7" i="3"/>
  <c r="CI7" i="3"/>
  <c r="DK7" i="3"/>
  <c r="ES7" i="3"/>
  <c r="FP7" i="3"/>
  <c r="GB7" i="3"/>
  <c r="GF7" i="3"/>
  <c r="D23" i="3"/>
  <c r="C22" i="62"/>
  <c r="D27" i="62"/>
  <c r="C28" i="3"/>
  <c r="C7" i="3" s="1"/>
  <c r="CE7" i="3"/>
  <c r="C27" i="62"/>
  <c r="D28" i="3"/>
  <c r="I7" i="3"/>
  <c r="M7" i="3"/>
  <c r="P7" i="3"/>
  <c r="BT7" i="3"/>
  <c r="BX7" i="3"/>
  <c r="CN7" i="3"/>
  <c r="CU7" i="3"/>
  <c r="DE7" i="3"/>
  <c r="DM7" i="3"/>
  <c r="EB7" i="3"/>
  <c r="EF7" i="3"/>
  <c r="EZ7" i="3"/>
  <c r="E28" i="3"/>
  <c r="C31" i="62"/>
  <c r="BO7" i="3"/>
  <c r="ER7" i="3"/>
  <c r="G7" i="3"/>
  <c r="Q7" i="3"/>
  <c r="EG7" i="3"/>
  <c r="FC7" i="3"/>
  <c r="FO7" i="3"/>
  <c r="CJ7" i="3"/>
  <c r="CG7" i="3"/>
  <c r="K7" i="3"/>
  <c r="BP7" i="3"/>
  <c r="CM7" i="3"/>
  <c r="DC7" i="3"/>
  <c r="EC7" i="3"/>
  <c r="FA7" i="3"/>
  <c r="FW7" i="3"/>
  <c r="GA7" i="3"/>
  <c r="BQ7" i="3"/>
  <c r="CR7" i="3"/>
  <c r="CY7" i="3"/>
  <c r="GE7" i="3"/>
  <c r="E32" i="3"/>
  <c r="D34" i="62"/>
  <c r="D31" i="62" s="1"/>
  <c r="D8" i="3"/>
  <c r="C7" i="62"/>
  <c r="E8" i="3"/>
  <c r="D10" i="62"/>
  <c r="D7" i="62" s="1"/>
  <c r="DD7" i="3"/>
  <c r="FX7" i="3"/>
  <c r="D72" i="64"/>
  <c r="J11" i="64" s="1"/>
  <c r="C85" i="64"/>
  <c r="I12" i="64" s="1"/>
  <c r="E85" i="64"/>
  <c r="I11" i="64"/>
  <c r="E135" i="1"/>
  <c r="C135" i="1"/>
  <c r="E122" i="1"/>
  <c r="C47" i="1"/>
  <c r="C17" i="1"/>
  <c r="E17" i="1"/>
  <c r="C13" i="1"/>
  <c r="E5" i="1"/>
  <c r="C5" i="1"/>
  <c r="E56" i="3" l="1"/>
  <c r="D33" i="1"/>
  <c r="C45" i="1"/>
  <c r="C33" i="1" s="1"/>
  <c r="C188" i="62"/>
  <c r="E33" i="1"/>
  <c r="G172" i="3"/>
  <c r="G191" i="3" s="1"/>
  <c r="C5" i="64" s="1"/>
  <c r="C55" i="1" s="1"/>
  <c r="BK2" i="3"/>
  <c r="AY2" i="3"/>
  <c r="C22" i="64"/>
  <c r="C72" i="1" s="1"/>
  <c r="C56" i="3"/>
  <c r="C172" i="3" s="1"/>
  <c r="D56" i="3"/>
  <c r="C55" i="62"/>
  <c r="C30" i="1" s="1"/>
  <c r="D55" i="62"/>
  <c r="D31" i="1"/>
  <c r="J23" i="62"/>
  <c r="D26" i="1"/>
  <c r="J7" i="62"/>
  <c r="I20" i="62"/>
  <c r="D29" i="1"/>
  <c r="J20" i="62"/>
  <c r="C26" i="1"/>
  <c r="I7" i="62"/>
  <c r="I23" i="62"/>
  <c r="I24" i="62" s="1"/>
  <c r="AE2" i="3"/>
  <c r="AE195" i="3"/>
  <c r="S2" i="3"/>
  <c r="E10" i="64"/>
  <c r="E60" i="1" s="1"/>
  <c r="Y2" i="3"/>
  <c r="W2" i="3"/>
  <c r="C14" i="64"/>
  <c r="C64" i="1" s="1"/>
  <c r="AM2" i="3"/>
  <c r="E14" i="64"/>
  <c r="E64" i="1" s="1"/>
  <c r="AO2" i="3"/>
  <c r="D15" i="64"/>
  <c r="D65" i="1" s="1"/>
  <c r="AR2" i="3"/>
  <c r="C15" i="64"/>
  <c r="C65" i="1" s="1"/>
  <c r="AQ2" i="3"/>
  <c r="E8" i="64"/>
  <c r="E58" i="1" s="1"/>
  <c r="AC2" i="3"/>
  <c r="E7" i="64"/>
  <c r="E57" i="1" s="1"/>
  <c r="U2" i="3"/>
  <c r="D14" i="64"/>
  <c r="D64" i="1" s="1"/>
  <c r="AN2" i="3"/>
  <c r="D10" i="64"/>
  <c r="D60" i="1" s="1"/>
  <c r="X2" i="3"/>
  <c r="E21" i="64"/>
  <c r="E71" i="1" s="1"/>
  <c r="AW2" i="3"/>
  <c r="D8" i="64"/>
  <c r="D58" i="1" s="1"/>
  <c r="AB2" i="3"/>
  <c r="D13" i="64"/>
  <c r="D63" i="1" s="1"/>
  <c r="D62" i="1" s="1"/>
  <c r="AJ2" i="3"/>
  <c r="E13" i="64"/>
  <c r="E63" i="1" s="1"/>
  <c r="AK2" i="3"/>
  <c r="AA2" i="3"/>
  <c r="C13" i="64"/>
  <c r="C63" i="1" s="1"/>
  <c r="AI2" i="3"/>
  <c r="E15" i="64"/>
  <c r="E65" i="1" s="1"/>
  <c r="AS2" i="3"/>
  <c r="AU2" i="3"/>
  <c r="D21" i="64"/>
  <c r="D71" i="1" s="1"/>
  <c r="AV2" i="3"/>
  <c r="D7" i="64"/>
  <c r="D57" i="1" s="1"/>
  <c r="T2" i="3"/>
  <c r="L172" i="3"/>
  <c r="L191" i="3" s="1"/>
  <c r="L2" i="3" s="1"/>
  <c r="E22" i="64"/>
  <c r="E72" i="1" s="1"/>
  <c r="E9" i="64"/>
  <c r="E59" i="1" s="1"/>
  <c r="AG195" i="3"/>
  <c r="D9" i="64"/>
  <c r="D59" i="1" s="1"/>
  <c r="AF195" i="3"/>
  <c r="CZ172" i="3"/>
  <c r="CZ191" i="3" s="1"/>
  <c r="CZ2" i="3" s="1"/>
  <c r="D22" i="64"/>
  <c r="D72" i="1" s="1"/>
  <c r="E189" i="3"/>
  <c r="D188" i="62"/>
  <c r="D189" i="3"/>
  <c r="BX172" i="3"/>
  <c r="BX191" i="3" s="1"/>
  <c r="BX2" i="3" s="1"/>
  <c r="DD172" i="3"/>
  <c r="DD191" i="3" s="1"/>
  <c r="DD2" i="3" s="1"/>
  <c r="GC172" i="3"/>
  <c r="GC191" i="3" s="1"/>
  <c r="GC2" i="3" s="1"/>
  <c r="FP172" i="3"/>
  <c r="FP191" i="3" s="1"/>
  <c r="BY172" i="3"/>
  <c r="BY191" i="3" s="1"/>
  <c r="BY2" i="3" s="1"/>
  <c r="CK172" i="3"/>
  <c r="CK191" i="3" s="1"/>
  <c r="FW172" i="3"/>
  <c r="FW191" i="3" s="1"/>
  <c r="C55" i="64" s="1"/>
  <c r="C105" i="1" s="1"/>
  <c r="K172" i="3"/>
  <c r="K191" i="3" s="1"/>
  <c r="C6" i="64" s="1"/>
  <c r="CJ172" i="3"/>
  <c r="CJ191" i="3" s="1"/>
  <c r="CU172" i="3"/>
  <c r="CU191" i="3" s="1"/>
  <c r="CU2" i="3" s="1"/>
  <c r="FE172" i="3"/>
  <c r="FE191" i="3" s="1"/>
  <c r="FE2" i="3" s="1"/>
  <c r="FA172" i="3"/>
  <c r="FA191" i="3" s="1"/>
  <c r="FA2" i="3" s="1"/>
  <c r="DM172" i="3"/>
  <c r="DM191" i="3" s="1"/>
  <c r="CN172" i="3"/>
  <c r="CN191" i="3" s="1"/>
  <c r="CN2" i="3" s="1"/>
  <c r="FQ172" i="3"/>
  <c r="FQ191" i="3" s="1"/>
  <c r="E7" i="3"/>
  <c r="O172" i="3"/>
  <c r="O191" i="3" s="1"/>
  <c r="O2" i="3" s="1"/>
  <c r="EC172" i="3"/>
  <c r="EC191" i="3" s="1"/>
  <c r="BU172" i="3"/>
  <c r="BU191" i="3" s="1"/>
  <c r="DK172" i="3"/>
  <c r="DK191" i="3" s="1"/>
  <c r="C34" i="64" s="1"/>
  <c r="C84" i="1" s="1"/>
  <c r="CG172" i="3"/>
  <c r="CG191" i="3" s="1"/>
  <c r="CG2" i="3" s="1"/>
  <c r="ES172" i="3"/>
  <c r="ES191" i="3" s="1"/>
  <c r="CR172" i="3"/>
  <c r="CR191" i="3" s="1"/>
  <c r="CR2" i="3" s="1"/>
  <c r="BT172" i="3"/>
  <c r="BT191" i="3" s="1"/>
  <c r="GB172" i="3"/>
  <c r="GB191" i="3" s="1"/>
  <c r="GB2" i="3" s="1"/>
  <c r="FO172" i="3"/>
  <c r="FO191" i="3" s="1"/>
  <c r="BS172" i="3"/>
  <c r="BS191" i="3" s="1"/>
  <c r="C24" i="64" s="1"/>
  <c r="C74" i="1" s="1"/>
  <c r="DL172" i="3"/>
  <c r="DL191" i="3" s="1"/>
  <c r="DE172" i="3"/>
  <c r="DE191" i="3" s="1"/>
  <c r="DE2" i="3" s="1"/>
  <c r="EY172" i="3"/>
  <c r="EY191" i="3" s="1"/>
  <c r="GG172" i="3"/>
  <c r="GG191" i="3" s="1"/>
  <c r="GG2" i="3" s="1"/>
  <c r="BO172" i="3"/>
  <c r="BO191" i="3" s="1"/>
  <c r="C23" i="64" s="1"/>
  <c r="C73" i="1" s="1"/>
  <c r="CV172" i="3"/>
  <c r="CV191" i="3" s="1"/>
  <c r="CV2" i="3" s="1"/>
  <c r="CF172" i="3"/>
  <c r="CF191" i="3" s="1"/>
  <c r="CF2" i="3" s="1"/>
  <c r="DC172" i="3"/>
  <c r="DC191" i="3" s="1"/>
  <c r="DC2" i="3" s="1"/>
  <c r="Q172" i="3"/>
  <c r="Q191" i="3" s="1"/>
  <c r="Q2" i="3" s="1"/>
  <c r="EF172" i="3"/>
  <c r="EF191" i="3" s="1"/>
  <c r="P172" i="3"/>
  <c r="P191" i="3" s="1"/>
  <c r="P2" i="3" s="1"/>
  <c r="EE172" i="3"/>
  <c r="EE191" i="3" s="1"/>
  <c r="C37" i="64" s="1"/>
  <c r="C87" i="1" s="1"/>
  <c r="CW172" i="3"/>
  <c r="CW191" i="3" s="1"/>
  <c r="CW2" i="3" s="1"/>
  <c r="CY172" i="3"/>
  <c r="CY191" i="3" s="1"/>
  <c r="CM172" i="3"/>
  <c r="CM191" i="3" s="1"/>
  <c r="ER172" i="3"/>
  <c r="ER191" i="3" s="1"/>
  <c r="EZ172" i="3"/>
  <c r="EZ191" i="3" s="1"/>
  <c r="EZ2" i="3" s="1"/>
  <c r="EB172" i="3"/>
  <c r="EB191" i="3" s="1"/>
  <c r="M172" i="3"/>
  <c r="M191" i="3" s="1"/>
  <c r="M2" i="3" s="1"/>
  <c r="CE172" i="3"/>
  <c r="CE191" i="3" s="1"/>
  <c r="CE2" i="3" s="1"/>
  <c r="CI172" i="3"/>
  <c r="CI191" i="3" s="1"/>
  <c r="C29" i="64" s="1"/>
  <c r="C79" i="1" s="1"/>
  <c r="EA172" i="3"/>
  <c r="EA191" i="3" s="1"/>
  <c r="C36" i="64" s="1"/>
  <c r="C86" i="1" s="1"/>
  <c r="CS172" i="3"/>
  <c r="CS191" i="3" s="1"/>
  <c r="CS2" i="3" s="1"/>
  <c r="H172" i="3"/>
  <c r="H191" i="3" s="1"/>
  <c r="BW172" i="3"/>
  <c r="BW191" i="3" s="1"/>
  <c r="GF172" i="3"/>
  <c r="GF191" i="3" s="1"/>
  <c r="GF2" i="3" s="1"/>
  <c r="EQ172" i="3"/>
  <c r="EQ191" i="3" s="1"/>
  <c r="C43" i="64" s="1"/>
  <c r="C93" i="1" s="1"/>
  <c r="BP172" i="3"/>
  <c r="BP191" i="3" s="1"/>
  <c r="EG172" i="3"/>
  <c r="EG191" i="3" s="1"/>
  <c r="I172" i="3"/>
  <c r="I191" i="3" s="1"/>
  <c r="DA172" i="3"/>
  <c r="DA191" i="3" s="1"/>
  <c r="DA2" i="3" s="1"/>
  <c r="CO172" i="3"/>
  <c r="CO191" i="3" s="1"/>
  <c r="CO2" i="3" s="1"/>
  <c r="GE172" i="3"/>
  <c r="GE191" i="3" s="1"/>
  <c r="GE2" i="3" s="1"/>
  <c r="BQ172" i="3"/>
  <c r="BQ191" i="3" s="1"/>
  <c r="GA172" i="3"/>
  <c r="GA191" i="3" s="1"/>
  <c r="FC172" i="3"/>
  <c r="FC191" i="3" s="1"/>
  <c r="FC2" i="3" s="1"/>
  <c r="FY172" i="3"/>
  <c r="FY191" i="3" s="1"/>
  <c r="FD172" i="3"/>
  <c r="FD191" i="3" s="1"/>
  <c r="FD2" i="3" s="1"/>
  <c r="FX172" i="3"/>
  <c r="FX191" i="3" s="1"/>
  <c r="D7" i="3"/>
  <c r="C6" i="62"/>
  <c r="D6" i="62"/>
  <c r="J6" i="62" s="1"/>
  <c r="C4" i="1"/>
  <c r="D5" i="1"/>
  <c r="D13" i="1"/>
  <c r="D135" i="1"/>
  <c r="E4" i="1"/>
  <c r="E47" i="1"/>
  <c r="C122" i="1"/>
  <c r="D17" i="1"/>
  <c r="D122" i="1"/>
  <c r="E172" i="3" l="1"/>
  <c r="E191" i="3" s="1"/>
  <c r="E25" i="1"/>
  <c r="E23" i="1" s="1"/>
  <c r="CM2" i="3"/>
  <c r="C30" i="64"/>
  <c r="C80" i="1" s="1"/>
  <c r="BW2" i="3"/>
  <c r="C28" i="64"/>
  <c r="C78" i="1" s="1"/>
  <c r="K2" i="3"/>
  <c r="C56" i="1"/>
  <c r="EY2" i="3"/>
  <c r="C45" i="64"/>
  <c r="C95" i="1" s="1"/>
  <c r="CY2" i="3"/>
  <c r="C31" i="64"/>
  <c r="C81" i="1" s="1"/>
  <c r="GA2" i="3"/>
  <c r="C56" i="64"/>
  <c r="C106" i="1" s="1"/>
  <c r="C171" i="62"/>
  <c r="C190" i="62" s="1"/>
  <c r="D30" i="1"/>
  <c r="D28" i="1" s="1"/>
  <c r="J22" i="62"/>
  <c r="C25" i="1"/>
  <c r="C23" i="1" s="1"/>
  <c r="C28" i="1"/>
  <c r="C22" i="1" s="1"/>
  <c r="I22" i="62"/>
  <c r="C62" i="1"/>
  <c r="E62" i="1"/>
  <c r="E12" i="64"/>
  <c r="C12" i="64"/>
  <c r="I5" i="64" s="1"/>
  <c r="D12" i="64"/>
  <c r="J5" i="64" s="1"/>
  <c r="CI2" i="3"/>
  <c r="DK2" i="3"/>
  <c r="D29" i="64"/>
  <c r="D79" i="1" s="1"/>
  <c r="CJ2" i="3"/>
  <c r="D23" i="64"/>
  <c r="D73" i="1" s="1"/>
  <c r="BP2" i="3"/>
  <c r="D5" i="64"/>
  <c r="D55" i="1" s="1"/>
  <c r="H2" i="3"/>
  <c r="D43" i="64"/>
  <c r="D93" i="1" s="1"/>
  <c r="ER2" i="3"/>
  <c r="BS2" i="3"/>
  <c r="E24" i="64"/>
  <c r="E74" i="1" s="1"/>
  <c r="BU2" i="3"/>
  <c r="D53" i="64"/>
  <c r="D47" i="64" s="1"/>
  <c r="J9" i="64" s="1"/>
  <c r="FP2" i="3"/>
  <c r="E55" i="64"/>
  <c r="E105" i="1" s="1"/>
  <c r="FY2" i="3"/>
  <c r="E37" i="64"/>
  <c r="E87" i="1" s="1"/>
  <c r="EG2" i="3"/>
  <c r="D37" i="64"/>
  <c r="D87" i="1" s="1"/>
  <c r="EF2" i="3"/>
  <c r="D24" i="64"/>
  <c r="D74" i="1" s="1"/>
  <c r="BT2" i="3"/>
  <c r="E34" i="64"/>
  <c r="DM2" i="3"/>
  <c r="D55" i="64"/>
  <c r="D105" i="1" s="1"/>
  <c r="FX2" i="3"/>
  <c r="EQ2" i="3"/>
  <c r="G2" i="3"/>
  <c r="EE2" i="3"/>
  <c r="C53" i="64"/>
  <c r="C103" i="1" s="1"/>
  <c r="C97" i="1" s="1"/>
  <c r="FO2" i="3"/>
  <c r="E43" i="64"/>
  <c r="E93" i="1" s="1"/>
  <c r="ES2" i="3"/>
  <c r="E36" i="64"/>
  <c r="E86" i="1" s="1"/>
  <c r="EC2" i="3"/>
  <c r="E53" i="64"/>
  <c r="E103" i="1" s="1"/>
  <c r="E97" i="1" s="1"/>
  <c r="FQ2" i="3"/>
  <c r="FW2" i="3"/>
  <c r="E23" i="64"/>
  <c r="BQ2" i="3"/>
  <c r="E5" i="64"/>
  <c r="E55" i="1" s="1"/>
  <c r="I2" i="3"/>
  <c r="EA2" i="3"/>
  <c r="D36" i="64"/>
  <c r="D86" i="1" s="1"/>
  <c r="EB2" i="3"/>
  <c r="BO2" i="3"/>
  <c r="D34" i="64"/>
  <c r="D84" i="1" s="1"/>
  <c r="DL2" i="3"/>
  <c r="E29" i="64"/>
  <c r="E79" i="1" s="1"/>
  <c r="CK2" i="3"/>
  <c r="E6" i="64"/>
  <c r="E56" i="1" s="1"/>
  <c r="D6" i="64"/>
  <c r="D56" i="1" s="1"/>
  <c r="E31" i="64"/>
  <c r="E81" i="1" s="1"/>
  <c r="D28" i="64"/>
  <c r="D78" i="1" s="1"/>
  <c r="D31" i="64"/>
  <c r="D81" i="1" s="1"/>
  <c r="E45" i="64"/>
  <c r="E95" i="1" s="1"/>
  <c r="D56" i="64"/>
  <c r="D106" i="1" s="1"/>
  <c r="D30" i="64"/>
  <c r="D80" i="1" s="1"/>
  <c r="E73" i="1"/>
  <c r="E30" i="64"/>
  <c r="E80" i="1" s="1"/>
  <c r="E28" i="64"/>
  <c r="E78" i="1" s="1"/>
  <c r="D45" i="64"/>
  <c r="D95" i="1" s="1"/>
  <c r="E56" i="64"/>
  <c r="E106" i="1" s="1"/>
  <c r="D172" i="3"/>
  <c r="D191" i="3" s="1"/>
  <c r="C191" i="3"/>
  <c r="D171" i="62"/>
  <c r="D190" i="62" s="1"/>
  <c r="D25" i="1"/>
  <c r="D23" i="1" s="1"/>
  <c r="D4" i="1"/>
  <c r="E30" i="1" l="1"/>
  <c r="E28" i="1" s="1"/>
  <c r="E22" i="1" s="1"/>
  <c r="D22" i="1"/>
  <c r="E47" i="64"/>
  <c r="C47" i="64"/>
  <c r="I9" i="64" s="1"/>
  <c r="E33" i="64"/>
  <c r="D103" i="1"/>
  <c r="D97" i="1" s="1"/>
  <c r="E84" i="1"/>
  <c r="E83" i="1" s="1"/>
  <c r="C33" i="64"/>
  <c r="I7" i="64" s="1"/>
  <c r="C83" i="1"/>
  <c r="D33" i="64"/>
  <c r="J7" i="64" s="1"/>
  <c r="E54" i="1"/>
  <c r="D83" i="1"/>
  <c r="E4" i="64"/>
  <c r="C104" i="1"/>
  <c r="C54" i="64"/>
  <c r="D4" i="64"/>
  <c r="E40" i="64"/>
  <c r="D54" i="64"/>
  <c r="J10" i="64" s="1"/>
  <c r="D54" i="1"/>
  <c r="D66" i="1"/>
  <c r="E90" i="1"/>
  <c r="C66" i="1"/>
  <c r="D16" i="64"/>
  <c r="J6" i="64" s="1"/>
  <c r="D40" i="64"/>
  <c r="J8" i="64" s="1"/>
  <c r="C40" i="64"/>
  <c r="I8" i="64" s="1"/>
  <c r="D90" i="1"/>
  <c r="C54" i="1"/>
  <c r="D104" i="1"/>
  <c r="E104" i="1"/>
  <c r="E16" i="64"/>
  <c r="C90" i="1"/>
  <c r="C4" i="64"/>
  <c r="E54" i="64"/>
  <c r="C16" i="64"/>
  <c r="I6" i="64" s="1"/>
  <c r="E66" i="1"/>
  <c r="I10" i="64" l="1"/>
  <c r="C102" i="64"/>
  <c r="C53" i="1"/>
  <c r="C32" i="1"/>
  <c r="C46" i="1" s="1"/>
  <c r="E32" i="1"/>
  <c r="E46" i="1" s="1"/>
  <c r="E102" i="64"/>
  <c r="D32" i="1"/>
  <c r="D46" i="1" s="1"/>
  <c r="I4" i="64"/>
  <c r="J4" i="64"/>
  <c r="D102" i="64"/>
  <c r="D53" i="1"/>
  <c r="E53" i="1"/>
</calcChain>
</file>

<file path=xl/comments1.xml><?xml version="1.0" encoding="utf-8"?>
<comments xmlns="http://schemas.openxmlformats.org/spreadsheetml/2006/main">
  <authors>
    <author>Maire Appo</author>
    <author/>
  </authors>
  <commentList>
    <comment ref="C5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ca 5%
</t>
        </r>
      </text>
    </comment>
    <comment ref="D17" authorId="1" shapeId="0">
      <text>
        <r>
          <rPr>
            <sz val="9"/>
            <color indexed="81"/>
            <rFont val="Segoe UI"/>
            <family val="2"/>
            <charset val="186"/>
          </rPr>
          <t>Maire Appo:
siin ka täiskasvanute muusikakooli tasu</t>
        </r>
      </text>
    </comment>
    <comment ref="F20" authorId="1" shapeId="0">
      <text>
        <r>
          <rPr>
            <sz val="9"/>
            <color indexed="81"/>
            <rFont val="Segoe UI"/>
            <family val="2"/>
            <charset val="186"/>
          </rPr>
          <t>Maire Appo:
Töövihikud ja mootorsõiduki juhi tasud</t>
        </r>
      </text>
    </comment>
    <comment ref="G20" authorId="1" shapeId="0">
      <text>
        <r>
          <rPr>
            <sz val="9"/>
            <color indexed="81"/>
            <rFont val="Segoe UI"/>
            <family val="2"/>
            <charset val="186"/>
          </rPr>
          <t>Maire Appo:
Töövihikud ja mootorsõiduki juhi tasud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Valga 1 soojusenergia vahendus (müük)</t>
        </r>
      </text>
    </comment>
    <comment ref="C108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Asendusteenus 104650
matusetoet. 21100, puudega lapse… 12388
</t>
        </r>
      </text>
    </comment>
    <comment ref="C137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Kui laekub 2019.a.</t>
        </r>
      </text>
    </comment>
  </commentList>
</comments>
</file>

<file path=xl/comments2.xml><?xml version="1.0" encoding="utf-8"?>
<comments xmlns="http://schemas.openxmlformats.org/spreadsheetml/2006/main">
  <authors>
    <author>Monika</author>
    <author>Monika Horn</author>
    <author>Maire Appo</author>
  </authors>
  <commentList>
    <comment ref="SI9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500 eurot (250+250)</t>
        </r>
      </text>
    </comment>
    <comment ref="SI11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Koolitoetust eraldatakse perele lapse kohta 50 eurot üks kord aastas kuni 19.aastase tasemeõppes õppiva lapse kohta. </t>
        </r>
      </text>
    </comment>
    <comment ref="SI12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20 eurot lapse kohta</t>
        </r>
      </text>
    </comment>
    <comment ref="SI13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10 eurot lapse kohta</t>
        </r>
      </text>
    </comment>
    <comment ref="SI15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Muuta korda!</t>
        </r>
      </text>
    </comment>
    <comment ref="SI17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100 eurot</t>
        </r>
      </text>
    </comment>
    <comment ref="QM23" authorId="1" shapeId="0">
      <text>
        <r>
          <rPr>
            <b/>
            <sz val="9"/>
            <color indexed="81"/>
            <rFont val="Tahoma"/>
            <family val="2"/>
            <charset val="186"/>
          </rPr>
          <t>Monika Horn:</t>
        </r>
        <r>
          <rPr>
            <sz val="9"/>
            <color indexed="81"/>
            <rFont val="Tahoma"/>
            <family val="2"/>
            <charset val="186"/>
          </rPr>
          <t xml:space="preserve">
Sisaldab puuetega laste riiklikke toetusi</t>
        </r>
      </text>
    </comment>
    <comment ref="QM25" authorId="1" shapeId="0">
      <text>
        <r>
          <rPr>
            <b/>
            <sz val="9"/>
            <color indexed="81"/>
            <rFont val="Tahoma"/>
            <family val="2"/>
            <charset val="186"/>
          </rPr>
          <t>Monika Horn:</t>
        </r>
        <r>
          <rPr>
            <sz val="9"/>
            <color indexed="81"/>
            <rFont val="Tahoma"/>
            <family val="2"/>
            <charset val="186"/>
          </rPr>
          <t xml:space="preserve">
raske puue 30, sügav puue 50 eurot</t>
        </r>
      </text>
    </comment>
    <comment ref="RC34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Seoses kütte hinnatõusuga on summa suurenenud.</t>
        </r>
      </text>
    </comment>
    <comment ref="SI40" authorId="0" shapeId="0">
      <text>
        <r>
          <rPr>
            <b/>
            <sz val="9"/>
            <color indexed="81"/>
            <rFont val="Tahoma"/>
            <family val="2"/>
            <charset val="186"/>
          </rPr>
          <t>Monika:</t>
        </r>
        <r>
          <rPr>
            <sz val="9"/>
            <color indexed="81"/>
            <rFont val="Tahoma"/>
            <family val="2"/>
            <charset val="186"/>
          </rPr>
          <t xml:space="preserve">
300 eurot</t>
        </r>
      </text>
    </comment>
    <comment ref="JW44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Tõrva Keskväljakul korraldatava ooperi korralduse kulud </t>
        </r>
      </text>
    </comment>
    <comment ref="GI50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sh 20000 huvihariduse palgafond
</t>
        </r>
      </text>
    </comment>
    <comment ref="EI64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Kodukaunistamise konkurss (vastuvõtt)</t>
        </r>
      </text>
    </comment>
    <comment ref="ME64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kooli aastapäev</t>
        </r>
      </text>
    </comment>
    <comment ref="K67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audit, e-arvekeskus</t>
        </r>
      </text>
    </comment>
    <comment ref="CZ69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Aadressandmete korrastamise teenus</t>
        </r>
      </text>
    </comment>
    <comment ref="BW84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Söökla mõõturist 40% jääb söökla kuluks</t>
        </r>
      </text>
    </comment>
    <comment ref="CW8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Elektri kulu, mida vahendatakse Helme alevikus (Helme Hoolekandekeskus)</t>
        </r>
      </text>
    </comment>
    <comment ref="CX8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Elektri kulu, mida vahendatakse Helme alevikus (Helme Hoolekandekeskus)</t>
        </r>
      </text>
    </comment>
    <comment ref="DC88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Valvekaamera hoolduskulud
</t>
        </r>
      </text>
    </comment>
    <comment ref="DO88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Üld prügikastid valla territooriumil</t>
        </r>
      </text>
    </comment>
    <comment ref="GA90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Pikasilla puuskulptuuri renoveerimine 1800, Pikasilla puhkeala ja laululava värvimine 2500</t>
        </r>
      </text>
    </comment>
    <comment ref="HS90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jooksev remont</t>
        </r>
      </text>
    </comment>
    <comment ref="IM90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Saali vihmaveerennid
</t>
        </r>
      </text>
    </comment>
    <comment ref="CM92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Hoonete lammutamine</t>
        </r>
      </text>
    </comment>
    <comment ref="DS97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Jäätmete vedu</t>
        </r>
      </text>
    </comment>
    <comment ref="EE97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Ohtl.jäätmete käitlemine</t>
        </r>
      </text>
    </comment>
    <comment ref="DG102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Osak.juhataja kulu</t>
        </r>
      </text>
    </comment>
    <comment ref="HS111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printer A3</t>
        </r>
      </text>
    </comment>
    <comment ref="LG111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Robootikavahendid lisada huvihariduse kuluks</t>
        </r>
      </text>
    </comment>
    <comment ref="K113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Andmevara 2304,
sanRevilo 3456, 
Telia 3100</t>
        </r>
      </text>
    </comment>
    <comment ref="CY11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Geodata arendus arved</t>
        </r>
      </text>
    </comment>
    <comment ref="LG11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Robootikaringi tegevuse kulud (osavõtutasud + transport)</t>
        </r>
      </text>
    </comment>
    <comment ref="HS118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Lauad </t>
        </r>
      </text>
    </comment>
    <comment ref="TJ143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projekt Imelised aastad. Koolitus lapsevanematele</t>
        </r>
      </text>
    </comment>
    <comment ref="NC14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Riigikaitse 6500</t>
        </r>
      </text>
    </comment>
    <comment ref="GI153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Huvihariduse kulud, mis on viidud ea eelnõud TA 09510 os 808 alla</t>
        </r>
      </text>
    </comment>
    <comment ref="II153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Hummuli eakad 700 + Line tants, Hõbejuus, Eakate sõidud, mõisakoor</t>
        </r>
      </text>
    </comment>
    <comment ref="IM153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Ringide kulud koos transpordiga:
Jandali 1000+1000, Liisud 500+500, memmed 500, laste tantsuring 250, käsitööring 250 </t>
        </r>
      </text>
    </comment>
    <comment ref="SI15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Võlanõustamine ja psühholoogiline nõustamine</t>
        </r>
      </text>
    </comment>
    <comment ref="CM16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sh üldplaneering, detailplaneering
</t>
        </r>
      </text>
    </comment>
    <comment ref="KE16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
Fie leping</t>
        </r>
      </text>
    </comment>
    <comment ref="SJ16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Projekti raha: küttekollete parandamine</t>
        </r>
      </text>
    </comment>
    <comment ref="CM175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Maade mõõdistamine
</t>
        </r>
      </text>
    </comment>
    <comment ref="CM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Ujula summa ilma laenuta osa</t>
        </r>
      </text>
    </comment>
    <comment ref="CU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Tõrva-Roobe kergliiklustee 217 +107 tuh. Tõrva-Helme kergliiklustee valgust.50 tuh, Kiriku ja linnuse konserv.omaosalus 12
 tuh
</t>
        </r>
      </text>
    </comment>
    <comment ref="EI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Hüppetorni projekt. 10 tuh</t>
        </r>
      </text>
    </comment>
    <comment ref="IY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mausoleumi rem. 5000, valvurimaja remont 5000</t>
        </r>
      </text>
    </comment>
    <comment ref="MY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algklasside põrand
</t>
        </r>
      </text>
    </comment>
    <comment ref="NC176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Staadion 140 tuh, a
</t>
        </r>
      </text>
    </comment>
    <comment ref="CM179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Investeeringud (kaasav eelarve) 10 tuh.  Keskväljaku ekraan 36 tuh</t>
        </r>
      </text>
    </comment>
    <comment ref="JC179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60 tuh kinole proj.soetus ja 11 tuh omaosalus
</t>
        </r>
      </text>
    </comment>
    <comment ref="MY179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algklassi mööbel
</t>
        </r>
      </text>
    </comment>
    <comment ref="AA182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Mulgi Elamuskeskuse ehituse kaasfinantseerimine</t>
        </r>
      </text>
    </comment>
    <comment ref="BO182" authorId="2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Erateedele toetus 20000, hajaasustus 10000</t>
        </r>
      </text>
    </comment>
  </commentList>
</comments>
</file>

<file path=xl/comments3.xml><?xml version="1.0" encoding="utf-8"?>
<comments xmlns="http://schemas.openxmlformats.org/spreadsheetml/2006/main">
  <authors>
    <author>Maire Appo</author>
  </authors>
  <commentList>
    <comment ref="C179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60 tuh kinole proj.soetus ja 11 tuh omaosalus + 5 tuh Kinosõprade selts
</t>
        </r>
      </text>
    </comment>
  </commentList>
</comments>
</file>

<file path=xl/sharedStrings.xml><?xml version="1.0" encoding="utf-8"?>
<sst xmlns="http://schemas.openxmlformats.org/spreadsheetml/2006/main" count="2579" uniqueCount="1088">
  <si>
    <t>Tõrva vald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</si>
  <si>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</si>
  <si>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</si>
  <si>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</si>
  <si>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</si>
  <si>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</si>
  <si>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</si>
  <si>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</si>
  <si>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</si>
  <si>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</si>
  <si>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</si>
  <si>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</si>
  <si>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</si>
  <si>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</si>
  <si>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</si>
  <si>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</si>
  <si>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</si>
  <si>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</si>
  <si>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</si>
  <si>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</si>
  <si>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</si>
  <si>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</si>
  <si>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</si>
  <si>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</si>
  <si>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</si>
  <si>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</si>
  <si>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</si>
  <si>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</si>
  <si>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</si>
  <si>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</si>
  <si>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</si>
  <si>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</si>
  <si>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</si>
  <si>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</si>
  <si>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</si>
  <si>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</si>
  <si>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</si>
  <si>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</si>
  <si>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</si>
  <si>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</si>
  <si>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</si>
  <si>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</si>
  <si>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</si>
  <si>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</si>
  <si>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</si>
  <si>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</si>
  <si>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</si>
  <si>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</si>
  <si>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</si>
  <si>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</si>
  <si>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</si>
  <si>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</si>
  <si>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</si>
  <si>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</si>
  <si>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</si>
  <si>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</si>
  <si>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</si>
  <si>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</si>
  <si>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</si>
  <si>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</si>
  <si>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</si>
  <si>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</si>
  <si>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</si>
  <si>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</si>
  <si>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</si>
  <si>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</si>
  <si>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</si>
  <si>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</si>
  <si>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</si>
  <si>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</si>
  <si>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</si>
  <si>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</si>
  <si>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</si>
  <si>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</si>
  <si>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</si>
  <si>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</si>
  <si>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</si>
  <si>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</si>
  <si>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</si>
  <si>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</si>
  <si>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</si>
  <si>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</si>
  <si>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</si>
  <si>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</si>
  <si>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</si>
  <si>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</si>
  <si>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</si>
  <si>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</si>
  <si>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</si>
  <si>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</si>
  <si>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</si>
  <si>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</si>
  <si>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</si>
  <si>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</si>
  <si>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</si>
  <si>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</si>
  <si>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</si>
  <si>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</si>
  <si>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</si>
  <si>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</si>
  <si>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</si>
  <si>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</si>
  <si>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</si>
  <si>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</si>
  <si>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</si>
  <si>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</si>
  <si>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</si>
  <si>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</si>
  <si>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</si>
  <si>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</si>
  <si>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</si>
  <si>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</si>
  <si>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</si>
  <si>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</si>
  <si>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</si>
  <si>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</si>
  <si>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</si>
  <si>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</si>
  <si>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</si>
  <si>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</si>
  <si>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</si>
  <si>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</si>
  <si>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</si>
  <si>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</si>
  <si>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</si>
  <si>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</si>
  <si>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</si>
  <si>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</si>
  <si>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</si>
  <si>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</si>
  <si>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</si>
  <si>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</si>
  <si>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</si>
  <si>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</si>
  <si>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</si>
  <si>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</si>
  <si>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</si>
  <si>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</si>
  <si>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</si>
  <si>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</si>
  <si>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</si>
  <si>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</si>
  <si>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</si>
  <si>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</si>
  <si>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</si>
  <si>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</si>
  <si>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</si>
  <si>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</si>
  <si>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</si>
  <si>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</si>
  <si>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</si>
  <si>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</si>
  <si>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</si>
  <si>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</si>
  <si>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</si>
  <si>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</si>
  <si>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</si>
  <si>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</si>
  <si>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</si>
  <si>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</si>
  <si>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</si>
  <si>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</si>
  <si>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</si>
  <si>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</si>
  <si>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</si>
  <si>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</si>
  <si>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</si>
  <si>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</si>
  <si>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</si>
  <si>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</si>
  <si>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</si>
  <si>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</si>
  <si>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</si>
  <si>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</si>
  <si>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</si>
  <si>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</si>
  <si>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</si>
  <si>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</si>
  <si>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</si>
  <si>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</si>
  <si>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</si>
  <si>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</si>
  <si>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</si>
  <si>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</si>
  <si>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</si>
  <si>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</si>
  <si>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</si>
  <si>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</si>
  <si>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</si>
  <si>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</si>
  <si>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</si>
  <si>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</si>
  <si>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</si>
  <si>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</si>
  <si>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</si>
  <si>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</si>
  <si>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</si>
  <si>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</si>
  <si>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</si>
  <si>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</si>
  <si>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</si>
  <si>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</si>
  <si>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</si>
  <si>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</si>
  <si>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</si>
  <si>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</si>
  <si>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</si>
  <si>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</si>
  <si>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</si>
  <si>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</si>
  <si>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</si>
  <si>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</si>
  <si>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</si>
  <si>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</si>
  <si>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</si>
  <si>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</si>
  <si>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</si>
  <si>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</si>
  <si>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</si>
  <si>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</si>
  <si>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</si>
  <si>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</si>
  <si>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</si>
  <si>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</si>
  <si>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</si>
  <si>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</si>
  <si>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</si>
  <si>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</si>
  <si>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</si>
  <si>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</si>
  <si>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</si>
  <si>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</si>
  <si>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</si>
  <si>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</si>
  <si>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</si>
  <si>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</si>
  <si>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</si>
  <si>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</si>
  <si>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</si>
  <si>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</si>
  <si>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</si>
  <si>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</si>
  <si>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</si>
  <si>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</si>
  <si>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</si>
  <si>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</si>
  <si>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</si>
  <si>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</si>
  <si>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</si>
  <si>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</si>
  <si>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</si>
  <si>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</si>
  <si>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</si>
  <si>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</si>
  <si>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</si>
  <si>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</si>
  <si>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</si>
  <si>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</si>
  <si>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</si>
  <si>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</si>
  <si>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</si>
  <si>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</si>
  <si>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</si>
  <si>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</si>
  <si>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</si>
  <si>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</si>
  <si>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</si>
  <si>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</si>
  <si>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</si>
  <si>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</si>
  <si>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2019 eelnõu</t>
  </si>
  <si>
    <t>2018 eelarve</t>
  </si>
  <si>
    <t>2018.a tegelik</t>
  </si>
  <si>
    <t xml:space="preserve">TÕRVA VALLAVALITSUS  </t>
  </si>
  <si>
    <t>KULUDE EELARVE</t>
  </si>
  <si>
    <t>TEGEVUSALA NR</t>
  </si>
  <si>
    <t>NIMETUS</t>
  </si>
  <si>
    <t>OSAKONNA NR.</t>
  </si>
  <si>
    <t>kulu liik</t>
  </si>
  <si>
    <t xml:space="preserve">  Nimetus</t>
  </si>
  <si>
    <t>2018 e/a</t>
  </si>
  <si>
    <t xml:space="preserve"> Sotsiaaltoetused</t>
  </si>
  <si>
    <t xml:space="preserve">4130            </t>
  </si>
  <si>
    <t xml:space="preserve"> Peretoetused</t>
  </si>
  <si>
    <t xml:space="preserve">413000          </t>
  </si>
  <si>
    <t xml:space="preserve"> Sünnitoetus</t>
  </si>
  <si>
    <t xml:space="preserve">413001          </t>
  </si>
  <si>
    <t xml:space="preserve"> Vajaduspõhine peretoetus</t>
  </si>
  <si>
    <t xml:space="preserve">413050          </t>
  </si>
  <si>
    <t xml:space="preserve"> Lapse koolitoetus</t>
  </si>
  <si>
    <t xml:space="preserve">413080          </t>
  </si>
  <si>
    <t xml:space="preserve"> Jõulutoetus</t>
  </si>
  <si>
    <t xml:space="preserve">413081          </t>
  </si>
  <si>
    <t xml:space="preserve"> Jõulupaki toetus</t>
  </si>
  <si>
    <t xml:space="preserve">413091          </t>
  </si>
  <si>
    <t xml:space="preserve"> Vähekindlustatud perede toetus</t>
  </si>
  <si>
    <t xml:space="preserve">413092          </t>
  </si>
  <si>
    <t xml:space="preserve"> Laste suvelaagri toetus</t>
  </si>
  <si>
    <t xml:space="preserve">413093          </t>
  </si>
  <si>
    <t xml:space="preserve"> Laste ekskursioonide toetus</t>
  </si>
  <si>
    <t xml:space="preserve">413094          </t>
  </si>
  <si>
    <t xml:space="preserve"> Ranitsatoetus</t>
  </si>
  <si>
    <t xml:space="preserve">413095          </t>
  </si>
  <si>
    <t xml:space="preserve"> Koolilõpetaja toetus</t>
  </si>
  <si>
    <t xml:space="preserve">413096          </t>
  </si>
  <si>
    <t xml:space="preserve"> Huviringi toetus</t>
  </si>
  <si>
    <t xml:space="preserve">413098          </t>
  </si>
  <si>
    <t xml:space="preserve"> Eluaseme kulude katteks toetused</t>
  </si>
  <si>
    <t xml:space="preserve">4131            </t>
  </si>
  <si>
    <t xml:space="preserve"> Toimetulekutoetus ja täiendavad sotsiaaltoetused</t>
  </si>
  <si>
    <t xml:space="preserve">413100          </t>
  </si>
  <si>
    <t xml:space="preserve"> Toimetulekutoetus</t>
  </si>
  <si>
    <t xml:space="preserve">4133            </t>
  </si>
  <si>
    <t xml:space="preserve"> Toetused puuetega inimestele ja nende hooldajatele</t>
  </si>
  <si>
    <t xml:space="preserve">413300          </t>
  </si>
  <si>
    <t xml:space="preserve"> Puudega lapse toetus</t>
  </si>
  <si>
    <t xml:space="preserve">413320          </t>
  </si>
  <si>
    <t xml:space="preserve"> Hooldajatoetus</t>
  </si>
  <si>
    <t xml:space="preserve">413370          </t>
  </si>
  <si>
    <t xml:space="preserve"> Muu abivahendi toetus (sh prillid)</t>
  </si>
  <si>
    <t xml:space="preserve">413390          </t>
  </si>
  <si>
    <t xml:space="preserve"> Toetus puudega inimestele (puudega lapsehoiu teenus)</t>
  </si>
  <si>
    <t xml:space="preserve">4134            </t>
  </si>
  <si>
    <t xml:space="preserve"> Õppetoetused</t>
  </si>
  <si>
    <t xml:space="preserve">413420          </t>
  </si>
  <si>
    <t xml:space="preserve"> Sõidusoodustused</t>
  </si>
  <si>
    <t xml:space="preserve">413490          </t>
  </si>
  <si>
    <t xml:space="preserve"> Muud õppetoetused</t>
  </si>
  <si>
    <t xml:space="preserve">4137            </t>
  </si>
  <si>
    <t xml:space="preserve"> Erijuhtudel riigi poolt makstav sotsiaalmaks (sh a</t>
  </si>
  <si>
    <t xml:space="preserve">4138            </t>
  </si>
  <si>
    <t xml:space="preserve"> Muud sotsiaaltoetused</t>
  </si>
  <si>
    <t xml:space="preserve">413802          </t>
  </si>
  <si>
    <t xml:space="preserve"> Sünnipäevatoetus eakatele</t>
  </si>
  <si>
    <t xml:space="preserve">413803          </t>
  </si>
  <si>
    <t xml:space="preserve"> Küttepuude toetus</t>
  </si>
  <si>
    <t xml:space="preserve">413804          </t>
  </si>
  <si>
    <t xml:space="preserve"> Saunapileti toetus</t>
  </si>
  <si>
    <t xml:space="preserve">413805          </t>
  </si>
  <si>
    <t xml:space="preserve"> Toitlustustoetus</t>
  </si>
  <si>
    <t xml:space="preserve">413820          </t>
  </si>
  <si>
    <t xml:space="preserve"> Vältimatu sotsiaalabi</t>
  </si>
  <si>
    <t xml:space="preserve">413823          </t>
  </si>
  <si>
    <t xml:space="preserve"> Ravitoetus (sh transport)</t>
  </si>
  <si>
    <t xml:space="preserve">413825          </t>
  </si>
  <si>
    <t xml:space="preserve"> Kriisitoetus</t>
  </si>
  <si>
    <t xml:space="preserve">413890          </t>
  </si>
  <si>
    <t xml:space="preserve"> Matusetoetus</t>
  </si>
  <si>
    <t xml:space="preserve">413899          </t>
  </si>
  <si>
    <t xml:space="preserve"> Muud sotsiaaltoetused ja hüvitised</t>
  </si>
  <si>
    <t>Antud tegevustoetused</t>
  </si>
  <si>
    <t>Liikmemaksud</t>
  </si>
  <si>
    <t xml:space="preserve">50              </t>
  </si>
  <si>
    <t xml:space="preserve"> Personalikulud</t>
  </si>
  <si>
    <t xml:space="preserve">5000            </t>
  </si>
  <si>
    <t xml:space="preserve"> Valitavate ja ametisse nimetatavate ametnike töötasu</t>
  </si>
  <si>
    <t xml:space="preserve">5001            </t>
  </si>
  <si>
    <t xml:space="preserve"> Avaliku teenistuse ametnike töötasu</t>
  </si>
  <si>
    <t xml:space="preserve">5002            </t>
  </si>
  <si>
    <t xml:space="preserve"> Töötajate töötasu</t>
  </si>
  <si>
    <t xml:space="preserve">5005            </t>
  </si>
  <si>
    <t xml:space="preserve"> Töövõtulepingu alusel füüsilistele isikutele makst</t>
  </si>
  <si>
    <t xml:space="preserve">5008            </t>
  </si>
  <si>
    <t xml:space="preserve"> Muud tasud</t>
  </si>
  <si>
    <t xml:space="preserve">505             </t>
  </si>
  <si>
    <t xml:space="preserve"> Erisoodustused</t>
  </si>
  <si>
    <t xml:space="preserve">506             </t>
  </si>
  <si>
    <t xml:space="preserve"> Personalikuludega kaasnevad maksud ja sotsiaalkind</t>
  </si>
  <si>
    <t xml:space="preserve">55              </t>
  </si>
  <si>
    <t xml:space="preserve"> Majandamiskulud</t>
  </si>
  <si>
    <t xml:space="preserve">5500            </t>
  </si>
  <si>
    <t xml:space="preserve"> Administreerimiskulud</t>
  </si>
  <si>
    <t xml:space="preserve">550000          </t>
  </si>
  <si>
    <t xml:space="preserve"> bürookulud</t>
  </si>
  <si>
    <t xml:space="preserve">550001          </t>
  </si>
  <si>
    <t xml:space="preserve"> trükised ja muud tarvikud</t>
  </si>
  <si>
    <t xml:space="preserve">550002          </t>
  </si>
  <si>
    <t xml:space="preserve"> paljundus- ja printimiskulud</t>
  </si>
  <si>
    <t xml:space="preserve">550010          </t>
  </si>
  <si>
    <t xml:space="preserve"> sideteenused (sideteenused)</t>
  </si>
  <si>
    <t xml:space="preserve">550011          </t>
  </si>
  <si>
    <t xml:space="preserve"> postikulud</t>
  </si>
  <si>
    <t xml:space="preserve">550012          </t>
  </si>
  <si>
    <t xml:space="preserve"> pangateenused</t>
  </si>
  <si>
    <t xml:space="preserve">550040          </t>
  </si>
  <si>
    <t xml:space="preserve"> esindus-ja vastuvõtukulud</t>
  </si>
  <si>
    <t xml:space="preserve">550041          </t>
  </si>
  <si>
    <t xml:space="preserve"> kingitused</t>
  </si>
  <si>
    <t xml:space="preserve">550050          </t>
  </si>
  <si>
    <t xml:space="preserve"> juriidilised teenused</t>
  </si>
  <si>
    <t xml:space="preserve">550051          </t>
  </si>
  <si>
    <t xml:space="preserve"> arvestus- ja auditeerimisteenus</t>
  </si>
  <si>
    <t xml:space="preserve">550060          </t>
  </si>
  <si>
    <t xml:space="preserve"> info- ja PR teenused</t>
  </si>
  <si>
    <t xml:space="preserve">550099          </t>
  </si>
  <si>
    <t xml:space="preserve"> muud administreerimiskulud</t>
  </si>
  <si>
    <t xml:space="preserve">5503            </t>
  </si>
  <si>
    <t xml:space="preserve"> Lähetuskulud</t>
  </si>
  <si>
    <t xml:space="preserve">550301          </t>
  </si>
  <si>
    <t xml:space="preserve"> majutuskulud</t>
  </si>
  <si>
    <t xml:space="preserve">550302          </t>
  </si>
  <si>
    <t xml:space="preserve"> sõidukulud</t>
  </si>
  <si>
    <t xml:space="preserve">550304          </t>
  </si>
  <si>
    <t xml:space="preserve"> päevarahad</t>
  </si>
  <si>
    <t xml:space="preserve">550399          </t>
  </si>
  <si>
    <t xml:space="preserve"> muud lähetuskulud</t>
  </si>
  <si>
    <t xml:space="preserve">5504            </t>
  </si>
  <si>
    <t xml:space="preserve"> Koolituskulud</t>
  </si>
  <si>
    <t xml:space="preserve">550400          </t>
  </si>
  <si>
    <t xml:space="preserve"> koolitusteenused</t>
  </si>
  <si>
    <t xml:space="preserve">550420          </t>
  </si>
  <si>
    <t xml:space="preserve">550440          </t>
  </si>
  <si>
    <t xml:space="preserve">550490          </t>
  </si>
  <si>
    <t xml:space="preserve"> muud koolituskulud</t>
  </si>
  <si>
    <t xml:space="preserve">5511            </t>
  </si>
  <si>
    <t xml:space="preserve"> Kinnistute, hoonete ja ruumide majandamiskulud</t>
  </si>
  <si>
    <t xml:space="preserve">551100          </t>
  </si>
  <si>
    <t xml:space="preserve"> küte ja soojusenergia</t>
  </si>
  <si>
    <t xml:space="preserve">551101          </t>
  </si>
  <si>
    <t xml:space="preserve"> elekter</t>
  </si>
  <si>
    <t xml:space="preserve">551102          </t>
  </si>
  <si>
    <t xml:space="preserve"> vesi ja kanalisatsioon</t>
  </si>
  <si>
    <t xml:space="preserve">551103          </t>
  </si>
  <si>
    <t xml:space="preserve"> korrashoid (koristusvahendid jm kaup)</t>
  </si>
  <si>
    <t xml:space="preserve">551104          </t>
  </si>
  <si>
    <t xml:space="preserve"> korrashoiuteenused (prügiteenus, vaibavahetus jm)</t>
  </si>
  <si>
    <t xml:space="preserve">551105          </t>
  </si>
  <si>
    <t xml:space="preserve"> valveteenused</t>
  </si>
  <si>
    <t xml:space="preserve">551106          </t>
  </si>
  <si>
    <t xml:space="preserve"> jooksev remont</t>
  </si>
  <si>
    <t xml:space="preserve">551107          </t>
  </si>
  <si>
    <t xml:space="preserve"> kindlustusmaksed</t>
  </si>
  <si>
    <t xml:space="preserve">551109          </t>
  </si>
  <si>
    <t xml:space="preserve"> muud kinnistute ja ruumide kulud</t>
  </si>
  <si>
    <t xml:space="preserve">5512            </t>
  </si>
  <si>
    <t xml:space="preserve"> Rajatiste majandamiskulud</t>
  </si>
  <si>
    <t xml:space="preserve">551210          </t>
  </si>
  <si>
    <t xml:space="preserve"> rajatiste elekter</t>
  </si>
  <si>
    <t xml:space="preserve">551230          </t>
  </si>
  <si>
    <t xml:space="preserve"> rajatiste korrashoid</t>
  </si>
  <si>
    <t xml:space="preserve">551240          </t>
  </si>
  <si>
    <t xml:space="preserve"> rajatiste korrashoiuteenus</t>
  </si>
  <si>
    <t xml:space="preserve">551250          </t>
  </si>
  <si>
    <t xml:space="preserve"> rajatiste valveteenused</t>
  </si>
  <si>
    <t xml:space="preserve">551260          </t>
  </si>
  <si>
    <t xml:space="preserve"> rajatiste jooksev remont</t>
  </si>
  <si>
    <t xml:space="preserve">551290          </t>
  </si>
  <si>
    <t xml:space="preserve"> muud rajatiste majanduskulud</t>
  </si>
  <si>
    <t xml:space="preserve">5513            </t>
  </si>
  <si>
    <t xml:space="preserve"> Sõidukite ülalpidamise kulud,</t>
  </si>
  <si>
    <t xml:space="preserve">551300          </t>
  </si>
  <si>
    <t xml:space="preserve"> kütus</t>
  </si>
  <si>
    <t xml:space="preserve">551303          </t>
  </si>
  <si>
    <t xml:space="preserve"> korrashoiu- ja remondimaterjalid</t>
  </si>
  <si>
    <t xml:space="preserve">551306          </t>
  </si>
  <si>
    <t xml:space="preserve"> korrashoiu- ja remonditeenused (teenindus)</t>
  </si>
  <si>
    <t xml:space="preserve">551307          </t>
  </si>
  <si>
    <t xml:space="preserve"> kindlustus</t>
  </si>
  <si>
    <t xml:space="preserve">551308          </t>
  </si>
  <si>
    <t xml:space="preserve"> rent (kasutusrent, isikl.sõiduauto)</t>
  </si>
  <si>
    <t xml:space="preserve">551309          </t>
  </si>
  <si>
    <t xml:space="preserve"> muud</t>
  </si>
  <si>
    <t xml:space="preserve">5514            </t>
  </si>
  <si>
    <t xml:space="preserve"> Info- ja kommunikatsioonitehnoloogia kulud</t>
  </si>
  <si>
    <t xml:space="preserve">551400          </t>
  </si>
  <si>
    <t xml:space="preserve"> riistvara ja tarvikud</t>
  </si>
  <si>
    <t xml:space="preserve">551410          </t>
  </si>
  <si>
    <t xml:space="preserve"> tarkvara</t>
  </si>
  <si>
    <t xml:space="preserve">551460          </t>
  </si>
  <si>
    <t xml:space="preserve"> hooldus-ja remonditeenused</t>
  </si>
  <si>
    <t xml:space="preserve">551480          </t>
  </si>
  <si>
    <t xml:space="preserve"> riist- ja tarkvara rent ning internet</t>
  </si>
  <si>
    <t xml:space="preserve">551490          </t>
  </si>
  <si>
    <t xml:space="preserve"> muud </t>
  </si>
  <si>
    <t xml:space="preserve">5515            </t>
  </si>
  <si>
    <t xml:space="preserve"> Inventari kulud, v.a infotehnoloogia </t>
  </si>
  <si>
    <t xml:space="preserve">551500          </t>
  </si>
  <si>
    <t xml:space="preserve"> inventar</t>
  </si>
  <si>
    <t xml:space="preserve">551560          </t>
  </si>
  <si>
    <t xml:space="preserve"> inventari remont ja hooldus</t>
  </si>
  <si>
    <t xml:space="preserve">551580          </t>
  </si>
  <si>
    <t xml:space="preserve"> rent</t>
  </si>
  <si>
    <t xml:space="preserve">551590          </t>
  </si>
  <si>
    <t xml:space="preserve">5516            </t>
  </si>
  <si>
    <t xml:space="preserve"> Masinate ja seadmete ülalpidamise kulud, v.a. info</t>
  </si>
  <si>
    <t xml:space="preserve">551600          </t>
  </si>
  <si>
    <t xml:space="preserve"> masinate ja seadmete ülalpidamise kulu</t>
  </si>
  <si>
    <t xml:space="preserve">5521            </t>
  </si>
  <si>
    <t xml:space="preserve"> Toiduained ja toitlustusteenused</t>
  </si>
  <si>
    <t xml:space="preserve">552100          </t>
  </si>
  <si>
    <t xml:space="preserve"> toiduained</t>
  </si>
  <si>
    <t xml:space="preserve">552110          </t>
  </si>
  <si>
    <t xml:space="preserve"> toitlustusteenused</t>
  </si>
  <si>
    <t xml:space="preserve">5522            </t>
  </si>
  <si>
    <t xml:space="preserve"> Meditsiinikulud ja hügieenitarbed</t>
  </si>
  <si>
    <t xml:space="preserve">552200          </t>
  </si>
  <si>
    <t xml:space="preserve"> meditsiini- ja hügieenitarbed</t>
  </si>
  <si>
    <t xml:space="preserve">552230          </t>
  </si>
  <si>
    <t xml:space="preserve"> tervishoiuteenused</t>
  </si>
  <si>
    <t xml:space="preserve">5523            </t>
  </si>
  <si>
    <t xml:space="preserve"> Teavikud, raamatud ja kunstiesemed</t>
  </si>
  <si>
    <t xml:space="preserve">552300          </t>
  </si>
  <si>
    <t xml:space="preserve"> raamatud</t>
  </si>
  <si>
    <t xml:space="preserve">552390          </t>
  </si>
  <si>
    <t xml:space="preserve"> muud teavikute ja kunstiesemetega seotud kulud</t>
  </si>
  <si>
    <t xml:space="preserve">5524            </t>
  </si>
  <si>
    <t xml:space="preserve"> Õppevahendite ja koolituse kulud</t>
  </si>
  <si>
    <t xml:space="preserve">552400          </t>
  </si>
  <si>
    <t xml:space="preserve"> õpikud ja töövihikud</t>
  </si>
  <si>
    <t xml:space="preserve">552410          </t>
  </si>
  <si>
    <t xml:space="preserve"> mängud ja mänguasjad</t>
  </si>
  <si>
    <t xml:space="preserve">552420          </t>
  </si>
  <si>
    <t xml:space="preserve"> tööraamatud ja -vihikud</t>
  </si>
  <si>
    <t xml:space="preserve">552440          </t>
  </si>
  <si>
    <t xml:space="preserve"> muud õppevahendid</t>
  </si>
  <si>
    <t xml:space="preserve">552450          </t>
  </si>
  <si>
    <t xml:space="preserve">552460          </t>
  </si>
  <si>
    <t xml:space="preserve"> lasteaiateenused</t>
  </si>
  <si>
    <t xml:space="preserve">552470          </t>
  </si>
  <si>
    <t xml:space="preserve"> tugispetsialisti teenused</t>
  </si>
  <si>
    <t xml:space="preserve">552490          </t>
  </si>
  <si>
    <t xml:space="preserve"> muud koolituse kulud</t>
  </si>
  <si>
    <t xml:space="preserve">5525            </t>
  </si>
  <si>
    <t xml:space="preserve"> Kultuuri- ja vabaaja kulud</t>
  </si>
  <si>
    <t xml:space="preserve">552500          </t>
  </si>
  <si>
    <t xml:space="preserve"> materjali kulu</t>
  </si>
  <si>
    <t xml:space="preserve">552520          </t>
  </si>
  <si>
    <t xml:space="preserve"> ürituste ja näituste korraldamise kulud</t>
  </si>
  <si>
    <t xml:space="preserve">552530          </t>
  </si>
  <si>
    <t xml:space="preserve"> etendused ja kontserdid</t>
  </si>
  <si>
    <t xml:space="preserve">552570          </t>
  </si>
  <si>
    <t xml:space="preserve"> info ja PR kulud</t>
  </si>
  <si>
    <t xml:space="preserve">552590          </t>
  </si>
  <si>
    <t xml:space="preserve"> muud kulud</t>
  </si>
  <si>
    <t xml:space="preserve">552690          </t>
  </si>
  <si>
    <t xml:space="preserve"> Sotsiaalteenused</t>
  </si>
  <si>
    <t xml:space="preserve">5532            </t>
  </si>
  <si>
    <t xml:space="preserve"> Eri- ja vormiriietus, v.a kaitseotstarbelised kulu</t>
  </si>
  <si>
    <t xml:space="preserve">553200          </t>
  </si>
  <si>
    <t xml:space="preserve"> eri- ja vormiriietus</t>
  </si>
  <si>
    <t xml:space="preserve">553290          </t>
  </si>
  <si>
    <t xml:space="preserve"> muud eri- ja vormiriietusega seotud kulud</t>
  </si>
  <si>
    <t xml:space="preserve"> Muu erivarustus ja erimaterjalid (nt.tulekustutid)</t>
  </si>
  <si>
    <t xml:space="preserve">5540            </t>
  </si>
  <si>
    <t xml:space="preserve"> Muud maj.kulud</t>
  </si>
  <si>
    <t xml:space="preserve">554020          </t>
  </si>
  <si>
    <t xml:space="preserve"> transpordikulud</t>
  </si>
  <si>
    <t xml:space="preserve">554090          </t>
  </si>
  <si>
    <t xml:space="preserve"> muud mitmesugused majanduskulud</t>
  </si>
  <si>
    <t xml:space="preserve">60              </t>
  </si>
  <si>
    <t xml:space="preserve"> Muud kulud (va intressid ja kohustistasud)</t>
  </si>
  <si>
    <t xml:space="preserve">601             </t>
  </si>
  <si>
    <t xml:space="preserve"> Maksu-, riigilõivu- ja trahvikulud</t>
  </si>
  <si>
    <t xml:space="preserve">608             </t>
  </si>
  <si>
    <t xml:space="preserve"> Muud tegevuskulud</t>
  </si>
  <si>
    <t xml:space="preserve">609             </t>
  </si>
  <si>
    <t xml:space="preserve"> Reservfond</t>
  </si>
  <si>
    <t xml:space="preserve">15              </t>
  </si>
  <si>
    <t xml:space="preserve"> Materiaalsete ja immateriaalsete varade soetamine </t>
  </si>
  <si>
    <t xml:space="preserve"> Maa</t>
  </si>
  <si>
    <t xml:space="preserve">1551            </t>
  </si>
  <si>
    <t xml:space="preserve"> Rajatiste ja hoonete soetamine ja renoveerimine</t>
  </si>
  <si>
    <t xml:space="preserve">1554            </t>
  </si>
  <si>
    <t xml:space="preserve"> Masinate ja seadmete, sh transpordivahendite soeta</t>
  </si>
  <si>
    <t xml:space="preserve"> Info- ja kommunikatsioonitehnoloogia seadmed</t>
  </si>
  <si>
    <t xml:space="preserve">1556            </t>
  </si>
  <si>
    <t xml:space="preserve"> Inventari soetamine ja renoveerimine</t>
  </si>
  <si>
    <t xml:space="preserve">1559            </t>
  </si>
  <si>
    <t xml:space="preserve"> Lõpetamata ehitised</t>
  </si>
  <si>
    <t>Antud sihtfinantseerimine põhivara soetuseks</t>
  </si>
  <si>
    <t xml:space="preserve">65              </t>
  </si>
  <si>
    <t xml:space="preserve"> Intressi-, viivise- ja kohustistasukulud (peale pu</t>
  </si>
  <si>
    <t xml:space="preserve">6501            </t>
  </si>
  <si>
    <t xml:space="preserve"> Intressi-, viivise- ja kohustistasukulud võetud laenult</t>
  </si>
  <si>
    <t xml:space="preserve">6502            </t>
  </si>
  <si>
    <t xml:space="preserve"> Intressi- ja viivisekulud kapitaliliisingult</t>
  </si>
  <si>
    <t xml:space="preserve">6503            </t>
  </si>
  <si>
    <t xml:space="preserve"> Intressi- ja viivisekulud muudelt kohustustelt</t>
  </si>
  <si>
    <t>PÕHITEGEVUSE KULUD JA INV.TEGEVUS</t>
  </si>
  <si>
    <t>KULUD KOKKU</t>
  </si>
  <si>
    <t>45</t>
  </si>
  <si>
    <t>VOLIKOGU</t>
  </si>
  <si>
    <t>011</t>
  </si>
  <si>
    <t>VALLAVALITSUS</t>
  </si>
  <si>
    <t>012</t>
  </si>
  <si>
    <t>ARENDUSOSAKOND</t>
  </si>
  <si>
    <t>KOV RESERVFOND</t>
  </si>
  <si>
    <t>01330</t>
  </si>
  <si>
    <t>MUUD ÜLDISED TEENUSED</t>
  </si>
  <si>
    <t>VALITSUSSEKTORI TEENUSED</t>
  </si>
  <si>
    <t>VALITSUSSEKTORI VÕLA TEENENDAMINE</t>
  </si>
  <si>
    <t>POLITSEI</t>
  </si>
  <si>
    <t>PÄÄSTETEENUSED</t>
  </si>
  <si>
    <t>03600</t>
  </si>
  <si>
    <t>MUU AVALIK KORD</t>
  </si>
  <si>
    <t>409- Vallamajanduse osak.</t>
  </si>
  <si>
    <t>Muu energia ja soojamaj.</t>
  </si>
  <si>
    <t>411 Valga 1</t>
  </si>
  <si>
    <t>412  Valga 4</t>
  </si>
  <si>
    <t>413  Helme katlamaja</t>
  </si>
  <si>
    <t>Maanteetransport, tänavad</t>
  </si>
  <si>
    <t>409- vallamajanduse osakond</t>
  </si>
  <si>
    <t>401- keskkonna ja ehitusosakond</t>
  </si>
  <si>
    <t>Teed  (hajaasutstus)</t>
  </si>
  <si>
    <t>Kaubandus ja laondus (Ritsu söökla)</t>
  </si>
  <si>
    <t>405-Helme üldmajandus</t>
  </si>
  <si>
    <t>404- Hummuli üldmajandus</t>
  </si>
  <si>
    <t>Kaubandus ja laondus (Tõrva bussijaam)</t>
  </si>
  <si>
    <t>406- Bussijaam</t>
  </si>
  <si>
    <t>407- Põdrala üldmajandus</t>
  </si>
  <si>
    <t>013-Arendusosakond</t>
  </si>
  <si>
    <t>402 Tõrva üldmajandus</t>
  </si>
  <si>
    <t>403- Tõrva keskväljak</t>
  </si>
  <si>
    <t>405- Helme üldmajandus</t>
  </si>
  <si>
    <t>Muu majandus</t>
  </si>
  <si>
    <t>401- Keskkonna ja ehitusosakond</t>
  </si>
  <si>
    <t>402- Tõrva üldmajandus</t>
  </si>
  <si>
    <t>409- vallamajanduse osak.haldus</t>
  </si>
  <si>
    <t>Jäätmekäitlus</t>
  </si>
  <si>
    <t>409-vallamaj.osak</t>
  </si>
  <si>
    <t>401- keskkonna ja ehtiusosakond</t>
  </si>
  <si>
    <t>501-jäätmejaam</t>
  </si>
  <si>
    <t>409- vallamaj.osak</t>
  </si>
  <si>
    <t>501- Helme jäätmejaam</t>
  </si>
  <si>
    <t>409- vallamajanduse osak.</t>
  </si>
  <si>
    <t>Elamumajanduse arend.</t>
  </si>
  <si>
    <t>601- Elamumajandus.</t>
  </si>
  <si>
    <t xml:space="preserve">Veevarustus </t>
  </si>
  <si>
    <t>Muu elamu- ja kommun.majandus (hulkuvad loomad)</t>
  </si>
  <si>
    <t xml:space="preserve">Muu elamu- ja kommun.majandus </t>
  </si>
  <si>
    <t>604- Saunad (Linna küla)</t>
  </si>
  <si>
    <t>Muu elamu- ja kommunaalmaj.</t>
  </si>
  <si>
    <t xml:space="preserve"> 613  Ala kalmistu</t>
  </si>
  <si>
    <t xml:space="preserve"> 614  Helme kalmistu</t>
  </si>
  <si>
    <t>07210</t>
  </si>
  <si>
    <t>Üldmeditsiin</t>
  </si>
  <si>
    <t>012- Vallavalitsus</t>
  </si>
  <si>
    <t>Vaba aja ja sporditeenused</t>
  </si>
  <si>
    <t>801 - valla sport</t>
  </si>
  <si>
    <t>803- Ritsu spordibaas</t>
  </si>
  <si>
    <t>409- Vallamajanduse osakond</t>
  </si>
  <si>
    <t>koond</t>
  </si>
  <si>
    <t>891- toetused sporditegevusele</t>
  </si>
  <si>
    <t>891- kohalikud kultuuriüritused ja toetused</t>
  </si>
  <si>
    <t>810-Lasteraamatukogu</t>
  </si>
  <si>
    <t xml:space="preserve"> Raamatukogud</t>
  </si>
  <si>
    <t>811-Linnaraamatukogu</t>
  </si>
  <si>
    <t>812-Riidaja raamatukogu</t>
  </si>
  <si>
    <t>813-Hummuli raamatukogu</t>
  </si>
  <si>
    <t>814-Taagepera Raamatukogu</t>
  </si>
  <si>
    <t>815-Helme raamatukogu</t>
  </si>
  <si>
    <t>08220</t>
  </si>
  <si>
    <t>820 Tõrva Kultuurimaja</t>
  </si>
  <si>
    <t>853-Tantsustuudio</t>
  </si>
  <si>
    <t>852-Kunstistuudio</t>
  </si>
  <si>
    <t>821-Riidaja Rahvamaja</t>
  </si>
  <si>
    <t>822- Hummuli rahvamaja</t>
  </si>
  <si>
    <t>823 - Ala Rahvamaja</t>
  </si>
  <si>
    <t>824-Koorküla rahvamaja</t>
  </si>
  <si>
    <t>830- Helme Koduloomuuseum</t>
  </si>
  <si>
    <t>Audiovisuaal, kino</t>
  </si>
  <si>
    <t>851 - Tõrva kino</t>
  </si>
  <si>
    <t>Riinghääling ja kirjastus</t>
  </si>
  <si>
    <t>Religioon</t>
  </si>
  <si>
    <t>841- Kirik-Kammersaal</t>
  </si>
  <si>
    <t>Muu vaba aeg, kultuur, religioon</t>
  </si>
  <si>
    <t>826 - külaseltsid</t>
  </si>
  <si>
    <t>892 -kohalikud kultuuriüritused</t>
  </si>
  <si>
    <t>Alusharidus</t>
  </si>
  <si>
    <t>911- lasteaed Mõmmik</t>
  </si>
  <si>
    <t>912 - lasteaed Tõrvalill</t>
  </si>
  <si>
    <t>913 - Riiaja lasteaed</t>
  </si>
  <si>
    <t>914 - Hummui lasteaed Sipsik</t>
  </si>
  <si>
    <t>915 - Ritsu lasteaed</t>
  </si>
  <si>
    <t>916- Ala lasteaed</t>
  </si>
  <si>
    <t>917- arvlemine teiste OV</t>
  </si>
  <si>
    <t>09212</t>
  </si>
  <si>
    <t>Põhiharidus</t>
  </si>
  <si>
    <t xml:space="preserve">808- Huvitegevuse kava </t>
  </si>
  <si>
    <t>922- Hummuli PK riigi</t>
  </si>
  <si>
    <t>921- Hummuli PK kov</t>
  </si>
  <si>
    <t>923 - Riidaja PK kov</t>
  </si>
  <si>
    <t>924 - Riidaja PK riigi</t>
  </si>
  <si>
    <t>09220</t>
  </si>
  <si>
    <t>925-Ritsu LAK kov</t>
  </si>
  <si>
    <t>926- Ritsu LAK riigi</t>
  </si>
  <si>
    <t>927- Ala Põhikool kov</t>
  </si>
  <si>
    <t>928- Ala Põhikool riigi</t>
  </si>
  <si>
    <t>929- Ala Põhikool (Huvihariduse summadest)</t>
  </si>
  <si>
    <t>Põhigaridus</t>
  </si>
  <si>
    <t>931 - Tõrva Gümn riigi</t>
  </si>
  <si>
    <t>09213</t>
  </si>
  <si>
    <t>Üldkeskharidus</t>
  </si>
  <si>
    <t>Põhi- ja üldkeskharidus</t>
  </si>
  <si>
    <t>931- Tõrva Gümn riigi</t>
  </si>
  <si>
    <t>932- Tõrva Gümn kov</t>
  </si>
  <si>
    <t>933-Tõrva Gümn loodusproj</t>
  </si>
  <si>
    <t>934 Arvlemine teiste kov</t>
  </si>
  <si>
    <t>Huviharidus</t>
  </si>
  <si>
    <t>935- Tõrva Muusikakool</t>
  </si>
  <si>
    <t>808-huvitegevus</t>
  </si>
  <si>
    <t>961 Koolitransport</t>
  </si>
  <si>
    <t>916 - Ala lasteaed</t>
  </si>
  <si>
    <t>921 - Hummuli PK kov</t>
  </si>
  <si>
    <t>922 - Hummuli PK riigi</t>
  </si>
  <si>
    <t>923- Riidaja PK kov</t>
  </si>
  <si>
    <t>924-Riida PK riigi</t>
  </si>
  <si>
    <t>925 - Ritsu LAK - kov</t>
  </si>
  <si>
    <t>927- Ala Põhikool KOV</t>
  </si>
  <si>
    <t>932 - Tõrva Gümn kov</t>
  </si>
  <si>
    <t>936 - Ala õpilaskodu</t>
  </si>
  <si>
    <t>936- Ala õpilaskodu</t>
  </si>
  <si>
    <t>Muu hariduse kulu</t>
  </si>
  <si>
    <t>980 - toetused õpilastele</t>
  </si>
  <si>
    <t>110 - sotsiaalosakond</t>
  </si>
  <si>
    <t>Puudega inimeste sotsiaalhooldekonde as.</t>
  </si>
  <si>
    <t>Muu puudega inimeste toetus</t>
  </si>
  <si>
    <t>103 - tugiteenused puudega inimestele</t>
  </si>
  <si>
    <t>Muu puudega inim. toetused</t>
  </si>
  <si>
    <t>Eakate sotsiaalhoolekandeasutused</t>
  </si>
  <si>
    <t>121 - Hummuli hooldekodu</t>
  </si>
  <si>
    <t>102 - koduteenused</t>
  </si>
  <si>
    <t>Laste ja noorte sotsiaalhoolekandeasutused</t>
  </si>
  <si>
    <t>(lastekodudele)</t>
  </si>
  <si>
    <t>141-Ala päevakeskus</t>
  </si>
  <si>
    <t>142-Karjatnurme päevakeskus</t>
  </si>
  <si>
    <t>143-Kalme päevakeskus</t>
  </si>
  <si>
    <t>144- Jeti päevakeskus</t>
  </si>
  <si>
    <t>145- Helme päevakeskus</t>
  </si>
  <si>
    <t>Kooli 4 Helme</t>
  </si>
  <si>
    <t>861- Jõgeveste külakeskus</t>
  </si>
  <si>
    <t>110- sotsiaalosakond</t>
  </si>
  <si>
    <t>Eluasemeteenused  sotsiaalsetele riskirühm.</t>
  </si>
  <si>
    <t>110-sotsiaalosakond</t>
  </si>
  <si>
    <t>160-sotsiaalkorterid</t>
  </si>
  <si>
    <t xml:space="preserve"> Riiklik toimetulekutoetus</t>
  </si>
  <si>
    <t>Muu sotsiaalne kaitse riskirühmadele</t>
  </si>
  <si>
    <t>Muu sotsiaalne kaitse sh haldus</t>
  </si>
  <si>
    <t>107-hoolduse koordineerimine</t>
  </si>
  <si>
    <t>110- sotisaalosakond haldus</t>
  </si>
  <si>
    <t>tulu_liik</t>
  </si>
  <si>
    <t>nimi</t>
  </si>
  <si>
    <t xml:space="preserve">30              </t>
  </si>
  <si>
    <t xml:space="preserve">3000            </t>
  </si>
  <si>
    <t xml:space="preserve"> Füüsilise isiku tulumaks</t>
  </si>
  <si>
    <t xml:space="preserve">3030            </t>
  </si>
  <si>
    <t xml:space="preserve"> Maamaks</t>
  </si>
  <si>
    <t xml:space="preserve">3044            </t>
  </si>
  <si>
    <t xml:space="preserve"> Reklaamimaks</t>
  </si>
  <si>
    <t xml:space="preserve">3045            </t>
  </si>
  <si>
    <t xml:space="preserve"> Teede ja tänavate sulgemise maks</t>
  </si>
  <si>
    <t xml:space="preserve">32              </t>
  </si>
  <si>
    <t xml:space="preserve"> Kaupade ja teenuste müük</t>
  </si>
  <si>
    <t xml:space="preserve">320             </t>
  </si>
  <si>
    <t xml:space="preserve"> Riigilõivud</t>
  </si>
  <si>
    <t xml:space="preserve">3201            </t>
  </si>
  <si>
    <t xml:space="preserve"> Ehitusloa väljastamise eest</t>
  </si>
  <si>
    <t xml:space="preserve">3202            </t>
  </si>
  <si>
    <t xml:space="preserve"> Kasutusloa väljastamise eest</t>
  </si>
  <si>
    <t xml:space="preserve">3203            </t>
  </si>
  <si>
    <t xml:space="preserve"> Proj.tingimuste taotlus</t>
  </si>
  <si>
    <t xml:space="preserve">3209            </t>
  </si>
  <si>
    <t xml:space="preserve"> Muu riigilõiv</t>
  </si>
  <si>
    <t xml:space="preserve">322             </t>
  </si>
  <si>
    <t xml:space="preserve">3220            </t>
  </si>
  <si>
    <t xml:space="preserve"> Laekumised haridusasutuste majandustegevusest</t>
  </si>
  <si>
    <t xml:space="preserve">32200           </t>
  </si>
  <si>
    <t xml:space="preserve"> Muu tulu haridusest</t>
  </si>
  <si>
    <t xml:space="preserve">32201           </t>
  </si>
  <si>
    <t xml:space="preserve"> Õpilaskoha tasu koolides</t>
  </si>
  <si>
    <t xml:space="preserve">32202           </t>
  </si>
  <si>
    <t xml:space="preserve"> Lasteaia kohatasu lasteaedades (teised kov-id)</t>
  </si>
  <si>
    <t xml:space="preserve">32203           </t>
  </si>
  <si>
    <t xml:space="preserve"> Tõrva Gümn tulu (mootorsõiduki juhi tasu, tv)</t>
  </si>
  <si>
    <t xml:space="preserve">32204           </t>
  </si>
  <si>
    <t xml:space="preserve"> Muusikakooli pilli rent</t>
  </si>
  <si>
    <t xml:space="preserve">32205           </t>
  </si>
  <si>
    <t xml:space="preserve"> Muusikakooli tasu -lapsevanem</t>
  </si>
  <si>
    <t xml:space="preserve">32206           </t>
  </si>
  <si>
    <t xml:space="preserve"> Lasteaia kohatasu -  lapsevanem</t>
  </si>
  <si>
    <t xml:space="preserve">32207           </t>
  </si>
  <si>
    <t xml:space="preserve"> Lasteaia õppetasu - lapsevanem</t>
  </si>
  <si>
    <t xml:space="preserve">32208           </t>
  </si>
  <si>
    <t xml:space="preserve">32209           </t>
  </si>
  <si>
    <t xml:space="preserve"> Koolides toitlustamise  toiduraha</t>
  </si>
  <si>
    <t xml:space="preserve">3221            </t>
  </si>
  <si>
    <t xml:space="preserve"> Laekumised kultuuri-ja kunstiasutuste majandustegevusesy </t>
  </si>
  <si>
    <t xml:space="preserve">32211           </t>
  </si>
  <si>
    <t xml:space="preserve"> Tulu rahvamajade tegevusest</t>
  </si>
  <si>
    <t xml:space="preserve">32212           </t>
  </si>
  <si>
    <t xml:space="preserve"> Tulud muuseumi tegevusest (Barclay de Tolly)</t>
  </si>
  <si>
    <t xml:space="preserve">32213           </t>
  </si>
  <si>
    <t xml:space="preserve"> Muud tulud</t>
  </si>
  <si>
    <t xml:space="preserve">32214           </t>
  </si>
  <si>
    <t xml:space="preserve"> Tulud Helme Koduloomuuseumi tegevusest</t>
  </si>
  <si>
    <t xml:space="preserve">32215           </t>
  </si>
  <si>
    <t xml:space="preserve"> Piletimüük</t>
  </si>
  <si>
    <t xml:space="preserve">3222            </t>
  </si>
  <si>
    <t xml:space="preserve"> Laekumised spordi-ja puhkeasutuste majandustegevusest kokku</t>
  </si>
  <si>
    <t xml:space="preserve">32221           </t>
  </si>
  <si>
    <t xml:space="preserve"> Pikasilla Puhkeala tulud</t>
  </si>
  <si>
    <t xml:space="preserve">32222           </t>
  </si>
  <si>
    <t xml:space="preserve"> Tõrva GM spordisaali tulu</t>
  </si>
  <si>
    <t xml:space="preserve"> Noortekeskuse tulu</t>
  </si>
  <si>
    <t xml:space="preserve"> Muu tulu</t>
  </si>
  <si>
    <t xml:space="preserve">3224            </t>
  </si>
  <si>
    <t xml:space="preserve"> Laekumised sotsiaalasutuste majandustegevusest</t>
  </si>
  <si>
    <t xml:space="preserve">32241           </t>
  </si>
  <si>
    <t xml:space="preserve"> Hummuli hooldekodu tulu</t>
  </si>
  <si>
    <t xml:space="preserve">32242           </t>
  </si>
  <si>
    <t xml:space="preserve"> Laekumine pesemisteenusest</t>
  </si>
  <si>
    <t xml:space="preserve">32243           </t>
  </si>
  <si>
    <t xml:space="preserve"> Laekumine tugiteenustest</t>
  </si>
  <si>
    <t xml:space="preserve">32244           </t>
  </si>
  <si>
    <t xml:space="preserve"> Abivahendite laenutamine</t>
  </si>
  <si>
    <t xml:space="preserve">32245           </t>
  </si>
  <si>
    <t xml:space="preserve"> Laekumine koduteenuste eest</t>
  </si>
  <si>
    <t xml:space="preserve"> Päevakeskuste tulu</t>
  </si>
  <si>
    <t xml:space="preserve"> Transporditeenuse tulu</t>
  </si>
  <si>
    <t xml:space="preserve">32248           </t>
  </si>
  <si>
    <t xml:space="preserve"> Tugiteenus lastele</t>
  </si>
  <si>
    <t xml:space="preserve">32249           </t>
  </si>
  <si>
    <t xml:space="preserve"> Muud sotsiaalvaldkonna tulud</t>
  </si>
  <si>
    <t xml:space="preserve"> Laekumised elamu- ja kommunaalasutuste majandusteg</t>
  </si>
  <si>
    <t xml:space="preserve">3225            </t>
  </si>
  <si>
    <t>Kokku</t>
  </si>
  <si>
    <t xml:space="preserve">3226            </t>
  </si>
  <si>
    <t xml:space="preserve"> Laekumised keskkonnaasutuste majandustegevusest</t>
  </si>
  <si>
    <t>Valla korterite arvete eest</t>
  </si>
  <si>
    <t xml:space="preserve">32261           </t>
  </si>
  <si>
    <t xml:space="preserve"> Tulu Helme jäätmejaamast</t>
  </si>
  <si>
    <t>Bussijaama tulu</t>
  </si>
  <si>
    <t xml:space="preserve">323             </t>
  </si>
  <si>
    <t xml:space="preserve"> Kaupade ja teenuste müük (järg)</t>
  </si>
  <si>
    <t>Saunapiletid</t>
  </si>
  <si>
    <t xml:space="preserve">3230            </t>
  </si>
  <si>
    <t xml:space="preserve"> Laekumised transpordi- ja sideasutuste majandusteg</t>
  </si>
  <si>
    <t>Korrashoiuteenuste eest</t>
  </si>
  <si>
    <t xml:space="preserve">3232            </t>
  </si>
  <si>
    <t xml:space="preserve"> Laekumised muude majandusküsimustega tegelevate as</t>
  </si>
  <si>
    <t>Soojusenergia vahend.</t>
  </si>
  <si>
    <t xml:space="preserve">32322           </t>
  </si>
  <si>
    <t xml:space="preserve"> Muu tulu soojuse ja energia müügist</t>
  </si>
  <si>
    <t xml:space="preserve">32323           </t>
  </si>
  <si>
    <t>Üüri ja renditulud</t>
  </si>
  <si>
    <t xml:space="preserve"> Saadud tagatistasud</t>
  </si>
  <si>
    <t>Emerella OÜ</t>
  </si>
  <si>
    <t xml:space="preserve">32325           </t>
  </si>
  <si>
    <t xml:space="preserve"> Toitlustusteenuse eest (Ritsu söökla)</t>
  </si>
  <si>
    <t>Tõrva Kõrts OÜ</t>
  </si>
  <si>
    <t xml:space="preserve">32327           </t>
  </si>
  <si>
    <t xml:space="preserve"> Tulud kaevandamisest</t>
  </si>
  <si>
    <t>Keskväljaku Lillesalong</t>
  </si>
  <si>
    <t xml:space="preserve">32328           </t>
  </si>
  <si>
    <t xml:space="preserve"> Seadmete kasutamise eest (vesi/kanal)</t>
  </si>
  <si>
    <t>Gerda Leib</t>
  </si>
  <si>
    <t xml:space="preserve">3233            </t>
  </si>
  <si>
    <t xml:space="preserve"> Üüri- ja renditulud toodetud materiaalsetelt ja im</t>
  </si>
  <si>
    <t xml:space="preserve">Ratsik TT </t>
  </si>
  <si>
    <t xml:space="preserve">3238            </t>
  </si>
  <si>
    <t xml:space="preserve"> Muu kaupade ja teenuste müük</t>
  </si>
  <si>
    <t>Ellapa OÜ</t>
  </si>
  <si>
    <t xml:space="preserve">32381           </t>
  </si>
  <si>
    <t xml:space="preserve"> Tulu kantseleiteenuste müügist</t>
  </si>
  <si>
    <t>Tõrva Kivitööstus OÜ</t>
  </si>
  <si>
    <t xml:space="preserve">32382           </t>
  </si>
  <si>
    <t xml:space="preserve"> Muud</t>
  </si>
  <si>
    <t>Politsei ja Piirivalveamet</t>
  </si>
  <si>
    <t xml:space="preserve">32383           </t>
  </si>
  <si>
    <t xml:space="preserve"> Vara müük</t>
  </si>
  <si>
    <t>Solhje Baltic OÜ</t>
  </si>
  <si>
    <t xml:space="preserve">32384           </t>
  </si>
  <si>
    <t xml:space="preserve"> Laatade korraldamine</t>
  </si>
  <si>
    <t>Nelied OÜ</t>
  </si>
  <si>
    <t xml:space="preserve">32385           </t>
  </si>
  <si>
    <t xml:space="preserve"> Eeltoimikute koostamise tasu</t>
  </si>
  <si>
    <t>Tõrva Veejõud OÜ</t>
  </si>
  <si>
    <t xml:space="preserve">35              </t>
  </si>
  <si>
    <t>TOETUSED</t>
  </si>
  <si>
    <t xml:space="preserve">SW Energia </t>
  </si>
  <si>
    <t>Puiestee 1</t>
  </si>
  <si>
    <t xml:space="preserve"> Sihtotstarbelised toetused jooksvateks kuludeks</t>
  </si>
  <si>
    <t>G4S AS</t>
  </si>
  <si>
    <t>Tartu 20</t>
  </si>
  <si>
    <t>Riigilt ja riigiasutustelt</t>
  </si>
  <si>
    <t>Helme Hoolekandeteenused</t>
  </si>
  <si>
    <t xml:space="preserve">350000          </t>
  </si>
  <si>
    <t xml:space="preserve"> Eesti Töötukassa</t>
  </si>
  <si>
    <t>M.Mägiveer</t>
  </si>
  <si>
    <t>Tõrva TÜ</t>
  </si>
  <si>
    <t xml:space="preserve"> Rahandusministeerium (aadresandmete korr)</t>
  </si>
  <si>
    <t xml:space="preserve">Garaažide rent </t>
  </si>
  <si>
    <t xml:space="preserve"> Haridus- ja Teadusmin.(noortek)</t>
  </si>
  <si>
    <t xml:space="preserve">Telia </t>
  </si>
  <si>
    <t>Riidaja</t>
  </si>
  <si>
    <t xml:space="preserve"> Sotsiaalministeerium </t>
  </si>
  <si>
    <t>Muud</t>
  </si>
  <si>
    <t xml:space="preserve"> Majandus- ja Kommunikatsioonimin</t>
  </si>
  <si>
    <t xml:space="preserve"> Siseministeerium</t>
  </si>
  <si>
    <t xml:space="preserve"> Haridus- ja Teadusmin.(õpilaskodule)</t>
  </si>
  <si>
    <t xml:space="preserve"> Kaitseministeerium</t>
  </si>
  <si>
    <t xml:space="preserve"> Pria muu toetus</t>
  </si>
  <si>
    <t xml:space="preserve"> Rahandusministeerium-ettemaks</t>
  </si>
  <si>
    <t xml:space="preserve"> Rahandusministeerium -õppelaen ja maksud</t>
  </si>
  <si>
    <t xml:space="preserve"> Prialt koolipiim, koolipuuvili</t>
  </si>
  <si>
    <t xml:space="preserve"> Rahandusministeeriium - ühinemistoetus</t>
  </si>
  <si>
    <t xml:space="preserve">350001          </t>
  </si>
  <si>
    <t xml:space="preserve"> kohaliku omavalitsuse üksustelt ja omavalitsusasut</t>
  </si>
  <si>
    <t xml:space="preserve">350002          </t>
  </si>
  <si>
    <t xml:space="preserve"> Valitsussektorisse kuuluvad avalik õiguslik asutused</t>
  </si>
  <si>
    <t xml:space="preserve"> Eesti Muusikakoolide Liit</t>
  </si>
  <si>
    <t xml:space="preserve"> Eesti Kultuurkapital</t>
  </si>
  <si>
    <t xml:space="preserve"> Eesti Noorsootöö Keskus</t>
  </si>
  <si>
    <t xml:space="preserve">350003          </t>
  </si>
  <si>
    <t xml:space="preserve"> Valitsussektori SA-d</t>
  </si>
  <si>
    <t xml:space="preserve"> HITSA</t>
  </si>
  <si>
    <t xml:space="preserve"> SA KIK</t>
  </si>
  <si>
    <t xml:space="preserve">35008           </t>
  </si>
  <si>
    <t xml:space="preserve"> muudelt residentidelt</t>
  </si>
  <si>
    <t xml:space="preserve">350081          </t>
  </si>
  <si>
    <t xml:space="preserve"> Eesti Rahvatantsu- ja Rahvamuusika Keskselts</t>
  </si>
  <si>
    <t xml:space="preserve">350082          </t>
  </si>
  <si>
    <t xml:space="preserve"> MTÜ-d, SA-d</t>
  </si>
  <si>
    <t xml:space="preserve">350083          </t>
  </si>
  <si>
    <t xml:space="preserve"> ENTK-i toetus</t>
  </si>
  <si>
    <t xml:space="preserve">350084          </t>
  </si>
  <si>
    <t xml:space="preserve"> EOK</t>
  </si>
  <si>
    <t xml:space="preserve">352             </t>
  </si>
  <si>
    <t xml:space="preserve"> Mittesihtotstarbelised toetused</t>
  </si>
  <si>
    <t xml:space="preserve">3520            </t>
  </si>
  <si>
    <t xml:space="preserve"> valitsussektorisisesed toetused</t>
  </si>
  <si>
    <t xml:space="preserve">35200           </t>
  </si>
  <si>
    <t xml:space="preserve"> Tasandusfond</t>
  </si>
  <si>
    <t xml:space="preserve">352001          </t>
  </si>
  <si>
    <t xml:space="preserve"> tasandusfond</t>
  </si>
  <si>
    <t xml:space="preserve">35201           </t>
  </si>
  <si>
    <t xml:space="preserve"> Toetusfond</t>
  </si>
  <si>
    <t xml:space="preserve">352011          </t>
  </si>
  <si>
    <t xml:space="preserve"> Toetusfond -haridus</t>
  </si>
  <si>
    <t xml:space="preserve">352012          </t>
  </si>
  <si>
    <t xml:space="preserve">352013          </t>
  </si>
  <si>
    <t xml:space="preserve"> Toetusfond- peretoetus, sots.korrald.</t>
  </si>
  <si>
    <t xml:space="preserve">352014          </t>
  </si>
  <si>
    <t xml:space="preserve"> Toetusfond - muu sotsiaalvaldk.</t>
  </si>
  <si>
    <t xml:space="preserve">352015          </t>
  </si>
  <si>
    <t xml:space="preserve"> Toetus teedele ja tänavatele</t>
  </si>
  <si>
    <t xml:space="preserve">352016          </t>
  </si>
  <si>
    <t xml:space="preserve"> Toetus jäätmemaj.</t>
  </si>
  <si>
    <t xml:space="preserve">352017          </t>
  </si>
  <si>
    <t xml:space="preserve"> Toetusfond - noorsootöö/huvitegevus</t>
  </si>
  <si>
    <t xml:space="preserve">352018          </t>
  </si>
  <si>
    <t xml:space="preserve"> Toetusfond -lasteaiad</t>
  </si>
  <si>
    <t xml:space="preserve">352019          </t>
  </si>
  <si>
    <t xml:space="preserve"> Toetusfond - muud</t>
  </si>
  <si>
    <t xml:space="preserve">38              </t>
  </si>
  <si>
    <t>MUUD TULUD</t>
  </si>
  <si>
    <t xml:space="preserve">382             </t>
  </si>
  <si>
    <t xml:space="preserve"> Tulud varadelt (peale punkti tehingupartneri koond</t>
  </si>
  <si>
    <t xml:space="preserve">3820            </t>
  </si>
  <si>
    <t xml:space="preserve"> Intressi- ja viivisetulud hoiustelt</t>
  </si>
  <si>
    <t xml:space="preserve">3825            </t>
  </si>
  <si>
    <t xml:space="preserve"> Rendi ja üüritulud mittetoodetud põhivaradelt</t>
  </si>
  <si>
    <t xml:space="preserve">382510          </t>
  </si>
  <si>
    <t xml:space="preserve"> RT maavarad KT maardlatest</t>
  </si>
  <si>
    <t xml:space="preserve">382520          </t>
  </si>
  <si>
    <t xml:space="preserve"> RT vesi RT maardlatest</t>
  </si>
  <si>
    <t xml:space="preserve">382540          </t>
  </si>
  <si>
    <t xml:space="preserve"> Vee ressursitasu</t>
  </si>
  <si>
    <t xml:space="preserve">388             </t>
  </si>
  <si>
    <t xml:space="preserve">38881           </t>
  </si>
  <si>
    <t xml:space="preserve"> Tulud klaveri toetuseks</t>
  </si>
  <si>
    <t xml:space="preserve">38882           </t>
  </si>
  <si>
    <t xml:space="preserve"> Tõrva laululava kahju hüvitis</t>
  </si>
  <si>
    <t xml:space="preserve">3               </t>
  </si>
  <si>
    <t xml:space="preserve">350200          </t>
  </si>
  <si>
    <t xml:space="preserve"> RIIGILT JA RIIGIASUTUSTELT</t>
  </si>
  <si>
    <t xml:space="preserve"> PRIA (Leader)</t>
  </si>
  <si>
    <t xml:space="preserve"> Toetus (hajaasustusprogramm)</t>
  </si>
  <si>
    <t xml:space="preserve"> Rahandusministeerium -ühinemistoetus</t>
  </si>
  <si>
    <t xml:space="preserve">350202          </t>
  </si>
  <si>
    <t xml:space="preserve"> Valitsussektorisse kuuluvad avalik-õiguslik</t>
  </si>
  <si>
    <t xml:space="preserve"> Muinsuskaitseamet</t>
  </si>
  <si>
    <t xml:space="preserve">350203          </t>
  </si>
  <si>
    <t xml:space="preserve"> Valitussektorisse kuuluvad SA-s</t>
  </si>
  <si>
    <t xml:space="preserve"> EAS (Roobe kergliiklustee)</t>
  </si>
  <si>
    <t xml:space="preserve"> EAS (keskväljak)</t>
  </si>
  <si>
    <t xml:space="preserve">3502            </t>
  </si>
  <si>
    <t xml:space="preserve"> Sihtotstarbelised toetused põhivara soetamiseks</t>
  </si>
  <si>
    <t xml:space="preserve">3815            </t>
  </si>
  <si>
    <t xml:space="preserve"> Transpordivahendite müük</t>
  </si>
  <si>
    <t xml:space="preserve">3816            </t>
  </si>
  <si>
    <t xml:space="preserve"> Masinate ja seadmete müük</t>
  </si>
  <si>
    <t xml:space="preserve"> Varude müük</t>
  </si>
  <si>
    <t xml:space="preserve">381             </t>
  </si>
  <si>
    <t xml:space="preserve"> Materiaalsete ja immateriaalsete varade müük</t>
  </si>
  <si>
    <t>2019.a. eelnõu</t>
  </si>
  <si>
    <t>2018.a. eelarve</t>
  </si>
  <si>
    <t>2018.a. kassakulu</t>
  </si>
  <si>
    <t>TULUDE EELARVE</t>
  </si>
  <si>
    <t>Muud ülalnimetamata kulud</t>
  </si>
  <si>
    <t>LAENUDE VÕTMINE</t>
  </si>
  <si>
    <t>LAENUDE TASUMINE</t>
  </si>
  <si>
    <t xml:space="preserve"> muruniitmine, Valga 1 pangaautomaadid</t>
  </si>
  <si>
    <t>Cargobuss</t>
  </si>
  <si>
    <t>Elektrienergia vah. (asutused)</t>
  </si>
  <si>
    <t>Üür</t>
  </si>
  <si>
    <t>Haldusk</t>
  </si>
  <si>
    <t>Elekter</t>
  </si>
  <si>
    <t>Prügi</t>
  </si>
  <si>
    <t>vesi, kanal</t>
  </si>
  <si>
    <t>Küte</t>
  </si>
  <si>
    <t xml:space="preserve"> end.Helme Teenus ja Valga 1 rentnikud</t>
  </si>
  <si>
    <t>Üldmajandus (valla hooldus - üld)</t>
  </si>
  <si>
    <t>NB! 2019.a. TA 04500</t>
  </si>
  <si>
    <t>Rannavalve</t>
  </si>
  <si>
    <t>Põhivarade soetus</t>
  </si>
  <si>
    <t>842-Riidaja kabel</t>
  </si>
  <si>
    <t>Antud toetused</t>
  </si>
  <si>
    <t xml:space="preserve">Kaubandus ja laondus  </t>
  </si>
  <si>
    <t>Põhitegevuse kulud:</t>
  </si>
  <si>
    <t>Sotsiaaltoetused</t>
  </si>
  <si>
    <t>Antavad tegevustoetused</t>
  </si>
  <si>
    <t>Personalikulud</t>
  </si>
  <si>
    <t>Maksud</t>
  </si>
  <si>
    <t>Toetused</t>
  </si>
  <si>
    <t>Muud tulud</t>
  </si>
  <si>
    <t>Kaupade ja teenuste müük</t>
  </si>
  <si>
    <t>831-Barclay De Tolly mausoleum</t>
  </si>
  <si>
    <t>Elamumajandus</t>
  </si>
  <si>
    <t>Kultuur</t>
  </si>
  <si>
    <t>Ujula-õpilaskodu (ühinemistoetusest)</t>
  </si>
  <si>
    <t>Tõrva-Helme kergliiklustee valgustus</t>
  </si>
  <si>
    <t>Jäätmejaama välisvalgustus</t>
  </si>
  <si>
    <t>Maade mõõdistamine</t>
  </si>
  <si>
    <t>Kino inventar (omaosaluseks)</t>
  </si>
  <si>
    <t>Mulgi elamuskeskuse ehituseks</t>
  </si>
  <si>
    <t>Tegevusala</t>
  </si>
  <si>
    <t>Valitsemine</t>
  </si>
  <si>
    <t>Bioloogiline mitmekesisus (haljastus)</t>
  </si>
  <si>
    <t>Tantsumäel pinkide rek.</t>
  </si>
  <si>
    <t xml:space="preserve">                                         Tõrva vald</t>
  </si>
  <si>
    <t xml:space="preserve">Erateede toetuseks  </t>
  </si>
  <si>
    <t xml:space="preserve">Leheimur  </t>
  </si>
  <si>
    <t>Kaasav eelarve investeeringud</t>
  </si>
  <si>
    <t>Välisvalgustus</t>
  </si>
  <si>
    <t>Tõrva-Roobe kergliiklustee sh omaosalus 107 000</t>
  </si>
  <si>
    <t>Barclay de Tolly hoonete rek.</t>
  </si>
  <si>
    <t>Staadion</t>
  </si>
  <si>
    <t>Kiriku ja linnuse konserveerimine (omaosalus)</t>
  </si>
  <si>
    <t>Teede rek (riigitoetus)</t>
  </si>
  <si>
    <t>Hajaasustusele - teed (sh 50% omaosalus)</t>
  </si>
  <si>
    <t>Hajaasutusele - heitvesi (sh 50% omaosalus)</t>
  </si>
  <si>
    <t>Hajaasutusele - vesi (sh 50% omaosalus)</t>
  </si>
  <si>
    <t>TA</t>
  </si>
  <si>
    <t>Investeeringud 2019</t>
  </si>
  <si>
    <t>Vallamaja rek.(ühinemistoetusest)</t>
  </si>
  <si>
    <t>2018.a. tekkepõhine</t>
  </si>
  <si>
    <t>2018 kassap.</t>
  </si>
  <si>
    <t>2018 tekkep.</t>
  </si>
  <si>
    <t>2018 teg kp</t>
  </si>
  <si>
    <t>2018 teg tp</t>
  </si>
  <si>
    <t>kassapõhine</t>
  </si>
  <si>
    <t>tekkepõhine</t>
  </si>
  <si>
    <t>2018.a kassap</t>
  </si>
  <si>
    <t>2018.a tekkep.</t>
  </si>
  <si>
    <t xml:space="preserve">2018.a kassapõhine </t>
  </si>
  <si>
    <t xml:space="preserve">2018.a. tekkepõhine </t>
  </si>
  <si>
    <t xml:space="preserve"> Kultuuriministeerium</t>
  </si>
  <si>
    <t xml:space="preserve"> Tervise Arengu Instituut</t>
  </si>
  <si>
    <t>105- hooldajatoetus</t>
  </si>
  <si>
    <t xml:space="preserve"> Muu põhivara müük</t>
  </si>
  <si>
    <t xml:space="preserve"> Toetus Riigikogult (valimised)</t>
  </si>
  <si>
    <t>Ekraan keskväljakule</t>
  </si>
  <si>
    <t>Vanamõisa järve hüppetorni projekteerimine</t>
  </si>
  <si>
    <t>Lasteaed Tõrvalille ümber aed</t>
  </si>
  <si>
    <t>Vallavalitsus</t>
  </si>
  <si>
    <t>014</t>
  </si>
  <si>
    <t xml:space="preserve">Valimised </t>
  </si>
  <si>
    <t>Huviharidus (riigi)</t>
  </si>
  <si>
    <t xml:space="preserve"> MTÜ Tõrva Kinosõprade Selts</t>
  </si>
  <si>
    <t xml:space="preserve"> Toitlustamine  haridusasutustes</t>
  </si>
  <si>
    <t>uus 10702</t>
  </si>
  <si>
    <t>Tõrva Gümnaasiumi aula inventar  (Pria)</t>
  </si>
  <si>
    <t>Kino projektori soetuseks (KULKA)</t>
  </si>
  <si>
    <t>Tõrva gümnaasiumi klassipõrandate remont, mööbel</t>
  </si>
  <si>
    <t>2019.a.</t>
  </si>
  <si>
    <t>2018.a.</t>
  </si>
  <si>
    <t xml:space="preserve">TÕRVA VALD 2019.a.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</si>
</sst>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Garamond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Garamond"/>
      <family val="2"/>
      <charset val="186"/>
      <scheme val="minor"/>
    </font>
    <font>
      <b/>
      <sz val="11"/>
      <color theme="1"/>
      <name val="Garamond"/>
      <family val="1"/>
      <charset val="186"/>
      <scheme val="minor"/>
    </font>
    <font>
      <b/>
      <sz val="11"/>
      <color theme="1"/>
      <name val="Garamond"/>
      <family val="2"/>
      <charset val="186"/>
      <scheme val="minor"/>
    </font>
    <font>
      <sz val="14"/>
      <name val="Garamond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12"/>
      <name val="Garamond"/>
      <family val="2"/>
      <charset val="186"/>
      <scheme val="minor"/>
    </font>
    <font>
      <b/>
      <sz val="12"/>
      <name val="Garamond"/>
      <family val="1"/>
      <charset val="186"/>
      <scheme val="minor"/>
    </font>
    <font>
      <b/>
      <sz val="14"/>
      <name val="Garamond"/>
      <family val="1"/>
      <charset val="186"/>
      <scheme val="minor"/>
    </font>
    <font>
      <b/>
      <sz val="14"/>
      <name val="Garamond"/>
      <family val="2"/>
      <charset val="186"/>
      <scheme val="minor"/>
    </font>
    <font>
      <sz val="12"/>
      <name val="Garamond"/>
      <family val="1"/>
      <charset val="186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indexed="26"/>
      </patternFill>
    </fill>
    <fill>
      <patternFill patternType="solid">
        <fgColor rgb="FF00CC00"/>
        <bgColor indexed="64"/>
      </patternFill>
    </fill>
    <fill>
      <patternFill patternType="solid">
        <fgColor rgb="FF00CC00"/>
        <bgColor indexed="26"/>
      </patternFill>
    </fill>
    <fill>
      <patternFill patternType="solid">
        <fgColor theme="9" tint="0.39997558519241921"/>
        <bgColor indexed="21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39997558519241921"/>
        <bgColor indexed="22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/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9" fontId="26" fillId="0" borderId="0" applyFont="0" applyFill="0" applyBorder="0" applyAlignment="0" applyProtection="0"/>
  </cellStyleXfs>
  <cellXfs count="389">
    <xf numFmtId="0" fontId="0" fillId="0" borderId="0" xfId="0"/>
    <xf numFmtId="49" fontId="1" fillId="0" borderId="0" xfId="0" applyNumberFormat="1" applyFont="1" applyFill="1" applyAlignment="1"/>
    <xf numFmtId="49" fontId="2" fillId="0" borderId="0" xfId="0" applyNumberFormat="1" applyFont="1" applyFill="1" applyAlignment="1"/>
    <xf numFmtId="2" fontId="3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left" wrapText="1"/>
    </xf>
    <xf numFmtId="4" fontId="1" fillId="0" borderId="6" xfId="1" applyNumberFormat="1" applyFont="1" applyFill="1" applyBorder="1" applyAlignment="1" applyProtection="1"/>
    <xf numFmtId="4" fontId="5" fillId="0" borderId="6" xfId="1" applyNumberFormat="1" applyFont="1" applyFill="1" applyBorder="1" applyAlignment="1" applyProtection="1"/>
    <xf numFmtId="49" fontId="2" fillId="0" borderId="7" xfId="0" applyNumberFormat="1" applyFont="1" applyFill="1" applyBorder="1" applyAlignment="1">
      <alignment horizontal="left" wrapText="1"/>
    </xf>
    <xf numFmtId="49" fontId="2" fillId="0" borderId="8" xfId="0" applyNumberFormat="1" applyFont="1" applyFill="1" applyBorder="1" applyAlignment="1">
      <alignment horizontal="left" wrapText="1"/>
    </xf>
    <xf numFmtId="4" fontId="2" fillId="0" borderId="9" xfId="1" applyNumberFormat="1" applyFont="1" applyFill="1" applyBorder="1" applyProtection="1">
      <protection locked="0"/>
    </xf>
    <xf numFmtId="4" fontId="2" fillId="0" borderId="6" xfId="1" applyNumberFormat="1" applyFont="1" applyFill="1" applyBorder="1" applyProtection="1">
      <protection locked="0"/>
    </xf>
    <xf numFmtId="4" fontId="2" fillId="0" borderId="3" xfId="1" applyNumberFormat="1" applyFont="1" applyFill="1" applyBorder="1" applyProtection="1">
      <protection locked="0"/>
    </xf>
    <xf numFmtId="4" fontId="2" fillId="0" borderId="10" xfId="1" applyNumberFormat="1" applyFont="1" applyFill="1" applyBorder="1" applyProtection="1">
      <protection locked="0"/>
    </xf>
    <xf numFmtId="4" fontId="1" fillId="0" borderId="10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>
      <protection locked="0"/>
    </xf>
    <xf numFmtId="4" fontId="3" fillId="0" borderId="9" xfId="1" applyNumberFormat="1" applyFont="1" applyFill="1" applyBorder="1" applyAlignment="1" applyProtection="1"/>
    <xf numFmtId="4" fontId="5" fillId="0" borderId="6" xfId="2" applyNumberFormat="1" applyFont="1" applyFill="1" applyBorder="1"/>
    <xf numFmtId="4" fontId="5" fillId="0" borderId="6" xfId="2" applyNumberFormat="1" applyFont="1" applyBorder="1"/>
    <xf numFmtId="4" fontId="3" fillId="0" borderId="9" xfId="2" applyNumberFormat="1" applyFont="1" applyBorder="1"/>
    <xf numFmtId="4" fontId="3" fillId="0" borderId="9" xfId="1" applyNumberFormat="1" applyFont="1" applyFill="1" applyBorder="1" applyAlignment="1" applyProtection="1">
      <protection locked="0"/>
    </xf>
    <xf numFmtId="4" fontId="3" fillId="0" borderId="3" xfId="2" applyNumberFormat="1" applyFont="1" applyFill="1" applyBorder="1" applyProtection="1">
      <protection locked="0"/>
    </xf>
    <xf numFmtId="4" fontId="5" fillId="0" borderId="6" xfId="2" applyNumberFormat="1" applyFont="1" applyFill="1" applyBorder="1" applyProtection="1">
      <protection locked="0"/>
    </xf>
    <xf numFmtId="4" fontId="3" fillId="0" borderId="10" xfId="2" applyNumberFormat="1" applyFont="1" applyFill="1" applyBorder="1" applyProtection="1">
      <protection locked="0"/>
    </xf>
    <xf numFmtId="0" fontId="3" fillId="0" borderId="9" xfId="2" applyFont="1" applyBorder="1"/>
    <xf numFmtId="4" fontId="3" fillId="3" borderId="6" xfId="2" applyNumberFormat="1" applyFont="1" applyFill="1" applyBorder="1"/>
    <xf numFmtId="4" fontId="5" fillId="0" borderId="10" xfId="1" applyNumberFormat="1" applyFont="1" applyFill="1" applyBorder="1" applyAlignment="1" applyProtection="1"/>
    <xf numFmtId="4" fontId="5" fillId="0" borderId="6" xfId="2" applyNumberFormat="1" applyFont="1" applyBorder="1" applyAlignment="1" applyProtection="1"/>
    <xf numFmtId="4" fontId="5" fillId="0" borderId="6" xfId="1" quotePrefix="1" applyNumberFormat="1" applyFont="1" applyFill="1" applyBorder="1" applyAlignment="1" applyProtection="1">
      <protection locked="0"/>
    </xf>
    <xf numFmtId="4" fontId="5" fillId="0" borderId="6" xfId="1" applyNumberFormat="1" applyFont="1" applyFill="1" applyBorder="1" applyProtection="1">
      <protection locked="0"/>
    </xf>
    <xf numFmtId="0" fontId="5" fillId="0" borderId="6" xfId="2" applyFont="1" applyBorder="1"/>
    <xf numFmtId="4" fontId="5" fillId="0" borderId="6" xfId="2" applyNumberFormat="1" applyFont="1" applyBorder="1" applyProtection="1"/>
    <xf numFmtId="4" fontId="3" fillId="0" borderId="9" xfId="2" applyNumberFormat="1" applyFont="1" applyBorder="1" applyAlignment="1" applyProtection="1"/>
    <xf numFmtId="4" fontId="3" fillId="0" borderId="9" xfId="2" applyNumberFormat="1" applyFont="1" applyBorder="1" applyAlignment="1" applyProtection="1">
      <protection locked="0"/>
    </xf>
    <xf numFmtId="0" fontId="3" fillId="0" borderId="11" xfId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left" wrapText="1"/>
    </xf>
    <xf numFmtId="49" fontId="1" fillId="0" borderId="8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" fontId="5" fillId="0" borderId="9" xfId="1" applyNumberFormat="1" applyFont="1" applyFill="1" applyBorder="1" applyAlignment="1" applyProtection="1"/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0" fontId="8" fillId="4" borderId="21" xfId="0" applyFont="1" applyFill="1" applyBorder="1" applyAlignment="1">
      <alignment horizontal="left"/>
    </xf>
    <xf numFmtId="0" fontId="8" fillId="4" borderId="21" xfId="0" applyFont="1" applyFill="1" applyBorder="1"/>
    <xf numFmtId="4" fontId="8" fillId="4" borderId="21" xfId="0" applyNumberFormat="1" applyFont="1" applyFill="1" applyBorder="1"/>
    <xf numFmtId="0" fontId="7" fillId="5" borderId="21" xfId="0" applyFont="1" applyFill="1" applyBorder="1"/>
    <xf numFmtId="4" fontId="7" fillId="5" borderId="21" xfId="0" applyNumberFormat="1" applyFont="1" applyFill="1" applyBorder="1"/>
    <xf numFmtId="0" fontId="4" fillId="0" borderId="21" xfId="0" applyFont="1" applyBorder="1"/>
    <xf numFmtId="4" fontId="4" fillId="0" borderId="21" xfId="0" applyNumberFormat="1" applyFont="1" applyBorder="1"/>
    <xf numFmtId="0" fontId="4" fillId="0" borderId="21" xfId="0" applyFont="1" applyFill="1" applyBorder="1" applyAlignment="1">
      <alignment horizontal="left"/>
    </xf>
    <xf numFmtId="0" fontId="4" fillId="0" borderId="21" xfId="0" applyFont="1" applyFill="1" applyBorder="1"/>
    <xf numFmtId="4" fontId="4" fillId="0" borderId="21" xfId="0" applyNumberFormat="1" applyFont="1" applyFill="1" applyBorder="1"/>
    <xf numFmtId="0" fontId="8" fillId="6" borderId="21" xfId="0" applyFont="1" applyFill="1" applyBorder="1"/>
    <xf numFmtId="4" fontId="8" fillId="6" borderId="21" xfId="0" applyNumberFormat="1" applyFont="1" applyFill="1" applyBorder="1"/>
    <xf numFmtId="0" fontId="7" fillId="5" borderId="21" xfId="0" applyFont="1" applyFill="1" applyBorder="1" applyAlignment="1">
      <alignment horizontal="left"/>
    </xf>
    <xf numFmtId="0" fontId="7" fillId="4" borderId="21" xfId="0" applyFont="1" applyFill="1" applyBorder="1"/>
    <xf numFmtId="4" fontId="7" fillId="4" borderId="21" xfId="0" applyNumberFormat="1" applyFont="1" applyFill="1" applyBorder="1"/>
    <xf numFmtId="0" fontId="7" fillId="7" borderId="21" xfId="0" applyFont="1" applyFill="1" applyBorder="1"/>
    <xf numFmtId="4" fontId="7" fillId="7" borderId="21" xfId="0" applyNumberFormat="1" applyFont="1" applyFill="1" applyBorder="1"/>
    <xf numFmtId="0" fontId="4" fillId="0" borderId="21" xfId="0" applyFont="1" applyBorder="1" applyAlignment="1">
      <alignment horizontal="left"/>
    </xf>
    <xf numFmtId="4" fontId="7" fillId="0" borderId="21" xfId="0" applyNumberFormat="1" applyFont="1" applyBorder="1"/>
    <xf numFmtId="0" fontId="7" fillId="4" borderId="21" xfId="0" applyFont="1" applyFill="1" applyBorder="1" applyAlignment="1">
      <alignment horizontal="left"/>
    </xf>
    <xf numFmtId="0" fontId="7" fillId="8" borderId="21" xfId="0" applyFont="1" applyFill="1" applyBorder="1"/>
    <xf numFmtId="4" fontId="7" fillId="8" borderId="21" xfId="0" applyNumberFormat="1" applyFont="1" applyFill="1" applyBorder="1"/>
    <xf numFmtId="49" fontId="7" fillId="0" borderId="23" xfId="0" applyNumberFormat="1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4" fontId="8" fillId="4" borderId="30" xfId="0" applyNumberFormat="1" applyFont="1" applyFill="1" applyBorder="1"/>
    <xf numFmtId="4" fontId="8" fillId="4" borderId="31" xfId="0" applyNumberFormat="1" applyFont="1" applyFill="1" applyBorder="1"/>
    <xf numFmtId="4" fontId="7" fillId="5" borderId="30" xfId="0" applyNumberFormat="1" applyFont="1" applyFill="1" applyBorder="1"/>
    <xf numFmtId="4" fontId="7" fillId="5" borderId="31" xfId="0" applyNumberFormat="1" applyFont="1" applyFill="1" applyBorder="1"/>
    <xf numFmtId="4" fontId="4" fillId="0" borderId="30" xfId="0" applyNumberFormat="1" applyFont="1" applyBorder="1"/>
    <xf numFmtId="4" fontId="4" fillId="0" borderId="31" xfId="0" applyNumberFormat="1" applyFont="1" applyBorder="1"/>
    <xf numFmtId="4" fontId="8" fillId="6" borderId="30" xfId="0" applyNumberFormat="1" applyFont="1" applyFill="1" applyBorder="1"/>
    <xf numFmtId="4" fontId="7" fillId="4" borderId="30" xfId="0" applyNumberFormat="1" applyFont="1" applyFill="1" applyBorder="1"/>
    <xf numFmtId="4" fontId="7" fillId="4" borderId="31" xfId="0" applyNumberFormat="1" applyFont="1" applyFill="1" applyBorder="1"/>
    <xf numFmtId="4" fontId="7" fillId="7" borderId="30" xfId="0" applyNumberFormat="1" applyFont="1" applyFill="1" applyBorder="1"/>
    <xf numFmtId="4" fontId="7" fillId="7" borderId="31" xfId="0" applyNumberFormat="1" applyFont="1" applyFill="1" applyBorder="1"/>
    <xf numFmtId="4" fontId="7" fillId="8" borderId="32" xfId="0" applyNumberFormat="1" applyFont="1" applyFill="1" applyBorder="1"/>
    <xf numFmtId="4" fontId="7" fillId="8" borderId="33" xfId="0" applyNumberFormat="1" applyFont="1" applyFill="1" applyBorder="1"/>
    <xf numFmtId="0" fontId="8" fillId="4" borderId="30" xfId="0" applyFont="1" applyFill="1" applyBorder="1" applyAlignment="1">
      <alignment horizontal="left"/>
    </xf>
    <xf numFmtId="0" fontId="8" fillId="4" borderId="31" xfId="0" applyFont="1" applyFill="1" applyBorder="1"/>
    <xf numFmtId="0" fontId="7" fillId="5" borderId="30" xfId="0" applyFont="1" applyFill="1" applyBorder="1"/>
    <xf numFmtId="0" fontId="7" fillId="5" borderId="31" xfId="0" applyFont="1" applyFill="1" applyBorder="1"/>
    <xf numFmtId="0" fontId="4" fillId="0" borderId="30" xfId="0" applyFont="1" applyBorder="1"/>
    <xf numFmtId="0" fontId="4" fillId="0" borderId="31" xfId="0" applyFont="1" applyBorder="1"/>
    <xf numFmtId="0" fontId="4" fillId="0" borderId="30" xfId="0" applyFont="1" applyFill="1" applyBorder="1" applyAlignment="1">
      <alignment horizontal="left"/>
    </xf>
    <xf numFmtId="0" fontId="4" fillId="0" borderId="31" xfId="0" applyFont="1" applyFill="1" applyBorder="1"/>
    <xf numFmtId="0" fontId="8" fillId="4" borderId="30" xfId="0" applyFont="1" applyFill="1" applyBorder="1"/>
    <xf numFmtId="0" fontId="8" fillId="6" borderId="30" xfId="0" applyFont="1" applyFill="1" applyBorder="1"/>
    <xf numFmtId="0" fontId="8" fillId="6" borderId="31" xfId="0" applyFont="1" applyFill="1" applyBorder="1"/>
    <xf numFmtId="0" fontId="7" fillId="5" borderId="30" xfId="0" applyFont="1" applyFill="1" applyBorder="1" applyAlignment="1">
      <alignment horizontal="left"/>
    </xf>
    <xf numFmtId="0" fontId="7" fillId="4" borderId="30" xfId="0" applyFont="1" applyFill="1" applyBorder="1"/>
    <xf numFmtId="0" fontId="7" fillId="4" borderId="31" xfId="0" applyFont="1" applyFill="1" applyBorder="1"/>
    <xf numFmtId="0" fontId="7" fillId="7" borderId="30" xfId="0" applyFont="1" applyFill="1" applyBorder="1"/>
    <xf numFmtId="0" fontId="7" fillId="7" borderId="31" xfId="0" applyFont="1" applyFill="1" applyBorder="1"/>
    <xf numFmtId="0" fontId="4" fillId="0" borderId="30" xfId="0" applyFont="1" applyBorder="1" applyAlignment="1">
      <alignment horizontal="left"/>
    </xf>
    <xf numFmtId="0" fontId="7" fillId="4" borderId="30" xfId="0" applyFont="1" applyFill="1" applyBorder="1" applyAlignment="1">
      <alignment horizontal="left"/>
    </xf>
    <xf numFmtId="0" fontId="7" fillId="8" borderId="32" xfId="0" applyFont="1" applyFill="1" applyBorder="1"/>
    <xf numFmtId="0" fontId="7" fillId="8" borderId="34" xfId="0" applyFont="1" applyFill="1" applyBorder="1"/>
    <xf numFmtId="4" fontId="4" fillId="0" borderId="30" xfId="0" applyNumberFormat="1" applyFont="1" applyFill="1" applyBorder="1"/>
    <xf numFmtId="4" fontId="4" fillId="0" borderId="31" xfId="0" applyNumberFormat="1" applyFont="1" applyFill="1" applyBorder="1"/>
    <xf numFmtId="4" fontId="7" fillId="0" borderId="30" xfId="0" applyNumberFormat="1" applyFont="1" applyBorder="1"/>
    <xf numFmtId="4" fontId="7" fillId="0" borderId="31" xfId="0" applyNumberFormat="1" applyFont="1" applyBorder="1"/>
    <xf numFmtId="4" fontId="11" fillId="0" borderId="21" xfId="0" applyNumberFormat="1" applyFont="1" applyBorder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0" fontId="16" fillId="0" borderId="0" xfId="0" applyFont="1"/>
    <xf numFmtId="4" fontId="16" fillId="0" borderId="0" xfId="0" applyNumberFormat="1" applyFont="1"/>
    <xf numFmtId="4" fontId="14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7" fillId="0" borderId="0" xfId="0" applyFont="1" applyBorder="1"/>
    <xf numFmtId="4" fontId="17" fillId="0" borderId="0" xfId="0" applyNumberFormat="1" applyFont="1" applyBorder="1"/>
    <xf numFmtId="0" fontId="16" fillId="0" borderId="0" xfId="0" applyFont="1" applyBorder="1"/>
    <xf numFmtId="4" fontId="16" fillId="0" borderId="0" xfId="0" applyNumberFormat="1" applyFont="1" applyBorder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4" fillId="0" borderId="21" xfId="0" applyNumberFormat="1" applyFont="1" applyBorder="1"/>
    <xf numFmtId="0" fontId="18" fillId="0" borderId="0" xfId="0" applyFont="1"/>
    <xf numFmtId="4" fontId="18" fillId="0" borderId="0" xfId="0" applyNumberFormat="1" applyFont="1"/>
    <xf numFmtId="4" fontId="4" fillId="4" borderId="30" xfId="0" applyNumberFormat="1" applyFont="1" applyFill="1" applyBorder="1"/>
    <xf numFmtId="0" fontId="7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35" xfId="0" applyFont="1" applyBorder="1"/>
    <xf numFmtId="0" fontId="8" fillId="4" borderId="28" xfId="0" applyFont="1" applyFill="1" applyBorder="1" applyAlignment="1">
      <alignment horizontal="left"/>
    </xf>
    <xf numFmtId="0" fontId="8" fillId="4" borderId="29" xfId="0" applyFont="1" applyFill="1" applyBorder="1"/>
    <xf numFmtId="4" fontId="8" fillId="4" borderId="28" xfId="0" applyNumberFormat="1" applyFont="1" applyFill="1" applyBorder="1"/>
    <xf numFmtId="4" fontId="8" fillId="4" borderId="22" xfId="0" applyNumberFormat="1" applyFont="1" applyFill="1" applyBorder="1"/>
    <xf numFmtId="4" fontId="8" fillId="4" borderId="29" xfId="0" applyNumberFormat="1" applyFont="1" applyFill="1" applyBorder="1"/>
    <xf numFmtId="0" fontId="7" fillId="0" borderId="15" xfId="0" applyFont="1" applyBorder="1"/>
    <xf numFmtId="0" fontId="7" fillId="0" borderId="17" xfId="0" applyFont="1" applyBorder="1"/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11" borderId="30" xfId="0" applyFont="1" applyFill="1" applyBorder="1"/>
    <xf numFmtId="0" fontId="7" fillId="11" borderId="31" xfId="0" applyFont="1" applyFill="1" applyBorder="1"/>
    <xf numFmtId="4" fontId="7" fillId="11" borderId="30" xfId="0" applyNumberFormat="1" applyFont="1" applyFill="1" applyBorder="1"/>
    <xf numFmtId="4" fontId="7" fillId="11" borderId="21" xfId="0" applyNumberFormat="1" applyFont="1" applyFill="1" applyBorder="1"/>
    <xf numFmtId="4" fontId="7" fillId="11" borderId="31" xfId="0" applyNumberFormat="1" applyFont="1" applyFill="1" applyBorder="1"/>
    <xf numFmtId="0" fontId="7" fillId="13" borderId="30" xfId="0" applyFont="1" applyFill="1" applyBorder="1"/>
    <xf numFmtId="0" fontId="7" fillId="13" borderId="31" xfId="0" applyFont="1" applyFill="1" applyBorder="1"/>
    <xf numFmtId="4" fontId="7" fillId="13" borderId="30" xfId="0" applyNumberFormat="1" applyFont="1" applyFill="1" applyBorder="1"/>
    <xf numFmtId="4" fontId="7" fillId="13" borderId="21" xfId="0" applyNumberFormat="1" applyFont="1" applyFill="1" applyBorder="1"/>
    <xf numFmtId="4" fontId="4" fillId="0" borderId="0" xfId="0" applyNumberFormat="1" applyFont="1"/>
    <xf numFmtId="49" fontId="22" fillId="0" borderId="7" xfId="0" applyNumberFormat="1" applyFont="1" applyFill="1" applyBorder="1" applyAlignment="1">
      <alignment horizontal="left" wrapText="1"/>
    </xf>
    <xf numFmtId="49" fontId="20" fillId="0" borderId="8" xfId="0" applyNumberFormat="1" applyFont="1" applyFill="1" applyBorder="1" applyAlignment="1">
      <alignment horizontal="left" wrapText="1"/>
    </xf>
    <xf numFmtId="49" fontId="21" fillId="0" borderId="8" xfId="0" applyNumberFormat="1" applyFont="1" applyFill="1" applyBorder="1" applyAlignment="1">
      <alignment horizontal="left" wrapText="1"/>
    </xf>
    <xf numFmtId="49" fontId="21" fillId="0" borderId="14" xfId="0" applyNumberFormat="1" applyFont="1" applyFill="1" applyBorder="1" applyAlignment="1">
      <alignment horizontal="left" wrapText="1"/>
    </xf>
    <xf numFmtId="49" fontId="23" fillId="0" borderId="8" xfId="0" applyNumberFormat="1" applyFont="1" applyFill="1" applyBorder="1" applyAlignment="1">
      <alignment horizontal="left" wrapText="1"/>
    </xf>
    <xf numFmtId="0" fontId="24" fillId="0" borderId="11" xfId="1" applyFont="1" applyFill="1" applyBorder="1" applyAlignment="1">
      <alignment horizontal="left"/>
    </xf>
    <xf numFmtId="49" fontId="21" fillId="0" borderId="12" xfId="0" applyNumberFormat="1" applyFont="1" applyFill="1" applyBorder="1" applyAlignment="1">
      <alignment horizontal="left" wrapText="1"/>
    </xf>
    <xf numFmtId="0" fontId="16" fillId="0" borderId="41" xfId="0" applyFont="1" applyBorder="1"/>
    <xf numFmtId="0" fontId="4" fillId="0" borderId="0" xfId="0" applyFont="1" applyAlignment="1">
      <alignment horizontal="right"/>
    </xf>
    <xf numFmtId="0" fontId="4" fillId="0" borderId="41" xfId="0" applyFont="1" applyBorder="1" applyAlignment="1">
      <alignment horizontal="right"/>
    </xf>
    <xf numFmtId="49" fontId="22" fillId="0" borderId="8" xfId="0" applyNumberFormat="1" applyFont="1" applyFill="1" applyBorder="1" applyAlignment="1">
      <alignment horizontal="left" wrapText="1"/>
    </xf>
    <xf numFmtId="49" fontId="23" fillId="0" borderId="5" xfId="0" applyNumberFormat="1" applyFont="1" applyFill="1" applyBorder="1" applyAlignment="1">
      <alignment horizontal="left" wrapText="1"/>
    </xf>
    <xf numFmtId="49" fontId="7" fillId="0" borderId="24" xfId="0" applyNumberFormat="1" applyFont="1" applyBorder="1" applyAlignment="1">
      <alignment horizontal="center"/>
    </xf>
    <xf numFmtId="0" fontId="7" fillId="0" borderId="42" xfId="0" applyFont="1" applyBorder="1" applyAlignment="1">
      <alignment horizontal="right"/>
    </xf>
    <xf numFmtId="4" fontId="4" fillId="0" borderId="43" xfId="0" applyNumberFormat="1" applyFont="1" applyBorder="1"/>
    <xf numFmtId="49" fontId="25" fillId="0" borderId="5" xfId="0" applyNumberFormat="1" applyFont="1" applyFill="1" applyBorder="1" applyAlignment="1">
      <alignment horizontal="left" wrapText="1"/>
    </xf>
    <xf numFmtId="49" fontId="21" fillId="0" borderId="8" xfId="0" applyNumberFormat="1" applyFont="1" applyFill="1" applyBorder="1" applyAlignment="1">
      <alignment horizontal="left"/>
    </xf>
    <xf numFmtId="0" fontId="7" fillId="0" borderId="44" xfId="0" applyFont="1" applyBorder="1" applyAlignment="1">
      <alignment horizontal="right"/>
    </xf>
    <xf numFmtId="4" fontId="8" fillId="4" borderId="45" xfId="0" applyNumberFormat="1" applyFont="1" applyFill="1" applyBorder="1"/>
    <xf numFmtId="4" fontId="7" fillId="5" borderId="18" xfId="0" applyNumberFormat="1" applyFont="1" applyFill="1" applyBorder="1"/>
    <xf numFmtId="4" fontId="4" fillId="0" borderId="26" xfId="0" applyNumberFormat="1" applyFont="1" applyBorder="1"/>
    <xf numFmtId="4" fontId="4" fillId="0" borderId="18" xfId="0" applyNumberFormat="1" applyFont="1" applyBorder="1"/>
    <xf numFmtId="4" fontId="8" fillId="4" borderId="18" xfId="0" applyNumberFormat="1" applyFont="1" applyFill="1" applyBorder="1"/>
    <xf numFmtId="4" fontId="7" fillId="5" borderId="26" xfId="0" applyNumberFormat="1" applyFont="1" applyFill="1" applyBorder="1"/>
    <xf numFmtId="4" fontId="7" fillId="4" borderId="18" xfId="0" applyNumberFormat="1" applyFont="1" applyFill="1" applyBorder="1"/>
    <xf numFmtId="4" fontId="7" fillId="7" borderId="18" xfId="0" applyNumberFormat="1" applyFont="1" applyFill="1" applyBorder="1"/>
    <xf numFmtId="4" fontId="4" fillId="4" borderId="26" xfId="0" applyNumberFormat="1" applyFont="1" applyFill="1" applyBorder="1"/>
    <xf numFmtId="4" fontId="7" fillId="8" borderId="40" xfId="0" applyNumberFormat="1" applyFont="1" applyFill="1" applyBorder="1"/>
    <xf numFmtId="4" fontId="7" fillId="11" borderId="26" xfId="0" applyNumberFormat="1" applyFont="1" applyFill="1" applyBorder="1"/>
    <xf numFmtId="4" fontId="7" fillId="13" borderId="26" xfId="0" applyNumberFormat="1" applyFont="1" applyFill="1" applyBorder="1"/>
    <xf numFmtId="4" fontId="8" fillId="4" borderId="46" xfId="0" applyNumberFormat="1" applyFont="1" applyFill="1" applyBorder="1"/>
    <xf numFmtId="4" fontId="7" fillId="5" borderId="20" xfId="0" applyNumberFormat="1" applyFont="1" applyFill="1" applyBorder="1"/>
    <xf numFmtId="4" fontId="4" fillId="0" borderId="20" xfId="0" applyNumberFormat="1" applyFont="1" applyBorder="1"/>
    <xf numFmtId="4" fontId="8" fillId="4" borderId="20" xfId="0" applyNumberFormat="1" applyFont="1" applyFill="1" applyBorder="1"/>
    <xf numFmtId="4" fontId="4" fillId="0" borderId="20" xfId="0" applyNumberFormat="1" applyFont="1" applyFill="1" applyBorder="1"/>
    <xf numFmtId="4" fontId="7" fillId="4" borderId="20" xfId="0" applyNumberFormat="1" applyFont="1" applyFill="1" applyBorder="1"/>
    <xf numFmtId="4" fontId="7" fillId="7" borderId="20" xfId="0" applyNumberFormat="1" applyFont="1" applyFill="1" applyBorder="1"/>
    <xf numFmtId="4" fontId="7" fillId="0" borderId="20" xfId="0" applyNumberFormat="1" applyFont="1" applyBorder="1"/>
    <xf numFmtId="4" fontId="7" fillId="11" borderId="20" xfId="0" applyNumberFormat="1" applyFont="1" applyFill="1" applyBorder="1"/>
    <xf numFmtId="4" fontId="7" fillId="13" borderId="20" xfId="0" applyNumberFormat="1" applyFont="1" applyFill="1" applyBorder="1"/>
    <xf numFmtId="0" fontId="4" fillId="0" borderId="0" xfId="0" applyFont="1" applyBorder="1"/>
    <xf numFmtId="4" fontId="7" fillId="13" borderId="32" xfId="0" applyNumberFormat="1" applyFont="1" applyFill="1" applyBorder="1"/>
    <xf numFmtId="4" fontId="7" fillId="13" borderId="33" xfId="0" applyNumberFormat="1" applyFont="1" applyFill="1" applyBorder="1"/>
    <xf numFmtId="4" fontId="7" fillId="13" borderId="34" xfId="0" applyNumberFormat="1" applyFont="1" applyFill="1" applyBorder="1"/>
    <xf numFmtId="4" fontId="4" fillId="0" borderId="18" xfId="0" applyNumberFormat="1" applyFont="1" applyFill="1" applyBorder="1"/>
    <xf numFmtId="4" fontId="7" fillId="0" borderId="18" xfId="0" applyNumberFormat="1" applyFont="1" applyBorder="1"/>
    <xf numFmtId="4" fontId="7" fillId="8" borderId="18" xfId="0" applyNumberFormat="1" applyFont="1" applyFill="1" applyBorder="1"/>
    <xf numFmtId="4" fontId="7" fillId="11" borderId="18" xfId="0" applyNumberFormat="1" applyFont="1" applyFill="1" applyBorder="1"/>
    <xf numFmtId="4" fontId="7" fillId="8" borderId="20" xfId="0" applyNumberFormat="1" applyFont="1" applyFill="1" applyBorder="1"/>
    <xf numFmtId="4" fontId="7" fillId="8" borderId="30" xfId="0" applyNumberFormat="1" applyFont="1" applyFill="1" applyBorder="1"/>
    <xf numFmtId="4" fontId="7" fillId="8" borderId="31" xfId="0" applyNumberFormat="1" applyFont="1" applyFill="1" applyBorder="1"/>
    <xf numFmtId="4" fontId="11" fillId="0" borderId="30" xfId="0" applyNumberFormat="1" applyFont="1" applyBorder="1"/>
    <xf numFmtId="4" fontId="11" fillId="0" borderId="20" xfId="0" applyNumberFormat="1" applyFont="1" applyBorder="1"/>
    <xf numFmtId="4" fontId="4" fillId="0" borderId="30" xfId="0" applyNumberFormat="1" applyFont="1" applyBorder="1" applyAlignment="1">
      <alignment horizontal="right"/>
    </xf>
    <xf numFmtId="0" fontId="4" fillId="0" borderId="39" xfId="0" applyFont="1" applyBorder="1" applyAlignment="1">
      <alignment horizontal="left"/>
    </xf>
    <xf numFmtId="4" fontId="7" fillId="13" borderId="35" xfId="0" applyNumberFormat="1" applyFont="1" applyFill="1" applyBorder="1"/>
    <xf numFmtId="9" fontId="15" fillId="0" borderId="0" xfId="3" applyFont="1"/>
    <xf numFmtId="9" fontId="14" fillId="0" borderId="0" xfId="3" applyFont="1"/>
    <xf numFmtId="9" fontId="16" fillId="0" borderId="0" xfId="3" applyFont="1"/>
    <xf numFmtId="9" fontId="17" fillId="0" borderId="0" xfId="3" applyFont="1"/>
    <xf numFmtId="9" fontId="15" fillId="0" borderId="21" xfId="3" applyFont="1" applyBorder="1"/>
    <xf numFmtId="0" fontId="19" fillId="0" borderId="0" xfId="0" applyFont="1"/>
    <xf numFmtId="4" fontId="0" fillId="0" borderId="0" xfId="0" applyNumberFormat="1"/>
    <xf numFmtId="0" fontId="28" fillId="0" borderId="0" xfId="0" applyFont="1"/>
    <xf numFmtId="0" fontId="27" fillId="0" borderId="0" xfId="0" applyFont="1"/>
    <xf numFmtId="49" fontId="1" fillId="0" borderId="5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wrapText="1"/>
    </xf>
    <xf numFmtId="0" fontId="31" fillId="0" borderId="0" xfId="0" applyFont="1"/>
    <xf numFmtId="4" fontId="30" fillId="0" borderId="0" xfId="0" applyNumberFormat="1" applyFont="1"/>
    <xf numFmtId="0" fontId="32" fillId="0" borderId="0" xfId="0" applyFont="1"/>
    <xf numFmtId="4" fontId="31" fillId="0" borderId="15" xfId="0" applyNumberFormat="1" applyFont="1" applyBorder="1"/>
    <xf numFmtId="4" fontId="31" fillId="0" borderId="16" xfId="0" applyNumberFormat="1" applyFont="1" applyBorder="1"/>
    <xf numFmtId="4" fontId="31" fillId="0" borderId="17" xfId="0" applyNumberFormat="1" applyFont="1" applyBorder="1"/>
    <xf numFmtId="4" fontId="7" fillId="0" borderId="0" xfId="0" applyNumberFormat="1" applyFont="1"/>
    <xf numFmtId="49" fontId="1" fillId="2" borderId="52" xfId="0" applyNumberFormat="1" applyFont="1" applyFill="1" applyBorder="1" applyAlignment="1">
      <alignment horizontal="center" vertical="center" wrapText="1"/>
    </xf>
    <xf numFmtId="49" fontId="1" fillId="2" borderId="53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/>
    <xf numFmtId="4" fontId="16" fillId="0" borderId="0" xfId="0" applyNumberFormat="1" applyFont="1" applyFill="1"/>
    <xf numFmtId="4" fontId="14" fillId="0" borderId="0" xfId="0" applyNumberFormat="1" applyFont="1" applyFill="1"/>
    <xf numFmtId="4" fontId="17" fillId="0" borderId="0" xfId="0" applyNumberFormat="1" applyFont="1" applyFill="1" applyBorder="1"/>
    <xf numFmtId="4" fontId="18" fillId="0" borderId="0" xfId="0" applyNumberFormat="1" applyFont="1" applyFill="1"/>
    <xf numFmtId="49" fontId="29" fillId="0" borderId="8" xfId="0" applyNumberFormat="1" applyFont="1" applyFill="1" applyBorder="1" applyAlignment="1">
      <alignment horizontal="right" wrapText="1"/>
    </xf>
    <xf numFmtId="49" fontId="23" fillId="0" borderId="5" xfId="0" applyNumberFormat="1" applyFont="1" applyFill="1" applyBorder="1" applyAlignment="1">
      <alignment horizontal="left"/>
    </xf>
    <xf numFmtId="0" fontId="33" fillId="0" borderId="0" xfId="0" applyFont="1"/>
    <xf numFmtId="0" fontId="32" fillId="0" borderId="0" xfId="0" applyFont="1" applyFill="1"/>
    <xf numFmtId="0" fontId="27" fillId="0" borderId="0" xfId="0" applyFont="1" applyFill="1"/>
    <xf numFmtId="4" fontId="4" fillId="6" borderId="21" xfId="0" applyNumberFormat="1" applyFont="1" applyFill="1" applyBorder="1"/>
    <xf numFmtId="0" fontId="7" fillId="0" borderId="55" xfId="0" applyFont="1" applyBorder="1" applyAlignment="1">
      <alignment horizontal="right"/>
    </xf>
    <xf numFmtId="4" fontId="7" fillId="13" borderId="40" xfId="0" applyNumberFormat="1" applyFont="1" applyFill="1" applyBorder="1"/>
    <xf numFmtId="4" fontId="8" fillId="6" borderId="26" xfId="0" applyNumberFormat="1" applyFont="1" applyFill="1" applyBorder="1"/>
    <xf numFmtId="4" fontId="8" fillId="6" borderId="20" xfId="0" applyNumberFormat="1" applyFont="1" applyFill="1" applyBorder="1"/>
    <xf numFmtId="49" fontId="7" fillId="0" borderId="56" xfId="0" applyNumberFormat="1" applyFont="1" applyBorder="1" applyAlignment="1">
      <alignment horizontal="center"/>
    </xf>
    <xf numFmtId="0" fontId="7" fillId="0" borderId="57" xfId="0" applyFont="1" applyBorder="1"/>
    <xf numFmtId="0" fontId="7" fillId="0" borderId="58" xfId="0" applyFont="1" applyBorder="1"/>
    <xf numFmtId="4" fontId="8" fillId="6" borderId="31" xfId="0" applyNumberFormat="1" applyFont="1" applyFill="1" applyBorder="1"/>
    <xf numFmtId="49" fontId="4" fillId="0" borderId="32" xfId="0" applyNumberFormat="1" applyFont="1" applyBorder="1"/>
    <xf numFmtId="0" fontId="4" fillId="0" borderId="33" xfId="0" applyFont="1" applyBorder="1"/>
    <xf numFmtId="0" fontId="4" fillId="0" borderId="34" xfId="0" applyFont="1" applyBorder="1"/>
    <xf numFmtId="4" fontId="4" fillId="0" borderId="0" xfId="0" applyNumberFormat="1" applyFont="1" applyFill="1" applyBorder="1"/>
    <xf numFmtId="0" fontId="7" fillId="0" borderId="53" xfId="0" applyFont="1" applyBorder="1" applyAlignment="1">
      <alignment horizontal="right"/>
    </xf>
    <xf numFmtId="0" fontId="4" fillId="0" borderId="32" xfId="0" applyFont="1" applyBorder="1"/>
    <xf numFmtId="0" fontId="7" fillId="0" borderId="59" xfId="0" applyFont="1" applyBorder="1" applyAlignment="1">
      <alignment horizontal="right"/>
    </xf>
    <xf numFmtId="0" fontId="4" fillId="0" borderId="47" xfId="0" applyFont="1" applyBorder="1"/>
    <xf numFmtId="4" fontId="8" fillId="6" borderId="18" xfId="0" applyNumberFormat="1" applyFont="1" applyFill="1" applyBorder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>
      <alignment horizontal="right"/>
    </xf>
    <xf numFmtId="4" fontId="8" fillId="0" borderId="0" xfId="0" applyNumberFormat="1" applyFont="1" applyFill="1" applyBorder="1"/>
    <xf numFmtId="4" fontId="7" fillId="0" borderId="0" xfId="0" applyNumberFormat="1" applyFont="1" applyFill="1" applyBorder="1"/>
    <xf numFmtId="4" fontId="8" fillId="4" borderId="51" xfId="0" applyNumberFormat="1" applyFont="1" applyFill="1" applyBorder="1"/>
    <xf numFmtId="4" fontId="8" fillId="4" borderId="60" xfId="0" applyNumberFormat="1" applyFont="1" applyFill="1" applyBorder="1"/>
    <xf numFmtId="4" fontId="8" fillId="4" borderId="50" xfId="0" applyNumberFormat="1" applyFont="1" applyFill="1" applyBorder="1"/>
    <xf numFmtId="4" fontId="7" fillId="5" borderId="56" xfId="0" applyNumberFormat="1" applyFont="1" applyFill="1" applyBorder="1"/>
    <xf numFmtId="4" fontId="7" fillId="5" borderId="57" xfId="0" applyNumberFormat="1" applyFont="1" applyFill="1" applyBorder="1"/>
    <xf numFmtId="4" fontId="7" fillId="5" borderId="36" xfId="0" applyNumberFormat="1" applyFont="1" applyFill="1" applyBorder="1"/>
    <xf numFmtId="0" fontId="4" fillId="0" borderId="32" xfId="0" applyFont="1" applyBorder="1" applyAlignment="1">
      <alignment horizontal="center"/>
    </xf>
    <xf numFmtId="0" fontId="7" fillId="0" borderId="61" xfId="0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4" fontId="8" fillId="4" borderId="56" xfId="0" applyNumberFormat="1" applyFont="1" applyFill="1" applyBorder="1"/>
    <xf numFmtId="4" fontId="8" fillId="4" borderId="57" xfId="0" applyNumberFormat="1" applyFont="1" applyFill="1" applyBorder="1"/>
    <xf numFmtId="0" fontId="7" fillId="0" borderId="63" xfId="0" applyFont="1" applyBorder="1" applyAlignment="1">
      <alignment horizontal="right"/>
    </xf>
    <xf numFmtId="4" fontId="8" fillId="4" borderId="36" xfId="0" applyNumberFormat="1" applyFont="1" applyFill="1" applyBorder="1"/>
    <xf numFmtId="0" fontId="7" fillId="0" borderId="21" xfId="0" applyFont="1" applyBorder="1" applyAlignment="1">
      <alignment horizontal="right"/>
    </xf>
    <xf numFmtId="0" fontId="4" fillId="0" borderId="64" xfId="0" applyFont="1" applyBorder="1" applyAlignment="1">
      <alignment horizontal="left"/>
    </xf>
    <xf numFmtId="0" fontId="4" fillId="0" borderId="43" xfId="0" applyFont="1" applyBorder="1"/>
    <xf numFmtId="0" fontId="4" fillId="0" borderId="65" xfId="0" applyFont="1" applyBorder="1"/>
    <xf numFmtId="0" fontId="4" fillId="0" borderId="64" xfId="0" applyFont="1" applyBorder="1"/>
    <xf numFmtId="0" fontId="7" fillId="0" borderId="36" xfId="0" applyFont="1" applyBorder="1"/>
    <xf numFmtId="0" fontId="4" fillId="0" borderId="48" xfId="0" applyFont="1" applyBorder="1"/>
    <xf numFmtId="4" fontId="8" fillId="15" borderId="21" xfId="0" applyNumberFormat="1" applyFont="1" applyFill="1" applyBorder="1"/>
    <xf numFmtId="4" fontId="7" fillId="17" borderId="21" xfId="0" applyNumberFormat="1" applyFont="1" applyFill="1" applyBorder="1"/>
    <xf numFmtId="4" fontId="7" fillId="15" borderId="21" xfId="0" applyNumberFormat="1" applyFont="1" applyFill="1" applyBorder="1"/>
    <xf numFmtId="4" fontId="7" fillId="16" borderId="21" xfId="0" applyNumberFormat="1" applyFont="1" applyFill="1" applyBorder="1"/>
    <xf numFmtId="4" fontId="7" fillId="10" borderId="21" xfId="0" applyNumberFormat="1" applyFont="1" applyFill="1" applyBorder="1"/>
    <xf numFmtId="4" fontId="7" fillId="12" borderId="21" xfId="0" applyNumberFormat="1" applyFont="1" applyFill="1" applyBorder="1"/>
    <xf numFmtId="4" fontId="7" fillId="14" borderId="21" xfId="0" applyNumberFormat="1" applyFont="1" applyFill="1" applyBorder="1"/>
    <xf numFmtId="4" fontId="8" fillId="15" borderId="30" xfId="0" applyNumberFormat="1" applyFont="1" applyFill="1" applyBorder="1"/>
    <xf numFmtId="4" fontId="7" fillId="17" borderId="30" xfId="0" applyNumberFormat="1" applyFont="1" applyFill="1" applyBorder="1"/>
    <xf numFmtId="4" fontId="7" fillId="15" borderId="30" xfId="0" applyNumberFormat="1" applyFont="1" applyFill="1" applyBorder="1"/>
    <xf numFmtId="4" fontId="7" fillId="16" borderId="30" xfId="0" applyNumberFormat="1" applyFont="1" applyFill="1" applyBorder="1"/>
    <xf numFmtId="4" fontId="7" fillId="10" borderId="30" xfId="0" applyNumberFormat="1" applyFont="1" applyFill="1" applyBorder="1"/>
    <xf numFmtId="4" fontId="7" fillId="12" borderId="30" xfId="0" applyNumberFormat="1" applyFont="1" applyFill="1" applyBorder="1"/>
    <xf numFmtId="4" fontId="7" fillId="14" borderId="32" xfId="0" applyNumberFormat="1" applyFont="1" applyFill="1" applyBorder="1"/>
    <xf numFmtId="4" fontId="7" fillId="14" borderId="33" xfId="0" applyNumberFormat="1" applyFont="1" applyFill="1" applyBorder="1"/>
    <xf numFmtId="4" fontId="8" fillId="15" borderId="28" xfId="0" applyNumberFormat="1" applyFont="1" applyFill="1" applyBorder="1"/>
    <xf numFmtId="4" fontId="8" fillId="15" borderId="22" xfId="0" applyNumberFormat="1" applyFont="1" applyFill="1" applyBorder="1"/>
    <xf numFmtId="4" fontId="4" fillId="9" borderId="30" xfId="0" applyNumberFormat="1" applyFont="1" applyFill="1" applyBorder="1"/>
    <xf numFmtId="0" fontId="4" fillId="0" borderId="40" xfId="0" applyFont="1" applyBorder="1"/>
    <xf numFmtId="0" fontId="4" fillId="0" borderId="66" xfId="0" applyFont="1" applyBorder="1"/>
    <xf numFmtId="0" fontId="4" fillId="0" borderId="67" xfId="0" applyFont="1" applyBorder="1"/>
    <xf numFmtId="0" fontId="7" fillId="0" borderId="18" xfId="0" applyFont="1" applyBorder="1" applyAlignment="1">
      <alignment horizontal="right"/>
    </xf>
    <xf numFmtId="0" fontId="7" fillId="0" borderId="56" xfId="0" applyFont="1" applyBorder="1"/>
    <xf numFmtId="49" fontId="7" fillId="0" borderId="58" xfId="0" applyNumberFormat="1" applyFont="1" applyBorder="1" applyAlignment="1">
      <alignment horizontal="center"/>
    </xf>
    <xf numFmtId="0" fontId="4" fillId="0" borderId="49" xfId="0" applyFont="1" applyBorder="1"/>
    <xf numFmtId="0" fontId="7" fillId="0" borderId="20" xfId="0" applyFont="1" applyBorder="1" applyAlignment="1">
      <alignment horizontal="right"/>
    </xf>
    <xf numFmtId="4" fontId="7" fillId="12" borderId="20" xfId="0" applyNumberFormat="1" applyFont="1" applyFill="1" applyBorder="1"/>
    <xf numFmtId="4" fontId="7" fillId="14" borderId="20" xfId="0" applyNumberFormat="1" applyFont="1" applyFill="1" applyBorder="1"/>
    <xf numFmtId="4" fontId="7" fillId="14" borderId="35" xfId="0" applyNumberFormat="1" applyFont="1" applyFill="1" applyBorder="1"/>
    <xf numFmtId="0" fontId="0" fillId="0" borderId="0" xfId="0" applyFill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5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/>
    <xf numFmtId="0" fontId="0" fillId="0" borderId="0" xfId="0" applyBorder="1"/>
    <xf numFmtId="0" fontId="0" fillId="0" borderId="69" xfId="0" applyBorder="1"/>
    <xf numFmtId="49" fontId="4" fillId="0" borderId="64" xfId="0" applyNumberFormat="1" applyFont="1" applyBorder="1"/>
    <xf numFmtId="49" fontId="4" fillId="0" borderId="64" xfId="0" applyNumberFormat="1" applyFont="1" applyBorder="1" applyAlignment="1">
      <alignment horizontal="right"/>
    </xf>
    <xf numFmtId="0" fontId="7" fillId="0" borderId="70" xfId="0" applyFont="1" applyBorder="1" applyAlignment="1">
      <alignment horizontal="right"/>
    </xf>
    <xf numFmtId="4" fontId="14" fillId="0" borderId="21" xfId="0" applyNumberFormat="1" applyFont="1" applyFill="1" applyBorder="1"/>
    <xf numFmtId="0" fontId="19" fillId="0" borderId="0" xfId="0" applyFont="1" applyFill="1"/>
    <xf numFmtId="0" fontId="7" fillId="0" borderId="52" xfId="0" applyFont="1" applyBorder="1" applyAlignment="1">
      <alignment horizontal="right"/>
    </xf>
    <xf numFmtId="0" fontId="7" fillId="0" borderId="54" xfId="0" applyFont="1" applyBorder="1" applyAlignment="1">
      <alignment horizontal="right"/>
    </xf>
    <xf numFmtId="4" fontId="7" fillId="0" borderId="26" xfId="0" applyNumberFormat="1" applyFont="1" applyBorder="1"/>
    <xf numFmtId="4" fontId="3" fillId="0" borderId="9" xfId="1" applyNumberFormat="1" applyFont="1" applyFill="1" applyBorder="1" applyProtection="1">
      <protection locked="0"/>
    </xf>
    <xf numFmtId="49" fontId="4" fillId="0" borderId="20" xfId="0" applyNumberFormat="1" applyFont="1" applyBorder="1"/>
    <xf numFmtId="4" fontId="3" fillId="0" borderId="10" xfId="2" applyNumberFormat="1" applyFont="1" applyFill="1" applyBorder="1"/>
    <xf numFmtId="49" fontId="7" fillId="0" borderId="56" xfId="0" applyNumberFormat="1" applyFont="1" applyFill="1" applyBorder="1" applyAlignment="1">
      <alignment horizontal="center"/>
    </xf>
    <xf numFmtId="0" fontId="7" fillId="0" borderId="57" xfId="0" applyFont="1" applyFill="1" applyBorder="1"/>
    <xf numFmtId="0" fontId="7" fillId="0" borderId="36" xfId="0" applyFont="1" applyFill="1" applyBorder="1"/>
    <xf numFmtId="0" fontId="4" fillId="0" borderId="30" xfId="0" applyFont="1" applyFill="1" applyBorder="1"/>
    <xf numFmtId="0" fontId="4" fillId="0" borderId="18" xfId="0" applyFont="1" applyFill="1" applyBorder="1"/>
    <xf numFmtId="0" fontId="4" fillId="0" borderId="64" xfId="0" applyFont="1" applyFill="1" applyBorder="1"/>
    <xf numFmtId="0" fontId="4" fillId="0" borderId="43" xfId="0" applyFont="1" applyFill="1" applyBorder="1"/>
    <xf numFmtId="0" fontId="4" fillId="0" borderId="48" xfId="0" applyFont="1" applyFill="1" applyBorder="1"/>
    <xf numFmtId="4" fontId="4" fillId="0" borderId="43" xfId="0" applyNumberFormat="1" applyFont="1" applyFill="1" applyBorder="1"/>
    <xf numFmtId="0" fontId="7" fillId="0" borderId="58" xfId="0" applyFont="1" applyFill="1" applyBorder="1"/>
    <xf numFmtId="49" fontId="7" fillId="0" borderId="37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0" fontId="7" fillId="0" borderId="24" xfId="0" applyFont="1" applyFill="1" applyBorder="1"/>
    <xf numFmtId="0" fontId="11" fillId="0" borderId="24" xfId="0" applyFont="1" applyFill="1" applyBorder="1"/>
    <xf numFmtId="0" fontId="34" fillId="0" borderId="24" xfId="0" applyFont="1" applyBorder="1"/>
    <xf numFmtId="4" fontId="7" fillId="17" borderId="20" xfId="0" applyNumberFormat="1" applyFont="1" applyFill="1" applyBorder="1"/>
    <xf numFmtId="4" fontId="7" fillId="16" borderId="20" xfId="0" applyNumberFormat="1" applyFont="1" applyFill="1" applyBorder="1"/>
    <xf numFmtId="4" fontId="7" fillId="15" borderId="20" xfId="0" applyNumberFormat="1" applyFont="1" applyFill="1" applyBorder="1"/>
    <xf numFmtId="4" fontId="7" fillId="18" borderId="20" xfId="0" applyNumberFormat="1" applyFont="1" applyFill="1" applyBorder="1"/>
    <xf numFmtId="4" fontId="7" fillId="18" borderId="21" xfId="0" applyNumberFormat="1" applyFont="1" applyFill="1" applyBorder="1"/>
    <xf numFmtId="4" fontId="8" fillId="15" borderId="20" xfId="0" applyNumberFormat="1" applyFont="1" applyFill="1" applyBorder="1"/>
    <xf numFmtId="4" fontId="8" fillId="15" borderId="46" xfId="0" applyNumberFormat="1" applyFont="1" applyFill="1" applyBorder="1"/>
    <xf numFmtId="3" fontId="35" fillId="0" borderId="0" xfId="0" applyNumberFormat="1" applyFont="1"/>
    <xf numFmtId="3" fontId="16" fillId="0" borderId="0" xfId="0" applyNumberFormat="1" applyFont="1"/>
    <xf numFmtId="0" fontId="16" fillId="0" borderId="21" xfId="0" applyFont="1" applyBorder="1"/>
    <xf numFmtId="4" fontId="16" fillId="0" borderId="21" xfId="0" applyNumberFormat="1" applyFont="1" applyBorder="1"/>
    <xf numFmtId="0" fontId="14" fillId="0" borderId="21" xfId="0" applyFont="1" applyBorder="1" applyAlignment="1">
      <alignment horizontal="right"/>
    </xf>
    <xf numFmtId="3" fontId="16" fillId="0" borderId="21" xfId="0" applyNumberFormat="1" applyFont="1" applyBorder="1"/>
    <xf numFmtId="0" fontId="27" fillId="0" borderId="21" xfId="0" applyFont="1" applyBorder="1"/>
    <xf numFmtId="3" fontId="28" fillId="0" borderId="21" xfId="0" applyNumberFormat="1" applyFont="1" applyBorder="1"/>
    <xf numFmtId="0" fontId="28" fillId="0" borderId="21" xfId="0" applyFont="1" applyBorder="1"/>
    <xf numFmtId="3" fontId="36" fillId="0" borderId="0" xfId="0" applyNumberFormat="1" applyFont="1"/>
    <xf numFmtId="3" fontId="37" fillId="0" borderId="0" xfId="0" applyNumberFormat="1" applyFont="1"/>
    <xf numFmtId="3" fontId="14" fillId="0" borderId="0" xfId="0" applyNumberFormat="1" applyFont="1"/>
    <xf numFmtId="0" fontId="38" fillId="0" borderId="0" xfId="0" applyFont="1"/>
    <xf numFmtId="0" fontId="37" fillId="0" borderId="0" xfId="0" applyFont="1"/>
    <xf numFmtId="3" fontId="35" fillId="0" borderId="0" xfId="0" applyNumberFormat="1" applyFont="1" applyFill="1"/>
    <xf numFmtId="3" fontId="33" fillId="0" borderId="0" xfId="0" applyNumberFormat="1" applyFont="1"/>
    <xf numFmtId="3" fontId="39" fillId="0" borderId="0" xfId="0" applyNumberFormat="1" applyFont="1"/>
    <xf numFmtId="49" fontId="16" fillId="0" borderId="0" xfId="0" applyNumberFormat="1" applyFont="1"/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68" xfId="0" applyNumberFormat="1" applyFont="1" applyFill="1" applyBorder="1" applyAlignment="1">
      <alignment horizontal="center" vertical="center" wrapText="1"/>
    </xf>
    <xf numFmtId="49" fontId="1" fillId="2" borderId="55" xfId="0" applyNumberFormat="1" applyFont="1" applyFill="1" applyBorder="1" applyAlignment="1">
      <alignment horizontal="center" vertical="center" wrapText="1"/>
    </xf>
  </cellXfs>
  <cellStyles count="4">
    <cellStyle name="Normaallaad" xfId="0" builtinId="0"/>
    <cellStyle name="Normal 2" xfId="2"/>
    <cellStyle name="Normal_Sheet1 2" xfId="1"/>
    <cellStyle name="Protsent" xfId="3" builtinId="5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2019.a. põhitegevuse</a:t>
            </a:r>
            <a:r>
              <a:rPr lang="et-EE" baseline="0"/>
              <a:t> tulud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Tulud!$J$5:$J$8</c:f>
              <c:strCache>
                <c:ptCount val="4"/>
                <c:pt idx="0">
                  <c:v>Maksutulud</c:v>
                </c:pt>
                <c:pt idx="1">
                  <c:v>Kaupade ja teenuste müük</c:v>
                </c:pt>
                <c:pt idx="2">
                  <c:v>Toetused</c:v>
                </c:pt>
                <c:pt idx="3">
                  <c:v>Muud tulud</c:v>
                </c:pt>
              </c:strCache>
            </c:strRef>
          </c:cat>
          <c:val>
            <c:numRef>
              <c:f>Tulud!$K$5:$K$8</c:f>
              <c:numCache>
                <c:formatCode>#,##0</c:formatCode>
                <c:ptCount val="4"/>
                <c:pt idx="0">
                  <c:v>4635600</c:v>
                </c:pt>
                <c:pt idx="1">
                  <c:v>364023</c:v>
                </c:pt>
                <c:pt idx="2">
                  <c:v>3243615</c:v>
                </c:pt>
                <c:pt idx="3">
                  <c:v>28000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Kulud tegevusalade lõikes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'Kulud TA lõikes'!$I$3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'Kulud TA lõikes'!$H$4:$H$12</c:f>
              <c:strCache>
                <c:ptCount val="9"/>
                <c:pt idx="0">
                  <c:v>Üldised valitsussektori teenused</c:v>
                </c:pt>
                <c:pt idx="1">
                  <c:v>Avalik kord ja julgeolek</c:v>
                </c:pt>
                <c:pt idx="2">
                  <c:v>Majandus</c:v>
                </c:pt>
                <c:pt idx="3">
                  <c:v>Keskkonnakaitse</c:v>
                </c:pt>
                <c:pt idx="4">
                  <c:v>Elamu- ja kommunaalmajandus</c:v>
                </c:pt>
                <c:pt idx="5">
                  <c:v>Tervishoid</c:v>
                </c:pt>
                <c:pt idx="6">
                  <c:v>Vaba aeg, kultuur ja religioon</c:v>
                </c:pt>
                <c:pt idx="7">
                  <c:v>Haridus</c:v>
                </c:pt>
                <c:pt idx="8">
                  <c:v>Sotsiaalne kaitse</c:v>
                </c:pt>
              </c:strCache>
            </c:strRef>
          </c:cat>
          <c:val>
            <c:numRef>
              <c:f>'Kulud TA lõikes'!$I$4:$I$12</c:f>
              <c:numCache>
                <c:formatCode>#,##0.00</c:formatCode>
                <c:ptCount val="9"/>
                <c:pt idx="0">
                  <c:v>1089960</c:v>
                </c:pt>
                <c:pt idx="1">
                  <c:v>17444</c:v>
                </c:pt>
                <c:pt idx="2">
                  <c:v>1630153</c:v>
                </c:pt>
                <c:pt idx="3">
                  <c:v>448877.26</c:v>
                </c:pt>
                <c:pt idx="4">
                  <c:v>179720</c:v>
                </c:pt>
                <c:pt idx="5">
                  <c:v>12708</c:v>
                </c:pt>
                <c:pt idx="6">
                  <c:v>1024263.6</c:v>
                </c:pt>
                <c:pt idx="7">
                  <c:v>4521111.4000000004</c:v>
                </c:pt>
                <c:pt idx="8">
                  <c:v>932268.9</c:v>
                </c:pt>
              </c:numCache>
            </c:numRef>
          </c:val>
        </c:ser>
        <c:ser>
          <c:idx val="1"/>
          <c:order val="1"/>
          <c:tx>
            <c:strRef>
              <c:f>'Kulud TA lõikes'!$J$3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'Kulud TA lõikes'!$H$4:$H$12</c:f>
              <c:strCache>
                <c:ptCount val="9"/>
                <c:pt idx="0">
                  <c:v>Üldised valitsussektori teenused</c:v>
                </c:pt>
                <c:pt idx="1">
                  <c:v>Avalik kord ja julgeolek</c:v>
                </c:pt>
                <c:pt idx="2">
                  <c:v>Majandus</c:v>
                </c:pt>
                <c:pt idx="3">
                  <c:v>Keskkonnakaitse</c:v>
                </c:pt>
                <c:pt idx="4">
                  <c:v>Elamu- ja kommunaalmajandus</c:v>
                </c:pt>
                <c:pt idx="5">
                  <c:v>Tervishoid</c:v>
                </c:pt>
                <c:pt idx="6">
                  <c:v>Vaba aeg, kultuur ja religioon</c:v>
                </c:pt>
                <c:pt idx="7">
                  <c:v>Haridus</c:v>
                </c:pt>
                <c:pt idx="8">
                  <c:v>Sotsiaalne kaitse</c:v>
                </c:pt>
              </c:strCache>
            </c:strRef>
          </c:cat>
          <c:val>
            <c:numRef>
              <c:f>'Kulud TA lõikes'!$J$4:$J$12</c:f>
              <c:numCache>
                <c:formatCode>#,##0.00</c:formatCode>
                <c:ptCount val="9"/>
                <c:pt idx="0">
                  <c:v>1056219.77</c:v>
                </c:pt>
                <c:pt idx="1">
                  <c:v>15896</c:v>
                </c:pt>
                <c:pt idx="2">
                  <c:v>3435264.9</c:v>
                </c:pt>
                <c:pt idx="3">
                  <c:v>373736.33</c:v>
                </c:pt>
                <c:pt idx="4">
                  <c:v>186037.6</c:v>
                </c:pt>
                <c:pt idx="5">
                  <c:v>13008</c:v>
                </c:pt>
                <c:pt idx="6">
                  <c:v>1093853.6499999999</c:v>
                </c:pt>
                <c:pt idx="7">
                  <c:v>4215418.9000000004</c:v>
                </c:pt>
                <c:pt idx="8">
                  <c:v>1092524.05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944312"/>
        <c:axId val="241758144"/>
      </c:barChart>
      <c:catAx>
        <c:axId val="24194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41758144"/>
        <c:crosses val="autoZero"/>
        <c:auto val="1"/>
        <c:lblAlgn val="ctr"/>
        <c:lblOffset val="100"/>
        <c:noMultiLvlLbl val="0"/>
      </c:catAx>
      <c:valAx>
        <c:axId val="24175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4194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7406475140714"/>
          <c:y val="0.20299203307551159"/>
          <c:w val="0.73981172353455815"/>
          <c:h val="0.51032990283791835"/>
        </c:manualLayout>
      </c:layout>
      <c:pie3DChart>
        <c:varyColors val="1"/>
        <c:ser>
          <c:idx val="0"/>
          <c:order val="0"/>
          <c:tx>
            <c:strRef>
              <c:f>'Kulud TA lõikes'!$I$3</c:f>
              <c:strCache>
                <c:ptCount val="1"/>
                <c:pt idx="0">
                  <c:v>2019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'Kulud TA lõikes'!$H$4:$H$12</c:f>
              <c:strCache>
                <c:ptCount val="9"/>
                <c:pt idx="0">
                  <c:v>Üldised valitsussektori teenused</c:v>
                </c:pt>
                <c:pt idx="1">
                  <c:v>Avalik kord ja julgeolek</c:v>
                </c:pt>
                <c:pt idx="2">
                  <c:v>Majandus</c:v>
                </c:pt>
                <c:pt idx="3">
                  <c:v>Keskkonnakaitse</c:v>
                </c:pt>
                <c:pt idx="4">
                  <c:v>Elamu- ja kommunaalmajandus</c:v>
                </c:pt>
                <c:pt idx="5">
                  <c:v>Tervishoid</c:v>
                </c:pt>
                <c:pt idx="6">
                  <c:v>Vaba aeg, kultuur ja religioon</c:v>
                </c:pt>
                <c:pt idx="7">
                  <c:v>Haridus</c:v>
                </c:pt>
                <c:pt idx="8">
                  <c:v>Sotsiaalne kaitse</c:v>
                </c:pt>
              </c:strCache>
            </c:strRef>
          </c:cat>
          <c:val>
            <c:numRef>
              <c:f>'Kulud TA lõikes'!$I$4:$I$12</c:f>
              <c:numCache>
                <c:formatCode>#,##0.00</c:formatCode>
                <c:ptCount val="9"/>
                <c:pt idx="0">
                  <c:v>1089960</c:v>
                </c:pt>
                <c:pt idx="1">
                  <c:v>17444</c:v>
                </c:pt>
                <c:pt idx="2">
                  <c:v>1630153</c:v>
                </c:pt>
                <c:pt idx="3">
                  <c:v>448877.26</c:v>
                </c:pt>
                <c:pt idx="4">
                  <c:v>179720</c:v>
                </c:pt>
                <c:pt idx="5">
                  <c:v>12708</c:v>
                </c:pt>
                <c:pt idx="6">
                  <c:v>1024263.6</c:v>
                </c:pt>
                <c:pt idx="7">
                  <c:v>4521111.4000000004</c:v>
                </c:pt>
                <c:pt idx="8">
                  <c:v>932268.9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90195655111031"/>
          <c:y val="0.75725266150463"/>
          <c:w val="0.7955747429824207"/>
          <c:h val="0.22334331909135061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t-EE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Põhitegevuse</a:t>
            </a:r>
            <a:r>
              <a:rPr lang="et-EE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kulud </a:t>
            </a:r>
            <a:endParaRPr lang="en-US" sz="1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t-EE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586169963234405E-2"/>
          <c:y val="0.27687834149980528"/>
          <c:w val="0.88769659727258177"/>
          <c:h val="0.55895273126816425"/>
        </c:manualLayout>
      </c:layout>
      <c:pie3DChart>
        <c:varyColors val="1"/>
        <c:ser>
          <c:idx val="0"/>
          <c:order val="0"/>
          <c:tx>
            <c:strRef>
              <c:f>'Kululiigid kokku'!$I$5</c:f>
              <c:strCache>
                <c:ptCount val="1"/>
                <c:pt idx="0">
                  <c:v>2019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'Kululiigid kokku'!$H$6:$H$23</c:f>
              <c:strCache>
                <c:ptCount val="5"/>
                <c:pt idx="0">
                  <c:v>Sotsiaaltoetused</c:v>
                </c:pt>
                <c:pt idx="1">
                  <c:v>Antavad tegevustoetused</c:v>
                </c:pt>
                <c:pt idx="2">
                  <c:v>Personalikulud</c:v>
                </c:pt>
                <c:pt idx="3">
                  <c:v>Majandamiskulud</c:v>
                </c:pt>
                <c:pt idx="4">
                  <c:v>Muud kulud</c:v>
                </c:pt>
              </c:strCache>
            </c:strRef>
          </c:cat>
          <c:val>
            <c:numRef>
              <c:f>'Kululiigid kokku'!$I$6:$I$23</c:f>
              <c:numCache>
                <c:formatCode>#,##0</c:formatCode>
                <c:ptCount val="5"/>
                <c:pt idx="0">
                  <c:v>286882.27</c:v>
                </c:pt>
                <c:pt idx="1">
                  <c:v>263168</c:v>
                </c:pt>
                <c:pt idx="2">
                  <c:v>4769712.09</c:v>
                </c:pt>
                <c:pt idx="3">
                  <c:v>2663210.7999999998</c:v>
                </c:pt>
                <c:pt idx="4">
                  <c:v>40145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t-EE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Investeeringud 2019</a:t>
            </a:r>
          </a:p>
        </c:rich>
      </c:tx>
      <c:layout>
        <c:manualLayout>
          <c:xMode val="edge"/>
          <c:yMode val="edge"/>
          <c:x val="0.39248369888414142"/>
          <c:y val="1.2190474727802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157534586089177"/>
          <c:y val="0.13364959776232799"/>
          <c:w val="0.71592300962379707"/>
          <c:h val="0.76273148148148151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1.5894039735099338E-2"/>
                  <c:y val="0.1737142648711793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687212111731065E-2"/>
                  <c:y val="-9.14285604585151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515113590933584E-2"/>
                  <c:y val="-9.44761791404659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6616189532599818E-2"/>
                  <c:y val="-3.35238055014556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Invest.!$E$3:$E$8</c:f>
              <c:strCache>
                <c:ptCount val="6"/>
                <c:pt idx="0">
                  <c:v>Valitsemine</c:v>
                </c:pt>
                <c:pt idx="1">
                  <c:v>Majandus</c:v>
                </c:pt>
                <c:pt idx="2">
                  <c:v>Keskkonnakaitse</c:v>
                </c:pt>
                <c:pt idx="3">
                  <c:v>Elamumajandus</c:v>
                </c:pt>
                <c:pt idx="4">
                  <c:v>Kultuur</c:v>
                </c:pt>
                <c:pt idx="5">
                  <c:v>Haridus</c:v>
                </c:pt>
              </c:strCache>
            </c:strRef>
          </c:cat>
          <c:val>
            <c:numRef>
              <c:f>Invest.!$F$3:$F$8</c:f>
              <c:numCache>
                <c:formatCode>#,##0</c:formatCode>
                <c:ptCount val="6"/>
                <c:pt idx="0">
                  <c:v>195000</c:v>
                </c:pt>
                <c:pt idx="1">
                  <c:v>1247000</c:v>
                </c:pt>
                <c:pt idx="2">
                  <c:v>17000</c:v>
                </c:pt>
                <c:pt idx="3">
                  <c:v>35000</c:v>
                </c:pt>
                <c:pt idx="4">
                  <c:v>93011</c:v>
                </c:pt>
                <c:pt idx="5">
                  <c:v>216377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32302</xdr:colOff>
      <xdr:row>11</xdr:row>
      <xdr:rowOff>27954</xdr:rowOff>
    </xdr:from>
    <xdr:to>
      <xdr:col>16</xdr:col>
      <xdr:colOff>381000</xdr:colOff>
      <xdr:row>29</xdr:row>
      <xdr:rowOff>23192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157162</xdr:rowOff>
    </xdr:from>
    <xdr:to>
      <xdr:col>17</xdr:col>
      <xdr:colOff>361950</xdr:colOff>
      <xdr:row>12</xdr:row>
      <xdr:rowOff>176212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333374</xdr:colOff>
      <xdr:row>15</xdr:row>
      <xdr:rowOff>0</xdr:rowOff>
    </xdr:from>
    <xdr:to>
      <xdr:col>12</xdr:col>
      <xdr:colOff>514350</xdr:colOff>
      <xdr:row>35</xdr:row>
      <xdr:rowOff>76200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256762</xdr:colOff>
      <xdr:row>42</xdr:row>
      <xdr:rowOff>140804</xdr:rowOff>
    </xdr:from>
    <xdr:to>
      <xdr:col>13</xdr:col>
      <xdr:colOff>314741</xdr:colOff>
      <xdr:row>60</xdr:row>
      <xdr:rowOff>17393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10</xdr:row>
      <xdr:rowOff>109537</xdr:rowOff>
    </xdr:from>
    <xdr:to>
      <xdr:col>11</xdr:col>
      <xdr:colOff>361950</xdr:colOff>
      <xdr:row>27</xdr:row>
      <xdr:rowOff>228600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ire.appo/My%20Documents/T&#213;RVA%20vald/2019.a.%20EELARVE/Saadetud%20vormid/Noortekeskuse%20eelarve%202019%20koos%20selgitustega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4"/>
      <sheetName val="805"/>
      <sheetName val="806"/>
      <sheetName val="807"/>
      <sheetName val="808"/>
      <sheetName val="809"/>
      <sheetName val="803"/>
      <sheetName val="Ko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15" zoomScaleNormal="115" workbookViewId="0"/>
  </sheetViews>
  <sheetFormatPr defaultRowHeight="19.5" customHeight="1" x14ac:dyDescent="0.25"/>
  <cols>
    <col min="1" max="1" width="8" customWidth="1"/>
    <col min="2" max="2" width="35" customWidth="1"/>
    <col min="3" max="3" width="20" customWidth="1"/>
    <col min="4" max="4" width="16.42578125" customWidth="1"/>
    <col min="5" max="5" width="17.140625" customWidth="1"/>
    <col min="6" max="6" width="16.7109375" customWidth="1"/>
    <col min="7" max="7" width="23" customWidth="1"/>
    <col min="8" max="9" width="19.5703125" customWidth="1"/>
  </cols>
  <sheetData>
    <row r="1" spans="1:6" ht="19.5" customHeight="1" x14ac:dyDescent="0.25">
      <c r="A1" s="1" t="s">
        <v>1087</v>
      </c>
      <c r="B1" s="2"/>
      <c r="C1" s="2"/>
      <c r="D1" s="2"/>
      <c r="E1" s="2"/>
      <c r="F1" s="2"/>
    </row>
    <row r="2" spans="1:6" ht="19.5" customHeight="1" x14ac:dyDescent="0.25">
      <c r="A2" s="2"/>
      <c r="B2" s="3"/>
      <c r="C2" s="385" t="s">
        <v>1040</v>
      </c>
      <c r="D2" s="386"/>
      <c r="E2" s="386"/>
      <c r="F2" s="243"/>
    </row>
    <row r="3" spans="1:6" ht="19.5" customHeight="1" thickBot="1" x14ac:dyDescent="0.3">
      <c r="A3" s="2"/>
      <c r="B3" s="4"/>
      <c r="C3" s="241" t="s">
        <v>270</v>
      </c>
      <c r="D3" s="242" t="s">
        <v>271</v>
      </c>
      <c r="E3" s="244" t="s">
        <v>1065</v>
      </c>
      <c r="F3" s="244" t="s">
        <v>1066</v>
      </c>
    </row>
    <row r="4" spans="1:6" ht="19.5" customHeight="1" thickBot="1" x14ac:dyDescent="0.3">
      <c r="A4" s="5"/>
      <c r="B4" s="6" t="s">
        <v>1</v>
      </c>
      <c r="C4" s="42">
        <f>C5+C12+C13+C17</f>
        <v>8271238</v>
      </c>
      <c r="D4" s="42">
        <f>D5+D12+D13+D17</f>
        <v>8301471.3399999999</v>
      </c>
      <c r="E4" s="43">
        <f>E5+E12+E13+E17</f>
        <v>8234550.4499999993</v>
      </c>
      <c r="F4" s="43">
        <f>F5+F12+F13+F17</f>
        <v>8269003.7400000002</v>
      </c>
    </row>
    <row r="5" spans="1:6" ht="19.5" customHeight="1" thickBot="1" x14ac:dyDescent="0.3">
      <c r="A5" s="7" t="s">
        <v>2</v>
      </c>
      <c r="B5" s="8" t="s">
        <v>3</v>
      </c>
      <c r="C5" s="9">
        <f>SUM(C6:C11)</f>
        <v>4635600</v>
      </c>
      <c r="D5" s="9">
        <f>SUM(D6:D11)</f>
        <v>4401000</v>
      </c>
      <c r="E5" s="10">
        <f>SUM(E6:E11)</f>
        <v>4369301.5</v>
      </c>
      <c r="F5" s="10">
        <f>SUM(F6:F11)</f>
        <v>4404867.08</v>
      </c>
    </row>
    <row r="6" spans="1:6" ht="19.5" customHeight="1" x14ac:dyDescent="0.25">
      <c r="A6" s="11" t="s">
        <v>4</v>
      </c>
      <c r="B6" s="12" t="s">
        <v>5</v>
      </c>
      <c r="C6" s="13">
        <f>Tulud!C5</f>
        <v>4330000</v>
      </c>
      <c r="D6" s="13">
        <f>Tulud!D5</f>
        <v>4100000</v>
      </c>
      <c r="E6" s="13">
        <f>Tulud!F5</f>
        <v>4071002</v>
      </c>
      <c r="F6" s="13">
        <f>Tulud!G5</f>
        <v>4106772.46</v>
      </c>
    </row>
    <row r="7" spans="1:6" ht="19.5" customHeight="1" x14ac:dyDescent="0.25">
      <c r="A7" s="11" t="s">
        <v>6</v>
      </c>
      <c r="B7" s="12" t="s">
        <v>7</v>
      </c>
      <c r="C7" s="13">
        <f>Tulud!C6</f>
        <v>305000</v>
      </c>
      <c r="D7" s="13">
        <f>Tulud!D6</f>
        <v>300000</v>
      </c>
      <c r="E7" s="13">
        <f>Tulud!F6</f>
        <v>297597</v>
      </c>
      <c r="F7" s="13">
        <f>Tulud!G6</f>
        <v>297392.12</v>
      </c>
    </row>
    <row r="8" spans="1:6" ht="19.5" customHeight="1" x14ac:dyDescent="0.25">
      <c r="A8" s="11" t="s">
        <v>8</v>
      </c>
      <c r="B8" s="12" t="s">
        <v>9</v>
      </c>
      <c r="C8" s="13"/>
      <c r="D8" s="13"/>
      <c r="E8" s="13"/>
      <c r="F8" s="13"/>
    </row>
    <row r="9" spans="1:6" ht="19.5" customHeight="1" x14ac:dyDescent="0.25">
      <c r="A9" s="11" t="s">
        <v>10</v>
      </c>
      <c r="B9" s="12" t="s">
        <v>11</v>
      </c>
      <c r="C9" s="13">
        <f>Tulud!C7</f>
        <v>600</v>
      </c>
      <c r="D9" s="13">
        <f>Tulud!D7</f>
        <v>500</v>
      </c>
      <c r="E9" s="13">
        <f>Tulud!F7</f>
        <v>702.5</v>
      </c>
      <c r="F9" s="13">
        <f>Tulud!G7</f>
        <v>702.5</v>
      </c>
    </row>
    <row r="10" spans="1:6" ht="19.5" customHeight="1" x14ac:dyDescent="0.25">
      <c r="A10" s="11" t="s">
        <v>12</v>
      </c>
      <c r="B10" s="12" t="s">
        <v>13</v>
      </c>
      <c r="C10" s="13">
        <f>Tulud!C8</f>
        <v>0</v>
      </c>
      <c r="D10" s="13">
        <f>Tulud!D8</f>
        <v>500</v>
      </c>
      <c r="E10" s="13">
        <f>Tulud!F8</f>
        <v>0</v>
      </c>
      <c r="F10" s="13">
        <f>Tulud!G8</f>
        <v>0</v>
      </c>
    </row>
    <row r="11" spans="1:6" ht="19.5" customHeight="1" thickBot="1" x14ac:dyDescent="0.3">
      <c r="A11" s="11" t="s">
        <v>14</v>
      </c>
      <c r="B11" s="12" t="s">
        <v>15</v>
      </c>
      <c r="C11" s="13"/>
      <c r="D11" s="13"/>
      <c r="E11" s="13"/>
      <c r="F11" s="13"/>
    </row>
    <row r="12" spans="1:6" ht="19.5" customHeight="1" thickBot="1" x14ac:dyDescent="0.3">
      <c r="A12" s="7" t="s">
        <v>16</v>
      </c>
      <c r="B12" s="8" t="s">
        <v>17</v>
      </c>
      <c r="C12" s="14">
        <f>Tulud!C9</f>
        <v>364023</v>
      </c>
      <c r="D12" s="14">
        <f>Tulud!D9</f>
        <v>480232</v>
      </c>
      <c r="E12" s="14">
        <f>Tulud!F9</f>
        <v>418391.56</v>
      </c>
      <c r="F12" s="14">
        <f>Tulud!G9</f>
        <v>428281.13</v>
      </c>
    </row>
    <row r="13" spans="1:6" ht="19.5" customHeight="1" thickBot="1" x14ac:dyDescent="0.3">
      <c r="A13" s="7"/>
      <c r="B13" s="8" t="s">
        <v>18</v>
      </c>
      <c r="C13" s="9">
        <f>C14+C15+C16</f>
        <v>3243615</v>
      </c>
      <c r="D13" s="9">
        <f>D14+D15+D16</f>
        <v>3402431.34</v>
      </c>
      <c r="E13" s="10">
        <f>E14+E15+E16</f>
        <v>3411409.59</v>
      </c>
      <c r="F13" s="10">
        <f>F14+F15+F16</f>
        <v>3404065.8200000003</v>
      </c>
    </row>
    <row r="14" spans="1:6" ht="19.5" customHeight="1" x14ac:dyDescent="0.25">
      <c r="A14" s="11" t="s">
        <v>19</v>
      </c>
      <c r="B14" s="12" t="s">
        <v>20</v>
      </c>
      <c r="C14" s="13">
        <f>Tulud!C102</f>
        <v>946980</v>
      </c>
      <c r="D14" s="13">
        <f>Tulud!D102</f>
        <v>869055</v>
      </c>
      <c r="E14" s="13">
        <f>Tulud!F102</f>
        <v>869055</v>
      </c>
      <c r="F14" s="13">
        <f>Tulud!G102</f>
        <v>869055</v>
      </c>
    </row>
    <row r="15" spans="1:6" ht="19.5" customHeight="1" x14ac:dyDescent="0.25">
      <c r="A15" s="11" t="s">
        <v>21</v>
      </c>
      <c r="B15" s="12" t="s">
        <v>22</v>
      </c>
      <c r="C15" s="13">
        <f>Tulud!C104</f>
        <v>2229419</v>
      </c>
      <c r="D15" s="13">
        <f>Tulud!D104</f>
        <v>2184204</v>
      </c>
      <c r="E15" s="13">
        <f>Tulud!F104</f>
        <v>2184204</v>
      </c>
      <c r="F15" s="13">
        <f>Tulud!G104</f>
        <v>2184204</v>
      </c>
    </row>
    <row r="16" spans="1:6" ht="19.5" customHeight="1" thickBot="1" x14ac:dyDescent="0.3">
      <c r="A16" s="11" t="s">
        <v>23</v>
      </c>
      <c r="B16" s="12" t="s">
        <v>24</v>
      </c>
      <c r="C16" s="13">
        <f>Tulud!C68</f>
        <v>67216</v>
      </c>
      <c r="D16" s="13">
        <f>Tulud!D68</f>
        <v>349172.33999999997</v>
      </c>
      <c r="E16" s="13">
        <f>Tulud!F68</f>
        <v>358150.59</v>
      </c>
      <c r="F16" s="13">
        <f>Tulud!G68</f>
        <v>350806.82000000007</v>
      </c>
    </row>
    <row r="17" spans="1:6" ht="19.5" customHeight="1" thickBot="1" x14ac:dyDescent="0.3">
      <c r="A17" s="7"/>
      <c r="B17" s="8" t="s">
        <v>25</v>
      </c>
      <c r="C17" s="9">
        <f>SUM(C18:C21)</f>
        <v>28000</v>
      </c>
      <c r="D17" s="10">
        <f>SUM(D18:D21)</f>
        <v>17808</v>
      </c>
      <c r="E17" s="10">
        <f>SUM(E18:E21)</f>
        <v>35447.800000000003</v>
      </c>
      <c r="F17" s="10">
        <f>SUM(F18:F21)</f>
        <v>31789.710000000003</v>
      </c>
    </row>
    <row r="18" spans="1:6" ht="19.5" customHeight="1" x14ac:dyDescent="0.25">
      <c r="A18" s="11" t="s">
        <v>26</v>
      </c>
      <c r="B18" s="12" t="s">
        <v>27</v>
      </c>
      <c r="C18" s="15">
        <f>Tulud!C119</f>
        <v>8000</v>
      </c>
      <c r="D18" s="15">
        <f>Tulud!D119</f>
        <v>0</v>
      </c>
      <c r="E18" s="15">
        <f>Tulud!F119</f>
        <v>7668</v>
      </c>
      <c r="F18" s="15">
        <f>Tulud!G119</f>
        <v>7603.26</v>
      </c>
    </row>
    <row r="19" spans="1:6" ht="21.75" customHeight="1" x14ac:dyDescent="0.25">
      <c r="A19" s="11" t="s">
        <v>28</v>
      </c>
      <c r="B19" s="12" t="s">
        <v>29</v>
      </c>
      <c r="C19" s="13">
        <f>Tulud!C120+Tulud!C121</f>
        <v>20000</v>
      </c>
      <c r="D19" s="13">
        <f>Tulud!D120+Tulud!D121</f>
        <v>13520</v>
      </c>
      <c r="E19" s="13">
        <f>Tulud!F120+Tulud!F121</f>
        <v>17895</v>
      </c>
      <c r="F19" s="13">
        <f>Tulud!G120+Tulud!G121</f>
        <v>17804.25</v>
      </c>
    </row>
    <row r="20" spans="1:6" ht="28.5" customHeight="1" x14ac:dyDescent="0.25">
      <c r="A20" s="11" t="s">
        <v>30</v>
      </c>
      <c r="B20" s="12" t="s">
        <v>31</v>
      </c>
      <c r="C20" s="13"/>
      <c r="D20" s="13"/>
      <c r="E20" s="13"/>
      <c r="F20" s="13"/>
    </row>
    <row r="21" spans="1:6" ht="19.5" customHeight="1" thickBot="1" x14ac:dyDescent="0.3">
      <c r="A21" s="11" t="s">
        <v>32</v>
      </c>
      <c r="B21" s="12" t="s">
        <v>25</v>
      </c>
      <c r="C21" s="16">
        <f>Tulud!C117+Tulud!C123+Tulud!C124+Tulud!C125</f>
        <v>0</v>
      </c>
      <c r="D21" s="16">
        <f>Tulud!D117+Tulud!D123+Tulud!D124+Tulud!D125+Tulud!D115</f>
        <v>4288</v>
      </c>
      <c r="E21" s="16">
        <f>Tulud!F117+Tulud!F123+Tulud!F124+Tulud!F125+Tulud!F115</f>
        <v>9884.7999999999993</v>
      </c>
      <c r="F21" s="16">
        <f>Tulud!G117+Tulud!G123+Tulud!G124+Tulud!G125+Tulud!G115</f>
        <v>6382.2</v>
      </c>
    </row>
    <row r="22" spans="1:6" ht="19.5" customHeight="1" thickBot="1" x14ac:dyDescent="0.3">
      <c r="A22" s="7"/>
      <c r="B22" s="8" t="s">
        <v>33</v>
      </c>
      <c r="C22" s="17">
        <f>C23+C28</f>
        <v>8023118.1600000001</v>
      </c>
      <c r="D22" s="17">
        <f>D23+D28</f>
        <v>7954892.4899999993</v>
      </c>
      <c r="E22" s="9">
        <f>E23+E28</f>
        <v>7374622.4899999993</v>
      </c>
      <c r="F22" s="9">
        <f>F23+F28</f>
        <v>7278985.8000000007</v>
      </c>
    </row>
    <row r="23" spans="1:6" ht="19.5" customHeight="1" thickBot="1" x14ac:dyDescent="0.3">
      <c r="A23" s="7"/>
      <c r="B23" s="8" t="s">
        <v>34</v>
      </c>
      <c r="C23" s="17">
        <f>C24+C25+C26+C27</f>
        <v>550050.27</v>
      </c>
      <c r="D23" s="17">
        <f>D24+D25+D26+D27</f>
        <v>563530.6</v>
      </c>
      <c r="E23" s="17">
        <f>E24+E25+E26+E27</f>
        <v>464789.92000000004</v>
      </c>
      <c r="F23" s="17">
        <f>F24+F25+F26+F27</f>
        <v>472412.68999999994</v>
      </c>
    </row>
    <row r="24" spans="1:6" ht="23.25" customHeight="1" x14ac:dyDescent="0.25">
      <c r="A24" s="11" t="s">
        <v>35</v>
      </c>
      <c r="B24" s="168" t="s">
        <v>36</v>
      </c>
      <c r="C24" s="18"/>
      <c r="D24" s="18"/>
      <c r="E24" s="18"/>
      <c r="F24" s="18"/>
    </row>
    <row r="25" spans="1:6" ht="19.5" customHeight="1" x14ac:dyDescent="0.25">
      <c r="A25" s="11" t="s">
        <v>37</v>
      </c>
      <c r="B25" s="182" t="s">
        <v>38</v>
      </c>
      <c r="C25" s="13">
        <f>'Kululiigid kokku'!C6</f>
        <v>286882.27</v>
      </c>
      <c r="D25" s="13">
        <f>'Kululiigid kokku'!D6</f>
        <v>322847.59999999998</v>
      </c>
      <c r="E25" s="13">
        <f>'Kululiigid kokku'!E6</f>
        <v>229130.91</v>
      </c>
      <c r="F25" s="13">
        <f>'Kululiigid kokku'!F6</f>
        <v>228374.68</v>
      </c>
    </row>
    <row r="26" spans="1:6" ht="24.75" customHeight="1" x14ac:dyDescent="0.25">
      <c r="A26" s="11" t="s">
        <v>580</v>
      </c>
      <c r="B26" s="168" t="s">
        <v>39</v>
      </c>
      <c r="C26" s="19">
        <f>'Kululiigid kokku'!C42</f>
        <v>263168</v>
      </c>
      <c r="D26" s="19">
        <f>'Kululiigid kokku'!D42</f>
        <v>240683</v>
      </c>
      <c r="E26" s="19">
        <f>'Kululiigid kokku'!E42</f>
        <v>235659.01</v>
      </c>
      <c r="F26" s="19">
        <f>'Kululiigid kokku'!F42</f>
        <v>244038.00999999998</v>
      </c>
    </row>
    <row r="27" spans="1:6" ht="19.5" customHeight="1" thickBot="1" x14ac:dyDescent="0.3">
      <c r="A27" s="11" t="s">
        <v>40</v>
      </c>
      <c r="B27" s="168" t="s">
        <v>41</v>
      </c>
      <c r="C27" s="13"/>
      <c r="D27" s="13"/>
      <c r="E27" s="13"/>
      <c r="F27" s="13"/>
    </row>
    <row r="28" spans="1:6" ht="19.5" customHeight="1" thickBot="1" x14ac:dyDescent="0.3">
      <c r="A28" s="7"/>
      <c r="B28" s="8" t="s">
        <v>42</v>
      </c>
      <c r="C28" s="10">
        <f>C29+C30+C31</f>
        <v>7473067.8899999997</v>
      </c>
      <c r="D28" s="10">
        <f>D29+D30+D31</f>
        <v>7391361.8899999997</v>
      </c>
      <c r="E28" s="10">
        <f>E29+E30+E31</f>
        <v>6909832.5699999994</v>
      </c>
      <c r="F28" s="10">
        <f>F29+F30+F31</f>
        <v>6806573.1100000003</v>
      </c>
    </row>
    <row r="29" spans="1:6" ht="19.5" customHeight="1" x14ac:dyDescent="0.25">
      <c r="A29" s="11" t="s">
        <v>43</v>
      </c>
      <c r="B29" s="12" t="s">
        <v>44</v>
      </c>
      <c r="C29" s="13">
        <f>'Kululiigid kokku'!C46</f>
        <v>4769712.09</v>
      </c>
      <c r="D29" s="13">
        <f>'Kululiigid kokku'!D46</f>
        <v>4732402.75</v>
      </c>
      <c r="E29" s="13">
        <f>'Kululiigid kokku'!E46</f>
        <v>4545870.46</v>
      </c>
      <c r="F29" s="13">
        <f>'Kululiigid kokku'!F46</f>
        <v>4406203.080000001</v>
      </c>
    </row>
    <row r="30" spans="1:6" ht="19.5" customHeight="1" x14ac:dyDescent="0.25">
      <c r="A30" s="11" t="s">
        <v>45</v>
      </c>
      <c r="B30" s="12" t="s">
        <v>46</v>
      </c>
      <c r="C30" s="13">
        <f>'Kululiigid kokku'!C55</f>
        <v>2663210.7999999998</v>
      </c>
      <c r="D30" s="13">
        <f>'Kululiigid kokku'!D55</f>
        <v>2643504.1399999997</v>
      </c>
      <c r="E30" s="13">
        <f>'Kululiigid kokku'!E55</f>
        <v>2362086.0500000003</v>
      </c>
      <c r="F30" s="13">
        <f>'Kululiigid kokku'!F55</f>
        <v>2398493.9700000002</v>
      </c>
    </row>
    <row r="31" spans="1:6" ht="19.5" customHeight="1" thickBot="1" x14ac:dyDescent="0.3">
      <c r="A31" s="11" t="s">
        <v>47</v>
      </c>
      <c r="B31" s="12" t="s">
        <v>48</v>
      </c>
      <c r="C31" s="13">
        <f>'Kululiigid kokku'!C166</f>
        <v>40145</v>
      </c>
      <c r="D31" s="13">
        <f>'Kululiigid kokku'!D166</f>
        <v>15455</v>
      </c>
      <c r="E31" s="13">
        <f>'Kululiigid kokku'!E166</f>
        <v>1876.06</v>
      </c>
      <c r="F31" s="13">
        <f>'Kululiigid kokku'!F166</f>
        <v>1876.06</v>
      </c>
    </row>
    <row r="32" spans="1:6" ht="19.5" customHeight="1" thickBot="1" x14ac:dyDescent="0.3">
      <c r="A32" s="7"/>
      <c r="B32" s="8" t="s">
        <v>49</v>
      </c>
      <c r="C32" s="20">
        <f>C4-C22</f>
        <v>248119.83999999985</v>
      </c>
      <c r="D32" s="20">
        <f t="shared" ref="D32:E32" si="0">D4-D22</f>
        <v>346578.85000000056</v>
      </c>
      <c r="E32" s="20">
        <f t="shared" si="0"/>
        <v>859927.96</v>
      </c>
      <c r="F32" s="20">
        <f t="shared" ref="F32" si="1">F4-F22</f>
        <v>990017.93999999948</v>
      </c>
    </row>
    <row r="33" spans="1:6" ht="19.5" customHeight="1" thickBot="1" x14ac:dyDescent="0.3">
      <c r="A33" s="7"/>
      <c r="B33" s="177" t="s">
        <v>50</v>
      </c>
      <c r="C33" s="21">
        <f>C34-C35+C36-C37+C38-C39+C40-C41+C42-C43+C44-C45</f>
        <v>-1210888</v>
      </c>
      <c r="D33" s="21">
        <f>D34-D35+D36-D37+D38-D39+D40-D41+D42-D43+D44-D45</f>
        <v>-1508626.71</v>
      </c>
      <c r="E33" s="21">
        <f>E34-E35+E36-E37+E38-E39+E40-E41+E42-E43+E44-E45</f>
        <v>-871762.06999999972</v>
      </c>
      <c r="F33" s="21">
        <f>F34-F35+F36-F37+F38-F39+F40-F41+F42-F43+F44-F45</f>
        <v>-219217.80999999991</v>
      </c>
    </row>
    <row r="34" spans="1:6" ht="19.5" customHeight="1" x14ac:dyDescent="0.25">
      <c r="A34" s="11" t="s">
        <v>51</v>
      </c>
      <c r="B34" s="12" t="s">
        <v>52</v>
      </c>
      <c r="C34" s="13">
        <f>Tulud!C144</f>
        <v>60000</v>
      </c>
      <c r="D34" s="13">
        <f>Tulud!D144</f>
        <v>3000</v>
      </c>
      <c r="E34" s="13">
        <f>Tulud!F144</f>
        <v>13433.59</v>
      </c>
      <c r="F34" s="13">
        <f>Tulud!G144</f>
        <v>13433.59</v>
      </c>
    </row>
    <row r="35" spans="1:6" ht="19.5" customHeight="1" x14ac:dyDescent="0.25">
      <c r="A35" s="11" t="s">
        <v>53</v>
      </c>
      <c r="B35" s="12" t="s">
        <v>54</v>
      </c>
      <c r="C35" s="13">
        <f>'Kululiigid kokku'!C173</f>
        <v>1696388</v>
      </c>
      <c r="D35" s="13">
        <f>'Kululiigid kokku'!D173</f>
        <v>3438778.9</v>
      </c>
      <c r="E35" s="13">
        <f>'Kululiigid kokku'!E173</f>
        <v>2461113.0799999996</v>
      </c>
      <c r="F35" s="342">
        <f>'Kululiigid kokku'!F173</f>
        <v>1394850.6199999999</v>
      </c>
    </row>
    <row r="36" spans="1:6" ht="24" customHeight="1" x14ac:dyDescent="0.25">
      <c r="A36" s="11" t="s">
        <v>55</v>
      </c>
      <c r="B36" s="167" t="s">
        <v>56</v>
      </c>
      <c r="C36" s="13">
        <f>Tulud!C139</f>
        <v>562500</v>
      </c>
      <c r="D36" s="13">
        <f>Tulud!D139</f>
        <v>2015440</v>
      </c>
      <c r="E36" s="13">
        <f>Tulud!F139</f>
        <v>1760142.73</v>
      </c>
      <c r="F36" s="13">
        <f>Tulud!G139</f>
        <v>1351779.6199999999</v>
      </c>
    </row>
    <row r="37" spans="1:6" ht="29.25" customHeight="1" x14ac:dyDescent="0.25">
      <c r="A37" s="11" t="s">
        <v>57</v>
      </c>
      <c r="B37" s="12" t="s">
        <v>58</v>
      </c>
      <c r="C37" s="13">
        <f>'Kululiigid kokku'!C181</f>
        <v>107000</v>
      </c>
      <c r="D37" s="13">
        <f>'Kululiigid kokku'!D181</f>
        <v>57094</v>
      </c>
      <c r="E37" s="13">
        <f>'Kululiigid kokku'!E181</f>
        <v>158331.72</v>
      </c>
      <c r="F37" s="342">
        <f>'Kululiigid kokku'!F181</f>
        <v>163931.49</v>
      </c>
    </row>
    <row r="38" spans="1:6" ht="19.5" customHeight="1" x14ac:dyDescent="0.25">
      <c r="A38" s="11" t="s">
        <v>59</v>
      </c>
      <c r="B38" s="12" t="s">
        <v>60</v>
      </c>
      <c r="C38" s="22"/>
      <c r="D38" s="22"/>
      <c r="E38" s="22"/>
      <c r="F38" s="22"/>
    </row>
    <row r="39" spans="1:6" ht="19.5" customHeight="1" x14ac:dyDescent="0.25">
      <c r="A39" s="11" t="s">
        <v>61</v>
      </c>
      <c r="B39" s="12" t="s">
        <v>62</v>
      </c>
      <c r="C39" s="22"/>
      <c r="D39" s="22"/>
      <c r="E39" s="22"/>
      <c r="F39" s="22"/>
    </row>
    <row r="40" spans="1:6" ht="19.5" customHeight="1" x14ac:dyDescent="0.25">
      <c r="A40" s="11" t="s">
        <v>63</v>
      </c>
      <c r="B40" s="12" t="s">
        <v>64</v>
      </c>
      <c r="C40" s="22"/>
      <c r="D40" s="22"/>
      <c r="E40" s="22"/>
      <c r="F40" s="22"/>
    </row>
    <row r="41" spans="1:6" ht="19.5" customHeight="1" x14ac:dyDescent="0.25">
      <c r="A41" s="11" t="s">
        <v>65</v>
      </c>
      <c r="B41" s="12" t="s">
        <v>66</v>
      </c>
      <c r="C41" s="22"/>
      <c r="D41" s="22"/>
      <c r="E41" s="22"/>
      <c r="F41" s="22"/>
    </row>
    <row r="42" spans="1:6" ht="19.5" customHeight="1" x14ac:dyDescent="0.25">
      <c r="A42" s="11" t="s">
        <v>67</v>
      </c>
      <c r="B42" s="12" t="s">
        <v>68</v>
      </c>
      <c r="C42" s="23"/>
      <c r="D42" s="23"/>
      <c r="E42" s="23"/>
      <c r="F42" s="23"/>
    </row>
    <row r="43" spans="1:6" ht="19.5" customHeight="1" x14ac:dyDescent="0.25">
      <c r="A43" s="11" t="s">
        <v>69</v>
      </c>
      <c r="B43" s="12" t="s">
        <v>70</v>
      </c>
      <c r="C43" s="22"/>
      <c r="D43" s="22"/>
      <c r="E43" s="22"/>
      <c r="F43" s="22"/>
    </row>
    <row r="44" spans="1:6" ht="19.5" customHeight="1" x14ac:dyDescent="0.25">
      <c r="A44" s="11" t="s">
        <v>71</v>
      </c>
      <c r="B44" s="12" t="s">
        <v>72</v>
      </c>
      <c r="C44" s="22"/>
      <c r="D44" s="22"/>
      <c r="E44" s="22"/>
      <c r="F44" s="22"/>
    </row>
    <row r="45" spans="1:6" ht="19.5" customHeight="1" thickBot="1" x14ac:dyDescent="0.3">
      <c r="A45" s="11" t="s">
        <v>73</v>
      </c>
      <c r="B45" s="12" t="s">
        <v>74</v>
      </c>
      <c r="C45" s="13">
        <f>'Kululiigid kokku'!C183</f>
        <v>30000</v>
      </c>
      <c r="D45" s="13">
        <f>'Kululiigid kokku'!D183</f>
        <v>31193.81</v>
      </c>
      <c r="E45" s="13">
        <f>'Kululiigid kokku'!E183</f>
        <v>25893.59</v>
      </c>
      <c r="F45" s="342">
        <f>'Kululiigid kokku'!F183</f>
        <v>25648.91</v>
      </c>
    </row>
    <row r="46" spans="1:6" ht="27.75" customHeight="1" thickBot="1" x14ac:dyDescent="0.3">
      <c r="A46" s="7"/>
      <c r="B46" s="181" t="s">
        <v>75</v>
      </c>
      <c r="C46" s="20">
        <f>C32+C33</f>
        <v>-962768.16000000015</v>
      </c>
      <c r="D46" s="20">
        <f>D32+D33</f>
        <v>-1162047.8599999994</v>
      </c>
      <c r="E46" s="20">
        <f>E32+E33</f>
        <v>-11834.109999999753</v>
      </c>
      <c r="F46" s="20">
        <f>F32+F33</f>
        <v>770800.12999999954</v>
      </c>
    </row>
    <row r="47" spans="1:6" ht="19.5" customHeight="1" thickBot="1" x14ac:dyDescent="0.3">
      <c r="A47" s="7"/>
      <c r="B47" s="8" t="s">
        <v>76</v>
      </c>
      <c r="C47" s="21">
        <f>C48+C49</f>
        <v>304810.59999999998</v>
      </c>
      <c r="D47" s="21">
        <f>D48+D49</f>
        <v>787683</v>
      </c>
      <c r="E47" s="21">
        <f>E48+E49</f>
        <v>319690.59999999998</v>
      </c>
      <c r="F47" s="21">
        <f>F48+F49</f>
        <v>319690.59999999998</v>
      </c>
    </row>
    <row r="48" spans="1:6" ht="19.5" customHeight="1" x14ac:dyDescent="0.25">
      <c r="A48" s="11" t="s">
        <v>77</v>
      </c>
      <c r="B48" s="12" t="s">
        <v>78</v>
      </c>
      <c r="C48" s="24">
        <f>Kulud!C193</f>
        <v>627000</v>
      </c>
      <c r="D48" s="24">
        <f>Kulud!D193</f>
        <v>1085000</v>
      </c>
      <c r="E48" s="24">
        <f>Kulud!E193</f>
        <v>600000</v>
      </c>
      <c r="F48" s="24">
        <f>Kulud!F193</f>
        <v>600000</v>
      </c>
    </row>
    <row r="49" spans="1:9" ht="19.5" customHeight="1" thickBot="1" x14ac:dyDescent="0.3">
      <c r="A49" s="11" t="s">
        <v>79</v>
      </c>
      <c r="B49" s="12" t="s">
        <v>80</v>
      </c>
      <c r="C49" s="13">
        <f>-Kulud!C194</f>
        <v>-322189.40000000002</v>
      </c>
      <c r="D49" s="13">
        <f>-Kulud!D194</f>
        <v>-297317</v>
      </c>
      <c r="E49" s="13">
        <f>-Kulud!E194</f>
        <v>-280309.40000000002</v>
      </c>
      <c r="F49" s="13">
        <f>-Kulud!F194</f>
        <v>-280309.40000000002</v>
      </c>
    </row>
    <row r="50" spans="1:9" ht="19.5" customHeight="1" thickBot="1" x14ac:dyDescent="0.3">
      <c r="A50" s="7" t="s">
        <v>81</v>
      </c>
      <c r="B50" s="251" t="s">
        <v>82</v>
      </c>
      <c r="C50" s="25">
        <v>-681679.54</v>
      </c>
      <c r="D50" s="25">
        <v>-374364.86</v>
      </c>
      <c r="E50" s="25"/>
      <c r="F50" s="25"/>
    </row>
    <row r="51" spans="1:9" ht="28.5" customHeight="1" thickBot="1" x14ac:dyDescent="0.3">
      <c r="A51" s="7"/>
      <c r="B51" s="177" t="s">
        <v>83</v>
      </c>
      <c r="C51" s="344">
        <v>-23721.98</v>
      </c>
      <c r="D51" s="26"/>
      <c r="E51" s="27"/>
      <c r="F51" s="27"/>
    </row>
    <row r="52" spans="1:9" ht="19.5" customHeight="1" thickBot="1" x14ac:dyDescent="0.3">
      <c r="A52" s="11"/>
      <c r="B52" s="250"/>
      <c r="C52" s="28"/>
      <c r="D52" s="28"/>
      <c r="E52" s="28"/>
      <c r="F52" s="28"/>
    </row>
    <row r="53" spans="1:9" ht="47.25" customHeight="1" thickBot="1" x14ac:dyDescent="0.3">
      <c r="A53" s="7"/>
      <c r="B53" s="181" t="s">
        <v>84</v>
      </c>
      <c r="C53" s="29">
        <f>C54+C61+C62+C66+C83+C90+C97+C104+C122+C135</f>
        <v>9856506.1600000001</v>
      </c>
      <c r="D53" s="29">
        <f>D54+D61+D62+D66+D83+D90+D97+D104+D122+D135</f>
        <v>11481959.200000001</v>
      </c>
      <c r="E53" s="10">
        <f>E54+E61+E62+E66+E83+E90+E97+E104+E122+E135</f>
        <v>10020226.689999999</v>
      </c>
      <c r="F53" s="10">
        <f>F54+F61+F62+F66+F83+F90+F97+F104+F122+F135</f>
        <v>8863682.629999999</v>
      </c>
      <c r="G53" s="235"/>
      <c r="H53" s="235"/>
      <c r="I53" s="235"/>
    </row>
    <row r="54" spans="1:9" ht="19.5" customHeight="1" thickBot="1" x14ac:dyDescent="0.3">
      <c r="A54" s="7" t="s">
        <v>85</v>
      </c>
      <c r="B54" s="8" t="s">
        <v>86</v>
      </c>
      <c r="C54" s="30">
        <f>SUM(C55:C60)</f>
        <v>1089960</v>
      </c>
      <c r="D54" s="30">
        <f>SUM(D55:D60)</f>
        <v>1056219.77</v>
      </c>
      <c r="E54" s="30">
        <f>SUM(E55:E60)</f>
        <v>889847.33000000007</v>
      </c>
      <c r="F54" s="30">
        <f>SUM(F55:F60)</f>
        <v>818196.92</v>
      </c>
      <c r="G54" s="235"/>
      <c r="H54" s="235"/>
      <c r="I54" s="235"/>
    </row>
    <row r="55" spans="1:9" ht="19.5" customHeight="1" x14ac:dyDescent="0.25">
      <c r="A55" s="11" t="s">
        <v>87</v>
      </c>
      <c r="B55" s="12" t="s">
        <v>88</v>
      </c>
      <c r="C55" s="13">
        <f>'Kulud TA lõikes'!C5</f>
        <v>70040</v>
      </c>
      <c r="D55" s="13">
        <f>'Kulud TA lõikes'!D5</f>
        <v>55970.8</v>
      </c>
      <c r="E55" s="13">
        <f>'Kulud TA lõikes'!E5</f>
        <v>67869.66</v>
      </c>
      <c r="F55" s="13">
        <f>'Kulud TA lõikes'!F5</f>
        <v>66887.789999999994</v>
      </c>
    </row>
    <row r="56" spans="1:9" ht="19.5" customHeight="1" x14ac:dyDescent="0.25">
      <c r="A56" s="11" t="s">
        <v>89</v>
      </c>
      <c r="B56" s="12" t="s">
        <v>90</v>
      </c>
      <c r="C56" s="13">
        <f>'Kulud TA lõikes'!C6</f>
        <v>802120</v>
      </c>
      <c r="D56" s="13">
        <f>'Kulud TA lõikes'!D6</f>
        <v>842655.15999999992</v>
      </c>
      <c r="E56" s="13">
        <f>'Kulud TA lõikes'!E6</f>
        <v>679744.44000000006</v>
      </c>
      <c r="F56" s="13">
        <f>'Kulud TA lõikes'!F6</f>
        <v>621331.57999999996</v>
      </c>
    </row>
    <row r="57" spans="1:9" ht="19.5" customHeight="1" x14ac:dyDescent="0.25">
      <c r="A57" s="11" t="s">
        <v>91</v>
      </c>
      <c r="B57" s="12" t="s">
        <v>92</v>
      </c>
      <c r="C57" s="13">
        <f>'Kulud TA lõikes'!C7</f>
        <v>40000</v>
      </c>
      <c r="D57" s="13">
        <f>'Kulud TA lõikes'!D7</f>
        <v>15200</v>
      </c>
      <c r="E57" s="13">
        <f>'Kulud TA lõikes'!E7</f>
        <v>0</v>
      </c>
      <c r="F57" s="13">
        <f>'Kulud TA lõikes'!F7</f>
        <v>0</v>
      </c>
    </row>
    <row r="58" spans="1:9" ht="19.5" customHeight="1" x14ac:dyDescent="0.25">
      <c r="A58" s="11" t="s">
        <v>93</v>
      </c>
      <c r="B58" s="12" t="s">
        <v>94</v>
      </c>
      <c r="C58" s="13">
        <f>'Kulud TA lõikes'!C8</f>
        <v>135000</v>
      </c>
      <c r="D58" s="13">
        <f>'Kulud TA lõikes'!D8</f>
        <v>96200</v>
      </c>
      <c r="E58" s="13">
        <f>'Kulud TA lõikes'!E8</f>
        <v>97978</v>
      </c>
      <c r="F58" s="13">
        <f>'Kulud TA lõikes'!F8</f>
        <v>93387</v>
      </c>
    </row>
    <row r="59" spans="1:9" ht="19.5" customHeight="1" x14ac:dyDescent="0.25">
      <c r="A59" s="11" t="s">
        <v>95</v>
      </c>
      <c r="B59" s="12" t="s">
        <v>96</v>
      </c>
      <c r="C59" s="13">
        <f>'Kulud TA lõikes'!C9</f>
        <v>30000</v>
      </c>
      <c r="D59" s="13">
        <f>'Kulud TA lõikes'!D9</f>
        <v>31193.81</v>
      </c>
      <c r="E59" s="13">
        <f>'Kulud TA lõikes'!E9</f>
        <v>25752.95</v>
      </c>
      <c r="F59" s="13">
        <f>'Kulud TA lõikes'!F9</f>
        <v>25508.27</v>
      </c>
    </row>
    <row r="60" spans="1:9" ht="19.5" customHeight="1" thickBot="1" x14ac:dyDescent="0.3">
      <c r="A60" s="11"/>
      <c r="B60" s="176" t="s">
        <v>97</v>
      </c>
      <c r="C60" s="13">
        <f>'Kulud TA lõikes'!C10</f>
        <v>12800</v>
      </c>
      <c r="D60" s="13">
        <f>'Kulud TA lõikes'!D10</f>
        <v>15000</v>
      </c>
      <c r="E60" s="13">
        <f>'Kulud TA lõikes'!E10</f>
        <v>18502.28</v>
      </c>
      <c r="F60" s="13">
        <f>'Kulud TA lõikes'!F10</f>
        <v>11082.279999999999</v>
      </c>
    </row>
    <row r="61" spans="1:9" ht="19.5" customHeight="1" thickBot="1" x14ac:dyDescent="0.3">
      <c r="A61" s="7" t="s">
        <v>98</v>
      </c>
      <c r="B61" s="8" t="s">
        <v>99</v>
      </c>
      <c r="C61" s="31"/>
      <c r="D61" s="32"/>
      <c r="E61" s="33"/>
      <c r="F61" s="33"/>
    </row>
    <row r="62" spans="1:9" ht="19.5" customHeight="1" thickBot="1" x14ac:dyDescent="0.3">
      <c r="A62" s="7" t="s">
        <v>100</v>
      </c>
      <c r="B62" s="8" t="s">
        <v>101</v>
      </c>
      <c r="C62" s="30">
        <f>SUM(C63:C65)</f>
        <v>17444</v>
      </c>
      <c r="D62" s="34">
        <f>SUM(D63:D65)</f>
        <v>15896</v>
      </c>
      <c r="E62" s="34">
        <f>SUM(E63:E65)</f>
        <v>16849.439999999999</v>
      </c>
      <c r="F62" s="34">
        <f>SUM(F63:F65)</f>
        <v>17135.019999999997</v>
      </c>
    </row>
    <row r="63" spans="1:9" ht="19.5" customHeight="1" x14ac:dyDescent="0.25">
      <c r="A63" s="11" t="s">
        <v>102</v>
      </c>
      <c r="B63" s="12" t="s">
        <v>103</v>
      </c>
      <c r="C63" s="13">
        <f>'Kulud TA lõikes'!C13</f>
        <v>2244</v>
      </c>
      <c r="D63" s="13">
        <f>'Kulud TA lõikes'!D13</f>
        <v>2896</v>
      </c>
      <c r="E63" s="13">
        <f>'Kulud TA lõikes'!E13</f>
        <v>1595.33</v>
      </c>
      <c r="F63" s="13">
        <f>'Kulud TA lõikes'!F13</f>
        <v>1989.5900000000001</v>
      </c>
    </row>
    <row r="64" spans="1:9" ht="19.5" customHeight="1" x14ac:dyDescent="0.25">
      <c r="A64" s="11" t="s">
        <v>104</v>
      </c>
      <c r="B64" s="12" t="s">
        <v>105</v>
      </c>
      <c r="C64" s="13">
        <f>'Kulud TA lõikes'!C14</f>
        <v>15200</v>
      </c>
      <c r="D64" s="13">
        <f>'Kulud TA lõikes'!D14</f>
        <v>13000</v>
      </c>
      <c r="E64" s="13">
        <f>'Kulud TA lõikes'!E14</f>
        <v>15145.429999999998</v>
      </c>
      <c r="F64" s="13">
        <f>'Kulud TA lõikes'!F14</f>
        <v>15145.429999999998</v>
      </c>
    </row>
    <row r="65" spans="1:6" ht="19.5" customHeight="1" thickBot="1" x14ac:dyDescent="0.3">
      <c r="A65" s="11"/>
      <c r="B65" s="12" t="s">
        <v>106</v>
      </c>
      <c r="C65" s="13">
        <f>'Kulud TA lõikes'!C15</f>
        <v>0</v>
      </c>
      <c r="D65" s="13">
        <f>'Kulud TA lõikes'!D15</f>
        <v>0</v>
      </c>
      <c r="E65" s="13">
        <f>'Kulud TA lõikes'!E15</f>
        <v>108.68</v>
      </c>
      <c r="F65" s="13">
        <f>'Kulud TA lõikes'!F15</f>
        <v>0</v>
      </c>
    </row>
    <row r="66" spans="1:6" ht="19.5" customHeight="1" thickBot="1" x14ac:dyDescent="0.3">
      <c r="A66" s="7" t="s">
        <v>107</v>
      </c>
      <c r="B66" s="8" t="s">
        <v>108</v>
      </c>
      <c r="C66" s="30">
        <f>SUM(C67:C82)</f>
        <v>1630153</v>
      </c>
      <c r="D66" s="30">
        <f>SUM(D67:D82)</f>
        <v>3435264.9</v>
      </c>
      <c r="E66" s="30">
        <f>SUM(E67:E82)</f>
        <v>2908139.9899999998</v>
      </c>
      <c r="F66" s="30">
        <f>SUM(F67:F82)</f>
        <v>1874221.75</v>
      </c>
    </row>
    <row r="67" spans="1:6" ht="19.5" customHeight="1" x14ac:dyDescent="0.25">
      <c r="A67" s="11" t="s">
        <v>109</v>
      </c>
      <c r="B67" s="168" t="s">
        <v>110</v>
      </c>
      <c r="C67" s="35"/>
      <c r="D67" s="35"/>
      <c r="E67" s="35"/>
      <c r="F67" s="35"/>
    </row>
    <row r="68" spans="1:6" ht="19.5" customHeight="1" x14ac:dyDescent="0.25">
      <c r="A68" s="11" t="s">
        <v>111</v>
      </c>
      <c r="B68" s="168" t="s">
        <v>112</v>
      </c>
      <c r="C68" s="13"/>
      <c r="D68" s="13"/>
      <c r="E68" s="13"/>
      <c r="F68" s="13"/>
    </row>
    <row r="69" spans="1:6" ht="19.5" customHeight="1" x14ac:dyDescent="0.25">
      <c r="A69" s="11" t="s">
        <v>113</v>
      </c>
      <c r="B69" s="168" t="s">
        <v>114</v>
      </c>
      <c r="C69" s="36"/>
      <c r="D69" s="36"/>
      <c r="E69" s="36"/>
      <c r="F69" s="36"/>
    </row>
    <row r="70" spans="1:6" ht="19.5" customHeight="1" x14ac:dyDescent="0.25">
      <c r="A70" s="11" t="s">
        <v>115</v>
      </c>
      <c r="B70" s="168" t="s">
        <v>116</v>
      </c>
      <c r="C70" s="36"/>
      <c r="D70" s="36"/>
      <c r="E70" s="36"/>
      <c r="F70" s="36"/>
    </row>
    <row r="71" spans="1:6" ht="19.5" customHeight="1" x14ac:dyDescent="0.25">
      <c r="A71" s="11" t="s">
        <v>117</v>
      </c>
      <c r="B71" s="168" t="s">
        <v>118</v>
      </c>
      <c r="C71" s="13">
        <f>'Kulud TA lõikes'!C21</f>
        <v>11300</v>
      </c>
      <c r="D71" s="13">
        <f>'Kulud TA lõikes'!D21</f>
        <v>11280</v>
      </c>
      <c r="E71" s="13">
        <f>'Kulud TA lõikes'!E21</f>
        <v>10778.61</v>
      </c>
      <c r="F71" s="13">
        <f>'Kulud TA lõikes'!F21</f>
        <v>10554.12</v>
      </c>
    </row>
    <row r="72" spans="1:6" ht="19.5" customHeight="1" x14ac:dyDescent="0.25">
      <c r="A72" s="11" t="s">
        <v>119</v>
      </c>
      <c r="B72" s="168" t="s">
        <v>120</v>
      </c>
      <c r="C72" s="13">
        <f>'Kulud TA lõikes'!C22</f>
        <v>38530</v>
      </c>
      <c r="D72" s="13">
        <f>'Kulud TA lõikes'!D22</f>
        <v>38425</v>
      </c>
      <c r="E72" s="13">
        <f>'Kulud TA lõikes'!E22</f>
        <v>44747.43</v>
      </c>
      <c r="F72" s="13">
        <f>'Kulud TA lõikes'!F22</f>
        <v>44512.04</v>
      </c>
    </row>
    <row r="73" spans="1:6" ht="26.25" customHeight="1" x14ac:dyDescent="0.25">
      <c r="A73" s="11" t="s">
        <v>121</v>
      </c>
      <c r="B73" s="168" t="s">
        <v>122</v>
      </c>
      <c r="C73" s="13">
        <f>'Kulud TA lõikes'!C23</f>
        <v>250000</v>
      </c>
      <c r="D73" s="13">
        <f>'Kulud TA lõikes'!D23</f>
        <v>319629</v>
      </c>
      <c r="E73" s="13">
        <f>'Kulud TA lõikes'!E23</f>
        <v>318744.04000000004</v>
      </c>
      <c r="F73" s="13">
        <f>'Kulud TA lõikes'!F23</f>
        <v>312086.54000000004</v>
      </c>
    </row>
    <row r="74" spans="1:6" ht="19.5" customHeight="1" x14ac:dyDescent="0.25">
      <c r="A74" s="11" t="s">
        <v>123</v>
      </c>
      <c r="B74" s="168" t="s">
        <v>124</v>
      </c>
      <c r="C74" s="13">
        <f>'Kulud TA lõikes'!C24</f>
        <v>0</v>
      </c>
      <c r="D74" s="13">
        <f>'Kulud TA lõikes'!D24</f>
        <v>0</v>
      </c>
      <c r="E74" s="13">
        <f>'Kulud TA lõikes'!E24</f>
        <v>1242.6100000000001</v>
      </c>
      <c r="F74" s="13">
        <f>'Kulud TA lõikes'!F24</f>
        <v>11.05</v>
      </c>
    </row>
    <row r="75" spans="1:6" ht="19.5" customHeight="1" x14ac:dyDescent="0.25">
      <c r="A75" s="11" t="s">
        <v>125</v>
      </c>
      <c r="B75" s="168" t="s">
        <v>126</v>
      </c>
      <c r="C75" s="36"/>
      <c r="D75" s="36"/>
      <c r="E75" s="36"/>
      <c r="F75" s="36"/>
    </row>
    <row r="76" spans="1:6" ht="19.5" customHeight="1" x14ac:dyDescent="0.25">
      <c r="A76" s="11" t="s">
        <v>127</v>
      </c>
      <c r="B76" s="168" t="s">
        <v>128</v>
      </c>
      <c r="C76" s="36"/>
      <c r="D76" s="36"/>
      <c r="E76" s="36"/>
      <c r="F76" s="36"/>
    </row>
    <row r="77" spans="1:6" ht="19.5" customHeight="1" x14ac:dyDescent="0.25">
      <c r="A77" s="11" t="s">
        <v>129</v>
      </c>
      <c r="B77" s="168" t="s">
        <v>130</v>
      </c>
      <c r="C77" s="36"/>
      <c r="D77" s="36"/>
      <c r="E77" s="36"/>
      <c r="F77" s="36"/>
    </row>
    <row r="78" spans="1:6" ht="19.5" customHeight="1" x14ac:dyDescent="0.25">
      <c r="A78" s="11" t="s">
        <v>131</v>
      </c>
      <c r="B78" s="168" t="s">
        <v>132</v>
      </c>
      <c r="C78" s="13">
        <f>'Kulud TA lõikes'!C28</f>
        <v>47977</v>
      </c>
      <c r="D78" s="13">
        <f>'Kulud TA lõikes'!D28</f>
        <v>39367.800000000003</v>
      </c>
      <c r="E78" s="13">
        <f>'Kulud TA lõikes'!E28</f>
        <v>45005.7</v>
      </c>
      <c r="F78" s="13">
        <f>'Kulud TA lõikes'!F28</f>
        <v>47269.229999999996</v>
      </c>
    </row>
    <row r="79" spans="1:6" ht="19.5" customHeight="1" x14ac:dyDescent="0.25">
      <c r="A79" s="11" t="s">
        <v>133</v>
      </c>
      <c r="B79" s="168" t="s">
        <v>134</v>
      </c>
      <c r="C79" s="13">
        <f>'Kulud TA lõikes'!C29</f>
        <v>4880</v>
      </c>
      <c r="D79" s="13">
        <f>'Kulud TA lõikes'!D29</f>
        <v>4900</v>
      </c>
      <c r="E79" s="13">
        <f>'Kulud TA lõikes'!E29</f>
        <v>1816.74</v>
      </c>
      <c r="F79" s="13">
        <f>'Kulud TA lõikes'!F29</f>
        <v>1687.08</v>
      </c>
    </row>
    <row r="80" spans="1:6" ht="19.5" customHeight="1" x14ac:dyDescent="0.25">
      <c r="A80" s="11" t="s">
        <v>135</v>
      </c>
      <c r="B80" s="168" t="s">
        <v>136</v>
      </c>
      <c r="C80" s="13">
        <f>'Kulud TA lõikes'!C30</f>
        <v>1125200</v>
      </c>
      <c r="D80" s="13">
        <f>'Kulud TA lõikes'!D30</f>
        <v>2872658.9</v>
      </c>
      <c r="E80" s="13">
        <f>'Kulud TA lõikes'!E30</f>
        <v>2359364.27</v>
      </c>
      <c r="F80" s="13">
        <f>'Kulud TA lõikes'!F30</f>
        <v>1332531.04</v>
      </c>
    </row>
    <row r="81" spans="1:6" ht="19.5" customHeight="1" x14ac:dyDescent="0.25">
      <c r="A81" s="11" t="s">
        <v>137</v>
      </c>
      <c r="B81" s="168" t="s">
        <v>138</v>
      </c>
      <c r="C81" s="13">
        <f>'Kulud TA lõikes'!C31</f>
        <v>152266</v>
      </c>
      <c r="D81" s="13">
        <f>'Kulud TA lõikes'!D31</f>
        <v>149004.20000000001</v>
      </c>
      <c r="E81" s="13">
        <f>'Kulud TA lõikes'!E31</f>
        <v>126440.59000000001</v>
      </c>
      <c r="F81" s="13">
        <f>'Kulud TA lõikes'!F31</f>
        <v>125570.65000000001</v>
      </c>
    </row>
    <row r="82" spans="1:6" ht="19.5" customHeight="1" thickBot="1" x14ac:dyDescent="0.3">
      <c r="A82" s="11"/>
      <c r="B82" s="168" t="s">
        <v>139</v>
      </c>
      <c r="C82" s="13"/>
      <c r="D82" s="13"/>
      <c r="E82" s="13"/>
      <c r="F82" s="13"/>
    </row>
    <row r="83" spans="1:6" ht="19.5" customHeight="1" thickBot="1" x14ac:dyDescent="0.3">
      <c r="A83" s="7" t="s">
        <v>140</v>
      </c>
      <c r="B83" s="8" t="s">
        <v>141</v>
      </c>
      <c r="C83" s="30">
        <f>SUM(C84:C89)</f>
        <v>448877.26</v>
      </c>
      <c r="D83" s="34">
        <f>SUM(D84:D89)</f>
        <v>373736.33</v>
      </c>
      <c r="E83" s="34">
        <f>SUM(E84:E89)</f>
        <v>335271.68999999994</v>
      </c>
      <c r="F83" s="34">
        <f>SUM(F84:F89)</f>
        <v>349840.98000000004</v>
      </c>
    </row>
    <row r="84" spans="1:6" ht="19.5" customHeight="1" x14ac:dyDescent="0.25">
      <c r="A84" s="11" t="s">
        <v>142</v>
      </c>
      <c r="B84" s="168" t="s">
        <v>143</v>
      </c>
      <c r="C84" s="13">
        <f>'Kulud TA lõikes'!C34</f>
        <v>49939.01</v>
      </c>
      <c r="D84" s="13">
        <f>'Kulud TA lõikes'!D34</f>
        <v>49901</v>
      </c>
      <c r="E84" s="13">
        <f>'Kulud TA lõikes'!E34</f>
        <v>49163.8</v>
      </c>
      <c r="F84" s="13">
        <f>'Kulud TA lõikes'!F34</f>
        <v>46532.43</v>
      </c>
    </row>
    <row r="85" spans="1:6" ht="19.5" customHeight="1" x14ac:dyDescent="0.25">
      <c r="A85" s="11" t="s">
        <v>144</v>
      </c>
      <c r="B85" s="168" t="s">
        <v>145</v>
      </c>
      <c r="C85" s="13">
        <f>'Kulud TA lõikes'!C35</f>
        <v>123000</v>
      </c>
      <c r="D85" s="13">
        <f>'Kulud TA lõikes'!D35</f>
        <v>72500</v>
      </c>
      <c r="E85" s="13">
        <f>'Kulud TA lõikes'!E35</f>
        <v>43288.86</v>
      </c>
      <c r="F85" s="13">
        <f>'Kulud TA lõikes'!F35</f>
        <v>64456.590000000004</v>
      </c>
    </row>
    <row r="86" spans="1:6" ht="19.5" customHeight="1" x14ac:dyDescent="0.25">
      <c r="A86" s="11" t="s">
        <v>146</v>
      </c>
      <c r="B86" s="168" t="s">
        <v>147</v>
      </c>
      <c r="C86" s="13">
        <f>'Kulud TA lõikes'!C36</f>
        <v>17700</v>
      </c>
      <c r="D86" s="13">
        <f>'Kulud TA lõikes'!D36</f>
        <v>24296</v>
      </c>
      <c r="E86" s="13">
        <f>'Kulud TA lõikes'!E36</f>
        <v>24312.420000000002</v>
      </c>
      <c r="F86" s="13">
        <f>'Kulud TA lõikes'!F36</f>
        <v>25068.920000000002</v>
      </c>
    </row>
    <row r="87" spans="1:6" ht="19.5" customHeight="1" x14ac:dyDescent="0.25">
      <c r="A87" s="11" t="s">
        <v>148</v>
      </c>
      <c r="B87" s="168" t="s">
        <v>149</v>
      </c>
      <c r="C87" s="13">
        <f>'Kulud TA lõikes'!C37</f>
        <v>8000</v>
      </c>
      <c r="D87" s="13">
        <f>'Kulud TA lõikes'!D37</f>
        <v>8050</v>
      </c>
      <c r="E87" s="13">
        <f>'Kulud TA lõikes'!E37</f>
        <v>6791.76</v>
      </c>
      <c r="F87" s="13">
        <f>'Kulud TA lõikes'!F37</f>
        <v>6791.76</v>
      </c>
    </row>
    <row r="88" spans="1:6" ht="26.25" customHeight="1" x14ac:dyDescent="0.25">
      <c r="A88" s="11" t="s">
        <v>150</v>
      </c>
      <c r="B88" s="168" t="s">
        <v>151</v>
      </c>
      <c r="C88" s="13">
        <f>'Kulud TA lõikes'!C38</f>
        <v>250238.25</v>
      </c>
      <c r="D88" s="13">
        <f>'Kulud TA lõikes'!D38</f>
        <v>218989.33000000002</v>
      </c>
      <c r="E88" s="13">
        <f>'Kulud TA lõikes'!E38</f>
        <v>211714.84999999998</v>
      </c>
      <c r="F88" s="13">
        <f>'Kulud TA lõikes'!F38</f>
        <v>206991.28000000003</v>
      </c>
    </row>
    <row r="89" spans="1:6" ht="19.5" customHeight="1" thickBot="1" x14ac:dyDescent="0.3">
      <c r="A89" s="11"/>
      <c r="B89" s="168" t="s">
        <v>152</v>
      </c>
      <c r="C89" s="13"/>
      <c r="D89" s="13"/>
      <c r="E89" s="13"/>
      <c r="F89" s="13"/>
    </row>
    <row r="90" spans="1:6" ht="19.5" customHeight="1" thickBot="1" x14ac:dyDescent="0.3">
      <c r="A90" s="7" t="s">
        <v>153</v>
      </c>
      <c r="B90" s="8" t="s">
        <v>154</v>
      </c>
      <c r="C90" s="30">
        <f>SUM(C91:C96)</f>
        <v>179720</v>
      </c>
      <c r="D90" s="30">
        <f>SUM(D91:D96)</f>
        <v>186037.6</v>
      </c>
      <c r="E90" s="30">
        <f>SUM(E91:E96)</f>
        <v>176728.63</v>
      </c>
      <c r="F90" s="30">
        <f>SUM(F91:F96)</f>
        <v>188461.24</v>
      </c>
    </row>
    <row r="91" spans="1:6" ht="19.5" customHeight="1" x14ac:dyDescent="0.25">
      <c r="A91" s="11" t="s">
        <v>155</v>
      </c>
      <c r="B91" s="168" t="s">
        <v>156</v>
      </c>
      <c r="C91" s="13">
        <f>'Kulud TA lõikes'!C41</f>
        <v>38900</v>
      </c>
      <c r="D91" s="13">
        <f>'Kulud TA lõikes'!D41</f>
        <v>52711</v>
      </c>
      <c r="E91" s="13">
        <f>'Kulud TA lõikes'!E41</f>
        <v>52539.839999999997</v>
      </c>
      <c r="F91" s="13">
        <f>'Kulud TA lõikes'!F41</f>
        <v>56991.999999999993</v>
      </c>
    </row>
    <row r="92" spans="1:6" ht="19.5" customHeight="1" x14ac:dyDescent="0.25">
      <c r="A92" s="11" t="s">
        <v>157</v>
      </c>
      <c r="B92" s="168" t="s">
        <v>158</v>
      </c>
      <c r="C92" s="13"/>
      <c r="D92" s="13"/>
      <c r="E92" s="13"/>
      <c r="F92" s="13"/>
    </row>
    <row r="93" spans="1:6" ht="19.5" customHeight="1" x14ac:dyDescent="0.25">
      <c r="A93" s="11" t="s">
        <v>159</v>
      </c>
      <c r="B93" s="168" t="s">
        <v>160</v>
      </c>
      <c r="C93" s="13">
        <f>'Kulud TA lõikes'!C43</f>
        <v>10000</v>
      </c>
      <c r="D93" s="13">
        <f>'Kulud TA lõikes'!D43</f>
        <v>27679</v>
      </c>
      <c r="E93" s="13">
        <f>'Kulud TA lõikes'!E43</f>
        <v>13281.91</v>
      </c>
      <c r="F93" s="13">
        <f>'Kulud TA lõikes'!F43</f>
        <v>26843.1</v>
      </c>
    </row>
    <row r="94" spans="1:6" ht="19.5" customHeight="1" x14ac:dyDescent="0.25">
      <c r="A94" s="11" t="s">
        <v>161</v>
      </c>
      <c r="B94" s="168" t="s">
        <v>162</v>
      </c>
      <c r="C94" s="13">
        <f>'Kulud TA lõikes'!C44</f>
        <v>92000</v>
      </c>
      <c r="D94" s="13">
        <f>'Kulud TA lõikes'!D44</f>
        <v>73667.600000000006</v>
      </c>
      <c r="E94" s="13">
        <f>'Kulud TA lõikes'!E44</f>
        <v>79062.53</v>
      </c>
      <c r="F94" s="13">
        <f>'Kulud TA lõikes'!F44</f>
        <v>76934.149999999994</v>
      </c>
    </row>
    <row r="95" spans="1:6" ht="18.75" customHeight="1" x14ac:dyDescent="0.25">
      <c r="A95" s="11" t="s">
        <v>163</v>
      </c>
      <c r="B95" s="168" t="s">
        <v>164</v>
      </c>
      <c r="C95" s="13">
        <f>'Kulud TA lõikes'!C45</f>
        <v>38820</v>
      </c>
      <c r="D95" s="13">
        <f>'Kulud TA lõikes'!D45</f>
        <v>31980</v>
      </c>
      <c r="E95" s="13">
        <f>'Kulud TA lõikes'!E45</f>
        <v>31844.35</v>
      </c>
      <c r="F95" s="13">
        <f>'Kulud TA lõikes'!F45</f>
        <v>27691.99</v>
      </c>
    </row>
    <row r="96" spans="1:6" ht="26.25" customHeight="1" thickBot="1" x14ac:dyDescent="0.3">
      <c r="A96" s="11"/>
      <c r="B96" s="168" t="s">
        <v>165</v>
      </c>
      <c r="C96" s="13"/>
      <c r="D96" s="13"/>
      <c r="E96" s="13"/>
      <c r="F96" s="13"/>
    </row>
    <row r="97" spans="1:6" ht="19.5" customHeight="1" thickBot="1" x14ac:dyDescent="0.3">
      <c r="A97" s="7" t="s">
        <v>166</v>
      </c>
      <c r="B97" s="8" t="s">
        <v>167</v>
      </c>
      <c r="C97" s="30">
        <f>SUM(C98:C103)</f>
        <v>12708</v>
      </c>
      <c r="D97" s="30">
        <f>SUM(D98:D103)</f>
        <v>13008</v>
      </c>
      <c r="E97" s="30">
        <f>SUM(E98:E103)</f>
        <v>7909.76</v>
      </c>
      <c r="F97" s="30">
        <f>SUM(F98:F103)</f>
        <v>8089.7300000000005</v>
      </c>
    </row>
    <row r="98" spans="1:6" ht="19.5" customHeight="1" x14ac:dyDescent="0.25">
      <c r="A98" s="11" t="s">
        <v>168</v>
      </c>
      <c r="B98" s="167" t="s">
        <v>169</v>
      </c>
      <c r="C98" s="36"/>
      <c r="D98" s="36"/>
      <c r="E98" s="36"/>
      <c r="F98" s="36"/>
    </row>
    <row r="99" spans="1:6" ht="19.5" customHeight="1" x14ac:dyDescent="0.25">
      <c r="A99" s="11" t="s">
        <v>170</v>
      </c>
      <c r="B99" s="167" t="s">
        <v>171</v>
      </c>
      <c r="C99" s="36"/>
      <c r="D99" s="36"/>
      <c r="E99" s="36"/>
      <c r="F99" s="36"/>
    </row>
    <row r="100" spans="1:6" ht="19.5" customHeight="1" x14ac:dyDescent="0.25">
      <c r="A100" s="11" t="s">
        <v>172</v>
      </c>
      <c r="B100" s="167" t="s">
        <v>173</v>
      </c>
      <c r="C100" s="36"/>
      <c r="D100" s="36"/>
      <c r="E100" s="36"/>
      <c r="F100" s="36"/>
    </row>
    <row r="101" spans="1:6" ht="19.5" customHeight="1" x14ac:dyDescent="0.25">
      <c r="A101" s="11" t="s">
        <v>174</v>
      </c>
      <c r="B101" s="167" t="s">
        <v>175</v>
      </c>
      <c r="C101" s="36"/>
      <c r="D101" s="36"/>
      <c r="E101" s="36"/>
      <c r="F101" s="36"/>
    </row>
    <row r="102" spans="1:6" ht="19.5" customHeight="1" x14ac:dyDescent="0.25">
      <c r="A102" s="11" t="s">
        <v>176</v>
      </c>
      <c r="B102" s="167" t="s">
        <v>177</v>
      </c>
      <c r="C102" s="36"/>
      <c r="D102" s="36"/>
      <c r="E102" s="36"/>
      <c r="F102" s="36"/>
    </row>
    <row r="103" spans="1:6" ht="19.5" customHeight="1" thickBot="1" x14ac:dyDescent="0.3">
      <c r="A103" s="11"/>
      <c r="B103" s="167" t="s">
        <v>178</v>
      </c>
      <c r="C103" s="13">
        <f>'Kulud TA lõikes'!C53</f>
        <v>12708</v>
      </c>
      <c r="D103" s="13">
        <f>'Kulud TA lõikes'!D53</f>
        <v>13008</v>
      </c>
      <c r="E103" s="13">
        <f>'Kulud TA lõikes'!E53</f>
        <v>7909.76</v>
      </c>
      <c r="F103" s="13">
        <f>'Kulud TA lõikes'!F53</f>
        <v>8089.7300000000005</v>
      </c>
    </row>
    <row r="104" spans="1:6" ht="19.5" customHeight="1" thickBot="1" x14ac:dyDescent="0.3">
      <c r="A104" s="7" t="s">
        <v>179</v>
      </c>
      <c r="B104" s="8" t="s">
        <v>180</v>
      </c>
      <c r="C104" s="30">
        <f>SUM(C105:C121)</f>
        <v>1024263.6</v>
      </c>
      <c r="D104" s="30">
        <f>SUM(D105:D121)</f>
        <v>1093853.6499999999</v>
      </c>
      <c r="E104" s="30">
        <f>SUM(E105:E121)</f>
        <v>918292.40999999992</v>
      </c>
      <c r="F104" s="30">
        <f>SUM(F105:F121)</f>
        <v>924260.41999999993</v>
      </c>
    </row>
    <row r="105" spans="1:6" ht="19.5" customHeight="1" x14ac:dyDescent="0.25">
      <c r="A105" s="11" t="s">
        <v>181</v>
      </c>
      <c r="B105" s="171" t="s">
        <v>182</v>
      </c>
      <c r="C105" s="13">
        <f>'Kulud TA lõikes'!C55</f>
        <v>83670</v>
      </c>
      <c r="D105" s="13">
        <f>'Kulud TA lõikes'!D55</f>
        <v>78080</v>
      </c>
      <c r="E105" s="13">
        <f>'Kulud TA lõikes'!E55</f>
        <v>66829.84</v>
      </c>
      <c r="F105" s="13">
        <f>'Kulud TA lõikes'!F55</f>
        <v>70833.86</v>
      </c>
    </row>
    <row r="106" spans="1:6" ht="19.5" customHeight="1" x14ac:dyDescent="0.25">
      <c r="A106" s="11" t="s">
        <v>183</v>
      </c>
      <c r="B106" s="172" t="s">
        <v>184</v>
      </c>
      <c r="C106" s="13">
        <f>'Kulud TA lõikes'!C56</f>
        <v>4500</v>
      </c>
      <c r="D106" s="13">
        <f>'Kulud TA lõikes'!D56</f>
        <v>15150</v>
      </c>
      <c r="E106" s="13">
        <f>'Kulud TA lõikes'!E56</f>
        <v>8820.7400000000016</v>
      </c>
      <c r="F106" s="13">
        <f>'Kulud TA lõikes'!F56</f>
        <v>8812.85</v>
      </c>
    </row>
    <row r="107" spans="1:6" ht="19.5" customHeight="1" x14ac:dyDescent="0.25">
      <c r="A107" s="11" t="s">
        <v>185</v>
      </c>
      <c r="B107" s="168" t="s">
        <v>186</v>
      </c>
      <c r="C107" s="13">
        <f>'Kulud TA lõikes'!C57</f>
        <v>160311</v>
      </c>
      <c r="D107" s="13">
        <f>'Kulud TA lõikes'!D57</f>
        <v>295447.95999999996</v>
      </c>
      <c r="E107" s="13">
        <f>'Kulud TA lõikes'!E57</f>
        <v>229007.66999999998</v>
      </c>
      <c r="F107" s="13">
        <f>'Kulud TA lõikes'!F57</f>
        <v>229809.27</v>
      </c>
    </row>
    <row r="108" spans="1:6" ht="19.5" customHeight="1" x14ac:dyDescent="0.25">
      <c r="A108" s="11" t="s">
        <v>187</v>
      </c>
      <c r="B108" s="168" t="s">
        <v>188</v>
      </c>
      <c r="C108" s="13">
        <f>'Kulud TA lõikes'!C58</f>
        <v>30000</v>
      </c>
      <c r="D108" s="13">
        <f>'Kulud TA lõikes'!D58</f>
        <v>40530</v>
      </c>
      <c r="E108" s="13">
        <f>'Kulud TA lõikes'!E58</f>
        <v>35166.03</v>
      </c>
      <c r="F108" s="13">
        <f>'Kulud TA lõikes'!F58</f>
        <v>35185.979999999996</v>
      </c>
    </row>
    <row r="109" spans="1:6" ht="19.5" customHeight="1" x14ac:dyDescent="0.25">
      <c r="A109" s="11" t="s">
        <v>189</v>
      </c>
      <c r="B109" s="168" t="s">
        <v>190</v>
      </c>
      <c r="C109" s="13">
        <f>'Kulud TA lõikes'!C59</f>
        <v>161581.6</v>
      </c>
      <c r="D109" s="13">
        <f>'Kulud TA lõikes'!D59</f>
        <v>154837.28</v>
      </c>
      <c r="E109" s="13">
        <f>'Kulud TA lõikes'!E59</f>
        <v>141877.18</v>
      </c>
      <c r="F109" s="13">
        <f>'Kulud TA lõikes'!F59</f>
        <v>140515.79</v>
      </c>
    </row>
    <row r="110" spans="1:6" ht="19.5" customHeight="1" x14ac:dyDescent="0.25">
      <c r="A110" s="11" t="s">
        <v>191</v>
      </c>
      <c r="B110" s="168" t="s">
        <v>192</v>
      </c>
      <c r="C110" s="13">
        <f>'Kulud TA lõikes'!C60</f>
        <v>330048</v>
      </c>
      <c r="D110" s="13">
        <f>'Kulud TA lõikes'!D60</f>
        <v>291440.41000000003</v>
      </c>
      <c r="E110" s="13">
        <f>'Kulud TA lõikes'!E60</f>
        <v>282242.27999999997</v>
      </c>
      <c r="F110" s="13">
        <f>'Kulud TA lõikes'!F60</f>
        <v>287378.82999999996</v>
      </c>
    </row>
    <row r="111" spans="1:6" ht="19.5" customHeight="1" x14ac:dyDescent="0.25">
      <c r="A111" s="11" t="s">
        <v>193</v>
      </c>
      <c r="B111" s="168" t="s">
        <v>194</v>
      </c>
      <c r="C111" s="13">
        <f>'Kulud TA lõikes'!C61</f>
        <v>37765</v>
      </c>
      <c r="D111" s="13">
        <f>'Kulud TA lõikes'!D61</f>
        <v>41290</v>
      </c>
      <c r="E111" s="13">
        <f>'Kulud TA lõikes'!E61</f>
        <v>43142.41</v>
      </c>
      <c r="F111" s="13">
        <f>'Kulud TA lõikes'!F61</f>
        <v>42496.61</v>
      </c>
    </row>
    <row r="112" spans="1:6" ht="19.5" customHeight="1" x14ac:dyDescent="0.25">
      <c r="A112" s="11" t="s">
        <v>195</v>
      </c>
      <c r="B112" s="168" t="s">
        <v>196</v>
      </c>
      <c r="C112" s="13"/>
      <c r="D112" s="13"/>
      <c r="E112" s="13"/>
      <c r="F112" s="13"/>
    </row>
    <row r="113" spans="1:6" ht="19.5" customHeight="1" x14ac:dyDescent="0.25">
      <c r="A113" s="11" t="s">
        <v>197</v>
      </c>
      <c r="B113" s="168" t="s">
        <v>198</v>
      </c>
      <c r="C113" s="13">
        <f>'Kulud TA lõikes'!C63</f>
        <v>91348</v>
      </c>
      <c r="D113" s="13">
        <f>'Kulud TA lõikes'!D63</f>
        <v>78963</v>
      </c>
      <c r="E113" s="13">
        <f>'Kulud TA lõikes'!E63</f>
        <v>11998.97</v>
      </c>
      <c r="F113" s="13">
        <f>'Kulud TA lõikes'!F63</f>
        <v>10078.49</v>
      </c>
    </row>
    <row r="114" spans="1:6" ht="19.5" customHeight="1" x14ac:dyDescent="0.25">
      <c r="A114" s="11" t="s">
        <v>199</v>
      </c>
      <c r="B114" s="168" t="s">
        <v>200</v>
      </c>
      <c r="C114" s="13"/>
      <c r="D114" s="13"/>
      <c r="E114" s="13"/>
      <c r="F114" s="13"/>
    </row>
    <row r="115" spans="1:6" ht="19.5" customHeight="1" x14ac:dyDescent="0.25">
      <c r="A115" s="11" t="s">
        <v>201</v>
      </c>
      <c r="B115" s="168" t="s">
        <v>202</v>
      </c>
      <c r="C115" s="13"/>
      <c r="D115" s="13"/>
      <c r="E115" s="13"/>
      <c r="F115" s="13"/>
    </row>
    <row r="116" spans="1:6" ht="19.5" customHeight="1" x14ac:dyDescent="0.25">
      <c r="A116" s="11" t="s">
        <v>203</v>
      </c>
      <c r="B116" s="168" t="s">
        <v>204</v>
      </c>
      <c r="C116" s="13"/>
      <c r="D116" s="13"/>
      <c r="E116" s="13"/>
      <c r="F116" s="13"/>
    </row>
    <row r="117" spans="1:6" ht="19.5" customHeight="1" x14ac:dyDescent="0.25">
      <c r="A117" s="11" t="s">
        <v>205</v>
      </c>
      <c r="B117" s="168" t="s">
        <v>206</v>
      </c>
      <c r="C117" s="13"/>
      <c r="D117" s="13"/>
      <c r="E117" s="13"/>
      <c r="F117" s="13"/>
    </row>
    <row r="118" spans="1:6" ht="19.5" customHeight="1" x14ac:dyDescent="0.25">
      <c r="A118" s="11" t="s">
        <v>207</v>
      </c>
      <c r="B118" s="168" t="s">
        <v>208</v>
      </c>
      <c r="C118" s="13">
        <f>'Kulud TA lõikes'!C68</f>
        <v>28000</v>
      </c>
      <c r="D118" s="13">
        <f>'Kulud TA lõikes'!D68</f>
        <v>24000</v>
      </c>
      <c r="E118" s="13">
        <f>'Kulud TA lõikes'!E68</f>
        <v>30304.6</v>
      </c>
      <c r="F118" s="13">
        <f>'Kulud TA lõikes'!F68</f>
        <v>27784.6</v>
      </c>
    </row>
    <row r="119" spans="1:6" ht="19.5" customHeight="1" x14ac:dyDescent="0.25">
      <c r="A119" s="11" t="s">
        <v>209</v>
      </c>
      <c r="B119" s="168" t="s">
        <v>210</v>
      </c>
      <c r="C119" s="13">
        <f>'Kulud TA lõikes'!C69</f>
        <v>33100</v>
      </c>
      <c r="D119" s="13">
        <f>'Kulud TA lõikes'!D69</f>
        <v>37645</v>
      </c>
      <c r="E119" s="13">
        <f>'Kulud TA lõikes'!E69</f>
        <v>34135.33</v>
      </c>
      <c r="F119" s="13">
        <f>'Kulud TA lõikes'!F69</f>
        <v>34060.01</v>
      </c>
    </row>
    <row r="120" spans="1:6" ht="19.5" customHeight="1" x14ac:dyDescent="0.25">
      <c r="A120" s="11" t="s">
        <v>211</v>
      </c>
      <c r="B120" s="168" t="s">
        <v>212</v>
      </c>
      <c r="C120" s="13">
        <f>'Kulud TA lõikes'!C70</f>
        <v>63940</v>
      </c>
      <c r="D120" s="13">
        <f>'Kulud TA lõikes'!D70</f>
        <v>36470</v>
      </c>
      <c r="E120" s="13">
        <f>'Kulud TA lõikes'!E70</f>
        <v>34767.359999999993</v>
      </c>
      <c r="F120" s="13">
        <f>'Kulud TA lõikes'!F70</f>
        <v>37304.129999999997</v>
      </c>
    </row>
    <row r="121" spans="1:6" ht="23.25" customHeight="1" thickBot="1" x14ac:dyDescent="0.3">
      <c r="A121" s="11"/>
      <c r="B121" s="168" t="s">
        <v>213</v>
      </c>
      <c r="C121" s="13"/>
      <c r="D121" s="13"/>
      <c r="E121" s="13"/>
      <c r="F121" s="13"/>
    </row>
    <row r="122" spans="1:6" ht="19.5" customHeight="1" thickBot="1" x14ac:dyDescent="0.3">
      <c r="A122" s="7" t="s">
        <v>214</v>
      </c>
      <c r="B122" s="8" t="s">
        <v>215</v>
      </c>
      <c r="C122" s="30">
        <f>SUM(C123:C134)</f>
        <v>4521111.4000000004</v>
      </c>
      <c r="D122" s="30">
        <f>SUM(D123:D134)</f>
        <v>4215418.9000000004</v>
      </c>
      <c r="E122" s="30">
        <f>SUM(E123:E134)</f>
        <v>3927716.7500000005</v>
      </c>
      <c r="F122" s="30">
        <f>SUM(F123:F134)</f>
        <v>3852122.2299999995</v>
      </c>
    </row>
    <row r="123" spans="1:6" ht="19.5" customHeight="1" x14ac:dyDescent="0.25">
      <c r="A123" s="11" t="s">
        <v>216</v>
      </c>
      <c r="B123" s="168" t="s">
        <v>217</v>
      </c>
      <c r="C123" s="13">
        <f>'Kulud TA lõikes'!C73</f>
        <v>1190177</v>
      </c>
      <c r="D123" s="13">
        <f>'Kulud TA lõikes'!D73</f>
        <v>1043083.47</v>
      </c>
      <c r="E123" s="13">
        <f>'Kulud TA lõikes'!E73</f>
        <v>1059052.8500000001</v>
      </c>
      <c r="F123" s="13">
        <f>'Kulud TA lõikes'!F73</f>
        <v>1039455.66</v>
      </c>
    </row>
    <row r="124" spans="1:6" ht="24" customHeight="1" x14ac:dyDescent="0.25">
      <c r="A124" s="166" t="s">
        <v>218</v>
      </c>
      <c r="B124" s="170" t="s">
        <v>219</v>
      </c>
      <c r="C124" s="13">
        <f>'Kulud TA lõikes'!C74</f>
        <v>2736638</v>
      </c>
      <c r="D124" s="13">
        <f>'Kulud TA lõikes'!D74</f>
        <v>2693280.79</v>
      </c>
      <c r="E124" s="13">
        <f>'Kulud TA lõikes'!E74</f>
        <v>2430732.39</v>
      </c>
      <c r="F124" s="13">
        <f>'Kulud TA lõikes'!F74</f>
        <v>2386672.3899999997</v>
      </c>
    </row>
    <row r="125" spans="1:6" ht="21.75" customHeight="1" x14ac:dyDescent="0.25">
      <c r="A125" s="166" t="s">
        <v>220</v>
      </c>
      <c r="B125" s="168" t="s">
        <v>221</v>
      </c>
      <c r="C125" s="13"/>
      <c r="D125" s="13"/>
      <c r="E125" s="13"/>
      <c r="F125" s="13"/>
    </row>
    <row r="126" spans="1:6" ht="19.5" customHeight="1" x14ac:dyDescent="0.25">
      <c r="A126" s="11" t="s">
        <v>222</v>
      </c>
      <c r="B126" s="168" t="s">
        <v>223</v>
      </c>
      <c r="C126" s="13"/>
      <c r="D126" s="13"/>
      <c r="E126" s="13"/>
      <c r="F126" s="13"/>
    </row>
    <row r="127" spans="1:6" ht="19.5" customHeight="1" x14ac:dyDescent="0.25">
      <c r="A127" s="11" t="s">
        <v>224</v>
      </c>
      <c r="B127" s="168" t="s">
        <v>225</v>
      </c>
      <c r="C127" s="13"/>
      <c r="D127" s="13"/>
      <c r="E127" s="13"/>
      <c r="F127" s="13"/>
    </row>
    <row r="128" spans="1:6" ht="19.5" customHeight="1" x14ac:dyDescent="0.25">
      <c r="A128" s="11" t="s">
        <v>226</v>
      </c>
      <c r="B128" s="168" t="s">
        <v>227</v>
      </c>
      <c r="C128" s="13">
        <f>'Kulud TA lõikes'!C78</f>
        <v>367215.4</v>
      </c>
      <c r="D128" s="13">
        <f>'Kulud TA lõikes'!D78</f>
        <v>223839.4</v>
      </c>
      <c r="E128" s="13">
        <f>'Kulud TA lõikes'!E78</f>
        <v>222661.91999999998</v>
      </c>
      <c r="F128" s="13">
        <f>'Kulud TA lõikes'!F78</f>
        <v>218624.71</v>
      </c>
    </row>
    <row r="129" spans="1:6" ht="19.5" customHeight="1" x14ac:dyDescent="0.25">
      <c r="A129" s="11" t="s">
        <v>228</v>
      </c>
      <c r="B129" s="168" t="s">
        <v>229</v>
      </c>
      <c r="C129" s="13">
        <f>'Kulud TA lõikes'!C79</f>
        <v>6000</v>
      </c>
      <c r="D129" s="13">
        <f>'Kulud TA lõikes'!D79</f>
        <v>30300</v>
      </c>
      <c r="E129" s="13">
        <f>'Kulud TA lõikes'!E79</f>
        <v>13813.64</v>
      </c>
      <c r="F129" s="13">
        <f>'Kulud TA lõikes'!F79</f>
        <v>6087.84</v>
      </c>
    </row>
    <row r="130" spans="1:6" ht="19.5" customHeight="1" x14ac:dyDescent="0.25">
      <c r="A130" s="11" t="s">
        <v>230</v>
      </c>
      <c r="B130" s="168" t="s">
        <v>231</v>
      </c>
      <c r="C130" s="13">
        <f>'Kulud TA lõikes'!C80</f>
        <v>186193</v>
      </c>
      <c r="D130" s="13">
        <f>'Kulud TA lõikes'!D80</f>
        <v>192594.24000000002</v>
      </c>
      <c r="E130" s="13">
        <f>'Kulud TA lõikes'!E80</f>
        <v>170352.77000000002</v>
      </c>
      <c r="F130" s="13">
        <f>'Kulud TA lõikes'!F80</f>
        <v>170393.35</v>
      </c>
    </row>
    <row r="131" spans="1:6" ht="19.5" customHeight="1" x14ac:dyDescent="0.25">
      <c r="A131" s="11" t="s">
        <v>232</v>
      </c>
      <c r="B131" s="168" t="s">
        <v>233</v>
      </c>
      <c r="C131" s="13">
        <f>'Kulud TA lõikes'!C81</f>
        <v>32088</v>
      </c>
      <c r="D131" s="13">
        <f>'Kulud TA lõikes'!D81</f>
        <v>32321</v>
      </c>
      <c r="E131" s="13">
        <f>'Kulud TA lõikes'!E81</f>
        <v>28403.18</v>
      </c>
      <c r="F131" s="13">
        <f>'Kulud TA lõikes'!F81</f>
        <v>28188.280000000002</v>
      </c>
    </row>
    <row r="132" spans="1:6" ht="19.5" customHeight="1" x14ac:dyDescent="0.25">
      <c r="A132" s="11" t="s">
        <v>234</v>
      </c>
      <c r="B132" s="168" t="s">
        <v>235</v>
      </c>
      <c r="C132" s="13"/>
      <c r="D132" s="13"/>
      <c r="E132" s="13"/>
      <c r="F132" s="13"/>
    </row>
    <row r="133" spans="1:6" ht="19.5" customHeight="1" x14ac:dyDescent="0.25">
      <c r="A133" s="11" t="s">
        <v>236</v>
      </c>
      <c r="B133" s="168" t="s">
        <v>237</v>
      </c>
      <c r="C133" s="13">
        <f>'Kulud TA lõikes'!C83</f>
        <v>2800</v>
      </c>
      <c r="D133" s="13">
        <f>'Kulud TA lõikes'!D83</f>
        <v>0</v>
      </c>
      <c r="E133" s="13">
        <f>'Kulud TA lõikes'!E83</f>
        <v>2700</v>
      </c>
      <c r="F133" s="13">
        <f>'Kulud TA lõikes'!F83</f>
        <v>2700</v>
      </c>
    </row>
    <row r="134" spans="1:6" ht="19.5" customHeight="1" thickBot="1" x14ac:dyDescent="0.3">
      <c r="A134" s="11"/>
      <c r="B134" s="168" t="s">
        <v>238</v>
      </c>
      <c r="C134" s="13"/>
      <c r="D134" s="13"/>
      <c r="E134" s="13"/>
      <c r="F134" s="13"/>
    </row>
    <row r="135" spans="1:6" ht="19.5" customHeight="1" thickBot="1" x14ac:dyDescent="0.3">
      <c r="A135" s="7" t="s">
        <v>239</v>
      </c>
      <c r="B135" s="8" t="s">
        <v>240</v>
      </c>
      <c r="C135" s="30">
        <f>SUM(C136:C150)</f>
        <v>932268.9</v>
      </c>
      <c r="D135" s="30">
        <f>SUM(D136:D150)</f>
        <v>1092524.05</v>
      </c>
      <c r="E135" s="30">
        <f>SUM(E136:E150)</f>
        <v>839470.69000000006</v>
      </c>
      <c r="F135" s="30">
        <f>SUM(F136:F150)</f>
        <v>831354.34</v>
      </c>
    </row>
    <row r="136" spans="1:6" ht="19.5" customHeight="1" x14ac:dyDescent="0.25">
      <c r="A136" s="11" t="s">
        <v>241</v>
      </c>
      <c r="B136" s="168" t="s">
        <v>242</v>
      </c>
      <c r="C136" s="13">
        <f>'Kulud TA lõikes'!C86</f>
        <v>6250</v>
      </c>
      <c r="D136" s="13">
        <f>'Kulud TA lõikes'!D86</f>
        <v>6250</v>
      </c>
      <c r="E136" s="13">
        <f>'Kulud TA lõikes'!E86</f>
        <v>4230.37</v>
      </c>
      <c r="F136" s="13">
        <f>'Kulud TA lõikes'!F86</f>
        <v>4230.37</v>
      </c>
    </row>
    <row r="137" spans="1:6" ht="19.5" customHeight="1" x14ac:dyDescent="0.25">
      <c r="A137" s="11" t="s">
        <v>243</v>
      </c>
      <c r="B137" s="168" t="s">
        <v>244</v>
      </c>
      <c r="C137" s="13">
        <f>'Kulud TA lõikes'!C87</f>
        <v>0</v>
      </c>
      <c r="D137" s="13">
        <f>'Kulud TA lõikes'!D87</f>
        <v>24000</v>
      </c>
      <c r="E137" s="13">
        <f>'Kulud TA lõikes'!E87</f>
        <v>21002.98</v>
      </c>
      <c r="F137" s="13">
        <f>'Kulud TA lõikes'!F87</f>
        <v>20904.490000000002</v>
      </c>
    </row>
    <row r="138" spans="1:6" ht="19.5" customHeight="1" x14ac:dyDescent="0.25">
      <c r="A138" s="11" t="s">
        <v>245</v>
      </c>
      <c r="B138" s="168" t="s">
        <v>246</v>
      </c>
      <c r="C138" s="13">
        <f>'Kulud TA lõikes'!C88</f>
        <v>95400</v>
      </c>
      <c r="D138" s="13">
        <f>'Kulud TA lõikes'!D88</f>
        <v>91455.6</v>
      </c>
      <c r="E138" s="13">
        <f>'Kulud TA lõikes'!E88</f>
        <v>68615.959999999992</v>
      </c>
      <c r="F138" s="13">
        <f>'Kulud TA lõikes'!F88</f>
        <v>69109.89</v>
      </c>
    </row>
    <row r="139" spans="1:6" ht="19.5" customHeight="1" x14ac:dyDescent="0.25">
      <c r="A139" s="11" t="s">
        <v>247</v>
      </c>
      <c r="B139" s="168" t="s">
        <v>248</v>
      </c>
      <c r="C139" s="13">
        <f>'Kulud TA lõikes'!C89</f>
        <v>174000</v>
      </c>
      <c r="D139" s="13">
        <f>'Kulud TA lõikes'!D89</f>
        <v>238780.2</v>
      </c>
      <c r="E139" s="13">
        <f>'Kulud TA lõikes'!E89</f>
        <v>163791.69</v>
      </c>
      <c r="F139" s="13">
        <f>'Kulud TA lõikes'!F89</f>
        <v>155729.07</v>
      </c>
    </row>
    <row r="140" spans="1:6" ht="19.5" customHeight="1" x14ac:dyDescent="0.25">
      <c r="A140" s="11" t="s">
        <v>249</v>
      </c>
      <c r="B140" s="168" t="s">
        <v>250</v>
      </c>
      <c r="C140" s="13">
        <f>'Kulud TA lõikes'!C90</f>
        <v>117521.75</v>
      </c>
      <c r="D140" s="13">
        <f>'Kulud TA lõikes'!D90</f>
        <v>156976.75</v>
      </c>
      <c r="E140" s="13">
        <f>'Kulud TA lõikes'!E90</f>
        <v>119379.91</v>
      </c>
      <c r="F140" s="13">
        <f>'Kulud TA lõikes'!F90</f>
        <v>118362.68</v>
      </c>
    </row>
    <row r="141" spans="1:6" ht="19.5" customHeight="1" x14ac:dyDescent="0.25">
      <c r="A141" s="11" t="s">
        <v>251</v>
      </c>
      <c r="B141" s="168" t="s">
        <v>252</v>
      </c>
      <c r="C141" s="13"/>
      <c r="D141" s="13"/>
      <c r="E141" s="13"/>
      <c r="F141" s="13"/>
    </row>
    <row r="142" spans="1:6" ht="19.5" customHeight="1" x14ac:dyDescent="0.25">
      <c r="A142" s="11" t="s">
        <v>253</v>
      </c>
      <c r="B142" s="168" t="s">
        <v>254</v>
      </c>
      <c r="C142" s="13">
        <f>'Kulud TA lõikes'!C92</f>
        <v>100799.8</v>
      </c>
      <c r="D142" s="13">
        <f>'Kulud TA lõikes'!D92</f>
        <v>143629</v>
      </c>
      <c r="E142" s="13">
        <f>'Kulud TA lõikes'!E92</f>
        <v>137515.97</v>
      </c>
      <c r="F142" s="13">
        <f>'Kulud TA lõikes'!F92</f>
        <v>139038.81</v>
      </c>
    </row>
    <row r="143" spans="1:6" ht="19.5" customHeight="1" x14ac:dyDescent="0.25">
      <c r="A143" s="11" t="s">
        <v>255</v>
      </c>
      <c r="B143" s="168" t="s">
        <v>256</v>
      </c>
      <c r="C143" s="13">
        <f>'Kulud TA lõikes'!C93</f>
        <v>137460</v>
      </c>
      <c r="D143" s="13">
        <f>'Kulud TA lõikes'!D93</f>
        <v>145942.42000000001</v>
      </c>
      <c r="E143" s="13">
        <f>'Kulud TA lõikes'!E93</f>
        <v>99799.390000000014</v>
      </c>
      <c r="F143" s="13">
        <f>'Kulud TA lõikes'!F93</f>
        <v>99766.32</v>
      </c>
    </row>
    <row r="144" spans="1:6" ht="19.5" customHeight="1" x14ac:dyDescent="0.25">
      <c r="A144" s="11" t="s">
        <v>257</v>
      </c>
      <c r="B144" s="168" t="s">
        <v>258</v>
      </c>
      <c r="C144" s="13"/>
      <c r="D144" s="13"/>
      <c r="E144" s="13"/>
      <c r="F144" s="13"/>
    </row>
    <row r="145" spans="1:6" ht="19.5" customHeight="1" x14ac:dyDescent="0.25">
      <c r="A145" s="11" t="s">
        <v>259</v>
      </c>
      <c r="B145" s="168" t="s">
        <v>260</v>
      </c>
      <c r="C145" s="13">
        <f>'Kulud TA lõikes'!C95</f>
        <v>10683.08</v>
      </c>
      <c r="D145" s="13">
        <f>'Kulud TA lõikes'!D95</f>
        <v>8083.08</v>
      </c>
      <c r="E145" s="13">
        <f>'Kulud TA lõikes'!E95</f>
        <v>9768.43</v>
      </c>
      <c r="F145" s="13">
        <f>'Kulud TA lõikes'!F95</f>
        <v>11388.86</v>
      </c>
    </row>
    <row r="146" spans="1:6" ht="19.5" customHeight="1" x14ac:dyDescent="0.25">
      <c r="A146" s="11" t="s">
        <v>261</v>
      </c>
      <c r="B146" s="168" t="s">
        <v>262</v>
      </c>
      <c r="C146" s="13"/>
      <c r="D146" s="13"/>
      <c r="E146" s="13"/>
      <c r="F146" s="13"/>
    </row>
    <row r="147" spans="1:6" ht="19.5" customHeight="1" x14ac:dyDescent="0.25">
      <c r="A147" s="11" t="s">
        <v>263</v>
      </c>
      <c r="B147" s="168" t="s">
        <v>264</v>
      </c>
      <c r="C147" s="13">
        <f>'Kulud TA lõikes'!C97</f>
        <v>66582.26999999999</v>
      </c>
      <c r="D147" s="13">
        <f>'Kulud TA lõikes'!D97</f>
        <v>97221</v>
      </c>
      <c r="E147" s="13">
        <f>'Kulud TA lõikes'!E97</f>
        <v>68927.73</v>
      </c>
      <c r="F147" s="13">
        <f>'Kulud TA lõikes'!F97</f>
        <v>68927.73</v>
      </c>
    </row>
    <row r="148" spans="1:6" ht="19.5" customHeight="1" x14ac:dyDescent="0.25">
      <c r="A148" s="11" t="s">
        <v>265</v>
      </c>
      <c r="B148" s="168" t="s">
        <v>266</v>
      </c>
      <c r="C148" s="13">
        <f>'Kulud TA lõikes'!C98</f>
        <v>38465</v>
      </c>
      <c r="D148" s="13">
        <f>'Kulud TA lõikes'!D98</f>
        <v>2550</v>
      </c>
      <c r="E148" s="13">
        <f>'Kulud TA lõikes'!E98</f>
        <v>754.26</v>
      </c>
      <c r="F148" s="13">
        <f>'Kulud TA lõikes'!F98</f>
        <v>0</v>
      </c>
    </row>
    <row r="149" spans="1:6" ht="19.5" customHeight="1" x14ac:dyDescent="0.25">
      <c r="A149" s="11" t="s">
        <v>267</v>
      </c>
      <c r="B149" s="168" t="s">
        <v>268</v>
      </c>
      <c r="C149" s="13">
        <f>'Kulud TA lõikes'!C99</f>
        <v>185107</v>
      </c>
      <c r="D149" s="13">
        <f>'Kulud TA lõikes'!D99</f>
        <v>177636</v>
      </c>
      <c r="E149" s="13">
        <f>'Kulud TA lõikes'!E99</f>
        <v>145684</v>
      </c>
      <c r="F149" s="13">
        <f>'Kulud TA lõikes'!F99</f>
        <v>143896.12</v>
      </c>
    </row>
    <row r="150" spans="1:6" ht="19.5" customHeight="1" x14ac:dyDescent="0.25">
      <c r="A150" s="11"/>
      <c r="B150" s="168" t="s">
        <v>269</v>
      </c>
      <c r="C150" s="13"/>
      <c r="D150" s="13"/>
      <c r="E150" s="13"/>
      <c r="F150" s="13"/>
    </row>
    <row r="151" spans="1:6" ht="19.5" customHeight="1" thickBot="1" x14ac:dyDescent="0.3">
      <c r="A151" s="40"/>
      <c r="B151" s="169"/>
      <c r="C151" s="16"/>
      <c r="D151" s="16"/>
      <c r="E151" s="16"/>
      <c r="F151" s="16"/>
    </row>
  </sheetData>
  <mergeCells count="1">
    <mergeCell ref="C2:E2"/>
  </mergeCells>
  <conditionalFormatting sqref="C32:E32">
    <cfRule type="cellIs" dxfId="1" priority="2" stopIfTrue="1" operator="lessThan">
      <formula>0</formula>
    </cfRule>
  </conditionalFormatting>
  <conditionalFormatting sqref="F3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45"/>
  <sheetViews>
    <sheetView zoomScaleNormal="100" workbookViewId="0">
      <selection activeCell="I15" sqref="I15"/>
    </sheetView>
  </sheetViews>
  <sheetFormatPr defaultRowHeight="15.75" x14ac:dyDescent="0.25"/>
  <cols>
    <col min="1" max="1" width="12.140625" style="125" customWidth="1"/>
    <col min="2" max="2" width="27.28515625" style="125" customWidth="1"/>
    <col min="3" max="3" width="15.140625" style="125" customWidth="1"/>
    <col min="4" max="4" width="15" style="125" customWidth="1"/>
    <col min="5" max="5" width="8.42578125" style="125" customWidth="1"/>
    <col min="6" max="6" width="14.42578125" style="125" customWidth="1"/>
    <col min="7" max="7" width="18.140625" style="227" customWidth="1"/>
    <col min="8" max="9" width="9.140625" style="125"/>
    <col min="10" max="10" width="27" style="125" customWidth="1"/>
    <col min="11" max="11" width="17" style="125" customWidth="1"/>
    <col min="12" max="12" width="18.28515625" style="125" customWidth="1"/>
    <col min="13" max="257" width="9.140625" style="125"/>
    <col min="258" max="258" width="12.140625" style="125" customWidth="1"/>
    <col min="259" max="259" width="42.140625" style="125" customWidth="1"/>
    <col min="260" max="260" width="17.42578125" style="125" customWidth="1"/>
    <col min="261" max="262" width="17.5703125" style="125" customWidth="1"/>
    <col min="263" max="265" width="9.140625" style="125"/>
    <col min="266" max="266" width="27" style="125" customWidth="1"/>
    <col min="267" max="267" width="11.7109375" style="125" customWidth="1"/>
    <col min="268" max="513" width="9.140625" style="125"/>
    <col min="514" max="514" width="12.140625" style="125" customWidth="1"/>
    <col min="515" max="515" width="42.140625" style="125" customWidth="1"/>
    <col min="516" max="516" width="17.42578125" style="125" customWidth="1"/>
    <col min="517" max="518" width="17.5703125" style="125" customWidth="1"/>
    <col min="519" max="521" width="9.140625" style="125"/>
    <col min="522" max="522" width="27" style="125" customWidth="1"/>
    <col min="523" max="523" width="11.7109375" style="125" customWidth="1"/>
    <col min="524" max="769" width="9.140625" style="125"/>
    <col min="770" max="770" width="12.140625" style="125" customWidth="1"/>
    <col min="771" max="771" width="42.140625" style="125" customWidth="1"/>
    <col min="772" max="772" width="17.42578125" style="125" customWidth="1"/>
    <col min="773" max="774" width="17.5703125" style="125" customWidth="1"/>
    <col min="775" max="777" width="9.140625" style="125"/>
    <col min="778" max="778" width="27" style="125" customWidth="1"/>
    <col min="779" max="779" width="11.7109375" style="125" customWidth="1"/>
    <col min="780" max="1025" width="9.140625" style="125"/>
    <col min="1026" max="1026" width="12.140625" style="125" customWidth="1"/>
    <col min="1027" max="1027" width="42.140625" style="125" customWidth="1"/>
    <col min="1028" max="1028" width="17.42578125" style="125" customWidth="1"/>
    <col min="1029" max="1030" width="17.5703125" style="125" customWidth="1"/>
    <col min="1031" max="1033" width="9.140625" style="125"/>
    <col min="1034" max="1034" width="27" style="125" customWidth="1"/>
    <col min="1035" max="1035" width="11.7109375" style="125" customWidth="1"/>
    <col min="1036" max="1281" width="9.140625" style="125"/>
    <col min="1282" max="1282" width="12.140625" style="125" customWidth="1"/>
    <col min="1283" max="1283" width="42.140625" style="125" customWidth="1"/>
    <col min="1284" max="1284" width="17.42578125" style="125" customWidth="1"/>
    <col min="1285" max="1286" width="17.5703125" style="125" customWidth="1"/>
    <col min="1287" max="1289" width="9.140625" style="125"/>
    <col min="1290" max="1290" width="27" style="125" customWidth="1"/>
    <col min="1291" max="1291" width="11.7109375" style="125" customWidth="1"/>
    <col min="1292" max="1537" width="9.140625" style="125"/>
    <col min="1538" max="1538" width="12.140625" style="125" customWidth="1"/>
    <col min="1539" max="1539" width="42.140625" style="125" customWidth="1"/>
    <col min="1540" max="1540" width="17.42578125" style="125" customWidth="1"/>
    <col min="1541" max="1542" width="17.5703125" style="125" customWidth="1"/>
    <col min="1543" max="1545" width="9.140625" style="125"/>
    <col min="1546" max="1546" width="27" style="125" customWidth="1"/>
    <col min="1547" max="1547" width="11.7109375" style="125" customWidth="1"/>
    <col min="1548" max="1793" width="9.140625" style="125"/>
    <col min="1794" max="1794" width="12.140625" style="125" customWidth="1"/>
    <col min="1795" max="1795" width="42.140625" style="125" customWidth="1"/>
    <col min="1796" max="1796" width="17.42578125" style="125" customWidth="1"/>
    <col min="1797" max="1798" width="17.5703125" style="125" customWidth="1"/>
    <col min="1799" max="1801" width="9.140625" style="125"/>
    <col min="1802" max="1802" width="27" style="125" customWidth="1"/>
    <col min="1803" max="1803" width="11.7109375" style="125" customWidth="1"/>
    <col min="1804" max="2049" width="9.140625" style="125"/>
    <col min="2050" max="2050" width="12.140625" style="125" customWidth="1"/>
    <col min="2051" max="2051" width="42.140625" style="125" customWidth="1"/>
    <col min="2052" max="2052" width="17.42578125" style="125" customWidth="1"/>
    <col min="2053" max="2054" width="17.5703125" style="125" customWidth="1"/>
    <col min="2055" max="2057" width="9.140625" style="125"/>
    <col min="2058" max="2058" width="27" style="125" customWidth="1"/>
    <col min="2059" max="2059" width="11.7109375" style="125" customWidth="1"/>
    <col min="2060" max="2305" width="9.140625" style="125"/>
    <col min="2306" max="2306" width="12.140625" style="125" customWidth="1"/>
    <col min="2307" max="2307" width="42.140625" style="125" customWidth="1"/>
    <col min="2308" max="2308" width="17.42578125" style="125" customWidth="1"/>
    <col min="2309" max="2310" width="17.5703125" style="125" customWidth="1"/>
    <col min="2311" max="2313" width="9.140625" style="125"/>
    <col min="2314" max="2314" width="27" style="125" customWidth="1"/>
    <col min="2315" max="2315" width="11.7109375" style="125" customWidth="1"/>
    <col min="2316" max="2561" width="9.140625" style="125"/>
    <col min="2562" max="2562" width="12.140625" style="125" customWidth="1"/>
    <col min="2563" max="2563" width="42.140625" style="125" customWidth="1"/>
    <col min="2564" max="2564" width="17.42578125" style="125" customWidth="1"/>
    <col min="2565" max="2566" width="17.5703125" style="125" customWidth="1"/>
    <col min="2567" max="2569" width="9.140625" style="125"/>
    <col min="2570" max="2570" width="27" style="125" customWidth="1"/>
    <col min="2571" max="2571" width="11.7109375" style="125" customWidth="1"/>
    <col min="2572" max="2817" width="9.140625" style="125"/>
    <col min="2818" max="2818" width="12.140625" style="125" customWidth="1"/>
    <col min="2819" max="2819" width="42.140625" style="125" customWidth="1"/>
    <col min="2820" max="2820" width="17.42578125" style="125" customWidth="1"/>
    <col min="2821" max="2822" width="17.5703125" style="125" customWidth="1"/>
    <col min="2823" max="2825" width="9.140625" style="125"/>
    <col min="2826" max="2826" width="27" style="125" customWidth="1"/>
    <col min="2827" max="2827" width="11.7109375" style="125" customWidth="1"/>
    <col min="2828" max="3073" width="9.140625" style="125"/>
    <col min="3074" max="3074" width="12.140625" style="125" customWidth="1"/>
    <col min="3075" max="3075" width="42.140625" style="125" customWidth="1"/>
    <col min="3076" max="3076" width="17.42578125" style="125" customWidth="1"/>
    <col min="3077" max="3078" width="17.5703125" style="125" customWidth="1"/>
    <col min="3079" max="3081" width="9.140625" style="125"/>
    <col min="3082" max="3082" width="27" style="125" customWidth="1"/>
    <col min="3083" max="3083" width="11.7109375" style="125" customWidth="1"/>
    <col min="3084" max="3329" width="9.140625" style="125"/>
    <col min="3330" max="3330" width="12.140625" style="125" customWidth="1"/>
    <col min="3331" max="3331" width="42.140625" style="125" customWidth="1"/>
    <col min="3332" max="3332" width="17.42578125" style="125" customWidth="1"/>
    <col min="3333" max="3334" width="17.5703125" style="125" customWidth="1"/>
    <col min="3335" max="3337" width="9.140625" style="125"/>
    <col min="3338" max="3338" width="27" style="125" customWidth="1"/>
    <col min="3339" max="3339" width="11.7109375" style="125" customWidth="1"/>
    <col min="3340" max="3585" width="9.140625" style="125"/>
    <col min="3586" max="3586" width="12.140625" style="125" customWidth="1"/>
    <col min="3587" max="3587" width="42.140625" style="125" customWidth="1"/>
    <col min="3588" max="3588" width="17.42578125" style="125" customWidth="1"/>
    <col min="3589" max="3590" width="17.5703125" style="125" customWidth="1"/>
    <col min="3591" max="3593" width="9.140625" style="125"/>
    <col min="3594" max="3594" width="27" style="125" customWidth="1"/>
    <col min="3595" max="3595" width="11.7109375" style="125" customWidth="1"/>
    <col min="3596" max="3841" width="9.140625" style="125"/>
    <col min="3842" max="3842" width="12.140625" style="125" customWidth="1"/>
    <col min="3843" max="3843" width="42.140625" style="125" customWidth="1"/>
    <col min="3844" max="3844" width="17.42578125" style="125" customWidth="1"/>
    <col min="3845" max="3846" width="17.5703125" style="125" customWidth="1"/>
    <col min="3847" max="3849" width="9.140625" style="125"/>
    <col min="3850" max="3850" width="27" style="125" customWidth="1"/>
    <col min="3851" max="3851" width="11.7109375" style="125" customWidth="1"/>
    <col min="3852" max="4097" width="9.140625" style="125"/>
    <col min="4098" max="4098" width="12.140625" style="125" customWidth="1"/>
    <col min="4099" max="4099" width="42.140625" style="125" customWidth="1"/>
    <col min="4100" max="4100" width="17.42578125" style="125" customWidth="1"/>
    <col min="4101" max="4102" width="17.5703125" style="125" customWidth="1"/>
    <col min="4103" max="4105" width="9.140625" style="125"/>
    <col min="4106" max="4106" width="27" style="125" customWidth="1"/>
    <col min="4107" max="4107" width="11.7109375" style="125" customWidth="1"/>
    <col min="4108" max="4353" width="9.140625" style="125"/>
    <col min="4354" max="4354" width="12.140625" style="125" customWidth="1"/>
    <col min="4355" max="4355" width="42.140625" style="125" customWidth="1"/>
    <col min="4356" max="4356" width="17.42578125" style="125" customWidth="1"/>
    <col min="4357" max="4358" width="17.5703125" style="125" customWidth="1"/>
    <col min="4359" max="4361" width="9.140625" style="125"/>
    <col min="4362" max="4362" width="27" style="125" customWidth="1"/>
    <col min="4363" max="4363" width="11.7109375" style="125" customWidth="1"/>
    <col min="4364" max="4609" width="9.140625" style="125"/>
    <col min="4610" max="4610" width="12.140625" style="125" customWidth="1"/>
    <col min="4611" max="4611" width="42.140625" style="125" customWidth="1"/>
    <col min="4612" max="4612" width="17.42578125" style="125" customWidth="1"/>
    <col min="4613" max="4614" width="17.5703125" style="125" customWidth="1"/>
    <col min="4615" max="4617" width="9.140625" style="125"/>
    <col min="4618" max="4618" width="27" style="125" customWidth="1"/>
    <col min="4619" max="4619" width="11.7109375" style="125" customWidth="1"/>
    <col min="4620" max="4865" width="9.140625" style="125"/>
    <col min="4866" max="4866" width="12.140625" style="125" customWidth="1"/>
    <col min="4867" max="4867" width="42.140625" style="125" customWidth="1"/>
    <col min="4868" max="4868" width="17.42578125" style="125" customWidth="1"/>
    <col min="4869" max="4870" width="17.5703125" style="125" customWidth="1"/>
    <col min="4871" max="4873" width="9.140625" style="125"/>
    <col min="4874" max="4874" width="27" style="125" customWidth="1"/>
    <col min="4875" max="4875" width="11.7109375" style="125" customWidth="1"/>
    <col min="4876" max="5121" width="9.140625" style="125"/>
    <col min="5122" max="5122" width="12.140625" style="125" customWidth="1"/>
    <col min="5123" max="5123" width="42.140625" style="125" customWidth="1"/>
    <col min="5124" max="5124" width="17.42578125" style="125" customWidth="1"/>
    <col min="5125" max="5126" width="17.5703125" style="125" customWidth="1"/>
    <col min="5127" max="5129" width="9.140625" style="125"/>
    <col min="5130" max="5130" width="27" style="125" customWidth="1"/>
    <col min="5131" max="5131" width="11.7109375" style="125" customWidth="1"/>
    <col min="5132" max="5377" width="9.140625" style="125"/>
    <col min="5378" max="5378" width="12.140625" style="125" customWidth="1"/>
    <col min="5379" max="5379" width="42.140625" style="125" customWidth="1"/>
    <col min="5380" max="5380" width="17.42578125" style="125" customWidth="1"/>
    <col min="5381" max="5382" width="17.5703125" style="125" customWidth="1"/>
    <col min="5383" max="5385" width="9.140625" style="125"/>
    <col min="5386" max="5386" width="27" style="125" customWidth="1"/>
    <col min="5387" max="5387" width="11.7109375" style="125" customWidth="1"/>
    <col min="5388" max="5633" width="9.140625" style="125"/>
    <col min="5634" max="5634" width="12.140625" style="125" customWidth="1"/>
    <col min="5635" max="5635" width="42.140625" style="125" customWidth="1"/>
    <col min="5636" max="5636" width="17.42578125" style="125" customWidth="1"/>
    <col min="5637" max="5638" width="17.5703125" style="125" customWidth="1"/>
    <col min="5639" max="5641" width="9.140625" style="125"/>
    <col min="5642" max="5642" width="27" style="125" customWidth="1"/>
    <col min="5643" max="5643" width="11.7109375" style="125" customWidth="1"/>
    <col min="5644" max="5889" width="9.140625" style="125"/>
    <col min="5890" max="5890" width="12.140625" style="125" customWidth="1"/>
    <col min="5891" max="5891" width="42.140625" style="125" customWidth="1"/>
    <col min="5892" max="5892" width="17.42578125" style="125" customWidth="1"/>
    <col min="5893" max="5894" width="17.5703125" style="125" customWidth="1"/>
    <col min="5895" max="5897" width="9.140625" style="125"/>
    <col min="5898" max="5898" width="27" style="125" customWidth="1"/>
    <col min="5899" max="5899" width="11.7109375" style="125" customWidth="1"/>
    <col min="5900" max="6145" width="9.140625" style="125"/>
    <col min="6146" max="6146" width="12.140625" style="125" customWidth="1"/>
    <col min="6147" max="6147" width="42.140625" style="125" customWidth="1"/>
    <col min="6148" max="6148" width="17.42578125" style="125" customWidth="1"/>
    <col min="6149" max="6150" width="17.5703125" style="125" customWidth="1"/>
    <col min="6151" max="6153" width="9.140625" style="125"/>
    <col min="6154" max="6154" width="27" style="125" customWidth="1"/>
    <col min="6155" max="6155" width="11.7109375" style="125" customWidth="1"/>
    <col min="6156" max="6401" width="9.140625" style="125"/>
    <col min="6402" max="6402" width="12.140625" style="125" customWidth="1"/>
    <col min="6403" max="6403" width="42.140625" style="125" customWidth="1"/>
    <col min="6404" max="6404" width="17.42578125" style="125" customWidth="1"/>
    <col min="6405" max="6406" width="17.5703125" style="125" customWidth="1"/>
    <col min="6407" max="6409" width="9.140625" style="125"/>
    <col min="6410" max="6410" width="27" style="125" customWidth="1"/>
    <col min="6411" max="6411" width="11.7109375" style="125" customWidth="1"/>
    <col min="6412" max="6657" width="9.140625" style="125"/>
    <col min="6658" max="6658" width="12.140625" style="125" customWidth="1"/>
    <col min="6659" max="6659" width="42.140625" style="125" customWidth="1"/>
    <col min="6660" max="6660" width="17.42578125" style="125" customWidth="1"/>
    <col min="6661" max="6662" width="17.5703125" style="125" customWidth="1"/>
    <col min="6663" max="6665" width="9.140625" style="125"/>
    <col min="6666" max="6666" width="27" style="125" customWidth="1"/>
    <col min="6667" max="6667" width="11.7109375" style="125" customWidth="1"/>
    <col min="6668" max="6913" width="9.140625" style="125"/>
    <col min="6914" max="6914" width="12.140625" style="125" customWidth="1"/>
    <col min="6915" max="6915" width="42.140625" style="125" customWidth="1"/>
    <col min="6916" max="6916" width="17.42578125" style="125" customWidth="1"/>
    <col min="6917" max="6918" width="17.5703125" style="125" customWidth="1"/>
    <col min="6919" max="6921" width="9.140625" style="125"/>
    <col min="6922" max="6922" width="27" style="125" customWidth="1"/>
    <col min="6923" max="6923" width="11.7109375" style="125" customWidth="1"/>
    <col min="6924" max="7169" width="9.140625" style="125"/>
    <col min="7170" max="7170" width="12.140625" style="125" customWidth="1"/>
    <col min="7171" max="7171" width="42.140625" style="125" customWidth="1"/>
    <col min="7172" max="7172" width="17.42578125" style="125" customWidth="1"/>
    <col min="7173" max="7174" width="17.5703125" style="125" customWidth="1"/>
    <col min="7175" max="7177" width="9.140625" style="125"/>
    <col min="7178" max="7178" width="27" style="125" customWidth="1"/>
    <col min="7179" max="7179" width="11.7109375" style="125" customWidth="1"/>
    <col min="7180" max="7425" width="9.140625" style="125"/>
    <col min="7426" max="7426" width="12.140625" style="125" customWidth="1"/>
    <col min="7427" max="7427" width="42.140625" style="125" customWidth="1"/>
    <col min="7428" max="7428" width="17.42578125" style="125" customWidth="1"/>
    <col min="7429" max="7430" width="17.5703125" style="125" customWidth="1"/>
    <col min="7431" max="7433" width="9.140625" style="125"/>
    <col min="7434" max="7434" width="27" style="125" customWidth="1"/>
    <col min="7435" max="7435" width="11.7109375" style="125" customWidth="1"/>
    <col min="7436" max="7681" width="9.140625" style="125"/>
    <col min="7682" max="7682" width="12.140625" style="125" customWidth="1"/>
    <col min="7683" max="7683" width="42.140625" style="125" customWidth="1"/>
    <col min="7684" max="7684" width="17.42578125" style="125" customWidth="1"/>
    <col min="7685" max="7686" width="17.5703125" style="125" customWidth="1"/>
    <col min="7687" max="7689" width="9.140625" style="125"/>
    <col min="7690" max="7690" width="27" style="125" customWidth="1"/>
    <col min="7691" max="7691" width="11.7109375" style="125" customWidth="1"/>
    <col min="7692" max="7937" width="9.140625" style="125"/>
    <col min="7938" max="7938" width="12.140625" style="125" customWidth="1"/>
    <col min="7939" max="7939" width="42.140625" style="125" customWidth="1"/>
    <col min="7940" max="7940" width="17.42578125" style="125" customWidth="1"/>
    <col min="7941" max="7942" width="17.5703125" style="125" customWidth="1"/>
    <col min="7943" max="7945" width="9.140625" style="125"/>
    <col min="7946" max="7946" width="27" style="125" customWidth="1"/>
    <col min="7947" max="7947" width="11.7109375" style="125" customWidth="1"/>
    <col min="7948" max="8193" width="9.140625" style="125"/>
    <col min="8194" max="8194" width="12.140625" style="125" customWidth="1"/>
    <col min="8195" max="8195" width="42.140625" style="125" customWidth="1"/>
    <col min="8196" max="8196" width="17.42578125" style="125" customWidth="1"/>
    <col min="8197" max="8198" width="17.5703125" style="125" customWidth="1"/>
    <col min="8199" max="8201" width="9.140625" style="125"/>
    <col min="8202" max="8202" width="27" style="125" customWidth="1"/>
    <col min="8203" max="8203" width="11.7109375" style="125" customWidth="1"/>
    <col min="8204" max="8449" width="9.140625" style="125"/>
    <col min="8450" max="8450" width="12.140625" style="125" customWidth="1"/>
    <col min="8451" max="8451" width="42.140625" style="125" customWidth="1"/>
    <col min="8452" max="8452" width="17.42578125" style="125" customWidth="1"/>
    <col min="8453" max="8454" width="17.5703125" style="125" customWidth="1"/>
    <col min="8455" max="8457" width="9.140625" style="125"/>
    <col min="8458" max="8458" width="27" style="125" customWidth="1"/>
    <col min="8459" max="8459" width="11.7109375" style="125" customWidth="1"/>
    <col min="8460" max="8705" width="9.140625" style="125"/>
    <col min="8706" max="8706" width="12.140625" style="125" customWidth="1"/>
    <col min="8707" max="8707" width="42.140625" style="125" customWidth="1"/>
    <col min="8708" max="8708" width="17.42578125" style="125" customWidth="1"/>
    <col min="8709" max="8710" width="17.5703125" style="125" customWidth="1"/>
    <col min="8711" max="8713" width="9.140625" style="125"/>
    <col min="8714" max="8714" width="27" style="125" customWidth="1"/>
    <col min="8715" max="8715" width="11.7109375" style="125" customWidth="1"/>
    <col min="8716" max="8961" width="9.140625" style="125"/>
    <col min="8962" max="8962" width="12.140625" style="125" customWidth="1"/>
    <col min="8963" max="8963" width="42.140625" style="125" customWidth="1"/>
    <col min="8964" max="8964" width="17.42578125" style="125" customWidth="1"/>
    <col min="8965" max="8966" width="17.5703125" style="125" customWidth="1"/>
    <col min="8967" max="8969" width="9.140625" style="125"/>
    <col min="8970" max="8970" width="27" style="125" customWidth="1"/>
    <col min="8971" max="8971" width="11.7109375" style="125" customWidth="1"/>
    <col min="8972" max="9217" width="9.140625" style="125"/>
    <col min="9218" max="9218" width="12.140625" style="125" customWidth="1"/>
    <col min="9219" max="9219" width="42.140625" style="125" customWidth="1"/>
    <col min="9220" max="9220" width="17.42578125" style="125" customWidth="1"/>
    <col min="9221" max="9222" width="17.5703125" style="125" customWidth="1"/>
    <col min="9223" max="9225" width="9.140625" style="125"/>
    <col min="9226" max="9226" width="27" style="125" customWidth="1"/>
    <col min="9227" max="9227" width="11.7109375" style="125" customWidth="1"/>
    <col min="9228" max="9473" width="9.140625" style="125"/>
    <col min="9474" max="9474" width="12.140625" style="125" customWidth="1"/>
    <col min="9475" max="9475" width="42.140625" style="125" customWidth="1"/>
    <col min="9476" max="9476" width="17.42578125" style="125" customWidth="1"/>
    <col min="9477" max="9478" width="17.5703125" style="125" customWidth="1"/>
    <col min="9479" max="9481" width="9.140625" style="125"/>
    <col min="9482" max="9482" width="27" style="125" customWidth="1"/>
    <col min="9483" max="9483" width="11.7109375" style="125" customWidth="1"/>
    <col min="9484" max="9729" width="9.140625" style="125"/>
    <col min="9730" max="9730" width="12.140625" style="125" customWidth="1"/>
    <col min="9731" max="9731" width="42.140625" style="125" customWidth="1"/>
    <col min="9732" max="9732" width="17.42578125" style="125" customWidth="1"/>
    <col min="9733" max="9734" width="17.5703125" style="125" customWidth="1"/>
    <col min="9735" max="9737" width="9.140625" style="125"/>
    <col min="9738" max="9738" width="27" style="125" customWidth="1"/>
    <col min="9739" max="9739" width="11.7109375" style="125" customWidth="1"/>
    <col min="9740" max="9985" width="9.140625" style="125"/>
    <col min="9986" max="9986" width="12.140625" style="125" customWidth="1"/>
    <col min="9987" max="9987" width="42.140625" style="125" customWidth="1"/>
    <col min="9988" max="9988" width="17.42578125" style="125" customWidth="1"/>
    <col min="9989" max="9990" width="17.5703125" style="125" customWidth="1"/>
    <col min="9991" max="9993" width="9.140625" style="125"/>
    <col min="9994" max="9994" width="27" style="125" customWidth="1"/>
    <col min="9995" max="9995" width="11.7109375" style="125" customWidth="1"/>
    <col min="9996" max="10241" width="9.140625" style="125"/>
    <col min="10242" max="10242" width="12.140625" style="125" customWidth="1"/>
    <col min="10243" max="10243" width="42.140625" style="125" customWidth="1"/>
    <col min="10244" max="10244" width="17.42578125" style="125" customWidth="1"/>
    <col min="10245" max="10246" width="17.5703125" style="125" customWidth="1"/>
    <col min="10247" max="10249" width="9.140625" style="125"/>
    <col min="10250" max="10250" width="27" style="125" customWidth="1"/>
    <col min="10251" max="10251" width="11.7109375" style="125" customWidth="1"/>
    <col min="10252" max="10497" width="9.140625" style="125"/>
    <col min="10498" max="10498" width="12.140625" style="125" customWidth="1"/>
    <col min="10499" max="10499" width="42.140625" style="125" customWidth="1"/>
    <col min="10500" max="10500" width="17.42578125" style="125" customWidth="1"/>
    <col min="10501" max="10502" width="17.5703125" style="125" customWidth="1"/>
    <col min="10503" max="10505" width="9.140625" style="125"/>
    <col min="10506" max="10506" width="27" style="125" customWidth="1"/>
    <col min="10507" max="10507" width="11.7109375" style="125" customWidth="1"/>
    <col min="10508" max="10753" width="9.140625" style="125"/>
    <col min="10754" max="10754" width="12.140625" style="125" customWidth="1"/>
    <col min="10755" max="10755" width="42.140625" style="125" customWidth="1"/>
    <col min="10756" max="10756" width="17.42578125" style="125" customWidth="1"/>
    <col min="10757" max="10758" width="17.5703125" style="125" customWidth="1"/>
    <col min="10759" max="10761" width="9.140625" style="125"/>
    <col min="10762" max="10762" width="27" style="125" customWidth="1"/>
    <col min="10763" max="10763" width="11.7109375" style="125" customWidth="1"/>
    <col min="10764" max="11009" width="9.140625" style="125"/>
    <col min="11010" max="11010" width="12.140625" style="125" customWidth="1"/>
    <col min="11011" max="11011" width="42.140625" style="125" customWidth="1"/>
    <col min="11012" max="11012" width="17.42578125" style="125" customWidth="1"/>
    <col min="11013" max="11014" width="17.5703125" style="125" customWidth="1"/>
    <col min="11015" max="11017" width="9.140625" style="125"/>
    <col min="11018" max="11018" width="27" style="125" customWidth="1"/>
    <col min="11019" max="11019" width="11.7109375" style="125" customWidth="1"/>
    <col min="11020" max="11265" width="9.140625" style="125"/>
    <col min="11266" max="11266" width="12.140625" style="125" customWidth="1"/>
    <col min="11267" max="11267" width="42.140625" style="125" customWidth="1"/>
    <col min="11268" max="11268" width="17.42578125" style="125" customWidth="1"/>
    <col min="11269" max="11270" width="17.5703125" style="125" customWidth="1"/>
    <col min="11271" max="11273" width="9.140625" style="125"/>
    <col min="11274" max="11274" width="27" style="125" customWidth="1"/>
    <col min="11275" max="11275" width="11.7109375" style="125" customWidth="1"/>
    <col min="11276" max="11521" width="9.140625" style="125"/>
    <col min="11522" max="11522" width="12.140625" style="125" customWidth="1"/>
    <col min="11523" max="11523" width="42.140625" style="125" customWidth="1"/>
    <col min="11524" max="11524" width="17.42578125" style="125" customWidth="1"/>
    <col min="11525" max="11526" width="17.5703125" style="125" customWidth="1"/>
    <col min="11527" max="11529" width="9.140625" style="125"/>
    <col min="11530" max="11530" width="27" style="125" customWidth="1"/>
    <col min="11531" max="11531" width="11.7109375" style="125" customWidth="1"/>
    <col min="11532" max="11777" width="9.140625" style="125"/>
    <col min="11778" max="11778" width="12.140625" style="125" customWidth="1"/>
    <col min="11779" max="11779" width="42.140625" style="125" customWidth="1"/>
    <col min="11780" max="11780" width="17.42578125" style="125" customWidth="1"/>
    <col min="11781" max="11782" width="17.5703125" style="125" customWidth="1"/>
    <col min="11783" max="11785" width="9.140625" style="125"/>
    <col min="11786" max="11786" width="27" style="125" customWidth="1"/>
    <col min="11787" max="11787" width="11.7109375" style="125" customWidth="1"/>
    <col min="11788" max="12033" width="9.140625" style="125"/>
    <col min="12034" max="12034" width="12.140625" style="125" customWidth="1"/>
    <col min="12035" max="12035" width="42.140625" style="125" customWidth="1"/>
    <col min="12036" max="12036" width="17.42578125" style="125" customWidth="1"/>
    <col min="12037" max="12038" width="17.5703125" style="125" customWidth="1"/>
    <col min="12039" max="12041" width="9.140625" style="125"/>
    <col min="12042" max="12042" width="27" style="125" customWidth="1"/>
    <col min="12043" max="12043" width="11.7109375" style="125" customWidth="1"/>
    <col min="12044" max="12289" width="9.140625" style="125"/>
    <col min="12290" max="12290" width="12.140625" style="125" customWidth="1"/>
    <col min="12291" max="12291" width="42.140625" style="125" customWidth="1"/>
    <col min="12292" max="12292" width="17.42578125" style="125" customWidth="1"/>
    <col min="12293" max="12294" width="17.5703125" style="125" customWidth="1"/>
    <col min="12295" max="12297" width="9.140625" style="125"/>
    <col min="12298" max="12298" width="27" style="125" customWidth="1"/>
    <col min="12299" max="12299" width="11.7109375" style="125" customWidth="1"/>
    <col min="12300" max="12545" width="9.140625" style="125"/>
    <col min="12546" max="12546" width="12.140625" style="125" customWidth="1"/>
    <col min="12547" max="12547" width="42.140625" style="125" customWidth="1"/>
    <col min="12548" max="12548" width="17.42578125" style="125" customWidth="1"/>
    <col min="12549" max="12550" width="17.5703125" style="125" customWidth="1"/>
    <col min="12551" max="12553" width="9.140625" style="125"/>
    <col min="12554" max="12554" width="27" style="125" customWidth="1"/>
    <col min="12555" max="12555" width="11.7109375" style="125" customWidth="1"/>
    <col min="12556" max="12801" width="9.140625" style="125"/>
    <col min="12802" max="12802" width="12.140625" style="125" customWidth="1"/>
    <col min="12803" max="12803" width="42.140625" style="125" customWidth="1"/>
    <col min="12804" max="12804" width="17.42578125" style="125" customWidth="1"/>
    <col min="12805" max="12806" width="17.5703125" style="125" customWidth="1"/>
    <col min="12807" max="12809" width="9.140625" style="125"/>
    <col min="12810" max="12810" width="27" style="125" customWidth="1"/>
    <col min="12811" max="12811" width="11.7109375" style="125" customWidth="1"/>
    <col min="12812" max="13057" width="9.140625" style="125"/>
    <col min="13058" max="13058" width="12.140625" style="125" customWidth="1"/>
    <col min="13059" max="13059" width="42.140625" style="125" customWidth="1"/>
    <col min="13060" max="13060" width="17.42578125" style="125" customWidth="1"/>
    <col min="13061" max="13062" width="17.5703125" style="125" customWidth="1"/>
    <col min="13063" max="13065" width="9.140625" style="125"/>
    <col min="13066" max="13066" width="27" style="125" customWidth="1"/>
    <col min="13067" max="13067" width="11.7109375" style="125" customWidth="1"/>
    <col min="13068" max="13313" width="9.140625" style="125"/>
    <col min="13314" max="13314" width="12.140625" style="125" customWidth="1"/>
    <col min="13315" max="13315" width="42.140625" style="125" customWidth="1"/>
    <col min="13316" max="13316" width="17.42578125" style="125" customWidth="1"/>
    <col min="13317" max="13318" width="17.5703125" style="125" customWidth="1"/>
    <col min="13319" max="13321" width="9.140625" style="125"/>
    <col min="13322" max="13322" width="27" style="125" customWidth="1"/>
    <col min="13323" max="13323" width="11.7109375" style="125" customWidth="1"/>
    <col min="13324" max="13569" width="9.140625" style="125"/>
    <col min="13570" max="13570" width="12.140625" style="125" customWidth="1"/>
    <col min="13571" max="13571" width="42.140625" style="125" customWidth="1"/>
    <col min="13572" max="13572" width="17.42578125" style="125" customWidth="1"/>
    <col min="13573" max="13574" width="17.5703125" style="125" customWidth="1"/>
    <col min="13575" max="13577" width="9.140625" style="125"/>
    <col min="13578" max="13578" width="27" style="125" customWidth="1"/>
    <col min="13579" max="13579" width="11.7109375" style="125" customWidth="1"/>
    <col min="13580" max="13825" width="9.140625" style="125"/>
    <col min="13826" max="13826" width="12.140625" style="125" customWidth="1"/>
    <col min="13827" max="13827" width="42.140625" style="125" customWidth="1"/>
    <col min="13828" max="13828" width="17.42578125" style="125" customWidth="1"/>
    <col min="13829" max="13830" width="17.5703125" style="125" customWidth="1"/>
    <col min="13831" max="13833" width="9.140625" style="125"/>
    <col min="13834" max="13834" width="27" style="125" customWidth="1"/>
    <col min="13835" max="13835" width="11.7109375" style="125" customWidth="1"/>
    <col min="13836" max="14081" width="9.140625" style="125"/>
    <col min="14082" max="14082" width="12.140625" style="125" customWidth="1"/>
    <col min="14083" max="14083" width="42.140625" style="125" customWidth="1"/>
    <col min="14084" max="14084" width="17.42578125" style="125" customWidth="1"/>
    <col min="14085" max="14086" width="17.5703125" style="125" customWidth="1"/>
    <col min="14087" max="14089" width="9.140625" style="125"/>
    <col min="14090" max="14090" width="27" style="125" customWidth="1"/>
    <col min="14091" max="14091" width="11.7109375" style="125" customWidth="1"/>
    <col min="14092" max="14337" width="9.140625" style="125"/>
    <col min="14338" max="14338" width="12.140625" style="125" customWidth="1"/>
    <col min="14339" max="14339" width="42.140625" style="125" customWidth="1"/>
    <col min="14340" max="14340" width="17.42578125" style="125" customWidth="1"/>
    <col min="14341" max="14342" width="17.5703125" style="125" customWidth="1"/>
    <col min="14343" max="14345" width="9.140625" style="125"/>
    <col min="14346" max="14346" width="27" style="125" customWidth="1"/>
    <col min="14347" max="14347" width="11.7109375" style="125" customWidth="1"/>
    <col min="14348" max="14593" width="9.140625" style="125"/>
    <col min="14594" max="14594" width="12.140625" style="125" customWidth="1"/>
    <col min="14595" max="14595" width="42.140625" style="125" customWidth="1"/>
    <col min="14596" max="14596" width="17.42578125" style="125" customWidth="1"/>
    <col min="14597" max="14598" width="17.5703125" style="125" customWidth="1"/>
    <col min="14599" max="14601" width="9.140625" style="125"/>
    <col min="14602" max="14602" width="27" style="125" customWidth="1"/>
    <col min="14603" max="14603" width="11.7109375" style="125" customWidth="1"/>
    <col min="14604" max="14849" width="9.140625" style="125"/>
    <col min="14850" max="14850" width="12.140625" style="125" customWidth="1"/>
    <col min="14851" max="14851" width="42.140625" style="125" customWidth="1"/>
    <col min="14852" max="14852" width="17.42578125" style="125" customWidth="1"/>
    <col min="14853" max="14854" width="17.5703125" style="125" customWidth="1"/>
    <col min="14855" max="14857" width="9.140625" style="125"/>
    <col min="14858" max="14858" width="27" style="125" customWidth="1"/>
    <col min="14859" max="14859" width="11.7109375" style="125" customWidth="1"/>
    <col min="14860" max="15105" width="9.140625" style="125"/>
    <col min="15106" max="15106" width="12.140625" style="125" customWidth="1"/>
    <col min="15107" max="15107" width="42.140625" style="125" customWidth="1"/>
    <col min="15108" max="15108" width="17.42578125" style="125" customWidth="1"/>
    <col min="15109" max="15110" width="17.5703125" style="125" customWidth="1"/>
    <col min="15111" max="15113" width="9.140625" style="125"/>
    <col min="15114" max="15114" width="27" style="125" customWidth="1"/>
    <col min="15115" max="15115" width="11.7109375" style="125" customWidth="1"/>
    <col min="15116" max="15361" width="9.140625" style="125"/>
    <col min="15362" max="15362" width="12.140625" style="125" customWidth="1"/>
    <col min="15363" max="15363" width="42.140625" style="125" customWidth="1"/>
    <col min="15364" max="15364" width="17.42578125" style="125" customWidth="1"/>
    <col min="15365" max="15366" width="17.5703125" style="125" customWidth="1"/>
    <col min="15367" max="15369" width="9.140625" style="125"/>
    <col min="15370" max="15370" width="27" style="125" customWidth="1"/>
    <col min="15371" max="15371" width="11.7109375" style="125" customWidth="1"/>
    <col min="15372" max="15617" width="9.140625" style="125"/>
    <col min="15618" max="15618" width="12.140625" style="125" customWidth="1"/>
    <col min="15619" max="15619" width="42.140625" style="125" customWidth="1"/>
    <col min="15620" max="15620" width="17.42578125" style="125" customWidth="1"/>
    <col min="15621" max="15622" width="17.5703125" style="125" customWidth="1"/>
    <col min="15623" max="15625" width="9.140625" style="125"/>
    <col min="15626" max="15626" width="27" style="125" customWidth="1"/>
    <col min="15627" max="15627" width="11.7109375" style="125" customWidth="1"/>
    <col min="15628" max="15873" width="9.140625" style="125"/>
    <col min="15874" max="15874" width="12.140625" style="125" customWidth="1"/>
    <col min="15875" max="15875" width="42.140625" style="125" customWidth="1"/>
    <col min="15876" max="15876" width="17.42578125" style="125" customWidth="1"/>
    <col min="15877" max="15878" width="17.5703125" style="125" customWidth="1"/>
    <col min="15879" max="15881" width="9.140625" style="125"/>
    <col min="15882" max="15882" width="27" style="125" customWidth="1"/>
    <col min="15883" max="15883" width="11.7109375" style="125" customWidth="1"/>
    <col min="15884" max="16129" width="9.140625" style="125"/>
    <col min="16130" max="16130" width="12.140625" style="125" customWidth="1"/>
    <col min="16131" max="16131" width="42.140625" style="125" customWidth="1"/>
    <col min="16132" max="16132" width="17.42578125" style="125" customWidth="1"/>
    <col min="16133" max="16134" width="17.5703125" style="125" customWidth="1"/>
    <col min="16135" max="16137" width="9.140625" style="125"/>
    <col min="16138" max="16138" width="27" style="125" customWidth="1"/>
    <col min="16139" max="16139" width="11.7109375" style="125" customWidth="1"/>
    <col min="16140" max="16384" width="9.140625" style="125"/>
  </cols>
  <sheetData>
    <row r="1" spans="1:12" x14ac:dyDescent="0.25">
      <c r="A1" s="122" t="s">
        <v>998</v>
      </c>
    </row>
    <row r="3" spans="1:12" s="122" customFormat="1" x14ac:dyDescent="0.25">
      <c r="A3" s="122" t="s">
        <v>740</v>
      </c>
      <c r="B3" s="122" t="s">
        <v>741</v>
      </c>
      <c r="C3" s="122" t="s">
        <v>995</v>
      </c>
      <c r="D3" s="122" t="s">
        <v>996</v>
      </c>
      <c r="F3" s="122" t="s">
        <v>997</v>
      </c>
      <c r="G3" s="51" t="s">
        <v>1056</v>
      </c>
    </row>
    <row r="4" spans="1:12" s="122" customFormat="1" x14ac:dyDescent="0.25">
      <c r="A4" s="123" t="s">
        <v>742</v>
      </c>
      <c r="B4" s="123" t="s">
        <v>1023</v>
      </c>
      <c r="C4" s="124">
        <f>C5+C6+C7+C8</f>
        <v>4635600</v>
      </c>
      <c r="D4" s="124">
        <f>D5+D6+D7+D8</f>
        <v>4401000</v>
      </c>
      <c r="E4" s="222">
        <f>(C4/D4)-1</f>
        <v>5.3306066802999208E-2</v>
      </c>
      <c r="F4" s="124">
        <f>F5+F6+F7+F8</f>
        <v>4369301.5</v>
      </c>
      <c r="G4" s="124">
        <f>G5+G6+G7+G8</f>
        <v>4404867.08</v>
      </c>
      <c r="K4" s="371" t="s">
        <v>1085</v>
      </c>
      <c r="L4" s="371" t="s">
        <v>1086</v>
      </c>
    </row>
    <row r="5" spans="1:12" x14ac:dyDescent="0.25">
      <c r="A5" s="125" t="s">
        <v>743</v>
      </c>
      <c r="B5" s="125" t="s">
        <v>744</v>
      </c>
      <c r="C5" s="126">
        <f>4300000+10000+20000</f>
        <v>4330000</v>
      </c>
      <c r="D5" s="126">
        <v>4100000</v>
      </c>
      <c r="E5" s="224">
        <f t="shared" ref="E5:E68" si="0">(C5/D5)-1</f>
        <v>5.6097560975609806E-2</v>
      </c>
      <c r="F5" s="126">
        <v>4071002</v>
      </c>
      <c r="G5" s="126">
        <v>4106772.46</v>
      </c>
      <c r="J5" s="369" t="s">
        <v>3</v>
      </c>
      <c r="K5" s="372">
        <f>C4</f>
        <v>4635600</v>
      </c>
      <c r="L5" s="372">
        <f>D4</f>
        <v>4401000</v>
      </c>
    </row>
    <row r="6" spans="1:12" x14ac:dyDescent="0.25">
      <c r="A6" s="125" t="s">
        <v>745</v>
      </c>
      <c r="B6" s="125" t="s">
        <v>746</v>
      </c>
      <c r="C6" s="126">
        <f>300000+5000</f>
        <v>305000</v>
      </c>
      <c r="D6" s="126">
        <v>300000</v>
      </c>
      <c r="E6" s="224">
        <f t="shared" si="0"/>
        <v>1.6666666666666607E-2</v>
      </c>
      <c r="F6" s="126">
        <v>297597</v>
      </c>
      <c r="G6" s="126">
        <v>297392.12</v>
      </c>
      <c r="J6" s="369" t="s">
        <v>1026</v>
      </c>
      <c r="K6" s="372">
        <f>C9</f>
        <v>364023</v>
      </c>
      <c r="L6" s="372">
        <f>D9</f>
        <v>480232</v>
      </c>
    </row>
    <row r="7" spans="1:12" x14ac:dyDescent="0.25">
      <c r="A7" s="125" t="s">
        <v>747</v>
      </c>
      <c r="B7" s="125" t="s">
        <v>748</v>
      </c>
      <c r="C7" s="126">
        <v>600</v>
      </c>
      <c r="D7" s="126">
        <v>500</v>
      </c>
      <c r="E7" s="224">
        <f t="shared" si="0"/>
        <v>0.19999999999999996</v>
      </c>
      <c r="F7" s="126">
        <v>702.5</v>
      </c>
      <c r="G7" s="126">
        <v>702.5</v>
      </c>
      <c r="J7" s="370" t="s">
        <v>1024</v>
      </c>
      <c r="K7" s="372">
        <f>C67</f>
        <v>3243615</v>
      </c>
      <c r="L7" s="372">
        <f>D67</f>
        <v>3402431.34</v>
      </c>
    </row>
    <row r="8" spans="1:12" x14ac:dyDescent="0.25">
      <c r="A8" s="125" t="s">
        <v>749</v>
      </c>
      <c r="B8" s="125" t="s">
        <v>750</v>
      </c>
      <c r="C8" s="126">
        <v>0</v>
      </c>
      <c r="D8" s="126">
        <v>500</v>
      </c>
      <c r="E8" s="224"/>
      <c r="F8" s="126">
        <v>0</v>
      </c>
      <c r="G8" s="126">
        <v>0</v>
      </c>
      <c r="J8" s="369" t="s">
        <v>1025</v>
      </c>
      <c r="K8" s="372">
        <f>C114</f>
        <v>28000</v>
      </c>
      <c r="L8" s="372">
        <f>D114</f>
        <v>17808</v>
      </c>
    </row>
    <row r="9" spans="1:12" x14ac:dyDescent="0.25">
      <c r="A9" s="123" t="s">
        <v>751</v>
      </c>
      <c r="B9" s="123" t="s">
        <v>752</v>
      </c>
      <c r="C9" s="124">
        <f>C10+C15+C51</f>
        <v>364023</v>
      </c>
      <c r="D9" s="124">
        <f>D10+D15+D51</f>
        <v>480232</v>
      </c>
      <c r="E9" s="222">
        <f t="shared" si="0"/>
        <v>-0.2419851238568026</v>
      </c>
      <c r="F9" s="124">
        <f>F10+F15+F51</f>
        <v>418391.56</v>
      </c>
      <c r="G9" s="124">
        <f>G10+G15+G51</f>
        <v>428281.13</v>
      </c>
      <c r="K9" s="372">
        <f>SUM(K5:K8)</f>
        <v>8271238</v>
      </c>
      <c r="L9" s="372">
        <f>SUM(L5:L8)</f>
        <v>8301471.3399999999</v>
      </c>
    </row>
    <row r="10" spans="1:12" x14ac:dyDescent="0.25">
      <c r="A10" s="122" t="s">
        <v>753</v>
      </c>
      <c r="B10" s="122" t="s">
        <v>754</v>
      </c>
      <c r="C10" s="127">
        <f>C11+C12+C13+C14</f>
        <v>8800</v>
      </c>
      <c r="D10" s="127">
        <f>D11+D12+D13+D14</f>
        <v>3050</v>
      </c>
      <c r="E10" s="223">
        <f t="shared" si="0"/>
        <v>1.8852459016393444</v>
      </c>
      <c r="F10" s="127">
        <f>F11+F12+F13+F14</f>
        <v>8520</v>
      </c>
      <c r="G10" s="127">
        <f>G11+G12+G13+G14</f>
        <v>8520</v>
      </c>
    </row>
    <row r="11" spans="1:12" x14ac:dyDescent="0.25">
      <c r="A11" s="125" t="s">
        <v>755</v>
      </c>
      <c r="B11" s="125" t="s">
        <v>756</v>
      </c>
      <c r="C11" s="126">
        <f>6000+800</f>
        <v>6800</v>
      </c>
      <c r="D11" s="126">
        <v>2000</v>
      </c>
      <c r="E11" s="224">
        <f t="shared" si="0"/>
        <v>2.4</v>
      </c>
      <c r="F11" s="126">
        <v>6835</v>
      </c>
      <c r="G11" s="126">
        <v>6835</v>
      </c>
    </row>
    <row r="12" spans="1:12" x14ac:dyDescent="0.25">
      <c r="A12" s="125" t="s">
        <v>757</v>
      </c>
      <c r="B12" s="125" t="s">
        <v>758</v>
      </c>
      <c r="C12" s="126">
        <v>2000</v>
      </c>
      <c r="D12" s="126">
        <v>1050</v>
      </c>
      <c r="E12" s="224">
        <f t="shared" si="0"/>
        <v>0.90476190476190466</v>
      </c>
      <c r="F12" s="126">
        <v>1360</v>
      </c>
      <c r="G12" s="126">
        <v>1360</v>
      </c>
    </row>
    <row r="13" spans="1:12" x14ac:dyDescent="0.25">
      <c r="A13" s="125" t="s">
        <v>759</v>
      </c>
      <c r="B13" s="125" t="s">
        <v>760</v>
      </c>
      <c r="C13" s="126"/>
      <c r="D13" s="126">
        <v>0</v>
      </c>
      <c r="E13" s="224"/>
      <c r="F13" s="126">
        <v>50</v>
      </c>
      <c r="G13" s="126">
        <v>50</v>
      </c>
    </row>
    <row r="14" spans="1:12" x14ac:dyDescent="0.25">
      <c r="A14" s="125" t="s">
        <v>761</v>
      </c>
      <c r="B14" s="125" t="s">
        <v>762</v>
      </c>
      <c r="C14" s="126"/>
      <c r="D14" s="126">
        <v>0</v>
      </c>
      <c r="E14" s="224"/>
      <c r="F14" s="126">
        <v>275</v>
      </c>
      <c r="G14" s="126">
        <v>275</v>
      </c>
    </row>
    <row r="15" spans="1:12" x14ac:dyDescent="0.25">
      <c r="A15" s="122" t="s">
        <v>763</v>
      </c>
      <c r="B15" s="122" t="s">
        <v>752</v>
      </c>
      <c r="C15" s="127">
        <f>C16+C27+C33+C38+C48+C49</f>
        <v>238227</v>
      </c>
      <c r="D15" s="127">
        <f>D16+D27+D33+D38+D48+D49</f>
        <v>337527</v>
      </c>
      <c r="E15" s="223">
        <f t="shared" si="0"/>
        <v>-0.29419868632731605</v>
      </c>
      <c r="F15" s="127">
        <f>F16+F27+F33+F38+F48+F49</f>
        <v>283695.76</v>
      </c>
      <c r="G15" s="127">
        <f>G16+G27+G33+G38+G48+G49</f>
        <v>292684.32</v>
      </c>
    </row>
    <row r="16" spans="1:12" x14ac:dyDescent="0.25">
      <c r="A16" s="128" t="s">
        <v>764</v>
      </c>
      <c r="B16" s="128" t="s">
        <v>765</v>
      </c>
      <c r="C16" s="129">
        <f>C17+C18+C19+C20+C21+C22+C23+C24+C25+C26</f>
        <v>110770</v>
      </c>
      <c r="D16" s="129">
        <f>D17+D18+D19+D20+D21+D22+D23+D24+D25+D26</f>
        <v>114876</v>
      </c>
      <c r="E16" s="225">
        <f t="shared" si="0"/>
        <v>-3.5742887983564842E-2</v>
      </c>
      <c r="F16" s="129">
        <f>F17+F18+F19+F20+F21+F22+F23+F24+F25+F26</f>
        <v>106749.47</v>
      </c>
      <c r="G16" s="129">
        <f>G17+G18+G19+G20+G21+G22+G23+G24+G25+G26</f>
        <v>105786.37999999999</v>
      </c>
    </row>
    <row r="17" spans="1:7" x14ac:dyDescent="0.25">
      <c r="A17" s="125" t="s">
        <v>766</v>
      </c>
      <c r="B17" s="125" t="s">
        <v>767</v>
      </c>
      <c r="C17" s="126">
        <v>500</v>
      </c>
      <c r="D17" s="126">
        <v>200</v>
      </c>
      <c r="E17" s="224">
        <f t="shared" si="0"/>
        <v>1.5</v>
      </c>
      <c r="F17" s="126">
        <v>470</v>
      </c>
      <c r="G17" s="126">
        <v>370</v>
      </c>
    </row>
    <row r="18" spans="1:7" x14ac:dyDescent="0.25">
      <c r="A18" s="125" t="s">
        <v>768</v>
      </c>
      <c r="B18" s="125" t="s">
        <v>769</v>
      </c>
      <c r="C18" s="126">
        <v>23000</v>
      </c>
      <c r="D18" s="126">
        <v>29980</v>
      </c>
      <c r="E18" s="224">
        <f t="shared" si="0"/>
        <v>-0.23282188125416947</v>
      </c>
      <c r="F18" s="126">
        <v>21423.3</v>
      </c>
      <c r="G18" s="126">
        <v>21245.3</v>
      </c>
    </row>
    <row r="19" spans="1:7" x14ac:dyDescent="0.25">
      <c r="A19" s="125" t="s">
        <v>770</v>
      </c>
      <c r="B19" s="125" t="s">
        <v>771</v>
      </c>
      <c r="C19" s="126">
        <v>15000</v>
      </c>
      <c r="D19" s="126">
        <v>17876</v>
      </c>
      <c r="E19" s="224">
        <f t="shared" si="0"/>
        <v>-0.16088610427388672</v>
      </c>
      <c r="F19" s="126">
        <v>15221.75</v>
      </c>
      <c r="G19" s="126">
        <v>15572.75</v>
      </c>
    </row>
    <row r="20" spans="1:7" x14ac:dyDescent="0.25">
      <c r="A20" s="125" t="s">
        <v>772</v>
      </c>
      <c r="B20" s="125" t="s">
        <v>773</v>
      </c>
      <c r="C20" s="126">
        <f>3600+1000</f>
        <v>4600</v>
      </c>
      <c r="D20" s="126">
        <v>3600</v>
      </c>
      <c r="E20" s="224">
        <f t="shared" si="0"/>
        <v>0.27777777777777768</v>
      </c>
      <c r="F20" s="126">
        <v>3976</v>
      </c>
      <c r="G20" s="126">
        <v>4342</v>
      </c>
    </row>
    <row r="21" spans="1:7" x14ac:dyDescent="0.25">
      <c r="A21" s="125" t="s">
        <v>774</v>
      </c>
      <c r="B21" s="125" t="s">
        <v>775</v>
      </c>
      <c r="C21" s="126">
        <v>300</v>
      </c>
      <c r="D21" s="126">
        <v>300</v>
      </c>
      <c r="E21" s="224">
        <f t="shared" si="0"/>
        <v>0</v>
      </c>
      <c r="F21" s="126">
        <v>208.2</v>
      </c>
      <c r="G21" s="126">
        <v>203.2</v>
      </c>
    </row>
    <row r="22" spans="1:7" x14ac:dyDescent="0.25">
      <c r="A22" s="125" t="s">
        <v>776</v>
      </c>
      <c r="B22" s="125" t="s">
        <v>777</v>
      </c>
      <c r="C22" s="126">
        <v>11000</v>
      </c>
      <c r="D22" s="126">
        <v>10700</v>
      </c>
      <c r="E22" s="224">
        <f t="shared" si="0"/>
        <v>2.8037383177569986E-2</v>
      </c>
      <c r="F22" s="126">
        <v>12604.87</v>
      </c>
      <c r="G22" s="126">
        <v>12826.5</v>
      </c>
    </row>
    <row r="23" spans="1:7" x14ac:dyDescent="0.25">
      <c r="A23" s="125" t="s">
        <v>778</v>
      </c>
      <c r="B23" s="125" t="s">
        <v>779</v>
      </c>
      <c r="C23" s="126">
        <v>34000</v>
      </c>
      <c r="D23" s="126">
        <v>33850</v>
      </c>
      <c r="E23" s="224">
        <f t="shared" si="0"/>
        <v>4.4313146233383449E-3</v>
      </c>
      <c r="F23" s="126">
        <v>30834.48</v>
      </c>
      <c r="G23" s="126">
        <v>30506.71</v>
      </c>
    </row>
    <row r="24" spans="1:7" x14ac:dyDescent="0.25">
      <c r="A24" s="125" t="s">
        <v>780</v>
      </c>
      <c r="B24" s="125" t="s">
        <v>781</v>
      </c>
      <c r="C24" s="126">
        <v>13870</v>
      </c>
      <c r="D24" s="126">
        <v>13870</v>
      </c>
      <c r="E24" s="224">
        <f t="shared" si="0"/>
        <v>0</v>
      </c>
      <c r="F24" s="126">
        <v>14168.45</v>
      </c>
      <c r="G24" s="126">
        <v>14193.59</v>
      </c>
    </row>
    <row r="25" spans="1:7" x14ac:dyDescent="0.25">
      <c r="A25" s="125" t="s">
        <v>782</v>
      </c>
      <c r="B25" s="125" t="s">
        <v>1080</v>
      </c>
      <c r="C25" s="126">
        <v>2000</v>
      </c>
      <c r="D25" s="126">
        <v>0</v>
      </c>
      <c r="E25" s="224"/>
      <c r="F25" s="126">
        <v>1649.02</v>
      </c>
      <c r="G25" s="126">
        <v>-65.55</v>
      </c>
    </row>
    <row r="26" spans="1:7" x14ac:dyDescent="0.25">
      <c r="A26" s="125" t="s">
        <v>783</v>
      </c>
      <c r="B26" s="125" t="s">
        <v>784</v>
      </c>
      <c r="C26" s="126">
        <f>5000+1500</f>
        <v>6500</v>
      </c>
      <c r="D26" s="126">
        <v>4500</v>
      </c>
      <c r="E26" s="224">
        <f t="shared" si="0"/>
        <v>0.44444444444444442</v>
      </c>
      <c r="F26" s="126">
        <v>6193.4</v>
      </c>
      <c r="G26" s="126">
        <v>6591.88</v>
      </c>
    </row>
    <row r="27" spans="1:7" x14ac:dyDescent="0.25">
      <c r="A27" s="128" t="s">
        <v>785</v>
      </c>
      <c r="B27" s="128" t="s">
        <v>786</v>
      </c>
      <c r="C27" s="129">
        <f>C28+C29+C30+C31+C32</f>
        <v>14100</v>
      </c>
      <c r="D27" s="129">
        <f>D28+D29+D30+D31+D32</f>
        <v>18400</v>
      </c>
      <c r="E27" s="225">
        <f t="shared" si="0"/>
        <v>-0.23369565217391308</v>
      </c>
      <c r="F27" s="129">
        <f>F28+F29+F30+F31+F32</f>
        <v>12292.57</v>
      </c>
      <c r="G27" s="129">
        <f>G28+G29+G30+G31+G32</f>
        <v>13500.57</v>
      </c>
    </row>
    <row r="28" spans="1:7" x14ac:dyDescent="0.25">
      <c r="A28" s="125" t="s">
        <v>787</v>
      </c>
      <c r="B28" s="125" t="s">
        <v>788</v>
      </c>
      <c r="C28" s="126">
        <v>10000</v>
      </c>
      <c r="D28" s="126">
        <v>18400</v>
      </c>
      <c r="E28" s="224">
        <f t="shared" si="0"/>
        <v>-0.45652173913043481</v>
      </c>
      <c r="F28" s="126">
        <f>6562+1489</f>
        <v>8051</v>
      </c>
      <c r="G28" s="126">
        <f>7332+348+1579</f>
        <v>9259</v>
      </c>
    </row>
    <row r="29" spans="1:7" x14ac:dyDescent="0.25">
      <c r="A29" s="125" t="s">
        <v>789</v>
      </c>
      <c r="B29" s="125" t="s">
        <v>790</v>
      </c>
      <c r="C29" s="126">
        <v>3000</v>
      </c>
      <c r="D29" s="126">
        <v>0</v>
      </c>
      <c r="E29" s="224"/>
      <c r="F29" s="126">
        <v>3023</v>
      </c>
      <c r="G29" s="126">
        <v>3023</v>
      </c>
    </row>
    <row r="30" spans="1:7" x14ac:dyDescent="0.25">
      <c r="A30" s="125" t="s">
        <v>791</v>
      </c>
      <c r="B30" s="125" t="s">
        <v>792</v>
      </c>
      <c r="C30" s="126">
        <v>100</v>
      </c>
      <c r="D30" s="126">
        <v>0</v>
      </c>
      <c r="E30" s="224"/>
      <c r="F30" s="126">
        <v>203</v>
      </c>
      <c r="G30" s="126">
        <v>203</v>
      </c>
    </row>
    <row r="31" spans="1:7" x14ac:dyDescent="0.25">
      <c r="A31" s="125" t="s">
        <v>793</v>
      </c>
      <c r="B31" s="125" t="s">
        <v>794</v>
      </c>
      <c r="C31" s="126">
        <v>500</v>
      </c>
      <c r="D31" s="126">
        <v>0</v>
      </c>
      <c r="E31" s="224"/>
      <c r="F31" s="126">
        <v>552</v>
      </c>
      <c r="G31" s="126">
        <v>552</v>
      </c>
    </row>
    <row r="32" spans="1:7" x14ac:dyDescent="0.25">
      <c r="A32" s="125" t="s">
        <v>795</v>
      </c>
      <c r="B32" s="125" t="s">
        <v>796</v>
      </c>
      <c r="C32" s="126">
        <v>500</v>
      </c>
      <c r="D32" s="126">
        <v>0</v>
      </c>
      <c r="E32" s="224"/>
      <c r="F32" s="126">
        <v>463.57</v>
      </c>
      <c r="G32" s="126">
        <v>463.57</v>
      </c>
    </row>
    <row r="33" spans="1:19" x14ac:dyDescent="0.25">
      <c r="A33" s="128" t="s">
        <v>797</v>
      </c>
      <c r="B33" s="128" t="s">
        <v>798</v>
      </c>
      <c r="C33" s="129">
        <f>C34+C35+C36+C37</f>
        <v>3550</v>
      </c>
      <c r="D33" s="129">
        <f>D34+D35+D36+D37</f>
        <v>3600</v>
      </c>
      <c r="E33" s="224">
        <f t="shared" si="0"/>
        <v>-1.388888888888884E-2</v>
      </c>
      <c r="F33" s="129">
        <f>F34+F35+F36+F37</f>
        <v>3386</v>
      </c>
      <c r="G33" s="129">
        <f>G34+G35+G36+G37</f>
        <v>3020</v>
      </c>
    </row>
    <row r="34" spans="1:19" x14ac:dyDescent="0.25">
      <c r="A34" s="125" t="s">
        <v>799</v>
      </c>
      <c r="B34" s="125" t="s">
        <v>800</v>
      </c>
      <c r="C34" s="126">
        <v>2200</v>
      </c>
      <c r="D34" s="126">
        <v>0</v>
      </c>
      <c r="E34" s="224"/>
      <c r="F34" s="126">
        <v>2664</v>
      </c>
      <c r="G34" s="126">
        <v>2664</v>
      </c>
    </row>
    <row r="35" spans="1:19" x14ac:dyDescent="0.25">
      <c r="A35" s="125" t="s">
        <v>801</v>
      </c>
      <c r="B35" s="125" t="s">
        <v>802</v>
      </c>
      <c r="C35" s="126">
        <v>600</v>
      </c>
      <c r="D35" s="126">
        <v>0</v>
      </c>
      <c r="E35" s="224"/>
      <c r="F35" s="126">
        <v>622</v>
      </c>
      <c r="G35" s="126">
        <v>256</v>
      </c>
    </row>
    <row r="36" spans="1:19" x14ac:dyDescent="0.25">
      <c r="A36" s="130">
        <v>32225</v>
      </c>
      <c r="B36" s="125" t="s">
        <v>803</v>
      </c>
      <c r="C36" s="126">
        <v>250</v>
      </c>
      <c r="D36" s="126">
        <v>0</v>
      </c>
      <c r="E36" s="224"/>
      <c r="F36" s="126">
        <v>100</v>
      </c>
      <c r="G36" s="126">
        <v>100</v>
      </c>
    </row>
    <row r="37" spans="1:19" x14ac:dyDescent="0.25">
      <c r="A37" s="130">
        <v>32229</v>
      </c>
      <c r="B37" s="125" t="s">
        <v>804</v>
      </c>
      <c r="C37" s="126">
        <v>500</v>
      </c>
      <c r="D37" s="126">
        <v>3600</v>
      </c>
      <c r="E37" s="224">
        <f t="shared" si="0"/>
        <v>-0.86111111111111116</v>
      </c>
      <c r="F37" s="126">
        <v>0</v>
      </c>
      <c r="G37" s="126">
        <v>0</v>
      </c>
    </row>
    <row r="38" spans="1:19" x14ac:dyDescent="0.25">
      <c r="A38" s="128" t="s">
        <v>805</v>
      </c>
      <c r="B38" s="128" t="s">
        <v>806</v>
      </c>
      <c r="C38" s="129">
        <f>C39+C40+C41+C42+C43+C46+C47+C44+C45</f>
        <v>31653</v>
      </c>
      <c r="D38" s="129">
        <f>D39+D40+D41+D42+D43+D46+D47+D44+D45</f>
        <v>118751</v>
      </c>
      <c r="E38" s="225">
        <f t="shared" si="0"/>
        <v>-0.73345066567860484</v>
      </c>
      <c r="F38" s="129">
        <f>F39+F40+F41+F42+F43+F46+F47+F44+F45</f>
        <v>70258.450000000012</v>
      </c>
      <c r="G38" s="129">
        <f>G39+G40+G41+G42+G43+G46+G47+G44+G45</f>
        <v>68535.98000000001</v>
      </c>
    </row>
    <row r="39" spans="1:19" x14ac:dyDescent="0.25">
      <c r="A39" s="125" t="s">
        <v>807</v>
      </c>
      <c r="B39" s="125" t="s">
        <v>808</v>
      </c>
      <c r="C39" s="126">
        <v>0</v>
      </c>
      <c r="D39" s="126">
        <v>93000</v>
      </c>
      <c r="E39" s="224">
        <f t="shared" si="0"/>
        <v>-1</v>
      </c>
      <c r="F39" s="126">
        <v>43979.02</v>
      </c>
      <c r="G39" s="126">
        <v>43979.02</v>
      </c>
    </row>
    <row r="40" spans="1:19" x14ac:dyDescent="0.25">
      <c r="A40" s="125" t="s">
        <v>809</v>
      </c>
      <c r="B40" s="125" t="s">
        <v>810</v>
      </c>
      <c r="C40" s="126">
        <v>0</v>
      </c>
      <c r="D40" s="126">
        <v>0</v>
      </c>
      <c r="E40" s="224"/>
      <c r="F40" s="126">
        <v>1079.73</v>
      </c>
      <c r="G40" s="126">
        <v>650.65</v>
      </c>
    </row>
    <row r="41" spans="1:19" x14ac:dyDescent="0.25">
      <c r="A41" s="125" t="s">
        <v>811</v>
      </c>
      <c r="B41" s="125" t="s">
        <v>812</v>
      </c>
      <c r="C41" s="126">
        <v>1700</v>
      </c>
      <c r="D41" s="126">
        <v>1500</v>
      </c>
      <c r="E41" s="224">
        <f t="shared" si="0"/>
        <v>0.1333333333333333</v>
      </c>
      <c r="F41" s="126">
        <v>2063.42</v>
      </c>
      <c r="G41" s="126">
        <v>2182.75</v>
      </c>
    </row>
    <row r="42" spans="1:19" x14ac:dyDescent="0.25">
      <c r="A42" s="125" t="s">
        <v>813</v>
      </c>
      <c r="B42" s="125" t="s">
        <v>814</v>
      </c>
      <c r="C42" s="126">
        <v>350</v>
      </c>
      <c r="D42" s="126">
        <v>0</v>
      </c>
      <c r="E42" s="224"/>
      <c r="F42" s="126">
        <v>368.92</v>
      </c>
      <c r="G42" s="126">
        <f>247.64+134.52</f>
        <v>382.15999999999997</v>
      </c>
    </row>
    <row r="43" spans="1:19" x14ac:dyDescent="0.25">
      <c r="A43" s="125" t="s">
        <v>815</v>
      </c>
      <c r="B43" s="125" t="s">
        <v>816</v>
      </c>
      <c r="C43" s="126">
        <v>10000</v>
      </c>
      <c r="D43" s="126">
        <v>15400</v>
      </c>
      <c r="E43" s="224">
        <f t="shared" si="0"/>
        <v>-0.35064935064935066</v>
      </c>
      <c r="F43" s="126">
        <v>10043.91</v>
      </c>
      <c r="G43" s="126">
        <v>10199.950000000001</v>
      </c>
    </row>
    <row r="44" spans="1:19" x14ac:dyDescent="0.25">
      <c r="A44" s="130">
        <v>32246</v>
      </c>
      <c r="B44" s="125" t="s">
        <v>817</v>
      </c>
      <c r="C44" s="126">
        <v>100</v>
      </c>
      <c r="D44" s="126">
        <v>0</v>
      </c>
      <c r="E44" s="224"/>
      <c r="F44" s="126">
        <v>62.5</v>
      </c>
      <c r="G44" s="126">
        <v>62.5</v>
      </c>
    </row>
    <row r="45" spans="1:19" x14ac:dyDescent="0.25">
      <c r="A45" s="130">
        <v>32247</v>
      </c>
      <c r="B45" s="125" t="s">
        <v>818</v>
      </c>
      <c r="C45" s="126">
        <v>300</v>
      </c>
      <c r="D45" s="126">
        <v>0</v>
      </c>
      <c r="E45" s="224"/>
      <c r="F45" s="126">
        <v>1080.0999999999999</v>
      </c>
      <c r="G45" s="126">
        <v>875.1</v>
      </c>
    </row>
    <row r="46" spans="1:19" x14ac:dyDescent="0.25">
      <c r="A46" s="125" t="s">
        <v>819</v>
      </c>
      <c r="B46" s="125" t="s">
        <v>820</v>
      </c>
      <c r="C46" s="126">
        <v>17703</v>
      </c>
      <c r="D46" s="126">
        <v>8851</v>
      </c>
      <c r="E46" s="224"/>
      <c r="F46" s="126">
        <v>10228.5</v>
      </c>
      <c r="G46" s="126">
        <v>8851.5</v>
      </c>
    </row>
    <row r="47" spans="1:19" x14ac:dyDescent="0.25">
      <c r="A47" s="125" t="s">
        <v>821</v>
      </c>
      <c r="B47" s="125" t="s">
        <v>822</v>
      </c>
      <c r="C47" s="126">
        <v>1500</v>
      </c>
      <c r="D47" s="126">
        <v>0</v>
      </c>
      <c r="E47" s="224"/>
      <c r="F47" s="126">
        <v>1352.35</v>
      </c>
      <c r="G47" s="126">
        <v>1352.35</v>
      </c>
      <c r="I47" s="131">
        <v>3225</v>
      </c>
      <c r="J47" s="122" t="s">
        <v>823</v>
      </c>
      <c r="K47" s="122"/>
      <c r="L47" s="122"/>
      <c r="M47" s="122"/>
    </row>
    <row r="48" spans="1:19" x14ac:dyDescent="0.25">
      <c r="A48" s="128" t="s">
        <v>824</v>
      </c>
      <c r="B48" s="128" t="s">
        <v>823</v>
      </c>
      <c r="C48" s="245">
        <f>K48</f>
        <v>62154</v>
      </c>
      <c r="D48" s="129">
        <v>68900</v>
      </c>
      <c r="E48" s="224">
        <f t="shared" si="0"/>
        <v>-9.7910014513788113E-2</v>
      </c>
      <c r="F48" s="129">
        <v>79731.97</v>
      </c>
      <c r="G48" s="129">
        <v>90454.37</v>
      </c>
      <c r="J48" s="127" t="s">
        <v>825</v>
      </c>
      <c r="K48" s="127">
        <f>K49+K50+K51+K52+K53+K54</f>
        <v>62154</v>
      </c>
      <c r="L48" s="175" t="s">
        <v>1005</v>
      </c>
      <c r="M48" s="175" t="s">
        <v>1006</v>
      </c>
      <c r="N48" s="175" t="s">
        <v>1007</v>
      </c>
      <c r="O48" s="175" t="s">
        <v>1008</v>
      </c>
      <c r="P48" s="175" t="s">
        <v>1009</v>
      </c>
      <c r="Q48" s="175" t="s">
        <v>1010</v>
      </c>
      <c r="R48" s="175"/>
      <c r="S48" s="174"/>
    </row>
    <row r="49" spans="1:18" x14ac:dyDescent="0.25">
      <c r="A49" s="128" t="s">
        <v>826</v>
      </c>
      <c r="B49" s="128" t="s">
        <v>827</v>
      </c>
      <c r="C49" s="245">
        <f>C50</f>
        <v>16000</v>
      </c>
      <c r="D49" s="129">
        <f>D50</f>
        <v>13000</v>
      </c>
      <c r="E49" s="224">
        <f t="shared" si="0"/>
        <v>0.23076923076923084</v>
      </c>
      <c r="F49" s="129">
        <f t="shared" ref="F49:G49" si="1">F50</f>
        <v>11277.3</v>
      </c>
      <c r="G49" s="129">
        <f t="shared" si="1"/>
        <v>11387.02</v>
      </c>
      <c r="J49" s="125" t="s">
        <v>828</v>
      </c>
      <c r="K49" s="126">
        <f>L49+M49+N49+O49+P49+Q49+R49</f>
        <v>15754</v>
      </c>
      <c r="L49" s="49">
        <v>6000</v>
      </c>
      <c r="M49" s="49">
        <v>3000</v>
      </c>
      <c r="N49" s="49">
        <v>4000</v>
      </c>
      <c r="O49" s="49">
        <v>1754</v>
      </c>
      <c r="P49" s="49">
        <v>300</v>
      </c>
      <c r="Q49" s="49">
        <v>700</v>
      </c>
      <c r="R49" s="49"/>
    </row>
    <row r="50" spans="1:18" x14ac:dyDescent="0.25">
      <c r="A50" s="125" t="s">
        <v>829</v>
      </c>
      <c r="B50" s="125" t="s">
        <v>830</v>
      </c>
      <c r="C50" s="246">
        <v>16000</v>
      </c>
      <c r="D50" s="126">
        <v>13000</v>
      </c>
      <c r="E50" s="224">
        <f t="shared" si="0"/>
        <v>0.23076923076923084</v>
      </c>
      <c r="F50" s="126">
        <v>11277.3</v>
      </c>
      <c r="G50" s="126">
        <v>11387.02</v>
      </c>
      <c r="J50" s="125" t="s">
        <v>831</v>
      </c>
      <c r="K50" s="126">
        <v>1600</v>
      </c>
      <c r="L50" s="125" t="s">
        <v>1003</v>
      </c>
    </row>
    <row r="51" spans="1:18" x14ac:dyDescent="0.25">
      <c r="A51" s="122" t="s">
        <v>832</v>
      </c>
      <c r="B51" s="122" t="s">
        <v>833</v>
      </c>
      <c r="C51" s="247">
        <f>C52+C53+C60+C61</f>
        <v>116996</v>
      </c>
      <c r="D51" s="127">
        <f>D52+D53+D60+D61</f>
        <v>139655</v>
      </c>
      <c r="E51" s="223">
        <f t="shared" si="0"/>
        <v>-0.1622498299380617</v>
      </c>
      <c r="F51" s="127">
        <f>F52+F53+F60+F61</f>
        <v>126175.79999999999</v>
      </c>
      <c r="G51" s="127">
        <f>G52+G53+G60+G61</f>
        <v>127076.81</v>
      </c>
      <c r="J51" s="125" t="s">
        <v>834</v>
      </c>
      <c r="K51" s="126">
        <v>200</v>
      </c>
    </row>
    <row r="52" spans="1:18" x14ac:dyDescent="0.25">
      <c r="A52" s="128" t="s">
        <v>835</v>
      </c>
      <c r="B52" s="128" t="s">
        <v>836</v>
      </c>
      <c r="C52" s="245">
        <v>100</v>
      </c>
      <c r="D52" s="129">
        <v>100</v>
      </c>
      <c r="E52" s="224">
        <f t="shared" si="0"/>
        <v>0</v>
      </c>
      <c r="F52" s="129">
        <v>0</v>
      </c>
      <c r="G52" s="129">
        <v>0</v>
      </c>
      <c r="J52" s="125" t="s">
        <v>837</v>
      </c>
      <c r="K52" s="126">
        <v>3600</v>
      </c>
      <c r="L52" s="125" t="s">
        <v>1002</v>
      </c>
    </row>
    <row r="53" spans="1:18" x14ac:dyDescent="0.25">
      <c r="A53" s="128" t="s">
        <v>838</v>
      </c>
      <c r="B53" s="128" t="s">
        <v>839</v>
      </c>
      <c r="C53" s="245">
        <f>C54+C55+C56+C57+C58+C59</f>
        <v>12900</v>
      </c>
      <c r="D53" s="129">
        <f>D54+D55+D56+D57+D58+D59</f>
        <v>23500</v>
      </c>
      <c r="E53" s="224">
        <f t="shared" si="0"/>
        <v>-0.45106382978723403</v>
      </c>
      <c r="F53" s="129">
        <f>F54+F55+F56+F57+F58+F59</f>
        <v>23533.989999999998</v>
      </c>
      <c r="G53" s="129">
        <f>G54+G55+G56+G57+G58+G59</f>
        <v>23908.57</v>
      </c>
      <c r="J53" s="125" t="s">
        <v>1004</v>
      </c>
      <c r="K53" s="126">
        <v>30000</v>
      </c>
      <c r="L53" s="125" t="s">
        <v>1011</v>
      </c>
    </row>
    <row r="54" spans="1:18" x14ac:dyDescent="0.25">
      <c r="A54" s="125" t="s">
        <v>841</v>
      </c>
      <c r="B54" s="125" t="s">
        <v>842</v>
      </c>
      <c r="C54" s="246">
        <v>2800</v>
      </c>
      <c r="D54" s="126">
        <v>1500</v>
      </c>
      <c r="E54" s="224">
        <f t="shared" si="0"/>
        <v>0.8666666666666667</v>
      </c>
      <c r="F54" s="126">
        <v>2887.72</v>
      </c>
      <c r="G54" s="126">
        <v>3792.43</v>
      </c>
      <c r="I54" s="173"/>
      <c r="J54" s="173" t="s">
        <v>840</v>
      </c>
      <c r="K54" s="173">
        <f>2500+8500</f>
        <v>11000</v>
      </c>
      <c r="L54" s="173"/>
      <c r="M54" s="173"/>
      <c r="N54" s="173"/>
      <c r="O54" s="173"/>
    </row>
    <row r="55" spans="1:18" x14ac:dyDescent="0.25">
      <c r="A55" s="125" t="s">
        <v>843</v>
      </c>
      <c r="B55" s="125" t="s">
        <v>544</v>
      </c>
      <c r="C55" s="246">
        <v>100</v>
      </c>
      <c r="D55" s="126">
        <v>1500</v>
      </c>
      <c r="E55" s="224">
        <f t="shared" si="0"/>
        <v>-0.93333333333333335</v>
      </c>
      <c r="F55" s="126">
        <f>251.15+655.18</f>
        <v>906.32999999999993</v>
      </c>
      <c r="G55" s="126">
        <v>376.2</v>
      </c>
      <c r="I55" s="122">
        <v>3233</v>
      </c>
      <c r="J55" s="122" t="s">
        <v>844</v>
      </c>
      <c r="K55" s="127">
        <f>K56+K58+K59+K60+K61+K62+K63+K64+K65+K66+K67+K69+K72+K57+K68+K74+K75+K76+K70+K71</f>
        <v>67896</v>
      </c>
    </row>
    <row r="56" spans="1:18" x14ac:dyDescent="0.25">
      <c r="A56" s="130">
        <v>32324</v>
      </c>
      <c r="B56" s="125" t="s">
        <v>845</v>
      </c>
      <c r="C56" s="246"/>
      <c r="D56" s="126">
        <v>0</v>
      </c>
      <c r="E56" s="224"/>
      <c r="F56" s="126">
        <v>0</v>
      </c>
      <c r="G56" s="126">
        <v>0</v>
      </c>
      <c r="J56" s="125" t="s">
        <v>846</v>
      </c>
      <c r="K56" s="126">
        <v>1092</v>
      </c>
    </row>
    <row r="57" spans="1:18" x14ac:dyDescent="0.25">
      <c r="A57" s="125" t="s">
        <v>847</v>
      </c>
      <c r="B57" s="125" t="s">
        <v>848</v>
      </c>
      <c r="C57" s="246">
        <v>10000</v>
      </c>
      <c r="D57" s="126">
        <v>12500</v>
      </c>
      <c r="E57" s="224">
        <f t="shared" si="0"/>
        <v>-0.19999999999999996</v>
      </c>
      <c r="F57" s="126">
        <v>10037.84</v>
      </c>
      <c r="G57" s="126">
        <v>10037.84</v>
      </c>
      <c r="J57" s="125" t="s">
        <v>849</v>
      </c>
      <c r="K57" s="126">
        <v>4740</v>
      </c>
    </row>
    <row r="58" spans="1:18" x14ac:dyDescent="0.25">
      <c r="A58" s="125" t="s">
        <v>850</v>
      </c>
      <c r="B58" s="125" t="s">
        <v>851</v>
      </c>
      <c r="C58" s="246">
        <v>0</v>
      </c>
      <c r="D58" s="126">
        <v>0</v>
      </c>
      <c r="E58" s="224"/>
      <c r="F58" s="126">
        <v>2711.1</v>
      </c>
      <c r="G58" s="126">
        <v>2711.1</v>
      </c>
      <c r="J58" s="125" t="s">
        <v>852</v>
      </c>
      <c r="K58" s="126">
        <v>2268</v>
      </c>
    </row>
    <row r="59" spans="1:18" x14ac:dyDescent="0.25">
      <c r="A59" s="125" t="s">
        <v>853</v>
      </c>
      <c r="B59" s="125" t="s">
        <v>854</v>
      </c>
      <c r="C59" s="246">
        <v>0</v>
      </c>
      <c r="D59" s="126">
        <v>8000</v>
      </c>
      <c r="E59" s="224">
        <f t="shared" si="0"/>
        <v>-1</v>
      </c>
      <c r="F59" s="126">
        <v>6991</v>
      </c>
      <c r="G59" s="126">
        <v>6991</v>
      </c>
      <c r="J59" s="125" t="s">
        <v>855</v>
      </c>
      <c r="K59" s="126">
        <v>528</v>
      </c>
    </row>
    <row r="60" spans="1:18" x14ac:dyDescent="0.25">
      <c r="A60" s="128" t="s">
        <v>856</v>
      </c>
      <c r="B60" s="128" t="s">
        <v>857</v>
      </c>
      <c r="C60" s="245">
        <f>K55</f>
        <v>67896</v>
      </c>
      <c r="D60" s="129">
        <v>68300</v>
      </c>
      <c r="E60" s="225">
        <f t="shared" si="0"/>
        <v>-5.915080527086336E-3</v>
      </c>
      <c r="F60" s="129">
        <v>70174.34</v>
      </c>
      <c r="G60" s="129">
        <v>70700.77</v>
      </c>
      <c r="J60" s="125" t="s">
        <v>858</v>
      </c>
      <c r="K60" s="126">
        <v>560</v>
      </c>
    </row>
    <row r="61" spans="1:18" x14ac:dyDescent="0.25">
      <c r="A61" s="132" t="s">
        <v>859</v>
      </c>
      <c r="B61" s="132" t="s">
        <v>860</v>
      </c>
      <c r="C61" s="248">
        <f>C62+C63+C64+C65+C66</f>
        <v>36100</v>
      </c>
      <c r="D61" s="133">
        <f>D62+D63+D64+D65+D66</f>
        <v>47755</v>
      </c>
      <c r="E61" s="225">
        <f t="shared" si="0"/>
        <v>-0.24405821379960213</v>
      </c>
      <c r="F61" s="133">
        <f>F62+F63+F64+F65+F66</f>
        <v>32467.47</v>
      </c>
      <c r="G61" s="133">
        <f>G62+G63+G64+G65+G66</f>
        <v>32467.47</v>
      </c>
      <c r="J61" s="125" t="s">
        <v>861</v>
      </c>
      <c r="K61" s="126">
        <v>559</v>
      </c>
    </row>
    <row r="62" spans="1:18" x14ac:dyDescent="0.25">
      <c r="A62" s="134" t="s">
        <v>862</v>
      </c>
      <c r="B62" s="134" t="s">
        <v>863</v>
      </c>
      <c r="C62" s="135">
        <v>200</v>
      </c>
      <c r="D62" s="135">
        <v>110</v>
      </c>
      <c r="E62" s="224">
        <f t="shared" si="0"/>
        <v>0.81818181818181812</v>
      </c>
      <c r="F62" s="135">
        <v>153.5</v>
      </c>
      <c r="G62" s="135">
        <v>153.5</v>
      </c>
      <c r="J62" s="125" t="s">
        <v>864</v>
      </c>
      <c r="K62" s="126">
        <v>722</v>
      </c>
    </row>
    <row r="63" spans="1:18" x14ac:dyDescent="0.25">
      <c r="A63" s="125" t="s">
        <v>865</v>
      </c>
      <c r="B63" s="125" t="s">
        <v>866</v>
      </c>
      <c r="C63" s="126">
        <v>500</v>
      </c>
      <c r="D63" s="126">
        <v>8645</v>
      </c>
      <c r="E63" s="224">
        <f t="shared" si="0"/>
        <v>-0.94216310005783688</v>
      </c>
      <c r="F63" s="126">
        <v>8990.2900000000009</v>
      </c>
      <c r="G63" s="126">
        <v>8890.2900000000009</v>
      </c>
      <c r="J63" s="125" t="s">
        <v>867</v>
      </c>
      <c r="K63" s="126">
        <v>33744</v>
      </c>
    </row>
    <row r="64" spans="1:18" x14ac:dyDescent="0.25">
      <c r="A64" s="125" t="s">
        <v>868</v>
      </c>
      <c r="B64" s="125" t="s">
        <v>869</v>
      </c>
      <c r="C64" s="126">
        <v>35000</v>
      </c>
      <c r="D64" s="126">
        <v>39000</v>
      </c>
      <c r="E64" s="224">
        <f t="shared" si="0"/>
        <v>-0.10256410256410253</v>
      </c>
      <c r="F64" s="126">
        <v>22746.68</v>
      </c>
      <c r="G64" s="126">
        <v>22746.68</v>
      </c>
      <c r="J64" s="125" t="s">
        <v>870</v>
      </c>
      <c r="K64" s="126">
        <v>2044</v>
      </c>
    </row>
    <row r="65" spans="1:13" x14ac:dyDescent="0.25">
      <c r="A65" s="125" t="s">
        <v>871</v>
      </c>
      <c r="B65" s="125" t="s">
        <v>872</v>
      </c>
      <c r="C65" s="126">
        <v>400</v>
      </c>
      <c r="D65" s="126">
        <v>0</v>
      </c>
      <c r="E65" s="224"/>
      <c r="F65" s="126">
        <v>502</v>
      </c>
      <c r="G65" s="126">
        <v>602</v>
      </c>
      <c r="J65" s="125" t="s">
        <v>873</v>
      </c>
      <c r="K65" s="126">
        <v>345</v>
      </c>
    </row>
    <row r="66" spans="1:13" x14ac:dyDescent="0.25">
      <c r="A66" s="125" t="s">
        <v>874</v>
      </c>
      <c r="B66" s="125" t="s">
        <v>875</v>
      </c>
      <c r="C66" s="126">
        <v>0</v>
      </c>
      <c r="D66" s="126">
        <v>0</v>
      </c>
      <c r="E66" s="224"/>
      <c r="F66" s="126">
        <v>75</v>
      </c>
      <c r="G66" s="126">
        <v>75</v>
      </c>
      <c r="J66" s="125" t="s">
        <v>876</v>
      </c>
      <c r="K66" s="126">
        <v>302</v>
      </c>
    </row>
    <row r="67" spans="1:13" s="122" customFormat="1" x14ac:dyDescent="0.25">
      <c r="A67" s="122" t="s">
        <v>877</v>
      </c>
      <c r="B67" s="122" t="s">
        <v>878</v>
      </c>
      <c r="C67" s="127">
        <f>C68+C100</f>
        <v>3243615</v>
      </c>
      <c r="D67" s="127">
        <f>D68+D100</f>
        <v>3402431.34</v>
      </c>
      <c r="E67" s="223">
        <f t="shared" si="0"/>
        <v>-4.6677309291419777E-2</v>
      </c>
      <c r="F67" s="247">
        <f>F68+F100</f>
        <v>3411409.59</v>
      </c>
      <c r="G67" s="247">
        <f>G68+G100</f>
        <v>3404065.8200000003</v>
      </c>
      <c r="J67" s="125" t="s">
        <v>879</v>
      </c>
      <c r="K67" s="126">
        <v>16000</v>
      </c>
      <c r="L67" s="125" t="s">
        <v>880</v>
      </c>
      <c r="M67" s="125"/>
    </row>
    <row r="68" spans="1:13" x14ac:dyDescent="0.25">
      <c r="A68" s="136">
        <v>350</v>
      </c>
      <c r="B68" s="122" t="s">
        <v>881</v>
      </c>
      <c r="C68" s="127">
        <f>C69+C86+C87+C91+C94</f>
        <v>67216</v>
      </c>
      <c r="D68" s="127">
        <f>D69+D86+D87+D91+D94</f>
        <v>349172.33999999997</v>
      </c>
      <c r="E68" s="223">
        <f t="shared" si="0"/>
        <v>-0.80749907051629577</v>
      </c>
      <c r="F68" s="247">
        <f>F69+F86+F87+F91+F94</f>
        <v>358150.59</v>
      </c>
      <c r="G68" s="247">
        <f>G69+G86+G87+G91+G94</f>
        <v>350806.82000000007</v>
      </c>
      <c r="J68" s="125" t="s">
        <v>882</v>
      </c>
      <c r="K68" s="126">
        <v>900</v>
      </c>
      <c r="L68" s="125" t="s">
        <v>883</v>
      </c>
    </row>
    <row r="69" spans="1:13" x14ac:dyDescent="0.25">
      <c r="A69" s="137">
        <v>350000</v>
      </c>
      <c r="B69" s="129" t="s">
        <v>884</v>
      </c>
      <c r="C69" s="245">
        <f>C70+C71+C72+C73+C74+C75+C76+C77+C78+C79+C80+C81+C82+C83+C84+C85</f>
        <v>67216</v>
      </c>
      <c r="D69" s="245">
        <f>D70+D71+D72+D73+D74+D75+D76+D77+D78+D79+D80+D81+D82+D83+D84+D85</f>
        <v>314346.32</v>
      </c>
      <c r="E69" s="225">
        <f t="shared" ref="E69:E120" si="2">(C69/D69)-1</f>
        <v>-0.78617214287732073</v>
      </c>
      <c r="F69" s="245">
        <f>F70+F71+F72+F73+F74+F75+F76+F77+F78+F79+F80+F81+F82+F83+F84+F85</f>
        <v>310370.67000000004</v>
      </c>
      <c r="G69" s="245">
        <f>G70+G71+G72+G73+G74+G75+G76+G77+G78+G79+G80+G81+G82+G83+G84+G85</f>
        <v>288708.37</v>
      </c>
      <c r="J69" s="125" t="s">
        <v>885</v>
      </c>
      <c r="K69" s="126">
        <v>552</v>
      </c>
      <c r="L69" s="125" t="s">
        <v>729</v>
      </c>
    </row>
    <row r="70" spans="1:13" x14ac:dyDescent="0.25">
      <c r="A70" s="125" t="s">
        <v>886</v>
      </c>
      <c r="B70" s="125" t="s">
        <v>1067</v>
      </c>
      <c r="C70" s="129"/>
      <c r="D70" s="129"/>
      <c r="E70" s="225"/>
      <c r="F70" s="246">
        <v>209</v>
      </c>
      <c r="G70" s="246">
        <v>209</v>
      </c>
      <c r="J70" s="125" t="s">
        <v>888</v>
      </c>
      <c r="K70" s="126">
        <v>132</v>
      </c>
    </row>
    <row r="71" spans="1:13" x14ac:dyDescent="0.25">
      <c r="A71" s="125" t="s">
        <v>886</v>
      </c>
      <c r="B71" s="125" t="s">
        <v>1068</v>
      </c>
      <c r="C71" s="129"/>
      <c r="D71" s="129"/>
      <c r="E71" s="225"/>
      <c r="F71" s="246">
        <v>1485.21</v>
      </c>
      <c r="G71" s="246">
        <v>1485.21</v>
      </c>
      <c r="J71" s="125" t="s">
        <v>889</v>
      </c>
      <c r="K71" s="126">
        <v>1368</v>
      </c>
    </row>
    <row r="72" spans="1:13" x14ac:dyDescent="0.25">
      <c r="A72" s="125" t="s">
        <v>886</v>
      </c>
      <c r="B72" s="125" t="s">
        <v>887</v>
      </c>
      <c r="C72" s="126"/>
      <c r="D72" s="126">
        <v>716</v>
      </c>
      <c r="E72" s="224">
        <f t="shared" si="2"/>
        <v>-1</v>
      </c>
      <c r="F72" s="246">
        <v>1844.87</v>
      </c>
      <c r="G72" s="246">
        <v>2333.87</v>
      </c>
      <c r="J72" s="125" t="s">
        <v>891</v>
      </c>
      <c r="K72" s="126">
        <v>900</v>
      </c>
    </row>
    <row r="73" spans="1:13" x14ac:dyDescent="0.25">
      <c r="A73" s="125" t="s">
        <v>886</v>
      </c>
      <c r="B73" s="125" t="s">
        <v>1071</v>
      </c>
      <c r="C73" s="126">
        <v>23796</v>
      </c>
      <c r="D73" s="126"/>
      <c r="E73" s="224"/>
      <c r="F73" s="246"/>
      <c r="G73" s="246"/>
      <c r="K73" s="126"/>
    </row>
    <row r="74" spans="1:13" x14ac:dyDescent="0.25">
      <c r="A74" s="125" t="s">
        <v>886</v>
      </c>
      <c r="B74" s="125" t="s">
        <v>890</v>
      </c>
      <c r="C74" s="126"/>
      <c r="D74" s="126">
        <v>6732</v>
      </c>
      <c r="E74" s="224"/>
      <c r="F74" s="246">
        <v>6732.61</v>
      </c>
      <c r="G74" s="246">
        <v>8219.91</v>
      </c>
      <c r="J74" s="125" t="s">
        <v>893</v>
      </c>
      <c r="K74" s="126">
        <v>140</v>
      </c>
      <c r="L74" s="125" t="s">
        <v>894</v>
      </c>
    </row>
    <row r="75" spans="1:13" x14ac:dyDescent="0.25">
      <c r="A75" s="125" t="s">
        <v>886</v>
      </c>
      <c r="B75" s="125" t="s">
        <v>892</v>
      </c>
      <c r="C75" s="126"/>
      <c r="D75" s="126">
        <v>1750</v>
      </c>
      <c r="E75" s="224"/>
      <c r="F75" s="246">
        <v>1750</v>
      </c>
      <c r="G75" s="246">
        <v>1750</v>
      </c>
      <c r="J75" s="125" t="s">
        <v>896</v>
      </c>
      <c r="K75" s="126">
        <v>1000</v>
      </c>
    </row>
    <row r="76" spans="1:13" x14ac:dyDescent="0.25">
      <c r="A76" s="125" t="s">
        <v>886</v>
      </c>
      <c r="B76" s="125" t="s">
        <v>895</v>
      </c>
      <c r="C76" s="126"/>
      <c r="D76" s="126">
        <v>22000</v>
      </c>
      <c r="E76" s="224"/>
      <c r="F76" s="246">
        <v>22000</v>
      </c>
      <c r="G76" s="246"/>
      <c r="K76" s="126"/>
    </row>
    <row r="77" spans="1:13" x14ac:dyDescent="0.25">
      <c r="A77" s="125" t="s">
        <v>886</v>
      </c>
      <c r="B77" s="125" t="s">
        <v>897</v>
      </c>
      <c r="C77" s="126"/>
      <c r="D77" s="126">
        <v>0</v>
      </c>
      <c r="E77" s="224"/>
      <c r="F77" s="246">
        <v>440</v>
      </c>
      <c r="G77" s="246">
        <v>440</v>
      </c>
    </row>
    <row r="78" spans="1:13" x14ac:dyDescent="0.25">
      <c r="A78" s="125" t="s">
        <v>886</v>
      </c>
      <c r="B78" s="125" t="s">
        <v>898</v>
      </c>
      <c r="C78" s="126"/>
      <c r="D78" s="126">
        <v>14915.42</v>
      </c>
      <c r="E78" s="224"/>
      <c r="F78" s="246">
        <v>14915.42</v>
      </c>
      <c r="G78" s="246">
        <v>14915.42</v>
      </c>
      <c r="K78" s="126"/>
    </row>
    <row r="79" spans="1:13" x14ac:dyDescent="0.25">
      <c r="A79" s="125" t="s">
        <v>886</v>
      </c>
      <c r="B79" s="125" t="s">
        <v>899</v>
      </c>
      <c r="C79" s="126">
        <f>30000-6000</f>
        <v>24000</v>
      </c>
      <c r="D79" s="126">
        <v>30000</v>
      </c>
      <c r="E79" s="224">
        <f t="shared" si="2"/>
        <v>-0.19999999999999996</v>
      </c>
      <c r="F79" s="246">
        <v>30000</v>
      </c>
      <c r="G79" s="246">
        <v>30000</v>
      </c>
      <c r="K79" s="126"/>
    </row>
    <row r="80" spans="1:13" x14ac:dyDescent="0.25">
      <c r="A80" s="125" t="s">
        <v>886</v>
      </c>
      <c r="B80" s="125" t="s">
        <v>900</v>
      </c>
      <c r="C80" s="126">
        <v>1200</v>
      </c>
      <c r="D80" s="126">
        <v>8648</v>
      </c>
      <c r="E80" s="224"/>
      <c r="F80" s="246">
        <v>7991</v>
      </c>
      <c r="G80" s="246">
        <v>7991</v>
      </c>
      <c r="K80" s="126"/>
    </row>
    <row r="81" spans="1:11" x14ac:dyDescent="0.25">
      <c r="A81" s="125" t="s">
        <v>886</v>
      </c>
      <c r="B81" s="125" t="s">
        <v>901</v>
      </c>
      <c r="C81" s="126">
        <v>10820</v>
      </c>
      <c r="D81" s="126">
        <v>13731</v>
      </c>
      <c r="E81" s="224"/>
      <c r="F81" s="246">
        <v>4638.6000000000004</v>
      </c>
      <c r="G81" s="246"/>
      <c r="K81" s="126"/>
    </row>
    <row r="82" spans="1:11" x14ac:dyDescent="0.25">
      <c r="A82" s="125" t="s">
        <v>886</v>
      </c>
      <c r="B82" s="125" t="s">
        <v>902</v>
      </c>
      <c r="C82" s="126"/>
      <c r="D82" s="126">
        <v>5000</v>
      </c>
      <c r="E82" s="224"/>
      <c r="F82" s="246">
        <v>5000</v>
      </c>
      <c r="G82" s="246">
        <v>8000</v>
      </c>
      <c r="K82" s="126"/>
    </row>
    <row r="83" spans="1:11" x14ac:dyDescent="0.25">
      <c r="A83" s="125" t="s">
        <v>886</v>
      </c>
      <c r="B83" s="125" t="s">
        <v>903</v>
      </c>
      <c r="C83" s="126">
        <v>2400</v>
      </c>
      <c r="D83" s="126">
        <v>3843.4</v>
      </c>
      <c r="E83" s="224">
        <f t="shared" si="2"/>
        <v>-0.37555289587344542</v>
      </c>
      <c r="F83" s="246">
        <v>3843.46</v>
      </c>
      <c r="G83" s="246">
        <v>3843.46</v>
      </c>
    </row>
    <row r="84" spans="1:11" x14ac:dyDescent="0.25">
      <c r="A84" s="125" t="s">
        <v>886</v>
      </c>
      <c r="B84" s="125" t="s">
        <v>904</v>
      </c>
      <c r="C84" s="126">
        <v>5000</v>
      </c>
      <c r="D84" s="126">
        <v>5510.5</v>
      </c>
      <c r="E84" s="224"/>
      <c r="F84" s="246">
        <v>8020.5</v>
      </c>
      <c r="G84" s="246">
        <v>8020.5</v>
      </c>
    </row>
    <row r="85" spans="1:11" x14ac:dyDescent="0.25">
      <c r="A85" s="125" t="s">
        <v>886</v>
      </c>
      <c r="B85" s="125" t="s">
        <v>905</v>
      </c>
      <c r="C85" s="126"/>
      <c r="D85" s="126">
        <v>201500</v>
      </c>
      <c r="E85" s="224">
        <f t="shared" si="2"/>
        <v>-1</v>
      </c>
      <c r="F85" s="246">
        <v>201500</v>
      </c>
      <c r="G85" s="246">
        <v>201500</v>
      </c>
    </row>
    <row r="86" spans="1:11" x14ac:dyDescent="0.25">
      <c r="A86" s="128" t="s">
        <v>906</v>
      </c>
      <c r="B86" s="128" t="s">
        <v>907</v>
      </c>
      <c r="C86" s="129"/>
      <c r="D86" s="129">
        <v>300</v>
      </c>
      <c r="E86" s="225">
        <f t="shared" si="2"/>
        <v>-1</v>
      </c>
      <c r="F86" s="245">
        <v>0</v>
      </c>
      <c r="G86" s="245">
        <v>0</v>
      </c>
    </row>
    <row r="87" spans="1:11" x14ac:dyDescent="0.25">
      <c r="A87" s="128" t="s">
        <v>908</v>
      </c>
      <c r="B87" s="128" t="s">
        <v>909</v>
      </c>
      <c r="C87" s="129">
        <f>C88+C89+C90</f>
        <v>0</v>
      </c>
      <c r="D87" s="129">
        <f>D88+D89+D90</f>
        <v>1060</v>
      </c>
      <c r="E87" s="225">
        <f t="shared" si="2"/>
        <v>-1</v>
      </c>
      <c r="F87" s="245">
        <f>F88+F89+F90</f>
        <v>3485.7</v>
      </c>
      <c r="G87" s="245">
        <f>G88+G89+G90</f>
        <v>12779.09</v>
      </c>
    </row>
    <row r="88" spans="1:11" x14ac:dyDescent="0.25">
      <c r="A88" s="125" t="s">
        <v>908</v>
      </c>
      <c r="B88" s="125" t="s">
        <v>910</v>
      </c>
      <c r="C88" s="126"/>
      <c r="D88" s="126">
        <v>1060</v>
      </c>
      <c r="E88" s="224">
        <f t="shared" si="2"/>
        <v>-1</v>
      </c>
      <c r="F88" s="246">
        <v>1060</v>
      </c>
      <c r="G88" s="246">
        <v>1060</v>
      </c>
    </row>
    <row r="89" spans="1:11" x14ac:dyDescent="0.25">
      <c r="A89" s="125" t="s">
        <v>908</v>
      </c>
      <c r="B89" s="125" t="s">
        <v>911</v>
      </c>
      <c r="C89" s="126"/>
      <c r="D89" s="126">
        <v>0</v>
      </c>
      <c r="E89" s="224"/>
      <c r="F89" s="246">
        <v>2465</v>
      </c>
      <c r="G89" s="246">
        <v>2465</v>
      </c>
    </row>
    <row r="90" spans="1:11" x14ac:dyDescent="0.25">
      <c r="A90" s="125" t="s">
        <v>908</v>
      </c>
      <c r="B90" s="125" t="s">
        <v>912</v>
      </c>
      <c r="C90" s="126"/>
      <c r="D90" s="126">
        <v>0</v>
      </c>
      <c r="E90" s="224"/>
      <c r="F90" s="246">
        <v>-39.299999999999997</v>
      </c>
      <c r="G90" s="246">
        <v>9254.09</v>
      </c>
    </row>
    <row r="91" spans="1:11" x14ac:dyDescent="0.25">
      <c r="A91" s="128" t="s">
        <v>913</v>
      </c>
      <c r="B91" s="128" t="s">
        <v>914</v>
      </c>
      <c r="C91" s="129">
        <f>C92+C93</f>
        <v>0</v>
      </c>
      <c r="D91" s="129">
        <f>D92+D93</f>
        <v>13371.61</v>
      </c>
      <c r="E91" s="225">
        <f t="shared" si="2"/>
        <v>-1</v>
      </c>
      <c r="F91" s="245">
        <f>F92+F93</f>
        <v>19449.810000000001</v>
      </c>
      <c r="G91" s="245">
        <f>G92+G93</f>
        <v>15832.28</v>
      </c>
    </row>
    <row r="92" spans="1:11" x14ac:dyDescent="0.25">
      <c r="A92" s="125" t="s">
        <v>913</v>
      </c>
      <c r="B92" s="125" t="s">
        <v>915</v>
      </c>
      <c r="C92" s="126"/>
      <c r="D92" s="126">
        <v>608.79</v>
      </c>
      <c r="E92" s="224">
        <f t="shared" si="2"/>
        <v>-1</v>
      </c>
      <c r="F92" s="246">
        <v>608.79</v>
      </c>
      <c r="G92" s="246">
        <v>2264.7800000000002</v>
      </c>
    </row>
    <row r="93" spans="1:11" x14ac:dyDescent="0.25">
      <c r="A93" s="125" t="s">
        <v>913</v>
      </c>
      <c r="B93" s="125" t="s">
        <v>916</v>
      </c>
      <c r="C93" s="126"/>
      <c r="D93" s="126">
        <v>12762.82</v>
      </c>
      <c r="E93" s="224">
        <f t="shared" si="2"/>
        <v>-1</v>
      </c>
      <c r="F93" s="246">
        <v>18841.02</v>
      </c>
      <c r="G93" s="246">
        <v>13567.5</v>
      </c>
    </row>
    <row r="94" spans="1:11" x14ac:dyDescent="0.25">
      <c r="A94" s="128" t="s">
        <v>917</v>
      </c>
      <c r="B94" s="128" t="s">
        <v>918</v>
      </c>
      <c r="C94" s="129">
        <f>C95+C96+C97+C98</f>
        <v>0</v>
      </c>
      <c r="D94" s="245">
        <f>D95+D96+D97+D98+D99</f>
        <v>20094.41</v>
      </c>
      <c r="E94" s="225">
        <f t="shared" si="2"/>
        <v>-1</v>
      </c>
      <c r="F94" s="245">
        <f>F95+F96+F97+F98+F99</f>
        <v>24844.41</v>
      </c>
      <c r="G94" s="245">
        <f>G95+G96+G97+G98+G99</f>
        <v>33487.08</v>
      </c>
    </row>
    <row r="95" spans="1:11" x14ac:dyDescent="0.25">
      <c r="A95" s="125" t="s">
        <v>919</v>
      </c>
      <c r="B95" s="125" t="s">
        <v>920</v>
      </c>
      <c r="C95" s="126"/>
      <c r="D95" s="126">
        <v>0</v>
      </c>
      <c r="E95" s="224"/>
      <c r="F95" s="246">
        <v>3360</v>
      </c>
      <c r="G95" s="246">
        <v>3360</v>
      </c>
    </row>
    <row r="96" spans="1:11" x14ac:dyDescent="0.25">
      <c r="A96" s="125" t="s">
        <v>921</v>
      </c>
      <c r="B96" s="125" t="s">
        <v>922</v>
      </c>
      <c r="C96" s="126"/>
      <c r="D96" s="126">
        <v>0</v>
      </c>
      <c r="E96" s="224"/>
      <c r="F96" s="246">
        <f>640+750</f>
        <v>1390</v>
      </c>
      <c r="G96" s="246">
        <f>640+5000</f>
        <v>5640</v>
      </c>
    </row>
    <row r="97" spans="1:7" x14ac:dyDescent="0.25">
      <c r="A97" s="125" t="s">
        <v>923</v>
      </c>
      <c r="B97" s="125" t="s">
        <v>924</v>
      </c>
      <c r="C97" s="126"/>
      <c r="D97" s="126">
        <v>16560</v>
      </c>
      <c r="E97" s="224"/>
      <c r="F97" s="246">
        <v>16560</v>
      </c>
      <c r="G97" s="246">
        <v>15952.67</v>
      </c>
    </row>
    <row r="98" spans="1:7" x14ac:dyDescent="0.25">
      <c r="A98" s="125" t="s">
        <v>925</v>
      </c>
      <c r="B98" s="125" t="s">
        <v>926</v>
      </c>
      <c r="C98" s="126"/>
      <c r="D98" s="126">
        <v>3534.41</v>
      </c>
      <c r="E98" s="224"/>
      <c r="F98" s="246">
        <v>3534.41</v>
      </c>
      <c r="G98" s="246">
        <v>3534.41</v>
      </c>
    </row>
    <row r="99" spans="1:7" x14ac:dyDescent="0.25">
      <c r="A99" s="130">
        <v>350085</v>
      </c>
      <c r="B99" s="125" t="s">
        <v>1079</v>
      </c>
      <c r="C99" s="126"/>
      <c r="D99" s="126"/>
      <c r="E99" s="224"/>
      <c r="F99" s="246"/>
      <c r="G99" s="246">
        <v>5000</v>
      </c>
    </row>
    <row r="100" spans="1:7" x14ac:dyDescent="0.25">
      <c r="A100" s="122" t="s">
        <v>927</v>
      </c>
      <c r="B100" s="122" t="s">
        <v>928</v>
      </c>
      <c r="C100" s="127">
        <f>C101</f>
        <v>3176399</v>
      </c>
      <c r="D100" s="127">
        <f>D101</f>
        <v>3053259</v>
      </c>
      <c r="E100" s="223">
        <f t="shared" si="2"/>
        <v>4.033067617257502E-2</v>
      </c>
      <c r="F100" s="247">
        <f>F101</f>
        <v>3053259</v>
      </c>
      <c r="G100" s="247">
        <f>G101</f>
        <v>3053259</v>
      </c>
    </row>
    <row r="101" spans="1:7" s="122" customFormat="1" x14ac:dyDescent="0.25">
      <c r="A101" s="125" t="s">
        <v>929</v>
      </c>
      <c r="B101" s="125" t="s">
        <v>930</v>
      </c>
      <c r="C101" s="126">
        <f>C102+C104</f>
        <v>3176399</v>
      </c>
      <c r="D101" s="126">
        <f>D102+D104</f>
        <v>3053259</v>
      </c>
      <c r="E101" s="224">
        <f t="shared" si="2"/>
        <v>4.033067617257502E-2</v>
      </c>
      <c r="F101" s="246">
        <f>F102+F104</f>
        <v>3053259</v>
      </c>
      <c r="G101" s="246">
        <f>G102+G104</f>
        <v>3053259</v>
      </c>
    </row>
    <row r="102" spans="1:7" s="139" customFormat="1" x14ac:dyDescent="0.25">
      <c r="A102" s="139" t="s">
        <v>931</v>
      </c>
      <c r="B102" s="139" t="s">
        <v>932</v>
      </c>
      <c r="C102" s="140">
        <f>C103</f>
        <v>946980</v>
      </c>
      <c r="D102" s="140">
        <f>D103</f>
        <v>869055</v>
      </c>
      <c r="E102" s="223">
        <f t="shared" si="2"/>
        <v>8.9666361737749556E-2</v>
      </c>
      <c r="F102" s="249">
        <f>F103</f>
        <v>869055</v>
      </c>
      <c r="G102" s="249">
        <f>G103</f>
        <v>869055</v>
      </c>
    </row>
    <row r="103" spans="1:7" x14ac:dyDescent="0.25">
      <c r="A103" s="125" t="s">
        <v>933</v>
      </c>
      <c r="B103" s="125" t="s">
        <v>934</v>
      </c>
      <c r="C103" s="246">
        <f>933300+13680</f>
        <v>946980</v>
      </c>
      <c r="D103" s="126">
        <v>869055</v>
      </c>
      <c r="E103" s="224">
        <f t="shared" si="2"/>
        <v>8.9666361737749556E-2</v>
      </c>
      <c r="F103" s="246">
        <v>869055</v>
      </c>
      <c r="G103" s="246">
        <v>869055</v>
      </c>
    </row>
    <row r="104" spans="1:7" s="139" customFormat="1" x14ac:dyDescent="0.25">
      <c r="A104" s="139" t="s">
        <v>935</v>
      </c>
      <c r="B104" s="139" t="s">
        <v>936</v>
      </c>
      <c r="C104" s="249">
        <f>C105+C106+C107+C108+C109+C110+C111+C112+C113</f>
        <v>2229419</v>
      </c>
      <c r="D104" s="140">
        <f>D105+D106+D107+D108+D109+D110+D111+D112+D113</f>
        <v>2184204</v>
      </c>
      <c r="E104" s="223">
        <f t="shared" si="2"/>
        <v>2.0700905226801236E-2</v>
      </c>
      <c r="F104" s="249">
        <f>F105+F106+F107+F108+F109+F110+F111+F112+F113</f>
        <v>2184204</v>
      </c>
      <c r="G104" s="249">
        <f>G105+G106+G107+G108+G109+G110+G111+G112+G113</f>
        <v>2184204</v>
      </c>
    </row>
    <row r="105" spans="1:7" x14ac:dyDescent="0.25">
      <c r="A105" s="125" t="s">
        <v>937</v>
      </c>
      <c r="B105" s="125" t="s">
        <v>938</v>
      </c>
      <c r="C105" s="246">
        <v>1606262</v>
      </c>
      <c r="D105" s="126">
        <v>1490728</v>
      </c>
      <c r="E105" s="224">
        <f t="shared" si="2"/>
        <v>7.7501730698021465E-2</v>
      </c>
      <c r="F105" s="126">
        <v>1490728</v>
      </c>
      <c r="G105" s="126">
        <v>1490728</v>
      </c>
    </row>
    <row r="106" spans="1:7" x14ac:dyDescent="0.25">
      <c r="A106" s="125" t="s">
        <v>939</v>
      </c>
      <c r="B106" s="125" t="s">
        <v>311</v>
      </c>
      <c r="C106" s="246">
        <f>32695+5594</f>
        <v>38289</v>
      </c>
      <c r="D106" s="126">
        <v>67024</v>
      </c>
      <c r="E106" s="224">
        <f t="shared" si="2"/>
        <v>-0.42872702315588451</v>
      </c>
      <c r="F106" s="126">
        <v>67024</v>
      </c>
      <c r="G106" s="126">
        <v>67024</v>
      </c>
    </row>
    <row r="107" spans="1:7" x14ac:dyDescent="0.25">
      <c r="A107" s="125" t="s">
        <v>940</v>
      </c>
      <c r="B107" s="125" t="s">
        <v>941</v>
      </c>
      <c r="C107" s="246">
        <v>0</v>
      </c>
      <c r="D107" s="126">
        <v>8490</v>
      </c>
      <c r="E107" s="224"/>
      <c r="F107" s="126">
        <v>8490</v>
      </c>
      <c r="G107" s="126">
        <v>8490</v>
      </c>
    </row>
    <row r="108" spans="1:7" x14ac:dyDescent="0.25">
      <c r="A108" s="125" t="s">
        <v>942</v>
      </c>
      <c r="B108" s="125" t="s">
        <v>943</v>
      </c>
      <c r="C108" s="246">
        <f>104650+21110+12388-16637</f>
        <v>121511</v>
      </c>
      <c r="D108" s="126">
        <v>135153</v>
      </c>
      <c r="E108" s="224"/>
      <c r="F108" s="126">
        <v>135153</v>
      </c>
      <c r="G108" s="126">
        <v>135153</v>
      </c>
    </row>
    <row r="109" spans="1:7" x14ac:dyDescent="0.25">
      <c r="A109" s="125" t="s">
        <v>944</v>
      </c>
      <c r="B109" s="125" t="s">
        <v>945</v>
      </c>
      <c r="C109" s="246">
        <f>241196+725</f>
        <v>241921</v>
      </c>
      <c r="D109" s="126">
        <v>242092</v>
      </c>
      <c r="E109" s="224">
        <f t="shared" si="2"/>
        <v>-7.0634304314065588E-4</v>
      </c>
      <c r="F109" s="126">
        <v>242092</v>
      </c>
      <c r="G109" s="126">
        <v>242092</v>
      </c>
    </row>
    <row r="110" spans="1:7" x14ac:dyDescent="0.25">
      <c r="A110" s="125" t="s">
        <v>946</v>
      </c>
      <c r="B110" s="125" t="s">
        <v>947</v>
      </c>
      <c r="C110" s="246">
        <v>0</v>
      </c>
      <c r="D110" s="126">
        <v>15546</v>
      </c>
      <c r="E110" s="224">
        <f t="shared" si="2"/>
        <v>-1</v>
      </c>
      <c r="F110" s="126">
        <v>15546</v>
      </c>
      <c r="G110" s="126">
        <v>15546</v>
      </c>
    </row>
    <row r="111" spans="1:7" x14ac:dyDescent="0.25">
      <c r="A111" s="125" t="s">
        <v>948</v>
      </c>
      <c r="B111" s="125" t="s">
        <v>949</v>
      </c>
      <c r="C111" s="246">
        <f>137488+1614</f>
        <v>139102</v>
      </c>
      <c r="D111" s="126">
        <v>148192</v>
      </c>
      <c r="E111" s="224"/>
      <c r="F111" s="126">
        <v>148192</v>
      </c>
      <c r="G111" s="126">
        <v>148192</v>
      </c>
    </row>
    <row r="112" spans="1:7" x14ac:dyDescent="0.25">
      <c r="A112" s="125" t="s">
        <v>950</v>
      </c>
      <c r="B112" s="125" t="s">
        <v>951</v>
      </c>
      <c r="C112" s="246">
        <f>81075+40000-40000</f>
        <v>81075</v>
      </c>
      <c r="D112" s="126">
        <v>75839</v>
      </c>
      <c r="E112" s="224">
        <f t="shared" si="2"/>
        <v>6.9040994738854611E-2</v>
      </c>
      <c r="F112" s="126">
        <v>75839</v>
      </c>
      <c r="G112" s="126">
        <v>75839</v>
      </c>
    </row>
    <row r="113" spans="1:7" x14ac:dyDescent="0.25">
      <c r="A113" s="125" t="s">
        <v>952</v>
      </c>
      <c r="B113" s="125" t="s">
        <v>953</v>
      </c>
      <c r="C113" s="246">
        <f>1269-10</f>
        <v>1259</v>
      </c>
      <c r="D113" s="126">
        <v>1140</v>
      </c>
      <c r="E113" s="224"/>
      <c r="F113" s="126">
        <v>1140</v>
      </c>
      <c r="G113" s="126">
        <v>1140</v>
      </c>
    </row>
    <row r="114" spans="1:7" x14ac:dyDescent="0.25">
      <c r="A114" s="122" t="s">
        <v>954</v>
      </c>
      <c r="B114" s="122" t="s">
        <v>955</v>
      </c>
      <c r="C114" s="127">
        <f>C115+C116+C122</f>
        <v>28000</v>
      </c>
      <c r="D114" s="127">
        <f>D115+D116+D122</f>
        <v>17808</v>
      </c>
      <c r="E114" s="223">
        <f t="shared" si="2"/>
        <v>0.57232704402515733</v>
      </c>
      <c r="F114" s="127">
        <f>F115+F116+F122</f>
        <v>35447.800000000003</v>
      </c>
      <c r="G114" s="127">
        <f>G115+G116+G122</f>
        <v>31789.710000000003</v>
      </c>
    </row>
    <row r="115" spans="1:7" x14ac:dyDescent="0.25">
      <c r="A115" s="136">
        <v>381</v>
      </c>
      <c r="B115" s="122" t="s">
        <v>992</v>
      </c>
      <c r="C115" s="247"/>
      <c r="D115" s="127"/>
      <c r="E115" s="223"/>
      <c r="F115" s="247">
        <v>1800</v>
      </c>
      <c r="G115" s="247">
        <v>1800</v>
      </c>
    </row>
    <row r="116" spans="1:7" x14ac:dyDescent="0.25">
      <c r="A116" s="122" t="s">
        <v>956</v>
      </c>
      <c r="B116" s="122" t="s">
        <v>957</v>
      </c>
      <c r="C116" s="127">
        <f>C117+C118</f>
        <v>28000</v>
      </c>
      <c r="D116" s="127">
        <f>D117+D118</f>
        <v>13520</v>
      </c>
      <c r="E116" s="223">
        <f t="shared" si="2"/>
        <v>1.0710059171597632</v>
      </c>
      <c r="F116" s="247">
        <f>F117+F118</f>
        <v>25573.3</v>
      </c>
      <c r="G116" s="247">
        <f>G117+G118</f>
        <v>25415.210000000003</v>
      </c>
    </row>
    <row r="117" spans="1:7" s="122" customFormat="1" x14ac:dyDescent="0.25">
      <c r="A117" s="125" t="s">
        <v>958</v>
      </c>
      <c r="B117" s="125" t="s">
        <v>959</v>
      </c>
      <c r="C117" s="126"/>
      <c r="D117" s="126">
        <v>0</v>
      </c>
      <c r="E117" s="224"/>
      <c r="F117" s="246">
        <v>10.3</v>
      </c>
      <c r="G117" s="246">
        <v>7.7</v>
      </c>
    </row>
    <row r="118" spans="1:7" x14ac:dyDescent="0.25">
      <c r="A118" s="125" t="s">
        <v>960</v>
      </c>
      <c r="B118" s="125" t="s">
        <v>961</v>
      </c>
      <c r="C118" s="126">
        <f>C119+C120+C121</f>
        <v>28000</v>
      </c>
      <c r="D118" s="126">
        <f>D119+D120+D121</f>
        <v>13520</v>
      </c>
      <c r="E118" s="224">
        <f t="shared" si="2"/>
        <v>1.0710059171597632</v>
      </c>
      <c r="F118" s="246">
        <f>F119+F120+F121</f>
        <v>25563</v>
      </c>
      <c r="G118" s="246">
        <f>G119+G120+G121</f>
        <v>25407.510000000002</v>
      </c>
    </row>
    <row r="119" spans="1:7" x14ac:dyDescent="0.25">
      <c r="A119" s="125" t="s">
        <v>962</v>
      </c>
      <c r="B119" s="125" t="s">
        <v>963</v>
      </c>
      <c r="C119" s="126">
        <v>8000</v>
      </c>
      <c r="D119" s="126">
        <v>0</v>
      </c>
      <c r="E119" s="224"/>
      <c r="F119" s="246">
        <v>7668</v>
      </c>
      <c r="G119" s="246">
        <v>7603.26</v>
      </c>
    </row>
    <row r="120" spans="1:7" x14ac:dyDescent="0.25">
      <c r="A120" s="125" t="s">
        <v>964</v>
      </c>
      <c r="B120" s="125" t="s">
        <v>965</v>
      </c>
      <c r="C120" s="126">
        <v>12000</v>
      </c>
      <c r="D120" s="126">
        <v>13520</v>
      </c>
      <c r="E120" s="224">
        <f t="shared" si="2"/>
        <v>-0.1124260355029586</v>
      </c>
      <c r="F120" s="246">
        <v>10410</v>
      </c>
      <c r="G120" s="246">
        <v>118</v>
      </c>
    </row>
    <row r="121" spans="1:7" x14ac:dyDescent="0.25">
      <c r="A121" s="125" t="s">
        <v>966</v>
      </c>
      <c r="B121" s="125" t="s">
        <v>967</v>
      </c>
      <c r="C121" s="126">
        <v>8000</v>
      </c>
      <c r="D121" s="126">
        <v>0</v>
      </c>
      <c r="E121" s="224"/>
      <c r="F121" s="246">
        <v>7485</v>
      </c>
      <c r="G121" s="246">
        <v>17686.25</v>
      </c>
    </row>
    <row r="122" spans="1:7" x14ac:dyDescent="0.25">
      <c r="A122" s="122" t="s">
        <v>968</v>
      </c>
      <c r="B122" s="122" t="s">
        <v>792</v>
      </c>
      <c r="C122" s="127">
        <f>C123+C124+C125</f>
        <v>0</v>
      </c>
      <c r="D122" s="127">
        <f>D123+D124+D125</f>
        <v>4288</v>
      </c>
      <c r="E122" s="223"/>
      <c r="F122" s="247">
        <f>F123+F124+F125</f>
        <v>8074.5</v>
      </c>
      <c r="G122" s="247">
        <f>G123+G124+G125</f>
        <v>4574.5</v>
      </c>
    </row>
    <row r="123" spans="1:7" s="122" customFormat="1" x14ac:dyDescent="0.25">
      <c r="A123" s="125" t="s">
        <v>969</v>
      </c>
      <c r="B123" s="125" t="s">
        <v>970</v>
      </c>
      <c r="C123" s="126"/>
      <c r="D123" s="126">
        <v>4288</v>
      </c>
      <c r="E123" s="224"/>
      <c r="F123" s="246">
        <v>4403</v>
      </c>
      <c r="G123" s="246">
        <v>4403</v>
      </c>
    </row>
    <row r="124" spans="1:7" x14ac:dyDescent="0.25">
      <c r="A124" s="125" t="s">
        <v>971</v>
      </c>
      <c r="B124" s="125" t="s">
        <v>972</v>
      </c>
      <c r="C124" s="126"/>
      <c r="D124" s="126">
        <v>0</v>
      </c>
      <c r="E124" s="224"/>
      <c r="F124" s="246">
        <v>34.119999999999997</v>
      </c>
      <c r="G124" s="246">
        <v>34.119999999999997</v>
      </c>
    </row>
    <row r="125" spans="1:7" x14ac:dyDescent="0.25">
      <c r="A125" s="130">
        <v>38889</v>
      </c>
      <c r="B125" s="125" t="s">
        <v>866</v>
      </c>
      <c r="C125" s="126"/>
      <c r="D125" s="126">
        <v>0</v>
      </c>
      <c r="E125" s="224"/>
      <c r="F125" s="246">
        <f>3627.16+10.3-0.08</f>
        <v>3637.38</v>
      </c>
      <c r="G125" s="246">
        <v>137.38</v>
      </c>
    </row>
    <row r="126" spans="1:7" x14ac:dyDescent="0.25">
      <c r="A126" s="122" t="s">
        <v>973</v>
      </c>
      <c r="B126" s="122" t="s">
        <v>1</v>
      </c>
      <c r="C126" s="138">
        <f>C4+C9+C67+C114</f>
        <v>8271238</v>
      </c>
      <c r="D126" s="138">
        <f>D4+D9+D67+D114</f>
        <v>8301471.3399999999</v>
      </c>
      <c r="E126" s="226"/>
      <c r="F126" s="337">
        <f>F4+F9+F67+F114</f>
        <v>8234550.4499999993</v>
      </c>
      <c r="G126" s="337">
        <f>G4+G9+G67+G114</f>
        <v>8269003.7400000002</v>
      </c>
    </row>
    <row r="127" spans="1:7" x14ac:dyDescent="0.25">
      <c r="C127" s="126"/>
      <c r="D127" s="126"/>
      <c r="E127" s="126"/>
      <c r="F127" s="246"/>
      <c r="G127" s="246"/>
    </row>
    <row r="128" spans="1:7" s="122" customFormat="1" x14ac:dyDescent="0.25">
      <c r="A128" s="122" t="s">
        <v>974</v>
      </c>
      <c r="B128" s="122" t="s">
        <v>975</v>
      </c>
      <c r="C128" s="127">
        <f>C129+C130+C131</f>
        <v>345500</v>
      </c>
      <c r="D128" s="127">
        <f>D129+D130+D131</f>
        <v>500440</v>
      </c>
      <c r="E128" s="127"/>
      <c r="F128" s="247">
        <f>F129+F130+F131</f>
        <v>462142.48</v>
      </c>
      <c r="G128" s="247">
        <f>G129+G130+G131</f>
        <v>449968.42</v>
      </c>
    </row>
    <row r="129" spans="1:7" x14ac:dyDescent="0.25">
      <c r="A129" s="125" t="s">
        <v>974</v>
      </c>
      <c r="B129" s="125" t="s">
        <v>976</v>
      </c>
      <c r="C129" s="126">
        <v>27000</v>
      </c>
      <c r="D129" s="126">
        <v>72440</v>
      </c>
      <c r="E129" s="126"/>
      <c r="F129" s="246">
        <v>39500.480000000003</v>
      </c>
      <c r="G129" s="246">
        <v>19500.48</v>
      </c>
    </row>
    <row r="130" spans="1:7" x14ac:dyDescent="0.25">
      <c r="A130" s="125" t="s">
        <v>974</v>
      </c>
      <c r="B130" s="125" t="s">
        <v>977</v>
      </c>
      <c r="C130" s="126">
        <v>18500</v>
      </c>
      <c r="D130" s="126">
        <v>28000</v>
      </c>
      <c r="E130" s="126"/>
      <c r="F130" s="246">
        <v>22642</v>
      </c>
      <c r="G130" s="246">
        <v>30467.94</v>
      </c>
    </row>
    <row r="131" spans="1:7" x14ac:dyDescent="0.25">
      <c r="A131" s="125" t="s">
        <v>974</v>
      </c>
      <c r="B131" s="125" t="s">
        <v>978</v>
      </c>
      <c r="C131" s="126">
        <v>300000</v>
      </c>
      <c r="D131" s="126">
        <v>400000</v>
      </c>
      <c r="E131" s="126"/>
      <c r="F131" s="246">
        <v>400000</v>
      </c>
      <c r="G131" s="246">
        <v>400000</v>
      </c>
    </row>
    <row r="132" spans="1:7" x14ac:dyDescent="0.25">
      <c r="A132" s="122" t="s">
        <v>979</v>
      </c>
      <c r="B132" s="122" t="s">
        <v>980</v>
      </c>
      <c r="C132" s="127">
        <f>C133+C134</f>
        <v>0</v>
      </c>
      <c r="D132" s="127">
        <f>D133+D134</f>
        <v>38000</v>
      </c>
      <c r="E132" s="127"/>
      <c r="F132" s="247">
        <f>F133+F134</f>
        <v>38000</v>
      </c>
      <c r="G132" s="247">
        <f>G133+G134</f>
        <v>10000</v>
      </c>
    </row>
    <row r="133" spans="1:7" x14ac:dyDescent="0.25">
      <c r="A133" s="125" t="s">
        <v>979</v>
      </c>
      <c r="B133" s="125" t="s">
        <v>910</v>
      </c>
      <c r="C133" s="126"/>
      <c r="D133" s="126">
        <v>10000</v>
      </c>
      <c r="E133" s="126"/>
      <c r="F133" s="246">
        <v>10000</v>
      </c>
      <c r="G133" s="246">
        <v>10000</v>
      </c>
    </row>
    <row r="134" spans="1:7" x14ac:dyDescent="0.25">
      <c r="A134" s="125" t="s">
        <v>979</v>
      </c>
      <c r="B134" s="125" t="s">
        <v>981</v>
      </c>
      <c r="C134" s="126"/>
      <c r="D134" s="126">
        <v>28000</v>
      </c>
      <c r="E134" s="126"/>
      <c r="F134" s="246">
        <v>28000</v>
      </c>
      <c r="G134" s="246"/>
    </row>
    <row r="135" spans="1:7" x14ac:dyDescent="0.25">
      <c r="A135" s="122" t="s">
        <v>982</v>
      </c>
      <c r="B135" s="122" t="s">
        <v>983</v>
      </c>
      <c r="C135" s="127">
        <f>C136+C137+C138</f>
        <v>217000</v>
      </c>
      <c r="D135" s="127">
        <f>D136+D137+D138</f>
        <v>1477000</v>
      </c>
      <c r="E135" s="127"/>
      <c r="F135" s="247">
        <f>F136+F137+F138</f>
        <v>1260000.25</v>
      </c>
      <c r="G135" s="247">
        <f>G136+G137+G138</f>
        <v>891811.2</v>
      </c>
    </row>
    <row r="136" spans="1:7" x14ac:dyDescent="0.25">
      <c r="A136" s="125" t="s">
        <v>982</v>
      </c>
      <c r="B136" s="125" t="s">
        <v>911</v>
      </c>
      <c r="C136" s="126"/>
      <c r="D136" s="126">
        <v>60000</v>
      </c>
      <c r="E136" s="126"/>
      <c r="F136" s="246">
        <v>60000</v>
      </c>
      <c r="G136" s="246">
        <v>60000</v>
      </c>
    </row>
    <row r="137" spans="1:7" x14ac:dyDescent="0.25">
      <c r="A137" s="125" t="s">
        <v>982</v>
      </c>
      <c r="B137" s="125" t="s">
        <v>984</v>
      </c>
      <c r="C137" s="126">
        <v>217000</v>
      </c>
      <c r="D137" s="126">
        <v>217000</v>
      </c>
      <c r="E137" s="126"/>
      <c r="F137" s="246">
        <v>0</v>
      </c>
      <c r="G137" s="246">
        <v>0</v>
      </c>
    </row>
    <row r="138" spans="1:7" x14ac:dyDescent="0.25">
      <c r="A138" s="125" t="s">
        <v>982</v>
      </c>
      <c r="B138" s="125" t="s">
        <v>985</v>
      </c>
      <c r="C138" s="126"/>
      <c r="D138" s="126">
        <v>1200000</v>
      </c>
      <c r="E138" s="126"/>
      <c r="F138" s="246">
        <v>1200000.25</v>
      </c>
      <c r="G138" s="246">
        <v>831811.2</v>
      </c>
    </row>
    <row r="139" spans="1:7" x14ac:dyDescent="0.25">
      <c r="A139" s="122" t="s">
        <v>986</v>
      </c>
      <c r="B139" s="122" t="s">
        <v>987</v>
      </c>
      <c r="C139" s="138">
        <f>C128+C132+C135</f>
        <v>562500</v>
      </c>
      <c r="D139" s="138">
        <f>D128+D132+D135</f>
        <v>2015440</v>
      </c>
      <c r="E139" s="138"/>
      <c r="F139" s="337">
        <f>F128+F132+F135</f>
        <v>1760142.73</v>
      </c>
      <c r="G139" s="337">
        <f>G128+G132+G135</f>
        <v>1351779.6199999999</v>
      </c>
    </row>
    <row r="140" spans="1:7" x14ac:dyDescent="0.25">
      <c r="C140" s="126"/>
      <c r="D140" s="126"/>
      <c r="E140" s="126"/>
      <c r="F140" s="246"/>
      <c r="G140" s="246"/>
    </row>
    <row r="141" spans="1:7" x14ac:dyDescent="0.25">
      <c r="A141" s="125" t="s">
        <v>988</v>
      </c>
      <c r="B141" s="125" t="s">
        <v>989</v>
      </c>
      <c r="C141" s="126"/>
      <c r="D141" s="126">
        <v>3000</v>
      </c>
      <c r="E141" s="126"/>
      <c r="F141" s="246">
        <v>6232.49</v>
      </c>
      <c r="G141" s="246">
        <v>6232.49</v>
      </c>
    </row>
    <row r="142" spans="1:7" x14ac:dyDescent="0.25">
      <c r="A142" s="125" t="s">
        <v>990</v>
      </c>
      <c r="B142" s="125" t="s">
        <v>991</v>
      </c>
      <c r="C142" s="126"/>
      <c r="D142" s="126">
        <v>0</v>
      </c>
      <c r="E142" s="126"/>
      <c r="F142" s="246">
        <v>7201.1</v>
      </c>
      <c r="G142" s="246">
        <v>7201.1</v>
      </c>
    </row>
    <row r="143" spans="1:7" x14ac:dyDescent="0.25">
      <c r="A143" s="130">
        <v>381</v>
      </c>
      <c r="B143" s="125" t="s">
        <v>1070</v>
      </c>
      <c r="C143" s="126">
        <f>50000+10000</f>
        <v>60000</v>
      </c>
      <c r="D143" s="126">
        <v>0</v>
      </c>
      <c r="E143" s="126"/>
      <c r="F143" s="246"/>
      <c r="G143" s="246"/>
    </row>
    <row r="144" spans="1:7" x14ac:dyDescent="0.25">
      <c r="A144" s="122" t="s">
        <v>993</v>
      </c>
      <c r="B144" s="122" t="s">
        <v>994</v>
      </c>
      <c r="C144" s="138">
        <f>C141+C142+C143</f>
        <v>60000</v>
      </c>
      <c r="D144" s="138">
        <f>D141+D142+D143</f>
        <v>3000</v>
      </c>
      <c r="E144" s="138"/>
      <c r="F144" s="337">
        <f>F141+F142+F143</f>
        <v>13433.59</v>
      </c>
      <c r="G144" s="337">
        <f>G141+G142+G143</f>
        <v>13433.59</v>
      </c>
    </row>
    <row r="145" spans="4:7" x14ac:dyDescent="0.25">
      <c r="D145" s="126"/>
      <c r="E145" s="126"/>
      <c r="F145" s="246"/>
      <c r="G145" s="338"/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G16" sqref="G16"/>
    </sheetView>
  </sheetViews>
  <sheetFormatPr defaultRowHeight="15" x14ac:dyDescent="0.25"/>
  <cols>
    <col min="1" max="1" width="8" customWidth="1"/>
    <col min="2" max="2" width="35" customWidth="1"/>
    <col min="3" max="4" width="14.85546875" customWidth="1"/>
    <col min="5" max="5" width="15.42578125" customWidth="1"/>
    <col min="6" max="6" width="16.5703125" customWidth="1"/>
    <col min="8" max="8" width="38" customWidth="1"/>
    <col min="9" max="9" width="16.28515625" customWidth="1"/>
    <col min="10" max="10" width="18.28515625" customWidth="1"/>
  </cols>
  <sheetData>
    <row r="1" spans="1:10" ht="19.5" customHeight="1" thickBot="1" x14ac:dyDescent="0.3">
      <c r="A1" s="1" t="s">
        <v>1087</v>
      </c>
      <c r="B1" s="2"/>
      <c r="C1" s="331"/>
      <c r="D1" s="331"/>
      <c r="E1" s="331"/>
      <c r="F1" s="332"/>
    </row>
    <row r="2" spans="1:10" ht="19.5" customHeight="1" thickBot="1" x14ac:dyDescent="0.3">
      <c r="A2" s="2"/>
      <c r="B2" s="3"/>
      <c r="C2" s="387" t="s">
        <v>0</v>
      </c>
      <c r="D2" s="388"/>
      <c r="E2" s="388"/>
      <c r="F2" s="333"/>
    </row>
    <row r="3" spans="1:10" ht="19.5" customHeight="1" thickBot="1" x14ac:dyDescent="0.3">
      <c r="A3" s="2"/>
      <c r="B3" s="4"/>
      <c r="C3" s="241" t="s">
        <v>270</v>
      </c>
      <c r="D3" s="242" t="s">
        <v>271</v>
      </c>
      <c r="E3" s="330" t="s">
        <v>1063</v>
      </c>
      <c r="F3" s="330" t="s">
        <v>1064</v>
      </c>
      <c r="I3" s="234">
        <v>2019</v>
      </c>
      <c r="J3" s="234">
        <v>2018</v>
      </c>
    </row>
    <row r="4" spans="1:10" ht="19.5" customHeight="1" thickBot="1" x14ac:dyDescent="0.3">
      <c r="A4" s="7" t="s">
        <v>85</v>
      </c>
      <c r="B4" s="231" t="s">
        <v>86</v>
      </c>
      <c r="C4" s="30">
        <f>SUM(C5:C10)</f>
        <v>1089960</v>
      </c>
      <c r="D4" s="30">
        <f>SUM(D5:D10)</f>
        <v>1056219.77</v>
      </c>
      <c r="E4" s="30">
        <f>SUM(E5:E10)</f>
        <v>889847.33000000007</v>
      </c>
      <c r="F4" s="30">
        <f>SUM(F5:F10)</f>
        <v>818196.92</v>
      </c>
      <c r="H4" s="232" t="s">
        <v>86</v>
      </c>
      <c r="I4" s="228">
        <f>C4</f>
        <v>1089960</v>
      </c>
      <c r="J4" s="228">
        <f>D4</f>
        <v>1056219.77</v>
      </c>
    </row>
    <row r="5" spans="1:10" ht="19.5" customHeight="1" x14ac:dyDescent="0.25">
      <c r="A5" s="11" t="s">
        <v>87</v>
      </c>
      <c r="B5" s="12" t="s">
        <v>88</v>
      </c>
      <c r="C5" s="13">
        <f>Kulud!G191</f>
        <v>70040</v>
      </c>
      <c r="D5" s="13">
        <f>Kulud!H191</f>
        <v>55970.8</v>
      </c>
      <c r="E5" s="13">
        <f>Kulud!I191</f>
        <v>67869.66</v>
      </c>
      <c r="F5" s="13">
        <f>Kulud!J191</f>
        <v>66887.789999999994</v>
      </c>
      <c r="H5" s="233" t="s">
        <v>101</v>
      </c>
      <c r="I5" s="228">
        <f>C12</f>
        <v>17444</v>
      </c>
      <c r="J5" s="228">
        <f>D12</f>
        <v>15896</v>
      </c>
    </row>
    <row r="6" spans="1:10" ht="19.5" customHeight="1" x14ac:dyDescent="0.25">
      <c r="A6" s="11" t="s">
        <v>89</v>
      </c>
      <c r="B6" s="12" t="s">
        <v>90</v>
      </c>
      <c r="C6" s="13">
        <f>Kulud!K191+Kulud!O191+Kulud!TK191</f>
        <v>802120</v>
      </c>
      <c r="D6" s="13">
        <f>Kulud!L191+Kulud!P191</f>
        <v>842655.15999999992</v>
      </c>
      <c r="E6" s="13">
        <f>Kulud!M191+Kulud!Q191</f>
        <v>679744.44000000006</v>
      </c>
      <c r="F6" s="13">
        <f>Kulud!N191+Kulud!R191</f>
        <v>621331.57999999996</v>
      </c>
      <c r="H6" s="233" t="s">
        <v>108</v>
      </c>
      <c r="I6" s="228">
        <f>C16</f>
        <v>1630153</v>
      </c>
      <c r="J6" s="228">
        <f>D16</f>
        <v>3435264.9</v>
      </c>
    </row>
    <row r="7" spans="1:10" ht="19.5" customHeight="1" x14ac:dyDescent="0.25">
      <c r="A7" s="11" t="s">
        <v>91</v>
      </c>
      <c r="B7" s="12" t="s">
        <v>92</v>
      </c>
      <c r="C7" s="13">
        <f>Kulud!S191</f>
        <v>40000</v>
      </c>
      <c r="D7" s="13">
        <f>Kulud!T191</f>
        <v>15200</v>
      </c>
      <c r="E7" s="13">
        <f>Kulud!U191</f>
        <v>0</v>
      </c>
      <c r="F7" s="13">
        <f>Kulud!V191</f>
        <v>0</v>
      </c>
      <c r="H7" s="233" t="s">
        <v>141</v>
      </c>
      <c r="I7" s="228">
        <f>C33</f>
        <v>448877.26</v>
      </c>
      <c r="J7" s="228">
        <f>D33</f>
        <v>373736.33</v>
      </c>
    </row>
    <row r="8" spans="1:10" ht="19.5" customHeight="1" x14ac:dyDescent="0.25">
      <c r="A8" s="11" t="s">
        <v>93</v>
      </c>
      <c r="B8" s="12" t="s">
        <v>94</v>
      </c>
      <c r="C8" s="13">
        <f>Kulud!AA191</f>
        <v>135000</v>
      </c>
      <c r="D8" s="13">
        <f>Kulud!AB191</f>
        <v>96200</v>
      </c>
      <c r="E8" s="13">
        <f>Kulud!AC191</f>
        <v>97978</v>
      </c>
      <c r="F8" s="13">
        <f>Kulud!AD191</f>
        <v>93387</v>
      </c>
      <c r="H8" s="233" t="s">
        <v>154</v>
      </c>
      <c r="I8" s="228">
        <f>C40</f>
        <v>179720</v>
      </c>
      <c r="J8" s="228">
        <f>D40</f>
        <v>186037.6</v>
      </c>
    </row>
    <row r="9" spans="1:10" ht="19.5" customHeight="1" x14ac:dyDescent="0.25">
      <c r="A9" s="11" t="s">
        <v>95</v>
      </c>
      <c r="B9" s="12" t="s">
        <v>96</v>
      </c>
      <c r="C9" s="13">
        <f>Kulud!AE191</f>
        <v>30000</v>
      </c>
      <c r="D9" s="13">
        <f>Kulud!AF191</f>
        <v>31193.81</v>
      </c>
      <c r="E9" s="13">
        <f>Kulud!AG191</f>
        <v>25752.95</v>
      </c>
      <c r="F9" s="13">
        <f>Kulud!AH191</f>
        <v>25508.27</v>
      </c>
      <c r="H9" s="233" t="s">
        <v>167</v>
      </c>
      <c r="I9" s="228">
        <f>C47</f>
        <v>12708</v>
      </c>
      <c r="J9" s="228">
        <f>D47</f>
        <v>13008</v>
      </c>
    </row>
    <row r="10" spans="1:10" ht="19.5" customHeight="1" thickBot="1" x14ac:dyDescent="0.3">
      <c r="A10" s="11"/>
      <c r="B10" s="12" t="s">
        <v>999</v>
      </c>
      <c r="C10" s="13">
        <f>Kulud!W191</f>
        <v>12800</v>
      </c>
      <c r="D10" s="13">
        <f>Kulud!X191</f>
        <v>15000</v>
      </c>
      <c r="E10" s="13">
        <f>Kulud!Y191</f>
        <v>18502.28</v>
      </c>
      <c r="F10" s="13">
        <f>Kulud!Z191</f>
        <v>11082.279999999999</v>
      </c>
      <c r="H10" s="233" t="s">
        <v>180</v>
      </c>
      <c r="I10" s="228">
        <f>C54</f>
        <v>1024263.6</v>
      </c>
      <c r="J10" s="228">
        <f>D54</f>
        <v>1093853.6499999999</v>
      </c>
    </row>
    <row r="11" spans="1:10" ht="19.5" customHeight="1" thickBot="1" x14ac:dyDescent="0.3">
      <c r="A11" s="7" t="s">
        <v>98</v>
      </c>
      <c r="B11" s="8" t="s">
        <v>99</v>
      </c>
      <c r="C11" s="31"/>
      <c r="D11" s="32"/>
      <c r="E11" s="33"/>
      <c r="F11" s="33"/>
      <c r="H11" s="233" t="s">
        <v>215</v>
      </c>
      <c r="I11" s="228">
        <f>C72</f>
        <v>4521111.4000000004</v>
      </c>
      <c r="J11" s="228">
        <f>D72</f>
        <v>4215418.9000000004</v>
      </c>
    </row>
    <row r="12" spans="1:10" ht="19.5" customHeight="1" thickBot="1" x14ac:dyDescent="0.3">
      <c r="A12" s="7" t="s">
        <v>100</v>
      </c>
      <c r="B12" s="8" t="s">
        <v>101</v>
      </c>
      <c r="C12" s="30">
        <f>SUM(C13:C15)</f>
        <v>17444</v>
      </c>
      <c r="D12" s="34">
        <f>SUM(D13:D15)</f>
        <v>15896</v>
      </c>
      <c r="E12" s="34">
        <f>SUM(E13:E15)</f>
        <v>16849.439999999999</v>
      </c>
      <c r="F12" s="34">
        <f>SUM(F13:F15)</f>
        <v>17135.019999999997</v>
      </c>
      <c r="H12" s="233" t="s">
        <v>240</v>
      </c>
      <c r="I12" s="228">
        <f>C85</f>
        <v>932268.9</v>
      </c>
      <c r="J12" s="228">
        <f>D85</f>
        <v>1092524.05</v>
      </c>
    </row>
    <row r="13" spans="1:10" ht="19.5" customHeight="1" x14ac:dyDescent="0.25">
      <c r="A13" s="11" t="s">
        <v>102</v>
      </c>
      <c r="B13" s="12" t="s">
        <v>103</v>
      </c>
      <c r="C13" s="13">
        <f>Kulud!AI191</f>
        <v>2244</v>
      </c>
      <c r="D13" s="13">
        <f>Kulud!AJ191</f>
        <v>2896</v>
      </c>
      <c r="E13" s="13">
        <f>Kulud!AK191</f>
        <v>1595.33</v>
      </c>
      <c r="F13" s="13">
        <f>Kulud!AL191</f>
        <v>1989.5900000000001</v>
      </c>
    </row>
    <row r="14" spans="1:10" ht="19.5" customHeight="1" x14ac:dyDescent="0.25">
      <c r="A14" s="11" t="s">
        <v>104</v>
      </c>
      <c r="B14" s="12" t="s">
        <v>105</v>
      </c>
      <c r="C14" s="13">
        <f>Kulud!AM191</f>
        <v>15200</v>
      </c>
      <c r="D14" s="13">
        <f>Kulud!AN191</f>
        <v>13000</v>
      </c>
      <c r="E14" s="13">
        <f>Kulud!AO191</f>
        <v>15145.429999999998</v>
      </c>
      <c r="F14" s="13">
        <f>Kulud!AP191</f>
        <v>15145.429999999998</v>
      </c>
    </row>
    <row r="15" spans="1:10" ht="19.5" customHeight="1" thickBot="1" x14ac:dyDescent="0.3">
      <c r="A15" s="11"/>
      <c r="B15" s="12" t="s">
        <v>106</v>
      </c>
      <c r="C15" s="13">
        <f>Kulud!AQ191</f>
        <v>0</v>
      </c>
      <c r="D15" s="13">
        <f>Kulud!AR191</f>
        <v>0</v>
      </c>
      <c r="E15" s="13">
        <f>Kulud!AS191</f>
        <v>108.68</v>
      </c>
      <c r="F15" s="13">
        <f>Kulud!AT191</f>
        <v>0</v>
      </c>
    </row>
    <row r="16" spans="1:10" ht="19.5" customHeight="1" thickBot="1" x14ac:dyDescent="0.3">
      <c r="A16" s="7" t="s">
        <v>107</v>
      </c>
      <c r="B16" s="8" t="s">
        <v>108</v>
      </c>
      <c r="C16" s="30">
        <f>SUM(C17:C32)</f>
        <v>1630153</v>
      </c>
      <c r="D16" s="30">
        <f>SUM(D17:D32)</f>
        <v>3435264.9</v>
      </c>
      <c r="E16" s="30">
        <f>SUM(E17:E32)</f>
        <v>2908139.9899999998</v>
      </c>
      <c r="F16" s="30">
        <f>SUM(F17:F32)</f>
        <v>1874221.75</v>
      </c>
    </row>
    <row r="17" spans="1:6" ht="19.5" customHeight="1" x14ac:dyDescent="0.25">
      <c r="A17" s="11" t="s">
        <v>109</v>
      </c>
      <c r="B17" s="12" t="s">
        <v>110</v>
      </c>
      <c r="C17" s="35"/>
      <c r="D17" s="35"/>
      <c r="E17" s="35"/>
      <c r="F17" s="35"/>
    </row>
    <row r="18" spans="1:6" ht="19.5" customHeight="1" x14ac:dyDescent="0.25">
      <c r="A18" s="11" t="s">
        <v>111</v>
      </c>
      <c r="B18" s="12" t="s">
        <v>112</v>
      </c>
      <c r="C18" s="13"/>
      <c r="D18" s="13"/>
      <c r="E18" s="13"/>
      <c r="F18" s="13"/>
    </row>
    <row r="19" spans="1:6" ht="19.5" customHeight="1" x14ac:dyDescent="0.25">
      <c r="A19" s="11" t="s">
        <v>113</v>
      </c>
      <c r="B19" s="12" t="s">
        <v>114</v>
      </c>
      <c r="C19" s="36"/>
      <c r="D19" s="36"/>
      <c r="E19" s="36"/>
      <c r="F19" s="36"/>
    </row>
    <row r="20" spans="1:6" ht="19.5" customHeight="1" x14ac:dyDescent="0.25">
      <c r="A20" s="11" t="s">
        <v>115</v>
      </c>
      <c r="B20" s="12" t="s">
        <v>116</v>
      </c>
      <c r="C20" s="36"/>
      <c r="D20" s="36"/>
      <c r="E20" s="36"/>
      <c r="F20" s="36"/>
    </row>
    <row r="21" spans="1:6" ht="19.5" customHeight="1" x14ac:dyDescent="0.25">
      <c r="A21" s="11" t="s">
        <v>117</v>
      </c>
      <c r="B21" s="12" t="s">
        <v>118</v>
      </c>
      <c r="C21" s="13">
        <f>Kulud!AU191</f>
        <v>11300</v>
      </c>
      <c r="D21" s="13">
        <f>Kulud!AV191</f>
        <v>11280</v>
      </c>
      <c r="E21" s="13">
        <f>Kulud!AW191</f>
        <v>10778.61</v>
      </c>
      <c r="F21" s="13">
        <f>Kulud!AX191</f>
        <v>10554.12</v>
      </c>
    </row>
    <row r="22" spans="1:6" ht="21" customHeight="1" x14ac:dyDescent="0.25">
      <c r="A22" s="11" t="s">
        <v>119</v>
      </c>
      <c r="B22" s="12" t="s">
        <v>120</v>
      </c>
      <c r="C22" s="13">
        <f>Kulud!AY191+Kulud!BC191+Kulud!BG191</f>
        <v>38530</v>
      </c>
      <c r="D22" s="13">
        <f>Kulud!AZ191+Kulud!BD191+Kulud!BH191</f>
        <v>38425</v>
      </c>
      <c r="E22" s="13">
        <f>Kulud!BA191+Kulud!BE191+Kulud!BI191</f>
        <v>44747.43</v>
      </c>
      <c r="F22" s="13">
        <f>Kulud!BB191+Kulud!BF191+Kulud!BJ191</f>
        <v>44512.04</v>
      </c>
    </row>
    <row r="23" spans="1:6" ht="33" customHeight="1" x14ac:dyDescent="0.25">
      <c r="A23" s="11" t="s">
        <v>121</v>
      </c>
      <c r="B23" s="12" t="s">
        <v>122</v>
      </c>
      <c r="C23" s="13">
        <f>Kulud!BK191+Kulud!BO191</f>
        <v>250000</v>
      </c>
      <c r="D23" s="13">
        <f>Kulud!BL191+Kulud!BP191</f>
        <v>319629</v>
      </c>
      <c r="E23" s="13">
        <f>Kulud!BM191+Kulud!BQ191</f>
        <v>318744.04000000004</v>
      </c>
      <c r="F23" s="13">
        <f>Kulud!BN191+Kulud!BR191</f>
        <v>312086.54000000004</v>
      </c>
    </row>
    <row r="24" spans="1:6" ht="19.5" customHeight="1" x14ac:dyDescent="0.25">
      <c r="A24" s="11" t="s">
        <v>123</v>
      </c>
      <c r="B24" s="12" t="s">
        <v>124</v>
      </c>
      <c r="C24" s="13">
        <f>Kulud!BS191</f>
        <v>0</v>
      </c>
      <c r="D24" s="13">
        <f>Kulud!BT191</f>
        <v>0</v>
      </c>
      <c r="E24" s="13">
        <f>Kulud!BU191</f>
        <v>1242.6100000000001</v>
      </c>
      <c r="F24" s="13">
        <f>Kulud!BV191</f>
        <v>11.05</v>
      </c>
    </row>
    <row r="25" spans="1:6" ht="19.5" customHeight="1" x14ac:dyDescent="0.25">
      <c r="A25" s="11" t="s">
        <v>125</v>
      </c>
      <c r="B25" s="12" t="s">
        <v>126</v>
      </c>
      <c r="C25" s="36"/>
      <c r="D25" s="36"/>
      <c r="E25" s="36"/>
      <c r="F25" s="36"/>
    </row>
    <row r="26" spans="1:6" ht="19.5" customHeight="1" x14ac:dyDescent="0.25">
      <c r="A26" s="11" t="s">
        <v>127</v>
      </c>
      <c r="B26" s="12" t="s">
        <v>128</v>
      </c>
      <c r="C26" s="36"/>
      <c r="D26" s="36"/>
      <c r="E26" s="36"/>
      <c r="F26" s="36"/>
    </row>
    <row r="27" spans="1:6" ht="19.5" customHeight="1" x14ac:dyDescent="0.25">
      <c r="A27" s="11" t="s">
        <v>129</v>
      </c>
      <c r="B27" s="12" t="s">
        <v>130</v>
      </c>
      <c r="C27" s="36"/>
      <c r="D27" s="36"/>
      <c r="E27" s="36"/>
      <c r="F27" s="36"/>
    </row>
    <row r="28" spans="1:6" ht="19.5" customHeight="1" x14ac:dyDescent="0.25">
      <c r="A28" s="11" t="s">
        <v>131</v>
      </c>
      <c r="B28" s="12" t="s">
        <v>132</v>
      </c>
      <c r="C28" s="13">
        <f>Kulud!BW191+Kulud!CA191+Kulud!CE191</f>
        <v>47977</v>
      </c>
      <c r="D28" s="13">
        <f>Kulud!BX191+Kulud!CB191+Kulud!CF191</f>
        <v>39367.800000000003</v>
      </c>
      <c r="E28" s="13">
        <f>Kulud!BY191+Kulud!CC191+Kulud!CG191</f>
        <v>45005.7</v>
      </c>
      <c r="F28" s="13">
        <f>Kulud!BZ191+Kulud!CD191+Kulud!CH191</f>
        <v>47269.229999999996</v>
      </c>
    </row>
    <row r="29" spans="1:6" ht="19.5" customHeight="1" x14ac:dyDescent="0.25">
      <c r="A29" s="11" t="s">
        <v>133</v>
      </c>
      <c r="B29" s="12" t="s">
        <v>134</v>
      </c>
      <c r="C29" s="13">
        <f>Kulud!CI191</f>
        <v>4880</v>
      </c>
      <c r="D29" s="13">
        <f>Kulud!CJ191</f>
        <v>4900</v>
      </c>
      <c r="E29" s="13">
        <f>Kulud!CK191</f>
        <v>1816.74</v>
      </c>
      <c r="F29" s="13">
        <f>Kulud!CL191</f>
        <v>1687.08</v>
      </c>
    </row>
    <row r="30" spans="1:6" ht="19.5" customHeight="1" x14ac:dyDescent="0.25">
      <c r="A30" s="11" t="s">
        <v>135</v>
      </c>
      <c r="B30" s="12" t="s">
        <v>136</v>
      </c>
      <c r="C30" s="13">
        <f>Kulud!CM191+Kulud!CQ191+Kulud!CU191</f>
        <v>1125200</v>
      </c>
      <c r="D30" s="13">
        <f>Kulud!CN191+Kulud!CR191+Kulud!CV191</f>
        <v>2872658.9</v>
      </c>
      <c r="E30" s="13">
        <f>Kulud!CO191+Kulud!CS191+Kulud!CW191</f>
        <v>2359364.27</v>
      </c>
      <c r="F30" s="13">
        <f>Kulud!CP191+Kulud!CT191+Kulud!CX191</f>
        <v>1332531.04</v>
      </c>
    </row>
    <row r="31" spans="1:6" ht="32.25" customHeight="1" x14ac:dyDescent="0.25">
      <c r="A31" s="11" t="s">
        <v>137</v>
      </c>
      <c r="B31" s="12" t="s">
        <v>138</v>
      </c>
      <c r="C31" s="13">
        <f>Kulud!CY191+Kulud!DC191+Kulud!DG191</f>
        <v>152266</v>
      </c>
      <c r="D31" s="13">
        <f>Kulud!CZ191+Kulud!DD191+Kulud!DH191</f>
        <v>149004.20000000001</v>
      </c>
      <c r="E31" s="13">
        <f>Kulud!DA191+Kulud!DE191+Kulud!DI191</f>
        <v>126440.59000000001</v>
      </c>
      <c r="F31" s="13">
        <f>Kulud!DB191+Kulud!DF191+Kulud!DJ191</f>
        <v>125570.65000000001</v>
      </c>
    </row>
    <row r="32" spans="1:6" ht="19.5" customHeight="1" thickBot="1" x14ac:dyDescent="0.3">
      <c r="A32" s="11"/>
      <c r="B32" s="12" t="s">
        <v>139</v>
      </c>
      <c r="C32" s="13"/>
      <c r="D32" s="13"/>
      <c r="E32" s="13"/>
      <c r="F32" s="13"/>
    </row>
    <row r="33" spans="1:6" ht="19.5" customHeight="1" thickBot="1" x14ac:dyDescent="0.3">
      <c r="A33" s="7" t="s">
        <v>140</v>
      </c>
      <c r="B33" s="8" t="s">
        <v>141</v>
      </c>
      <c r="C33" s="30">
        <f>SUM(C34:C39)</f>
        <v>448877.26</v>
      </c>
      <c r="D33" s="34">
        <f>SUM(D34:D39)</f>
        <v>373736.33</v>
      </c>
      <c r="E33" s="34">
        <f>SUM(E34:E39)</f>
        <v>335271.68999999994</v>
      </c>
      <c r="F33" s="34">
        <f>SUM(F34:F39)</f>
        <v>349840.98000000004</v>
      </c>
    </row>
    <row r="34" spans="1:6" ht="19.5" customHeight="1" x14ac:dyDescent="0.25">
      <c r="A34" s="11" t="s">
        <v>142</v>
      </c>
      <c r="B34" s="12" t="s">
        <v>143</v>
      </c>
      <c r="C34" s="13">
        <f>Kulud!DK191+Kulud!DO191+Kulud!DS191</f>
        <v>49939.01</v>
      </c>
      <c r="D34" s="13">
        <f>Kulud!DL191+Kulud!DP191+Kulud!DT191</f>
        <v>49901</v>
      </c>
      <c r="E34" s="13">
        <f>Kulud!DM191+Kulud!DQ191+Kulud!DU191</f>
        <v>49163.8</v>
      </c>
      <c r="F34" s="13">
        <f>Kulud!DN191+Kulud!DR191+Kulud!DV191</f>
        <v>46532.43</v>
      </c>
    </row>
    <row r="35" spans="1:6" ht="19.5" customHeight="1" x14ac:dyDescent="0.25">
      <c r="A35" s="11" t="s">
        <v>144</v>
      </c>
      <c r="B35" s="12" t="s">
        <v>145</v>
      </c>
      <c r="C35" s="13">
        <f>Kulud!DW191</f>
        <v>123000</v>
      </c>
      <c r="D35" s="13">
        <f>Kulud!DX191</f>
        <v>72500</v>
      </c>
      <c r="E35" s="13">
        <f>Kulud!DY191</f>
        <v>43288.86</v>
      </c>
      <c r="F35" s="13">
        <f>Kulud!DZ191</f>
        <v>64456.590000000004</v>
      </c>
    </row>
    <row r="36" spans="1:6" ht="19.5" customHeight="1" x14ac:dyDescent="0.25">
      <c r="A36" s="11" t="s">
        <v>146</v>
      </c>
      <c r="B36" s="12" t="s">
        <v>147</v>
      </c>
      <c r="C36" s="13">
        <f>Kulud!EA191</f>
        <v>17700</v>
      </c>
      <c r="D36" s="13">
        <f>Kulud!EB191</f>
        <v>24296</v>
      </c>
      <c r="E36" s="13">
        <f>Kulud!EC191</f>
        <v>24312.420000000002</v>
      </c>
      <c r="F36" s="13">
        <f>Kulud!ED191</f>
        <v>25068.920000000002</v>
      </c>
    </row>
    <row r="37" spans="1:6" ht="19.5" customHeight="1" x14ac:dyDescent="0.25">
      <c r="A37" s="11" t="s">
        <v>148</v>
      </c>
      <c r="B37" s="12" t="s">
        <v>149</v>
      </c>
      <c r="C37" s="13">
        <f>Kulud!EE191</f>
        <v>8000</v>
      </c>
      <c r="D37" s="13">
        <f>Kulud!EF191</f>
        <v>8050</v>
      </c>
      <c r="E37" s="13">
        <f>Kulud!EG191</f>
        <v>6791.76</v>
      </c>
      <c r="F37" s="13">
        <f>Kulud!EH191</f>
        <v>6791.76</v>
      </c>
    </row>
    <row r="38" spans="1:6" ht="31.5" customHeight="1" x14ac:dyDescent="0.25">
      <c r="A38" s="11" t="s">
        <v>150</v>
      </c>
      <c r="B38" s="12" t="s">
        <v>151</v>
      </c>
      <c r="C38" s="13">
        <f>Kulud!EI191</f>
        <v>250238.25</v>
      </c>
      <c r="D38" s="13">
        <f>Kulud!EJ191</f>
        <v>218989.33000000002</v>
      </c>
      <c r="E38" s="13">
        <f>Kulud!EK191</f>
        <v>211714.84999999998</v>
      </c>
      <c r="F38" s="13">
        <f>Kulud!EL191</f>
        <v>206991.28000000003</v>
      </c>
    </row>
    <row r="39" spans="1:6" ht="19.5" customHeight="1" thickBot="1" x14ac:dyDescent="0.3">
      <c r="A39" s="11"/>
      <c r="B39" s="12" t="s">
        <v>152</v>
      </c>
      <c r="C39" s="13"/>
      <c r="D39" s="13"/>
      <c r="E39" s="13"/>
      <c r="F39" s="13"/>
    </row>
    <row r="40" spans="1:6" ht="19.5" customHeight="1" thickBot="1" x14ac:dyDescent="0.3">
      <c r="A40" s="7" t="s">
        <v>153</v>
      </c>
      <c r="B40" s="8" t="s">
        <v>154</v>
      </c>
      <c r="C40" s="30">
        <f>SUM(C41:C46)</f>
        <v>179720</v>
      </c>
      <c r="D40" s="30">
        <f>SUM(D41:D46)</f>
        <v>186037.6</v>
      </c>
      <c r="E40" s="30">
        <f>SUM(E41:E46)</f>
        <v>176728.63</v>
      </c>
      <c r="F40" s="30">
        <f>SUM(F41:F46)</f>
        <v>188461.24</v>
      </c>
    </row>
    <row r="41" spans="1:6" ht="19.5" customHeight="1" x14ac:dyDescent="0.25">
      <c r="A41" s="11" t="s">
        <v>155</v>
      </c>
      <c r="B41" s="12" t="s">
        <v>156</v>
      </c>
      <c r="C41" s="13">
        <f>Kulud!EM191</f>
        <v>38900</v>
      </c>
      <c r="D41" s="13">
        <f>Kulud!EN191</f>
        <v>52711</v>
      </c>
      <c r="E41" s="13">
        <f>Kulud!EO191</f>
        <v>52539.839999999997</v>
      </c>
      <c r="F41" s="13">
        <f>Kulud!EP191</f>
        <v>56991.999999999993</v>
      </c>
    </row>
    <row r="42" spans="1:6" ht="19.5" customHeight="1" x14ac:dyDescent="0.25">
      <c r="A42" s="11" t="s">
        <v>157</v>
      </c>
      <c r="B42" s="12" t="s">
        <v>158</v>
      </c>
      <c r="C42" s="13"/>
      <c r="D42" s="13"/>
      <c r="E42" s="13"/>
      <c r="F42" s="13"/>
    </row>
    <row r="43" spans="1:6" ht="19.5" customHeight="1" x14ac:dyDescent="0.25">
      <c r="A43" s="11" t="s">
        <v>159</v>
      </c>
      <c r="B43" s="12" t="s">
        <v>160</v>
      </c>
      <c r="C43" s="13">
        <f>Kulud!EQ191</f>
        <v>10000</v>
      </c>
      <c r="D43" s="13">
        <f>Kulud!ER191</f>
        <v>27679</v>
      </c>
      <c r="E43" s="13">
        <f>Kulud!ES191</f>
        <v>13281.91</v>
      </c>
      <c r="F43" s="13">
        <f>Kulud!ET191</f>
        <v>26843.1</v>
      </c>
    </row>
    <row r="44" spans="1:6" ht="19.5" customHeight="1" x14ac:dyDescent="0.25">
      <c r="A44" s="11" t="s">
        <v>161</v>
      </c>
      <c r="B44" s="12" t="s">
        <v>162</v>
      </c>
      <c r="C44" s="13">
        <f>Kulud!EU191</f>
        <v>92000</v>
      </c>
      <c r="D44" s="13">
        <f>Kulud!EV191</f>
        <v>73667.600000000006</v>
      </c>
      <c r="E44" s="13">
        <f>Kulud!EW191</f>
        <v>79062.53</v>
      </c>
      <c r="F44" s="13">
        <f>Kulud!EX191</f>
        <v>76934.149999999994</v>
      </c>
    </row>
    <row r="45" spans="1:6" ht="28.5" customHeight="1" x14ac:dyDescent="0.25">
      <c r="A45" s="11" t="s">
        <v>163</v>
      </c>
      <c r="B45" s="12" t="s">
        <v>164</v>
      </c>
      <c r="C45" s="13">
        <f>Kulud!EY191+Kulud!FC191+Kulud!FG191+Kulud!FK191</f>
        <v>38820</v>
      </c>
      <c r="D45" s="13">
        <f>Kulud!EZ191+Kulud!FD191+Kulud!FH191+Kulud!FL191</f>
        <v>31980</v>
      </c>
      <c r="E45" s="13">
        <f>Kulud!FA191+Kulud!FE191+Kulud!FI191+Kulud!FM191</f>
        <v>31844.35</v>
      </c>
      <c r="F45" s="13">
        <f>Kulud!FB191+Kulud!FF191+Kulud!FJ191+Kulud!FN191</f>
        <v>27691.99</v>
      </c>
    </row>
    <row r="46" spans="1:6" ht="19.5" customHeight="1" thickBot="1" x14ac:dyDescent="0.3">
      <c r="A46" s="11"/>
      <c r="B46" s="12" t="s">
        <v>165</v>
      </c>
      <c r="C46" s="13"/>
      <c r="D46" s="13"/>
      <c r="E46" s="13"/>
      <c r="F46" s="13"/>
    </row>
    <row r="47" spans="1:6" ht="19.5" customHeight="1" thickBot="1" x14ac:dyDescent="0.3">
      <c r="A47" s="7" t="s">
        <v>166</v>
      </c>
      <c r="B47" s="8" t="s">
        <v>167</v>
      </c>
      <c r="C47" s="30">
        <f>SUM(C48:C53)</f>
        <v>12708</v>
      </c>
      <c r="D47" s="30">
        <f>SUM(D48:D53)</f>
        <v>13008</v>
      </c>
      <c r="E47" s="30">
        <f>SUM(E48:E53)</f>
        <v>7909.76</v>
      </c>
      <c r="F47" s="30">
        <f>SUM(F48:F53)</f>
        <v>8089.7300000000005</v>
      </c>
    </row>
    <row r="48" spans="1:6" ht="19.5" customHeight="1" x14ac:dyDescent="0.25">
      <c r="A48" s="11" t="s">
        <v>168</v>
      </c>
      <c r="B48" s="12" t="s">
        <v>169</v>
      </c>
      <c r="C48" s="36"/>
      <c r="D48" s="36"/>
      <c r="E48" s="36"/>
      <c r="F48" s="36"/>
    </row>
    <row r="49" spans="1:6" ht="19.5" customHeight="1" x14ac:dyDescent="0.25">
      <c r="A49" s="11" t="s">
        <v>170</v>
      </c>
      <c r="B49" s="12" t="s">
        <v>171</v>
      </c>
      <c r="C49" s="36"/>
      <c r="D49" s="36"/>
      <c r="E49" s="36"/>
      <c r="F49" s="36"/>
    </row>
    <row r="50" spans="1:6" ht="19.5" customHeight="1" x14ac:dyDescent="0.25">
      <c r="A50" s="11" t="s">
        <v>172</v>
      </c>
      <c r="B50" s="12" t="s">
        <v>173</v>
      </c>
      <c r="C50" s="36"/>
      <c r="D50" s="36"/>
      <c r="E50" s="36"/>
      <c r="F50" s="36"/>
    </row>
    <row r="51" spans="1:6" ht="28.5" customHeight="1" x14ac:dyDescent="0.25">
      <c r="A51" s="11" t="s">
        <v>174</v>
      </c>
      <c r="B51" s="12" t="s">
        <v>175</v>
      </c>
      <c r="C51" s="36"/>
      <c r="D51" s="36"/>
      <c r="E51" s="36"/>
      <c r="F51" s="36"/>
    </row>
    <row r="52" spans="1:6" ht="27" customHeight="1" x14ac:dyDescent="0.25">
      <c r="A52" s="11" t="s">
        <v>176</v>
      </c>
      <c r="B52" s="12" t="s">
        <v>177</v>
      </c>
      <c r="C52" s="36"/>
      <c r="D52" s="36"/>
      <c r="E52" s="36"/>
      <c r="F52" s="36"/>
    </row>
    <row r="53" spans="1:6" ht="19.5" customHeight="1" thickBot="1" x14ac:dyDescent="0.3">
      <c r="A53" s="11"/>
      <c r="B53" s="12" t="s">
        <v>178</v>
      </c>
      <c r="C53" s="13">
        <f>Kulud!FO191</f>
        <v>12708</v>
      </c>
      <c r="D53" s="13">
        <f>Kulud!FP191</f>
        <v>13008</v>
      </c>
      <c r="E53" s="13">
        <f>Kulud!FQ191</f>
        <v>7909.76</v>
      </c>
      <c r="F53" s="13">
        <f>Kulud!FR191</f>
        <v>8089.7300000000005</v>
      </c>
    </row>
    <row r="54" spans="1:6" ht="19.5" customHeight="1" thickBot="1" x14ac:dyDescent="0.3">
      <c r="A54" s="7" t="s">
        <v>179</v>
      </c>
      <c r="B54" s="8" t="s">
        <v>180</v>
      </c>
      <c r="C54" s="30">
        <f>SUM(C55:C71)</f>
        <v>1024263.6</v>
      </c>
      <c r="D54" s="30">
        <f>SUM(D55:D71)</f>
        <v>1093853.6499999999</v>
      </c>
      <c r="E54" s="30">
        <f>SUM(E55:E71)</f>
        <v>918292.40999999992</v>
      </c>
      <c r="F54" s="30">
        <f>SUM(F55:F71)</f>
        <v>924260.41999999993</v>
      </c>
    </row>
    <row r="55" spans="1:6" ht="19.5" customHeight="1" x14ac:dyDescent="0.25">
      <c r="A55" s="11" t="s">
        <v>181</v>
      </c>
      <c r="B55" s="37" t="s">
        <v>182</v>
      </c>
      <c r="C55" s="13">
        <f>Kulud!FS191+Kulud!FW191</f>
        <v>83670</v>
      </c>
      <c r="D55" s="13">
        <f>Kulud!FT191+Kulud!FX191</f>
        <v>78080</v>
      </c>
      <c r="E55" s="13">
        <f>Kulud!FU191+Kulud!FY191</f>
        <v>66829.84</v>
      </c>
      <c r="F55" s="13">
        <f>Kulud!FV191+Kulud!FZ191</f>
        <v>70833.86</v>
      </c>
    </row>
    <row r="56" spans="1:6" ht="19.5" customHeight="1" x14ac:dyDescent="0.25">
      <c r="A56" s="11" t="s">
        <v>183</v>
      </c>
      <c r="B56" s="38" t="s">
        <v>184</v>
      </c>
      <c r="C56" s="13">
        <f>Kulud!GA191+Kulud!GE191</f>
        <v>4500</v>
      </c>
      <c r="D56" s="13">
        <f>Kulud!GB191+Kulud!GF191</f>
        <v>15150</v>
      </c>
      <c r="E56" s="13">
        <f>Kulud!GC191+Kulud!GG191</f>
        <v>8820.7400000000016</v>
      </c>
      <c r="F56" s="13">
        <f>Kulud!GD191+Kulud!GH191</f>
        <v>8812.85</v>
      </c>
    </row>
    <row r="57" spans="1:6" ht="19.5" customHeight="1" x14ac:dyDescent="0.25">
      <c r="A57" s="11" t="s">
        <v>185</v>
      </c>
      <c r="B57" s="12" t="s">
        <v>186</v>
      </c>
      <c r="C57" s="13">
        <f>Kulud!GI191</f>
        <v>160311</v>
      </c>
      <c r="D57" s="13">
        <f>Kulud!GJ191</f>
        <v>295447.95999999996</v>
      </c>
      <c r="E57" s="13">
        <f>Kulud!GK191</f>
        <v>229007.66999999998</v>
      </c>
      <c r="F57" s="13">
        <f>Kulud!GL191</f>
        <v>229809.27</v>
      </c>
    </row>
    <row r="58" spans="1:6" ht="19.5" customHeight="1" x14ac:dyDescent="0.25">
      <c r="A58" s="11" t="s">
        <v>187</v>
      </c>
      <c r="B58" s="12" t="s">
        <v>188</v>
      </c>
      <c r="C58" s="13">
        <f>Kulud!GM191+Kulud!GQ191</f>
        <v>30000</v>
      </c>
      <c r="D58" s="13">
        <f>Kulud!GN191+Kulud!GR191</f>
        <v>40530</v>
      </c>
      <c r="E58" s="13">
        <f>Kulud!GO191+Kulud!GS191</f>
        <v>35166.03</v>
      </c>
      <c r="F58" s="13">
        <f>Kulud!GP191+Kulud!GT191</f>
        <v>35185.979999999996</v>
      </c>
    </row>
    <row r="59" spans="1:6" ht="19.5" customHeight="1" x14ac:dyDescent="0.25">
      <c r="A59" s="11" t="s">
        <v>189</v>
      </c>
      <c r="B59" s="12" t="s">
        <v>190</v>
      </c>
      <c r="C59" s="13">
        <f>Kulud!GU191+Kulud!GY191+Kulud!HC191+Kulud!HG191+Kulud!HO191+Kulud!HK191</f>
        <v>161581.6</v>
      </c>
      <c r="D59" s="13">
        <f>Kulud!GV191+Kulud!GZ191+Kulud!HD191+Kulud!HH191+Kulud!HP191+Kulud!HL191</f>
        <v>154837.28</v>
      </c>
      <c r="E59" s="13">
        <f>Kulud!GW191+Kulud!HA191+Kulud!HE191+Kulud!HI191+Kulud!HQ191+Kulud!HM191</f>
        <v>141877.18</v>
      </c>
      <c r="F59" s="13">
        <f>Kulud!GX191+Kulud!HB191+Kulud!HF191+Kulud!HJ191+Kulud!HR191+Kulud!HN191</f>
        <v>140515.79</v>
      </c>
    </row>
    <row r="60" spans="1:6" ht="19.5" customHeight="1" x14ac:dyDescent="0.25">
      <c r="A60" s="11" t="s">
        <v>191</v>
      </c>
      <c r="B60" s="12" t="s">
        <v>192</v>
      </c>
      <c r="C60" s="13">
        <f>Kulud!HS191+Kulud!HW191+Kulud!IA191+Kulud!IE191+Kulud!II191+Kulud!IM191+Kulud!IQ191</f>
        <v>330048</v>
      </c>
      <c r="D60" s="13">
        <f>Kulud!HT191+Kulud!HX191+Kulud!IB191+Kulud!IF191+Kulud!IJ191+Kulud!IN191+Kulud!IR191</f>
        <v>291440.41000000003</v>
      </c>
      <c r="E60" s="13">
        <f>Kulud!HU191+Kulud!HY191+Kulud!IC191+Kulud!IG191+Kulud!IK191+Kulud!IO191+Kulud!IS191</f>
        <v>282242.27999999997</v>
      </c>
      <c r="F60" s="13">
        <f>Kulud!HV191+Kulud!HZ191+Kulud!ID191+Kulud!IH191+Kulud!IL191+Kulud!IP191+Kulud!IT191</f>
        <v>287378.82999999996</v>
      </c>
    </row>
    <row r="61" spans="1:6" ht="19.5" customHeight="1" x14ac:dyDescent="0.25">
      <c r="A61" s="11" t="s">
        <v>193</v>
      </c>
      <c r="B61" s="12" t="s">
        <v>194</v>
      </c>
      <c r="C61" s="13">
        <f>Kulud!IU191+Kulud!IY191</f>
        <v>37765</v>
      </c>
      <c r="D61" s="13">
        <f>Kulud!IV191+Kulud!IZ191</f>
        <v>41290</v>
      </c>
      <c r="E61" s="13">
        <f>Kulud!IW191+Kulud!JA191</f>
        <v>43142.41</v>
      </c>
      <c r="F61" s="13">
        <f>Kulud!IX191+Kulud!JB191</f>
        <v>42496.61</v>
      </c>
    </row>
    <row r="62" spans="1:6" ht="19.5" customHeight="1" x14ac:dyDescent="0.25">
      <c r="A62" s="11" t="s">
        <v>195</v>
      </c>
      <c r="B62" s="12" t="s">
        <v>196</v>
      </c>
      <c r="C62" s="13"/>
      <c r="D62" s="13"/>
      <c r="E62" s="13"/>
      <c r="F62" s="13"/>
    </row>
    <row r="63" spans="1:6" ht="19.5" customHeight="1" x14ac:dyDescent="0.25">
      <c r="A63" s="11" t="s">
        <v>197</v>
      </c>
      <c r="B63" s="12" t="s">
        <v>198</v>
      </c>
      <c r="C63" s="13">
        <f>Kulud!JC191</f>
        <v>91348</v>
      </c>
      <c r="D63" s="13">
        <f>Kulud!JD191</f>
        <v>78963</v>
      </c>
      <c r="E63" s="13">
        <f>Kulud!JE191</f>
        <v>11998.97</v>
      </c>
      <c r="F63" s="13">
        <f>Kulud!JF191</f>
        <v>10078.49</v>
      </c>
    </row>
    <row r="64" spans="1:6" ht="19.5" customHeight="1" x14ac:dyDescent="0.25">
      <c r="A64" s="11" t="s">
        <v>199</v>
      </c>
      <c r="B64" s="12" t="s">
        <v>200</v>
      </c>
      <c r="C64" s="13"/>
      <c r="D64" s="13"/>
      <c r="E64" s="13"/>
      <c r="F64" s="13"/>
    </row>
    <row r="65" spans="1:6" ht="19.5" customHeight="1" x14ac:dyDescent="0.25">
      <c r="A65" s="11" t="s">
        <v>201</v>
      </c>
      <c r="B65" s="12" t="s">
        <v>202</v>
      </c>
      <c r="C65" s="13"/>
      <c r="D65" s="13"/>
      <c r="E65" s="13"/>
      <c r="F65" s="13"/>
    </row>
    <row r="66" spans="1:6" ht="19.5" customHeight="1" x14ac:dyDescent="0.25">
      <c r="A66" s="11" t="s">
        <v>203</v>
      </c>
      <c r="B66" s="12" t="s">
        <v>204</v>
      </c>
      <c r="C66" s="13"/>
      <c r="D66" s="13"/>
      <c r="E66" s="13"/>
      <c r="F66" s="13"/>
    </row>
    <row r="67" spans="1:6" ht="19.5" customHeight="1" x14ac:dyDescent="0.25">
      <c r="A67" s="11" t="s">
        <v>205</v>
      </c>
      <c r="B67" s="12" t="s">
        <v>206</v>
      </c>
      <c r="C67" s="13"/>
      <c r="D67" s="13"/>
      <c r="E67" s="13"/>
      <c r="F67" s="13"/>
    </row>
    <row r="68" spans="1:6" ht="24.75" customHeight="1" x14ac:dyDescent="0.25">
      <c r="A68" s="11" t="s">
        <v>207</v>
      </c>
      <c r="B68" s="12" t="s">
        <v>208</v>
      </c>
      <c r="C68" s="13">
        <f>Kulud!JG191</f>
        <v>28000</v>
      </c>
      <c r="D68" s="13">
        <f>Kulud!JH191</f>
        <v>24000</v>
      </c>
      <c r="E68" s="13">
        <f>Kulud!JI191</f>
        <v>30304.6</v>
      </c>
      <c r="F68" s="13">
        <f>Kulud!JJ191</f>
        <v>27784.6</v>
      </c>
    </row>
    <row r="69" spans="1:6" ht="23.25" customHeight="1" x14ac:dyDescent="0.25">
      <c r="A69" s="11" t="s">
        <v>209</v>
      </c>
      <c r="B69" s="12" t="s">
        <v>210</v>
      </c>
      <c r="C69" s="13">
        <f>Kulud!JK191+Kulud!JO191</f>
        <v>33100</v>
      </c>
      <c r="D69" s="13">
        <f>Kulud!JL191+Kulud!JP191</f>
        <v>37645</v>
      </c>
      <c r="E69" s="13">
        <f>Kulud!JM191+Kulud!JQ191</f>
        <v>34135.33</v>
      </c>
      <c r="F69" s="13">
        <f>Kulud!JN191+Kulud!JR191</f>
        <v>34060.01</v>
      </c>
    </row>
    <row r="70" spans="1:6" ht="27" customHeight="1" x14ac:dyDescent="0.25">
      <c r="A70" s="11" t="s">
        <v>211</v>
      </c>
      <c r="B70" s="12" t="s">
        <v>212</v>
      </c>
      <c r="C70" s="13">
        <f>Kulud!JS191+Kulud!JW191</f>
        <v>63940</v>
      </c>
      <c r="D70" s="13">
        <f>Kulud!JT191+Kulud!JX191</f>
        <v>36470</v>
      </c>
      <c r="E70" s="13">
        <f>Kulud!JU191+Kulud!JY191</f>
        <v>34767.359999999993</v>
      </c>
      <c r="F70" s="13">
        <f>Kulud!JV191+Kulud!JZ191</f>
        <v>37304.129999999997</v>
      </c>
    </row>
    <row r="71" spans="1:6" ht="19.5" customHeight="1" thickBot="1" x14ac:dyDescent="0.3">
      <c r="A71" s="11"/>
      <c r="B71" s="12" t="s">
        <v>213</v>
      </c>
      <c r="C71" s="13"/>
      <c r="D71" s="13"/>
      <c r="E71" s="13"/>
      <c r="F71" s="13"/>
    </row>
    <row r="72" spans="1:6" ht="19.5" customHeight="1" thickBot="1" x14ac:dyDescent="0.3">
      <c r="A72" s="7" t="s">
        <v>214</v>
      </c>
      <c r="B72" s="8" t="s">
        <v>215</v>
      </c>
      <c r="C72" s="30">
        <f>SUM(C73:C84)</f>
        <v>4521111.4000000004</v>
      </c>
      <c r="D72" s="30">
        <f>SUM(D73:D84)</f>
        <v>4215418.9000000004</v>
      </c>
      <c r="E72" s="30">
        <f>SUM(E73:E84)</f>
        <v>3927716.7500000005</v>
      </c>
      <c r="F72" s="30">
        <f>SUM(F73:F84)</f>
        <v>3852122.2299999995</v>
      </c>
    </row>
    <row r="73" spans="1:6" ht="19.5" customHeight="1" x14ac:dyDescent="0.25">
      <c r="A73" s="11" t="s">
        <v>216</v>
      </c>
      <c r="B73" s="12" t="s">
        <v>217</v>
      </c>
      <c r="C73" s="13">
        <f>Kulud!KA191+Kulud!KE191+Kulud!KI191+Kulud!KM191+Kulud!KQ191+Kulud!KU191+Kulud!KY191</f>
        <v>1190177</v>
      </c>
      <c r="D73" s="13">
        <f>Kulud!KB191+Kulud!KF191+Kulud!KJ191+Kulud!KN191+Kulud!KR191+Kulud!KV191+Kulud!KZ191</f>
        <v>1043083.47</v>
      </c>
      <c r="E73" s="13">
        <f>Kulud!KC191+Kulud!KG191+Kulud!KK191+Kulud!KO191+Kulud!KS191+Kulud!KW191+Kulud!LA191</f>
        <v>1059052.8500000001</v>
      </c>
      <c r="F73" s="13">
        <f>Kulud!KD191+Kulud!KH191+Kulud!KL191+Kulud!KP191+Kulud!KT191+Kulud!KX191+Kulud!LB191</f>
        <v>1039455.66</v>
      </c>
    </row>
    <row r="74" spans="1:6" ht="19.5" customHeight="1" x14ac:dyDescent="0.25">
      <c r="A74" s="11" t="s">
        <v>218</v>
      </c>
      <c r="B74" s="39" t="s">
        <v>219</v>
      </c>
      <c r="C74" s="13">
        <f>Kulud!LC191+Kulud!LG191+Kulud!LK191+Kulud!LO191+Kulud!LS191+Kulud!LW191+Kulud!MA191+Kulud!ME191+Kulud!MI191+Kulud!MM191+Kulud!MQ191+Kulud!MU191+Kulud!MY191+Kulud!NC191+Kulud!NG191+Kulud!NK191</f>
        <v>2736638</v>
      </c>
      <c r="D74" s="13">
        <f>Kulud!LD191+Kulud!LH191+Kulud!LL191+Kulud!LP191+Kulud!LT191+Kulud!LX191+Kulud!MB191+Kulud!MF191+Kulud!MJ191+Kulud!MN191+Kulud!MR191+Kulud!MV191+Kulud!MZ191+Kulud!ND191+Kulud!NH191+Kulud!NL191</f>
        <v>2693280.79</v>
      </c>
      <c r="E74" s="13">
        <f>Kulud!LE191+Kulud!LI191+Kulud!LM191+Kulud!LQ191+Kulud!LU191+Kulud!LY191+Kulud!MC191+Kulud!MG191+Kulud!MK191+Kulud!MO191+Kulud!MS191+Kulud!MW191+Kulud!NA191+Kulud!NE191+Kulud!NI191+Kulud!NM191</f>
        <v>2430732.39</v>
      </c>
      <c r="F74" s="13">
        <f>Kulud!LF191+Kulud!LJ191+Kulud!LN191+Kulud!LR191+Kulud!LV191+Kulud!LZ191+Kulud!MD191+Kulud!MH191+Kulud!ML191+Kulud!MP191+Kulud!MT191+Kulud!MX191+Kulud!NB191+Kulud!NF191+Kulud!NJ191+Kulud!NN191</f>
        <v>2386672.3899999997</v>
      </c>
    </row>
    <row r="75" spans="1:6" ht="19.5" customHeight="1" x14ac:dyDescent="0.25">
      <c r="A75" s="11" t="s">
        <v>220</v>
      </c>
      <c r="B75" s="12" t="s">
        <v>221</v>
      </c>
      <c r="C75" s="13"/>
      <c r="D75" s="13"/>
      <c r="E75" s="13"/>
      <c r="F75" s="13"/>
    </row>
    <row r="76" spans="1:6" ht="19.5" customHeight="1" x14ac:dyDescent="0.25">
      <c r="A76" s="11" t="s">
        <v>222</v>
      </c>
      <c r="B76" s="12" t="s">
        <v>223</v>
      </c>
      <c r="C76" s="13"/>
      <c r="D76" s="13"/>
      <c r="E76" s="13"/>
      <c r="F76" s="13"/>
    </row>
    <row r="77" spans="1:6" ht="19.5" customHeight="1" x14ac:dyDescent="0.25">
      <c r="A77" s="11" t="s">
        <v>224</v>
      </c>
      <c r="B77" s="12" t="s">
        <v>225</v>
      </c>
      <c r="C77" s="13"/>
      <c r="D77" s="13"/>
      <c r="E77" s="13"/>
      <c r="F77" s="13"/>
    </row>
    <row r="78" spans="1:6" ht="19.5" customHeight="1" x14ac:dyDescent="0.25">
      <c r="A78" s="11" t="s">
        <v>226</v>
      </c>
      <c r="B78" s="12" t="s">
        <v>227</v>
      </c>
      <c r="C78" s="13">
        <f>Kulud!NO191+Kulud!NS191+Kulud!TO191</f>
        <v>367215.4</v>
      </c>
      <c r="D78" s="13">
        <f>Kulud!NP191+Kulud!NT191</f>
        <v>223839.4</v>
      </c>
      <c r="E78" s="13">
        <f>Kulud!NQ191+Kulud!NU191</f>
        <v>222661.91999999998</v>
      </c>
      <c r="F78" s="13">
        <f>Kulud!NR191+Kulud!NV191</f>
        <v>218624.71</v>
      </c>
    </row>
    <row r="79" spans="1:6" ht="19.5" customHeight="1" x14ac:dyDescent="0.25">
      <c r="A79" s="11" t="s">
        <v>228</v>
      </c>
      <c r="B79" s="12" t="s">
        <v>229</v>
      </c>
      <c r="C79" s="13">
        <f>Kulud!NW191</f>
        <v>6000</v>
      </c>
      <c r="D79" s="13">
        <f>Kulud!NX191</f>
        <v>30300</v>
      </c>
      <c r="E79" s="13">
        <f>Kulud!NY191</f>
        <v>13813.64</v>
      </c>
      <c r="F79" s="13">
        <f>Kulud!NZ191</f>
        <v>6087.84</v>
      </c>
    </row>
    <row r="80" spans="1:6" ht="19.5" customHeight="1" x14ac:dyDescent="0.25">
      <c r="A80" s="11" t="s">
        <v>230</v>
      </c>
      <c r="B80" s="12" t="s">
        <v>231</v>
      </c>
      <c r="C80" s="13">
        <f>Kulud!OA191+Kulud!OE191+Kulud!OI191+Kulud!OM191+Kulud!OQ191+Kulud!OU191+Kulud!OY191+Kulud!PC191+Kulud!PG191+Kulud!PK191+Kulud!PO191</f>
        <v>186193</v>
      </c>
      <c r="D80" s="13">
        <f>Kulud!OB191+Kulud!OF191+Kulud!OJ191+Kulud!ON191+Kulud!OR191+Kulud!OV191+Kulud!OZ191+Kulud!PD191+Kulud!PH191+Kulud!PL191+Kulud!PP191</f>
        <v>192594.24000000002</v>
      </c>
      <c r="E80" s="13">
        <f>Kulud!OC191+Kulud!OG191+Kulud!OK191+Kulud!OO191+Kulud!OS191+Kulud!OW191+Kulud!PA191+Kulud!PE191+Kulud!PI191+Kulud!PM191+Kulud!PQ191</f>
        <v>170352.77000000002</v>
      </c>
      <c r="F80" s="13">
        <f>Kulud!OD191+Kulud!OH191+Kulud!OL191+Kulud!OP191+Kulud!OT191+Kulud!OX191+Kulud!PB191+Kulud!PF191+Kulud!PJ191+Kulud!PN191+Kulud!PR191</f>
        <v>170393.35</v>
      </c>
    </row>
    <row r="81" spans="1:6" ht="19.5" customHeight="1" x14ac:dyDescent="0.25">
      <c r="A81" s="11" t="s">
        <v>232</v>
      </c>
      <c r="B81" s="12" t="s">
        <v>233</v>
      </c>
      <c r="C81" s="13">
        <f>Kulud!PS191</f>
        <v>32088</v>
      </c>
      <c r="D81" s="13">
        <f>Kulud!PT191</f>
        <v>32321</v>
      </c>
      <c r="E81" s="13">
        <f>Kulud!PU191</f>
        <v>28403.18</v>
      </c>
      <c r="F81" s="13">
        <f>Kulud!PV191</f>
        <v>28188.280000000002</v>
      </c>
    </row>
    <row r="82" spans="1:6" ht="19.5" customHeight="1" x14ac:dyDescent="0.25">
      <c r="A82" s="11" t="s">
        <v>234</v>
      </c>
      <c r="B82" s="12" t="s">
        <v>235</v>
      </c>
      <c r="C82" s="13"/>
      <c r="D82" s="13"/>
      <c r="E82" s="13"/>
      <c r="F82" s="13"/>
    </row>
    <row r="83" spans="1:6" ht="19.5" customHeight="1" x14ac:dyDescent="0.25">
      <c r="A83" s="11" t="s">
        <v>236</v>
      </c>
      <c r="B83" s="12" t="s">
        <v>237</v>
      </c>
      <c r="C83" s="13">
        <f>Kulud!PW191</f>
        <v>2800</v>
      </c>
      <c r="D83" s="13">
        <f>Kulud!PX191</f>
        <v>0</v>
      </c>
      <c r="E83" s="13">
        <f>Kulud!PY191</f>
        <v>2700</v>
      </c>
      <c r="F83" s="13">
        <f>Kulud!PZ191</f>
        <v>2700</v>
      </c>
    </row>
    <row r="84" spans="1:6" ht="19.5" customHeight="1" thickBot="1" x14ac:dyDescent="0.3">
      <c r="A84" s="11"/>
      <c r="B84" s="12" t="s">
        <v>238</v>
      </c>
      <c r="C84" s="13"/>
      <c r="D84" s="13"/>
      <c r="E84" s="13"/>
      <c r="F84" s="13"/>
    </row>
    <row r="85" spans="1:6" ht="19.5" customHeight="1" thickBot="1" x14ac:dyDescent="0.3">
      <c r="A85" s="7" t="s">
        <v>239</v>
      </c>
      <c r="B85" s="8" t="s">
        <v>240</v>
      </c>
      <c r="C85" s="30">
        <f>SUM(C86:C100)</f>
        <v>932268.9</v>
      </c>
      <c r="D85" s="30">
        <f>SUM(D86:D100)</f>
        <v>1092524.05</v>
      </c>
      <c r="E85" s="30">
        <f>SUM(E86:E100)</f>
        <v>839470.69000000006</v>
      </c>
      <c r="F85" s="30">
        <f>SUM(F86:F100)</f>
        <v>831354.34</v>
      </c>
    </row>
    <row r="86" spans="1:6" ht="19.5" customHeight="1" x14ac:dyDescent="0.25">
      <c r="A86" s="11" t="s">
        <v>241</v>
      </c>
      <c r="B86" s="47" t="s">
        <v>242</v>
      </c>
      <c r="C86" s="13">
        <f>Kulud!QA191</f>
        <v>6250</v>
      </c>
      <c r="D86" s="13">
        <f>Kulud!QB191</f>
        <v>6250</v>
      </c>
      <c r="E86" s="13">
        <f>Kulud!QC191</f>
        <v>4230.37</v>
      </c>
      <c r="F86" s="13">
        <f>Kulud!QD191</f>
        <v>4230.37</v>
      </c>
    </row>
    <row r="87" spans="1:6" ht="19.5" customHeight="1" x14ac:dyDescent="0.25">
      <c r="A87" s="11" t="s">
        <v>243</v>
      </c>
      <c r="B87" s="47" t="s">
        <v>244</v>
      </c>
      <c r="C87" s="13">
        <f>Kulud!QE191</f>
        <v>0</v>
      </c>
      <c r="D87" s="13">
        <f>Kulud!QF191</f>
        <v>24000</v>
      </c>
      <c r="E87" s="13">
        <f>Kulud!QG191</f>
        <v>21002.98</v>
      </c>
      <c r="F87" s="13">
        <f>Kulud!QH191</f>
        <v>20904.490000000002</v>
      </c>
    </row>
    <row r="88" spans="1:6" ht="19.5" customHeight="1" x14ac:dyDescent="0.25">
      <c r="A88" s="11" t="s">
        <v>245</v>
      </c>
      <c r="B88" s="47" t="s">
        <v>246</v>
      </c>
      <c r="C88" s="13">
        <f>Kulud!QI191+Kulud!QM191+Kulud!QQ191</f>
        <v>95400</v>
      </c>
      <c r="D88" s="13">
        <f>Kulud!QJ191+Kulud!QN191+Kulud!QR191</f>
        <v>91455.6</v>
      </c>
      <c r="E88" s="13">
        <f>Kulud!QK191+Kulud!QO191+Kulud!QS191</f>
        <v>68615.959999999992</v>
      </c>
      <c r="F88" s="13">
        <f>Kulud!QL191+Kulud!QP191+Kulud!QT191</f>
        <v>69109.89</v>
      </c>
    </row>
    <row r="89" spans="1:6" ht="19.5" customHeight="1" x14ac:dyDescent="0.25">
      <c r="A89" s="11" t="s">
        <v>247</v>
      </c>
      <c r="B89" s="47" t="s">
        <v>248</v>
      </c>
      <c r="C89" s="13">
        <f>Kulud!QU191+Kulud!QY191</f>
        <v>174000</v>
      </c>
      <c r="D89" s="13">
        <f>Kulud!QV191+Kulud!QZ191</f>
        <v>238780.2</v>
      </c>
      <c r="E89" s="13">
        <f>Kulud!QW191+Kulud!RA191</f>
        <v>163791.69</v>
      </c>
      <c r="F89" s="13">
        <f>Kulud!QX191+Kulud!RB191</f>
        <v>155729.07</v>
      </c>
    </row>
    <row r="90" spans="1:6" ht="19.5" customHeight="1" x14ac:dyDescent="0.25">
      <c r="A90" s="11" t="s">
        <v>249</v>
      </c>
      <c r="B90" s="47" t="s">
        <v>250</v>
      </c>
      <c r="C90" s="13">
        <f>Kulud!RC191</f>
        <v>117521.75</v>
      </c>
      <c r="D90" s="13">
        <f>Kulud!RD191</f>
        <v>156976.75</v>
      </c>
      <c r="E90" s="13">
        <f>Kulud!RE191</f>
        <v>119379.91</v>
      </c>
      <c r="F90" s="13">
        <f>Kulud!RF191</f>
        <v>118362.68</v>
      </c>
    </row>
    <row r="91" spans="1:6" ht="19.5" customHeight="1" x14ac:dyDescent="0.25">
      <c r="A91" s="11" t="s">
        <v>251</v>
      </c>
      <c r="B91" s="47" t="s">
        <v>252</v>
      </c>
      <c r="C91" s="13"/>
      <c r="D91" s="13"/>
      <c r="E91" s="13"/>
      <c r="F91" s="13"/>
    </row>
    <row r="92" spans="1:6" ht="19.5" customHeight="1" x14ac:dyDescent="0.25">
      <c r="A92" s="11" t="s">
        <v>253</v>
      </c>
      <c r="B92" s="47" t="s">
        <v>254</v>
      </c>
      <c r="C92" s="13">
        <f>Kulud!RG191</f>
        <v>100799.8</v>
      </c>
      <c r="D92" s="13">
        <f>Kulud!RH191+Kulud!RL191+Kulud!RP191+Kulud!RT191+Kulud!RX191+Kulud!SB191+Kulud!SF191</f>
        <v>143629</v>
      </c>
      <c r="E92" s="13">
        <f>Kulud!RI191+Kulud!RM191+Kulud!RQ191+Kulud!RU191+Kulud!RY191+Kulud!SC191+Kulud!SG191</f>
        <v>137515.97</v>
      </c>
      <c r="F92" s="13">
        <f>Kulud!RJ191+Kulud!RN191+Kulud!RR191+Kulud!RV191+Kulud!RZ191+Kulud!SD191+Kulud!SH191</f>
        <v>139038.81</v>
      </c>
    </row>
    <row r="93" spans="1:6" ht="19.5" customHeight="1" x14ac:dyDescent="0.25">
      <c r="A93" s="11" t="s">
        <v>255</v>
      </c>
      <c r="B93" s="47" t="s">
        <v>256</v>
      </c>
      <c r="C93" s="13">
        <f>Kulud!SI191</f>
        <v>137460</v>
      </c>
      <c r="D93" s="13">
        <f>Kulud!SJ191</f>
        <v>145942.42000000001</v>
      </c>
      <c r="E93" s="13">
        <f>Kulud!SK191</f>
        <v>99799.390000000014</v>
      </c>
      <c r="F93" s="13">
        <f>Kulud!SL191</f>
        <v>99766.32</v>
      </c>
    </row>
    <row r="94" spans="1:6" ht="19.5" customHeight="1" x14ac:dyDescent="0.25">
      <c r="A94" s="11" t="s">
        <v>257</v>
      </c>
      <c r="B94" s="47" t="s">
        <v>258</v>
      </c>
      <c r="C94" s="13"/>
      <c r="D94" s="13"/>
      <c r="E94" s="13"/>
      <c r="F94" s="13"/>
    </row>
    <row r="95" spans="1:6" ht="19.5" customHeight="1" x14ac:dyDescent="0.25">
      <c r="A95" s="11" t="s">
        <v>259</v>
      </c>
      <c r="B95" s="47" t="s">
        <v>260</v>
      </c>
      <c r="C95" s="13">
        <f>Kulud!SM191+Kulud!SQ191</f>
        <v>10683.08</v>
      </c>
      <c r="D95" s="13">
        <f>Kulud!SN191+Kulud!SR191</f>
        <v>8083.08</v>
      </c>
      <c r="E95" s="13">
        <f>Kulud!SO191+Kulud!SS191</f>
        <v>9768.43</v>
      </c>
      <c r="F95" s="13">
        <f>Kulud!SP191+Kulud!ST191</f>
        <v>11388.86</v>
      </c>
    </row>
    <row r="96" spans="1:6" ht="19.5" customHeight="1" x14ac:dyDescent="0.25">
      <c r="A96" s="11" t="s">
        <v>261</v>
      </c>
      <c r="B96" s="47" t="s">
        <v>262</v>
      </c>
      <c r="C96" s="13"/>
      <c r="D96" s="13"/>
      <c r="E96" s="13"/>
      <c r="F96" s="13"/>
    </row>
    <row r="97" spans="1:6" ht="19.5" customHeight="1" x14ac:dyDescent="0.25">
      <c r="A97" s="11" t="s">
        <v>263</v>
      </c>
      <c r="B97" s="47" t="s">
        <v>264</v>
      </c>
      <c r="C97" s="13">
        <f>Kulud!SU191</f>
        <v>66582.26999999999</v>
      </c>
      <c r="D97" s="13">
        <f>Kulud!SV191</f>
        <v>97221</v>
      </c>
      <c r="E97" s="13">
        <f>Kulud!SW191</f>
        <v>68927.73</v>
      </c>
      <c r="F97" s="13">
        <f>Kulud!SX191</f>
        <v>68927.73</v>
      </c>
    </row>
    <row r="98" spans="1:6" ht="19.5" customHeight="1" x14ac:dyDescent="0.25">
      <c r="A98" s="11" t="s">
        <v>265</v>
      </c>
      <c r="B98" s="47" t="s">
        <v>266</v>
      </c>
      <c r="C98" s="13">
        <f>Kulud!RK191+Kulud!RO191+Kulud!RS191+Kulud!RW191+Kulud!SA191+Kulud!SE191</f>
        <v>38465</v>
      </c>
      <c r="D98" s="13">
        <f>Kulud!SZ191</f>
        <v>2550</v>
      </c>
      <c r="E98" s="13">
        <f>Kulud!TA191</f>
        <v>754.26</v>
      </c>
      <c r="F98" s="13">
        <f>Kulud!TB191</f>
        <v>0</v>
      </c>
    </row>
    <row r="99" spans="1:6" ht="19.5" customHeight="1" x14ac:dyDescent="0.25">
      <c r="A99" s="11" t="s">
        <v>267</v>
      </c>
      <c r="B99" s="47" t="s">
        <v>268</v>
      </c>
      <c r="C99" s="13">
        <f>Kulud!TC191+Kulud!TG191</f>
        <v>185107</v>
      </c>
      <c r="D99" s="13">
        <f>Kulud!TD191+Kulud!TH191</f>
        <v>177636</v>
      </c>
      <c r="E99" s="13">
        <f>Kulud!TE191+Kulud!TI191</f>
        <v>145684</v>
      </c>
      <c r="F99" s="13">
        <f>Kulud!TF191+Kulud!TJ191</f>
        <v>143896.12</v>
      </c>
    </row>
    <row r="100" spans="1:6" ht="19.5" customHeight="1" x14ac:dyDescent="0.25">
      <c r="A100" s="11"/>
      <c r="B100" s="47" t="s">
        <v>269</v>
      </c>
      <c r="C100" s="13"/>
      <c r="D100" s="13"/>
      <c r="E100" s="13"/>
      <c r="F100" s="13"/>
    </row>
    <row r="101" spans="1:6" ht="19.5" customHeight="1" thickBot="1" x14ac:dyDescent="0.3">
      <c r="A101" s="40"/>
      <c r="B101" s="41"/>
      <c r="C101" s="13"/>
      <c r="D101" s="13"/>
      <c r="E101" s="13"/>
      <c r="F101" s="13"/>
    </row>
    <row r="102" spans="1:6" ht="15.75" thickBot="1" x14ac:dyDescent="0.3">
      <c r="C102" s="237">
        <f>C4+C12+C16+C33+C40+C47+C54+C72+C85</f>
        <v>9856506.1600000001</v>
      </c>
      <c r="D102" s="238">
        <f>D4+D12+D16+D33+D40+D47+D54+D72+D85</f>
        <v>11481959.200000001</v>
      </c>
      <c r="E102" s="239">
        <f>E4+E12+E16+E33+E40+E47+E54+E72+E85</f>
        <v>10020226.689999999</v>
      </c>
      <c r="F102" s="239">
        <f>F4+F12+F16+F33+F40+F47+F54+F72+F85</f>
        <v>8863682.629999999</v>
      </c>
    </row>
  </sheetData>
  <mergeCells count="1">
    <mergeCell ref="C2:E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0"/>
  <sheetViews>
    <sheetView zoomScale="115" zoomScaleNormal="115" workbookViewId="0">
      <selection activeCell="B27" sqref="B27"/>
    </sheetView>
  </sheetViews>
  <sheetFormatPr defaultRowHeight="15" outlineLevelRow="1" x14ac:dyDescent="0.25"/>
  <cols>
    <col min="1" max="1" width="7.42578125" customWidth="1"/>
    <col min="2" max="2" width="42.7109375" customWidth="1"/>
    <col min="3" max="3" width="17.42578125" customWidth="1"/>
    <col min="4" max="4" width="16" customWidth="1"/>
    <col min="5" max="5" width="17.140625" customWidth="1"/>
    <col min="6" max="6" width="14.7109375" customWidth="1"/>
    <col min="7" max="7" width="14.7109375" style="328" customWidth="1"/>
    <col min="8" max="8" width="24.28515625" style="229" customWidth="1"/>
    <col min="9" max="10" width="12.7109375" style="229" customWidth="1"/>
  </cols>
  <sheetData>
    <row r="1" spans="1:10" x14ac:dyDescent="0.25">
      <c r="A1" s="48" t="s">
        <v>273</v>
      </c>
      <c r="B1" s="49"/>
      <c r="C1" s="49"/>
      <c r="D1" s="49"/>
      <c r="E1" s="49"/>
    </row>
    <row r="2" spans="1:10" x14ac:dyDescent="0.25">
      <c r="A2" s="48"/>
      <c r="B2" s="50" t="s">
        <v>274</v>
      </c>
      <c r="C2" s="49"/>
      <c r="D2" s="49"/>
      <c r="E2" s="49"/>
    </row>
    <row r="3" spans="1:10" ht="15.75" thickBot="1" x14ac:dyDescent="0.3">
      <c r="A3" s="48"/>
      <c r="B3" s="51"/>
      <c r="C3" s="52"/>
      <c r="D3" s="53"/>
      <c r="E3" s="54"/>
    </row>
    <row r="4" spans="1:10" ht="15.75" thickBot="1" x14ac:dyDescent="0.3">
      <c r="A4" s="49"/>
      <c r="B4" s="51"/>
      <c r="C4" s="44" t="s">
        <v>270</v>
      </c>
      <c r="D4" s="45" t="s">
        <v>271</v>
      </c>
      <c r="E4" s="46" t="s">
        <v>272</v>
      </c>
      <c r="F4" s="46" t="s">
        <v>272</v>
      </c>
      <c r="G4" s="329"/>
      <c r="H4" s="230" t="s">
        <v>1019</v>
      </c>
    </row>
    <row r="5" spans="1:10" x14ac:dyDescent="0.25">
      <c r="A5" s="55" t="s">
        <v>278</v>
      </c>
      <c r="B5" s="55" t="s">
        <v>279</v>
      </c>
      <c r="C5" s="56">
        <v>2019</v>
      </c>
      <c r="D5" s="56" t="s">
        <v>280</v>
      </c>
      <c r="E5" s="56" t="s">
        <v>1061</v>
      </c>
      <c r="F5" s="56" t="s">
        <v>1062</v>
      </c>
      <c r="G5" s="276"/>
      <c r="I5" s="373">
        <v>2019</v>
      </c>
      <c r="J5" s="373">
        <v>2018</v>
      </c>
    </row>
    <row r="6" spans="1:10" x14ac:dyDescent="0.25">
      <c r="A6" s="57">
        <v>413</v>
      </c>
      <c r="B6" s="58" t="s">
        <v>281</v>
      </c>
      <c r="C6" s="59">
        <f>C7+C20+C22+C27+C30+C31</f>
        <v>286882.27</v>
      </c>
      <c r="D6" s="59">
        <f>D7+D20+D22+D27+D30+D31</f>
        <v>322847.59999999998</v>
      </c>
      <c r="E6" s="59">
        <f>E7+E20+E22+E27+E30+E31</f>
        <v>229130.91</v>
      </c>
      <c r="F6" s="59">
        <f>F7+F20+F22+F27+F30+F31</f>
        <v>228374.68</v>
      </c>
      <c r="G6" s="277"/>
      <c r="H6" s="375" t="s">
        <v>1020</v>
      </c>
      <c r="I6" s="374">
        <f>C6</f>
        <v>286882.27</v>
      </c>
      <c r="J6" s="374">
        <f>D6</f>
        <v>322847.59999999998</v>
      </c>
    </row>
    <row r="7" spans="1:10" collapsed="1" x14ac:dyDescent="0.25">
      <c r="A7" s="60" t="s">
        <v>282</v>
      </c>
      <c r="B7" s="60" t="s">
        <v>283</v>
      </c>
      <c r="C7" s="61">
        <f>C8+C9+C10+C11+C12+C13+C14+C15+C16+C17+C18+C19</f>
        <v>79960</v>
      </c>
      <c r="D7" s="61">
        <f>D8+D9+D10+D11+D12+D13+D14+D15+D16+D17+D18+D19</f>
        <v>96877</v>
      </c>
      <c r="E7" s="61">
        <f>E8+E9+E10+E11+E12+E13+E14+E15+E16+E17+E18+E19</f>
        <v>62174.420000000006</v>
      </c>
      <c r="F7" s="61">
        <f>F8+F9+F10+F11+F12+F13+F14+F15+F16+F17+F18+F19</f>
        <v>62141.35</v>
      </c>
      <c r="G7" s="278"/>
      <c r="H7" s="375" t="s">
        <v>1021</v>
      </c>
      <c r="I7" s="374">
        <f>C42</f>
        <v>263168</v>
      </c>
      <c r="J7" s="374">
        <f>D42</f>
        <v>240683</v>
      </c>
    </row>
    <row r="8" spans="1:10" hidden="1" outlineLevel="1" x14ac:dyDescent="0.25">
      <c r="A8" s="62" t="s">
        <v>284</v>
      </c>
      <c r="B8" s="62" t="s">
        <v>285</v>
      </c>
      <c r="C8" s="63">
        <f>Kulud!C9</f>
        <v>38000</v>
      </c>
      <c r="D8" s="63">
        <f>Kulud!D9</f>
        <v>41500</v>
      </c>
      <c r="E8" s="63">
        <f>Kulud!E9</f>
        <v>25290</v>
      </c>
      <c r="F8" s="63">
        <f>Kulud!F9</f>
        <v>25290</v>
      </c>
      <c r="G8" s="267"/>
      <c r="H8" s="375"/>
      <c r="I8" s="374"/>
      <c r="J8" s="374"/>
    </row>
    <row r="9" spans="1:10" hidden="1" outlineLevel="1" x14ac:dyDescent="0.25">
      <c r="A9" s="62" t="s">
        <v>286</v>
      </c>
      <c r="B9" s="62" t="s">
        <v>287</v>
      </c>
      <c r="C9" s="63">
        <f>Kulud!C10</f>
        <v>0</v>
      </c>
      <c r="D9" s="63">
        <f>Kulud!D10</f>
        <v>10337</v>
      </c>
      <c r="E9" s="63">
        <f>Kulud!E10</f>
        <v>3645</v>
      </c>
      <c r="F9" s="63">
        <f>Kulud!F10</f>
        <v>3645</v>
      </c>
      <c r="G9" s="267"/>
      <c r="H9" s="375"/>
      <c r="I9" s="374"/>
      <c r="J9" s="374"/>
    </row>
    <row r="10" spans="1:10" hidden="1" outlineLevel="1" x14ac:dyDescent="0.25">
      <c r="A10" s="62" t="s">
        <v>288</v>
      </c>
      <c r="B10" s="62" t="s">
        <v>289</v>
      </c>
      <c r="C10" s="63">
        <f>Kulud!C11</f>
        <v>2000</v>
      </c>
      <c r="D10" s="63">
        <f>Kulud!D11</f>
        <v>2000</v>
      </c>
      <c r="E10" s="63">
        <f>Kulud!E11</f>
        <v>400</v>
      </c>
      <c r="F10" s="63">
        <f>Kulud!F11</f>
        <v>400</v>
      </c>
      <c r="G10" s="267"/>
      <c r="H10" s="375"/>
      <c r="I10" s="374"/>
      <c r="J10" s="374"/>
    </row>
    <row r="11" spans="1:10" hidden="1" outlineLevel="1" x14ac:dyDescent="0.25">
      <c r="A11" s="62" t="s">
        <v>290</v>
      </c>
      <c r="B11" s="62" t="s">
        <v>291</v>
      </c>
      <c r="C11" s="63">
        <f>Kulud!C12</f>
        <v>8360</v>
      </c>
      <c r="D11" s="63">
        <f>Kulud!D12</f>
        <v>8360</v>
      </c>
      <c r="E11" s="63">
        <f>Kulud!E12</f>
        <v>7880</v>
      </c>
      <c r="F11" s="63">
        <f>Kulud!F12</f>
        <v>7880</v>
      </c>
      <c r="G11" s="267"/>
      <c r="H11" s="375"/>
      <c r="I11" s="374"/>
      <c r="J11" s="374"/>
    </row>
    <row r="12" spans="1:10" hidden="1" outlineLevel="1" x14ac:dyDescent="0.25">
      <c r="A12" s="62" t="s">
        <v>292</v>
      </c>
      <c r="B12" s="62" t="s">
        <v>293</v>
      </c>
      <c r="C12" s="63">
        <f>Kulud!C13</f>
        <v>5000</v>
      </c>
      <c r="D12" s="63">
        <f>Kulud!D13</f>
        <v>6280</v>
      </c>
      <c r="E12" s="63">
        <f>Kulud!E13</f>
        <v>5672.27</v>
      </c>
      <c r="F12" s="63">
        <f>Kulud!F13</f>
        <v>5639.2</v>
      </c>
      <c r="G12" s="267"/>
      <c r="H12" s="375"/>
      <c r="I12" s="374"/>
      <c r="J12" s="374"/>
    </row>
    <row r="13" spans="1:10" hidden="1" outlineLevel="1" x14ac:dyDescent="0.25">
      <c r="A13" s="62" t="s">
        <v>294</v>
      </c>
      <c r="B13" s="62" t="s">
        <v>295</v>
      </c>
      <c r="C13" s="63">
        <f>Kulud!C14</f>
        <v>8000</v>
      </c>
      <c r="D13" s="63">
        <f>Kulud!D14</f>
        <v>10000</v>
      </c>
      <c r="E13" s="63">
        <f>Kulud!E14</f>
        <v>6981.97</v>
      </c>
      <c r="F13" s="63">
        <f>Kulud!F14</f>
        <v>6981.97</v>
      </c>
      <c r="G13" s="267"/>
      <c r="H13" s="375"/>
      <c r="I13" s="374"/>
      <c r="J13" s="374"/>
    </row>
    <row r="14" spans="1:10" hidden="1" outlineLevel="1" x14ac:dyDescent="0.25">
      <c r="A14" s="62" t="s">
        <v>296</v>
      </c>
      <c r="B14" s="62" t="s">
        <v>297</v>
      </c>
      <c r="C14" s="63">
        <f>Kulud!C15</f>
        <v>2000</v>
      </c>
      <c r="D14" s="63">
        <f>Kulud!D15</f>
        <v>400</v>
      </c>
      <c r="E14" s="63">
        <f>Kulud!E15</f>
        <v>312</v>
      </c>
      <c r="F14" s="63">
        <f>Kulud!F15</f>
        <v>312</v>
      </c>
      <c r="G14" s="267"/>
      <c r="H14" s="375"/>
      <c r="I14" s="374"/>
      <c r="J14" s="374"/>
    </row>
    <row r="15" spans="1:10" hidden="1" outlineLevel="1" x14ac:dyDescent="0.25">
      <c r="A15" s="62" t="s">
        <v>298</v>
      </c>
      <c r="B15" s="62" t="s">
        <v>299</v>
      </c>
      <c r="C15" s="63">
        <f>Kulud!C16</f>
        <v>1800</v>
      </c>
      <c r="D15" s="63">
        <f>Kulud!D16</f>
        <v>1800</v>
      </c>
      <c r="E15" s="63">
        <f>Kulud!E16</f>
        <v>1035</v>
      </c>
      <c r="F15" s="63">
        <f>Kulud!F16</f>
        <v>1035</v>
      </c>
      <c r="G15" s="267"/>
      <c r="H15" s="375"/>
      <c r="I15" s="374"/>
      <c r="J15" s="374"/>
    </row>
    <row r="16" spans="1:10" hidden="1" outlineLevel="1" x14ac:dyDescent="0.25">
      <c r="A16" s="62" t="s">
        <v>300</v>
      </c>
      <c r="B16" s="62" t="s">
        <v>301</v>
      </c>
      <c r="C16" s="63">
        <f>Kulud!C17</f>
        <v>6000</v>
      </c>
      <c r="D16" s="63">
        <f>Kulud!D17</f>
        <v>6500</v>
      </c>
      <c r="E16" s="63">
        <f>Kulud!E17</f>
        <v>4900</v>
      </c>
      <c r="F16" s="63">
        <f>Kulud!F17</f>
        <v>4900</v>
      </c>
      <c r="G16" s="267"/>
      <c r="H16" s="375"/>
      <c r="I16" s="374"/>
      <c r="J16" s="374"/>
    </row>
    <row r="17" spans="1:10" hidden="1" outlineLevel="1" x14ac:dyDescent="0.25">
      <c r="A17" s="62" t="s">
        <v>302</v>
      </c>
      <c r="B17" s="62" t="s">
        <v>303</v>
      </c>
      <c r="C17" s="63">
        <f>Kulud!C18</f>
        <v>4000</v>
      </c>
      <c r="D17" s="63">
        <f>Kulud!D18</f>
        <v>2900</v>
      </c>
      <c r="E17" s="63">
        <f>Kulud!E18</f>
        <v>2808.48</v>
      </c>
      <c r="F17" s="63">
        <f>Kulud!F18</f>
        <v>2808.48</v>
      </c>
      <c r="G17" s="267"/>
      <c r="H17" s="375"/>
      <c r="I17" s="374"/>
      <c r="J17" s="374"/>
    </row>
    <row r="18" spans="1:10" hidden="1" outlineLevel="1" x14ac:dyDescent="0.25">
      <c r="A18" s="62" t="s">
        <v>304</v>
      </c>
      <c r="B18" s="62" t="s">
        <v>305</v>
      </c>
      <c r="C18" s="63">
        <f>Kulud!C19</f>
        <v>1800</v>
      </c>
      <c r="D18" s="63">
        <f>Kulud!D19</f>
        <v>800</v>
      </c>
      <c r="E18" s="63">
        <f>Kulud!E19</f>
        <v>202.5</v>
      </c>
      <c r="F18" s="63">
        <f>Kulud!F19</f>
        <v>202.5</v>
      </c>
      <c r="G18" s="267"/>
      <c r="H18" s="375"/>
      <c r="I18" s="374"/>
      <c r="J18" s="374"/>
    </row>
    <row r="19" spans="1:10" hidden="1" outlineLevel="1" x14ac:dyDescent="0.25">
      <c r="A19" s="62" t="s">
        <v>306</v>
      </c>
      <c r="B19" s="62" t="s">
        <v>307</v>
      </c>
      <c r="C19" s="63">
        <f>Kulud!C20</f>
        <v>3000</v>
      </c>
      <c r="D19" s="63">
        <f>Kulud!D20</f>
        <v>6000</v>
      </c>
      <c r="E19" s="63">
        <f>Kulud!E20</f>
        <v>3047.2</v>
      </c>
      <c r="F19" s="63">
        <f>Kulud!F20</f>
        <v>3047.2</v>
      </c>
      <c r="G19" s="267"/>
      <c r="H19" s="375"/>
      <c r="I19" s="374"/>
      <c r="J19" s="374"/>
    </row>
    <row r="20" spans="1:10" collapsed="1" x14ac:dyDescent="0.25">
      <c r="A20" s="60" t="s">
        <v>308</v>
      </c>
      <c r="B20" s="60" t="s">
        <v>309</v>
      </c>
      <c r="C20" s="61">
        <f>C21</f>
        <v>66582.26999999999</v>
      </c>
      <c r="D20" s="61">
        <f>D21</f>
        <v>88731</v>
      </c>
      <c r="E20" s="61">
        <f>E21</f>
        <v>61998.94</v>
      </c>
      <c r="F20" s="61">
        <f>F21</f>
        <v>61998.94</v>
      </c>
      <c r="G20" s="278"/>
      <c r="H20" s="375" t="s">
        <v>1022</v>
      </c>
      <c r="I20" s="374">
        <f>C46</f>
        <v>4769712.09</v>
      </c>
      <c r="J20" s="374">
        <f>D46</f>
        <v>4732402.75</v>
      </c>
    </row>
    <row r="21" spans="1:10" hidden="1" outlineLevel="1" x14ac:dyDescent="0.25">
      <c r="A21" s="62" t="s">
        <v>310</v>
      </c>
      <c r="B21" s="62" t="s">
        <v>311</v>
      </c>
      <c r="C21" s="63">
        <f>Kulud!C22</f>
        <v>66582.26999999999</v>
      </c>
      <c r="D21" s="63">
        <f>Kulud!D22</f>
        <v>88731</v>
      </c>
      <c r="E21" s="63">
        <f>Kulud!E22</f>
        <v>61998.94</v>
      </c>
      <c r="F21" s="63">
        <f>Kulud!F22</f>
        <v>61998.94</v>
      </c>
      <c r="G21" s="267"/>
      <c r="H21" s="375"/>
      <c r="I21" s="374"/>
      <c r="J21" s="374"/>
    </row>
    <row r="22" spans="1:10" x14ac:dyDescent="0.25">
      <c r="A22" s="60" t="s">
        <v>312</v>
      </c>
      <c r="B22" s="60" t="s">
        <v>313</v>
      </c>
      <c r="C22" s="61">
        <f>C23+C24+C25+C26</f>
        <v>56000</v>
      </c>
      <c r="D22" s="61">
        <f>D23+D24+D25+D26</f>
        <v>54906</v>
      </c>
      <c r="E22" s="61">
        <f>E23+E24+E25+E26</f>
        <v>29126.52</v>
      </c>
      <c r="F22" s="61">
        <f>F23+F24+F25+F26</f>
        <v>29126.52</v>
      </c>
      <c r="G22" s="278"/>
      <c r="H22" s="375" t="s">
        <v>46</v>
      </c>
      <c r="I22" s="374">
        <f>C55</f>
        <v>2663210.7999999998</v>
      </c>
      <c r="J22" s="374">
        <f>D55</f>
        <v>2643504.1399999997</v>
      </c>
    </row>
    <row r="23" spans="1:10" x14ac:dyDescent="0.25">
      <c r="A23" s="62" t="s">
        <v>314</v>
      </c>
      <c r="B23" s="62" t="s">
        <v>315</v>
      </c>
      <c r="C23" s="63">
        <f>Kulud!C24</f>
        <v>0</v>
      </c>
      <c r="D23" s="63">
        <f>Kulud!D24</f>
        <v>14033</v>
      </c>
      <c r="E23" s="63">
        <f>Kulud!E24</f>
        <v>850</v>
      </c>
      <c r="F23" s="63">
        <f>Kulud!F24</f>
        <v>850</v>
      </c>
      <c r="G23" s="267"/>
      <c r="H23" s="375" t="s">
        <v>48</v>
      </c>
      <c r="I23" s="374">
        <f>C166</f>
        <v>40145</v>
      </c>
      <c r="J23" s="374">
        <f>D166</f>
        <v>15455</v>
      </c>
    </row>
    <row r="24" spans="1:10" x14ac:dyDescent="0.25">
      <c r="A24" s="62" t="s">
        <v>316</v>
      </c>
      <c r="B24" s="62" t="s">
        <v>317</v>
      </c>
      <c r="C24" s="63">
        <f>Kulud!C25</f>
        <v>42600</v>
      </c>
      <c r="D24" s="63">
        <f>Kulud!D25</f>
        <v>31500</v>
      </c>
      <c r="E24" s="63">
        <f>Kulud!E25</f>
        <v>27468.86</v>
      </c>
      <c r="F24" s="63">
        <f>Kulud!F25</f>
        <v>27468.86</v>
      </c>
      <c r="G24" s="267"/>
      <c r="H24" s="375"/>
      <c r="I24" s="374">
        <f>SUM(I6:I23)</f>
        <v>8023118.1599999992</v>
      </c>
      <c r="J24" s="374">
        <f>SUM(J6:J23)</f>
        <v>7954892.4899999993</v>
      </c>
    </row>
    <row r="25" spans="1:10" x14ac:dyDescent="0.25">
      <c r="A25" s="62" t="s">
        <v>318</v>
      </c>
      <c r="B25" s="62" t="s">
        <v>319</v>
      </c>
      <c r="C25" s="63">
        <f>Kulud!C26</f>
        <v>1000</v>
      </c>
      <c r="D25" s="63">
        <f>Kulud!D26</f>
        <v>2000</v>
      </c>
      <c r="E25" s="63">
        <f>Kulud!E26</f>
        <v>256.66000000000003</v>
      </c>
      <c r="F25" s="63">
        <f>Kulud!F26</f>
        <v>256.66000000000003</v>
      </c>
      <c r="G25" s="267"/>
    </row>
    <row r="26" spans="1:10" x14ac:dyDescent="0.25">
      <c r="A26" s="62" t="s">
        <v>320</v>
      </c>
      <c r="B26" s="62" t="s">
        <v>321</v>
      </c>
      <c r="C26" s="63">
        <f>Kulud!C27</f>
        <v>12400</v>
      </c>
      <c r="D26" s="63">
        <f>Kulud!D27</f>
        <v>7373</v>
      </c>
      <c r="E26" s="63">
        <f>Kulud!E27</f>
        <v>551</v>
      </c>
      <c r="F26" s="63">
        <f>Kulud!F27</f>
        <v>551</v>
      </c>
      <c r="G26" s="267"/>
    </row>
    <row r="27" spans="1:10" x14ac:dyDescent="0.25">
      <c r="A27" s="60" t="s">
        <v>322</v>
      </c>
      <c r="B27" s="60" t="s">
        <v>323</v>
      </c>
      <c r="C27" s="61">
        <f>C28+C29</f>
        <v>5800</v>
      </c>
      <c r="D27" s="61">
        <f>D28+D29</f>
        <v>800</v>
      </c>
      <c r="E27" s="61">
        <f>E28+E29</f>
        <v>4469.9400000000005</v>
      </c>
      <c r="F27" s="61">
        <f>F28+F29</f>
        <v>3580.3100000000004</v>
      </c>
      <c r="G27" s="278"/>
    </row>
    <row r="28" spans="1:10" x14ac:dyDescent="0.25">
      <c r="A28" s="62" t="s">
        <v>324</v>
      </c>
      <c r="B28" s="62" t="s">
        <v>325</v>
      </c>
      <c r="C28" s="63">
        <f>Kulud!C29</f>
        <v>3000</v>
      </c>
      <c r="D28" s="63">
        <f>Kulud!D29</f>
        <v>800</v>
      </c>
      <c r="E28" s="63">
        <f>Kulud!E29</f>
        <v>1746.18</v>
      </c>
      <c r="F28" s="63">
        <f>Kulud!F29</f>
        <v>856.55</v>
      </c>
      <c r="G28" s="267"/>
    </row>
    <row r="29" spans="1:10" x14ac:dyDescent="0.25">
      <c r="A29" s="62" t="s">
        <v>326</v>
      </c>
      <c r="B29" s="62" t="s">
        <v>327</v>
      </c>
      <c r="C29" s="63">
        <f>Kulud!C30</f>
        <v>2800</v>
      </c>
      <c r="D29" s="63">
        <f>Kulud!D30</f>
        <v>0</v>
      </c>
      <c r="E29" s="63">
        <f>Kulud!E30</f>
        <v>2723.76</v>
      </c>
      <c r="F29" s="63">
        <f>Kulud!F30</f>
        <v>2723.76</v>
      </c>
      <c r="G29" s="267"/>
    </row>
    <row r="30" spans="1:10" x14ac:dyDescent="0.25">
      <c r="A30" s="60" t="s">
        <v>328</v>
      </c>
      <c r="B30" s="60" t="s">
        <v>329</v>
      </c>
      <c r="C30" s="63">
        <f>Kulud!C31</f>
        <v>15840</v>
      </c>
      <c r="D30" s="63">
        <f>Kulud!D31</f>
        <v>7383.6</v>
      </c>
      <c r="E30" s="63">
        <f>Kulud!E31</f>
        <v>9045.66</v>
      </c>
      <c r="F30" s="63">
        <f>Kulud!F31</f>
        <v>9258.1299999999992</v>
      </c>
      <c r="G30" s="267"/>
    </row>
    <row r="31" spans="1:10" x14ac:dyDescent="0.25">
      <c r="A31" s="60" t="s">
        <v>330</v>
      </c>
      <c r="B31" s="60" t="s">
        <v>331</v>
      </c>
      <c r="C31" s="61">
        <f>C32+C33+C34+C35+C36+C37+C38+C39+C40</f>
        <v>62700</v>
      </c>
      <c r="D31" s="61">
        <f>D32+D33+D34+D35+D36+D37+D38+D39+D40</f>
        <v>74150</v>
      </c>
      <c r="E31" s="61">
        <f>E32+E33+E34+E35+E36+E37+E38+E39+E40</f>
        <v>62315.43</v>
      </c>
      <c r="F31" s="61">
        <f>F32+F33+F34+F35+F36+F37+F38+F39+F40</f>
        <v>62269.43</v>
      </c>
      <c r="G31" s="278"/>
    </row>
    <row r="32" spans="1:10" x14ac:dyDescent="0.25">
      <c r="A32" s="62" t="s">
        <v>332</v>
      </c>
      <c r="B32" s="62" t="s">
        <v>333</v>
      </c>
      <c r="C32" s="63">
        <f>Kulud!C33</f>
        <v>7000</v>
      </c>
      <c r="D32" s="63">
        <f>Kulud!D33</f>
        <v>9000</v>
      </c>
      <c r="E32" s="63">
        <f>Kulud!E33</f>
        <v>6630</v>
      </c>
      <c r="F32" s="63">
        <f>Kulud!F33</f>
        <v>6630</v>
      </c>
      <c r="G32" s="267"/>
    </row>
    <row r="33" spans="1:7" x14ac:dyDescent="0.25">
      <c r="A33" s="62" t="s">
        <v>334</v>
      </c>
      <c r="B33" s="62" t="s">
        <v>335</v>
      </c>
      <c r="C33" s="63">
        <f>Kulud!C34</f>
        <v>10000</v>
      </c>
      <c r="D33" s="63">
        <f>Kulud!D34</f>
        <v>7500</v>
      </c>
      <c r="E33" s="63">
        <f>Kulud!E34</f>
        <v>9605.91</v>
      </c>
      <c r="F33" s="63">
        <f>Kulud!F34</f>
        <v>9605.91</v>
      </c>
      <c r="G33" s="267"/>
    </row>
    <row r="34" spans="1:7" x14ac:dyDescent="0.25">
      <c r="A34" s="62" t="s">
        <v>336</v>
      </c>
      <c r="B34" s="62" t="s">
        <v>337</v>
      </c>
      <c r="C34" s="63">
        <f>Kulud!C35</f>
        <v>450</v>
      </c>
      <c r="D34" s="63">
        <f>Kulud!D35</f>
        <v>450</v>
      </c>
      <c r="E34" s="63">
        <f>Kulud!E35</f>
        <v>276</v>
      </c>
      <c r="F34" s="63">
        <f>Kulud!F35</f>
        <v>230</v>
      </c>
      <c r="G34" s="267"/>
    </row>
    <row r="35" spans="1:7" x14ac:dyDescent="0.25">
      <c r="A35" s="62" t="s">
        <v>338</v>
      </c>
      <c r="B35" s="62" t="s">
        <v>339</v>
      </c>
      <c r="C35" s="63">
        <f>Kulud!C36</f>
        <v>0</v>
      </c>
      <c r="D35" s="63">
        <f>Kulud!D36</f>
        <v>4800</v>
      </c>
      <c r="E35" s="63">
        <f>Kulud!E36</f>
        <v>0</v>
      </c>
      <c r="F35" s="63">
        <f>Kulud!F36</f>
        <v>0</v>
      </c>
      <c r="G35" s="267"/>
    </row>
    <row r="36" spans="1:7" x14ac:dyDescent="0.25">
      <c r="A36" s="62" t="s">
        <v>340</v>
      </c>
      <c r="B36" s="62" t="s">
        <v>341</v>
      </c>
      <c r="C36" s="63">
        <f>Kulud!C37</f>
        <v>6000</v>
      </c>
      <c r="D36" s="63">
        <f>Kulud!D37</f>
        <v>6000</v>
      </c>
      <c r="E36" s="63">
        <f>Kulud!E37</f>
        <v>4197.59</v>
      </c>
      <c r="F36" s="63">
        <f>Kulud!F37</f>
        <v>4197.59</v>
      </c>
      <c r="G36" s="267"/>
    </row>
    <row r="37" spans="1:7" x14ac:dyDescent="0.25">
      <c r="A37" s="62" t="s">
        <v>342</v>
      </c>
      <c r="B37" s="62" t="s">
        <v>343</v>
      </c>
      <c r="C37" s="63">
        <f>Kulud!C38</f>
        <v>5250</v>
      </c>
      <c r="D37" s="63">
        <f>Kulud!D38</f>
        <v>5250</v>
      </c>
      <c r="E37" s="63">
        <f>Kulud!E38</f>
        <v>3973.71</v>
      </c>
      <c r="F37" s="63">
        <f>Kulud!F38</f>
        <v>3973.71</v>
      </c>
      <c r="G37" s="267"/>
    </row>
    <row r="38" spans="1:7" x14ac:dyDescent="0.25">
      <c r="A38" s="62" t="s">
        <v>344</v>
      </c>
      <c r="B38" s="62" t="s">
        <v>345</v>
      </c>
      <c r="C38" s="63">
        <f>Kulud!C39</f>
        <v>4000</v>
      </c>
      <c r="D38" s="63">
        <f>Kulud!D39</f>
        <v>6000</v>
      </c>
      <c r="E38" s="63">
        <f>Kulud!E39</f>
        <v>3505.22</v>
      </c>
      <c r="F38" s="63">
        <f>Kulud!F39</f>
        <v>3505.22</v>
      </c>
      <c r="G38" s="267"/>
    </row>
    <row r="39" spans="1:7" x14ac:dyDescent="0.25">
      <c r="A39" s="62" t="s">
        <v>346</v>
      </c>
      <c r="B39" s="62" t="s">
        <v>347</v>
      </c>
      <c r="C39" s="63">
        <f>Kulud!C40</f>
        <v>30000</v>
      </c>
      <c r="D39" s="63">
        <f>Kulud!D40</f>
        <v>27150</v>
      </c>
      <c r="E39" s="63">
        <f>Kulud!E40</f>
        <v>28100</v>
      </c>
      <c r="F39" s="63">
        <f>Kulud!F40</f>
        <v>28100</v>
      </c>
      <c r="G39" s="267"/>
    </row>
    <row r="40" spans="1:7" x14ac:dyDescent="0.25">
      <c r="A40" s="62" t="s">
        <v>348</v>
      </c>
      <c r="B40" s="62" t="s">
        <v>349</v>
      </c>
      <c r="C40" s="63">
        <f>Kulud!C41</f>
        <v>0</v>
      </c>
      <c r="D40" s="63">
        <f>Kulud!D41</f>
        <v>8000</v>
      </c>
      <c r="E40" s="63">
        <f>Kulud!E41</f>
        <v>6027</v>
      </c>
      <c r="F40" s="63">
        <f>Kulud!F41</f>
        <v>6027</v>
      </c>
      <c r="G40" s="267"/>
    </row>
    <row r="41" spans="1:7" x14ac:dyDescent="0.25">
      <c r="A41" s="62"/>
      <c r="B41" s="62"/>
      <c r="C41" s="63"/>
      <c r="D41" s="63"/>
      <c r="E41" s="63"/>
      <c r="F41" s="63"/>
      <c r="G41" s="267"/>
    </row>
    <row r="42" spans="1:7" x14ac:dyDescent="0.25">
      <c r="A42" s="57">
        <v>452</v>
      </c>
      <c r="B42" s="58" t="s">
        <v>350</v>
      </c>
      <c r="C42" s="59">
        <f>C43+C44</f>
        <v>263168</v>
      </c>
      <c r="D42" s="59">
        <f>D43+D44</f>
        <v>240683</v>
      </c>
      <c r="E42" s="59">
        <f>E43+E44</f>
        <v>235659.01</v>
      </c>
      <c r="F42" s="59">
        <f>F43+F44</f>
        <v>244038.00999999998</v>
      </c>
      <c r="G42" s="277"/>
    </row>
    <row r="43" spans="1:7" x14ac:dyDescent="0.25">
      <c r="A43" s="64">
        <v>452100</v>
      </c>
      <c r="B43" s="65" t="s">
        <v>350</v>
      </c>
      <c r="C43" s="63">
        <f>Kulud!C44</f>
        <v>177610</v>
      </c>
      <c r="D43" s="63">
        <f>Kulud!D44</f>
        <v>158865</v>
      </c>
      <c r="E43" s="63">
        <f>Kulud!E44</f>
        <v>146943.01</v>
      </c>
      <c r="F43" s="63">
        <f>Kulud!F44</f>
        <v>159913.00999999998</v>
      </c>
      <c r="G43" s="267"/>
    </row>
    <row r="44" spans="1:7" x14ac:dyDescent="0.25">
      <c r="A44" s="64">
        <v>452800</v>
      </c>
      <c r="B44" s="65" t="s">
        <v>351</v>
      </c>
      <c r="C44" s="63">
        <f>Kulud!C45</f>
        <v>85558</v>
      </c>
      <c r="D44" s="63">
        <f>Kulud!D45</f>
        <v>81818</v>
      </c>
      <c r="E44" s="63">
        <f>Kulud!E45</f>
        <v>88716</v>
      </c>
      <c r="F44" s="63">
        <f>Kulud!F45</f>
        <v>84125</v>
      </c>
      <c r="G44" s="267"/>
    </row>
    <row r="45" spans="1:7" x14ac:dyDescent="0.25">
      <c r="A45" s="62"/>
      <c r="B45" s="62"/>
      <c r="C45" s="63"/>
      <c r="D45" s="63"/>
      <c r="E45" s="63"/>
      <c r="F45" s="63"/>
      <c r="G45" s="267"/>
    </row>
    <row r="46" spans="1:7" x14ac:dyDescent="0.25">
      <c r="A46" s="58" t="s">
        <v>352</v>
      </c>
      <c r="B46" s="58" t="s">
        <v>353</v>
      </c>
      <c r="C46" s="59">
        <f>C47+C48+C49+C50+C51+C52+C53</f>
        <v>4769712.09</v>
      </c>
      <c r="D46" s="59">
        <f>D47+D48+D49+D50+D51+D52+D53</f>
        <v>4732402.75</v>
      </c>
      <c r="E46" s="59">
        <f>E47+E48+E49+E50+E51+E52+E53</f>
        <v>4545870.46</v>
      </c>
      <c r="F46" s="59">
        <f>F47+F48+F49+F50+F51+F52+F53</f>
        <v>4406203.080000001</v>
      </c>
      <c r="G46" s="277"/>
    </row>
    <row r="47" spans="1:7" x14ac:dyDescent="0.25">
      <c r="A47" s="62" t="s">
        <v>354</v>
      </c>
      <c r="B47" s="62" t="s">
        <v>355</v>
      </c>
      <c r="C47" s="63">
        <f>Kulud!C48</f>
        <v>147000</v>
      </c>
      <c r="D47" s="63">
        <f>Kulud!D48</f>
        <v>136600</v>
      </c>
      <c r="E47" s="63">
        <f>Kulud!E48</f>
        <v>143378.29999999999</v>
      </c>
      <c r="F47" s="63">
        <f>Kulud!F48</f>
        <v>139187.19</v>
      </c>
      <c r="G47" s="267"/>
    </row>
    <row r="48" spans="1:7" x14ac:dyDescent="0.25">
      <c r="A48" s="62" t="s">
        <v>356</v>
      </c>
      <c r="B48" s="62" t="s">
        <v>357</v>
      </c>
      <c r="C48" s="63">
        <f>Kulud!C49</f>
        <v>262400</v>
      </c>
      <c r="D48" s="63">
        <f>Kulud!D49</f>
        <v>157200</v>
      </c>
      <c r="E48" s="63">
        <f>Kulud!E49</f>
        <v>268644.54000000004</v>
      </c>
      <c r="F48" s="63">
        <f>Kulud!F49</f>
        <v>252952.07</v>
      </c>
      <c r="G48" s="267"/>
    </row>
    <row r="49" spans="1:7" x14ac:dyDescent="0.25">
      <c r="A49" s="62" t="s">
        <v>358</v>
      </c>
      <c r="B49" s="62" t="s">
        <v>359</v>
      </c>
      <c r="C49" s="63">
        <f>Kulud!C50</f>
        <v>3049312.01</v>
      </c>
      <c r="D49" s="63">
        <f>Kulud!D50</f>
        <v>3113252</v>
      </c>
      <c r="E49" s="63">
        <f>Kulud!E50</f>
        <v>2843648.45</v>
      </c>
      <c r="F49" s="63">
        <f>Kulud!F50</f>
        <v>2800260.27</v>
      </c>
      <c r="G49" s="267"/>
    </row>
    <row r="50" spans="1:7" x14ac:dyDescent="0.25">
      <c r="A50" s="62" t="s">
        <v>360</v>
      </c>
      <c r="B50" s="62" t="s">
        <v>361</v>
      </c>
      <c r="C50" s="63">
        <f>Kulud!C51</f>
        <v>102649</v>
      </c>
      <c r="D50" s="63">
        <f>Kulud!D51</f>
        <v>82834</v>
      </c>
      <c r="E50" s="63">
        <f>Kulud!E51</f>
        <v>96881.760000000009</v>
      </c>
      <c r="F50" s="63">
        <f>Kulud!F51</f>
        <v>96291.39</v>
      </c>
      <c r="G50" s="267"/>
    </row>
    <row r="51" spans="1:7" x14ac:dyDescent="0.25">
      <c r="A51" s="62" t="s">
        <v>362</v>
      </c>
      <c r="B51" s="62" t="s">
        <v>363</v>
      </c>
      <c r="C51" s="63">
        <f>Kulud!C52</f>
        <v>0</v>
      </c>
      <c r="D51" s="63">
        <f>Kulud!D52</f>
        <v>1000</v>
      </c>
      <c r="E51" s="63">
        <f>Kulud!E52</f>
        <v>2163.14</v>
      </c>
      <c r="F51" s="63">
        <f>Kulud!F52</f>
        <v>2307.81</v>
      </c>
      <c r="G51" s="267"/>
    </row>
    <row r="52" spans="1:7" x14ac:dyDescent="0.25">
      <c r="A52" s="62" t="s">
        <v>364</v>
      </c>
      <c r="B52" s="62" t="s">
        <v>365</v>
      </c>
      <c r="C52" s="63">
        <f>Kulud!C53</f>
        <v>3384</v>
      </c>
      <c r="D52" s="63">
        <f>Kulud!D53</f>
        <v>3440.16</v>
      </c>
      <c r="E52" s="63">
        <f>Kulud!E53</f>
        <v>3888.3599999999997</v>
      </c>
      <c r="F52" s="63">
        <f>Kulud!F53</f>
        <v>3888.3499999999995</v>
      </c>
      <c r="G52" s="267"/>
    </row>
    <row r="53" spans="1:7" x14ac:dyDescent="0.25">
      <c r="A53" s="62" t="s">
        <v>366</v>
      </c>
      <c r="B53" s="62" t="s">
        <v>367</v>
      </c>
      <c r="C53" s="63">
        <f>Kulud!C54</f>
        <v>1204967.08</v>
      </c>
      <c r="D53" s="63">
        <f>Kulud!D54</f>
        <v>1238076.5900000001</v>
      </c>
      <c r="E53" s="63">
        <f>Kulud!E54</f>
        <v>1187265.9099999999</v>
      </c>
      <c r="F53" s="63">
        <f>Kulud!F54</f>
        <v>1111316.0000000002</v>
      </c>
      <c r="G53" s="267"/>
    </row>
    <row r="54" spans="1:7" x14ac:dyDescent="0.25">
      <c r="A54" s="62"/>
      <c r="B54" s="62"/>
      <c r="C54" s="63"/>
      <c r="D54" s="63"/>
      <c r="E54" s="63"/>
      <c r="F54" s="63"/>
      <c r="G54" s="267"/>
    </row>
    <row r="55" spans="1:7" x14ac:dyDescent="0.25">
      <c r="A55" s="67" t="s">
        <v>368</v>
      </c>
      <c r="B55" s="67" t="s">
        <v>369</v>
      </c>
      <c r="C55" s="68">
        <f>C56+C70+C76+C82+C93+C101+C109+C116+C122+C125+C129+C133+C137+C147+C154+C156+C160+C162</f>
        <v>2663210.7999999998</v>
      </c>
      <c r="D55" s="68">
        <f>D56+D70+D76+D82+D93+D101+D109+D116+D122+D125+D129+D133+D137+D147+D154+D156+D160+D162</f>
        <v>2643504.1399999997</v>
      </c>
      <c r="E55" s="68">
        <f>E56+E70+E76+E82+E93+E101+E109+E116+E122+E125+E129+E133+E137+E147+E154+E156+E160+E162</f>
        <v>2362086.0500000003</v>
      </c>
      <c r="F55" s="68">
        <f>F56+F70+F76+F82+F93+F101+F109+F116+F122+F125+F129+F133+F137+F147+F154+F156+F160+F162</f>
        <v>2398493.9700000002</v>
      </c>
      <c r="G55" s="277"/>
    </row>
    <row r="56" spans="1:7" x14ac:dyDescent="0.25">
      <c r="A56" s="60" t="s">
        <v>370</v>
      </c>
      <c r="B56" s="60" t="s">
        <v>371</v>
      </c>
      <c r="C56" s="61">
        <f>C57+C58+C59+C60+C61+C62+C63+C64++C65+C66+C67+C68</f>
        <v>127646</v>
      </c>
      <c r="D56" s="61">
        <f>D57+D58+D59+D60+D61+D62+D63+D64++D65+D66+D67+D68</f>
        <v>150988</v>
      </c>
      <c r="E56" s="61">
        <f>E57+E58+E59+E60+E61+E62+E63+E64++E65+E66+E67+E68</f>
        <v>122940.58</v>
      </c>
      <c r="F56" s="61">
        <f>F57+F58+F59+F60+F61+F62+F63+F64++F65+F66+F67+F68</f>
        <v>124678.65999999999</v>
      </c>
      <c r="G56" s="278"/>
    </row>
    <row r="57" spans="1:7" x14ac:dyDescent="0.25">
      <c r="A57" s="62" t="s">
        <v>372</v>
      </c>
      <c r="B57" s="62" t="s">
        <v>373</v>
      </c>
      <c r="C57" s="63">
        <f>Kulud!C58</f>
        <v>21443</v>
      </c>
      <c r="D57" s="63">
        <f>Kulud!D58</f>
        <v>28387</v>
      </c>
      <c r="E57" s="63">
        <f>Kulud!E58</f>
        <v>15905.54</v>
      </c>
      <c r="F57" s="63">
        <f>Kulud!F58</f>
        <v>15075.789999999999</v>
      </c>
      <c r="G57" s="267"/>
    </row>
    <row r="58" spans="1:7" x14ac:dyDescent="0.25">
      <c r="A58" s="62" t="s">
        <v>374</v>
      </c>
      <c r="B58" s="62" t="s">
        <v>375</v>
      </c>
      <c r="C58" s="63">
        <f>Kulud!C59</f>
        <v>14010</v>
      </c>
      <c r="D58" s="63">
        <f>Kulud!D59</f>
        <v>15225</v>
      </c>
      <c r="E58" s="63">
        <f>Kulud!E59</f>
        <v>12526.44</v>
      </c>
      <c r="F58" s="63">
        <f>Kulud!F59</f>
        <v>11958.7</v>
      </c>
      <c r="G58" s="267"/>
    </row>
    <row r="59" spans="1:7" x14ac:dyDescent="0.25">
      <c r="A59" s="62" t="s">
        <v>376</v>
      </c>
      <c r="B59" s="62" t="s">
        <v>377</v>
      </c>
      <c r="C59" s="63">
        <f>Kulud!C60</f>
        <v>1710</v>
      </c>
      <c r="D59" s="63">
        <f>Kulud!D60</f>
        <v>0</v>
      </c>
      <c r="E59" s="63">
        <f>Kulud!E60</f>
        <v>2901.04</v>
      </c>
      <c r="F59" s="63">
        <f>Kulud!F60</f>
        <v>2841.2500000000005</v>
      </c>
      <c r="G59" s="267"/>
    </row>
    <row r="60" spans="1:7" x14ac:dyDescent="0.25">
      <c r="A60" s="62" t="s">
        <v>378</v>
      </c>
      <c r="B60" s="62" t="s">
        <v>379</v>
      </c>
      <c r="C60" s="63">
        <f>Kulud!C61</f>
        <v>14435</v>
      </c>
      <c r="D60" s="63">
        <f>Kulud!D61</f>
        <v>19310</v>
      </c>
      <c r="E60" s="63">
        <f>Kulud!E61</f>
        <v>14082.340000000004</v>
      </c>
      <c r="F60" s="63">
        <f>Kulud!F61</f>
        <v>13530.920000000006</v>
      </c>
      <c r="G60" s="267"/>
    </row>
    <row r="61" spans="1:7" x14ac:dyDescent="0.25">
      <c r="A61" s="62" t="s">
        <v>380</v>
      </c>
      <c r="B61" s="62" t="s">
        <v>381</v>
      </c>
      <c r="C61" s="63">
        <f>Kulud!C62</f>
        <v>1623</v>
      </c>
      <c r="D61" s="63">
        <f>Kulud!D62</f>
        <v>1833</v>
      </c>
      <c r="E61" s="63">
        <f>Kulud!E62</f>
        <v>1940.8</v>
      </c>
      <c r="F61" s="63">
        <f>Kulud!F62</f>
        <v>1877.49</v>
      </c>
      <c r="G61" s="267"/>
    </row>
    <row r="62" spans="1:7" x14ac:dyDescent="0.25">
      <c r="A62" s="62" t="s">
        <v>382</v>
      </c>
      <c r="B62" s="62" t="s">
        <v>383</v>
      </c>
      <c r="C62" s="63">
        <f>Kulud!C63</f>
        <v>3550</v>
      </c>
      <c r="D62" s="63">
        <f>Kulud!D63</f>
        <v>4600</v>
      </c>
      <c r="E62" s="63">
        <f>Kulud!E63</f>
        <v>2884.4399999999996</v>
      </c>
      <c r="F62" s="63">
        <f>Kulud!F63</f>
        <v>2884.4399999999996</v>
      </c>
      <c r="G62" s="267"/>
    </row>
    <row r="63" spans="1:7" x14ac:dyDescent="0.25">
      <c r="A63" s="62" t="s">
        <v>384</v>
      </c>
      <c r="B63" s="62" t="s">
        <v>385</v>
      </c>
      <c r="C63" s="63">
        <f>Kulud!C64</f>
        <v>29560</v>
      </c>
      <c r="D63" s="63">
        <f>Kulud!D64</f>
        <v>25260</v>
      </c>
      <c r="E63" s="63">
        <f>Kulud!E64</f>
        <v>19939.519999999993</v>
      </c>
      <c r="F63" s="63">
        <f>Kulud!F64</f>
        <v>23393.399999999991</v>
      </c>
      <c r="G63" s="267"/>
    </row>
    <row r="64" spans="1:7" x14ac:dyDescent="0.25">
      <c r="A64" s="62" t="s">
        <v>386</v>
      </c>
      <c r="B64" s="62" t="s">
        <v>387</v>
      </c>
      <c r="C64" s="63">
        <f>Kulud!C65</f>
        <v>110</v>
      </c>
      <c r="D64" s="63">
        <f>Kulud!D65</f>
        <v>0</v>
      </c>
      <c r="E64" s="63">
        <f>Kulud!E65</f>
        <v>1350.8</v>
      </c>
      <c r="F64" s="63">
        <f>Kulud!F65</f>
        <v>1350.8</v>
      </c>
      <c r="G64" s="267"/>
    </row>
    <row r="65" spans="1:7" x14ac:dyDescent="0.25">
      <c r="A65" s="62" t="s">
        <v>388</v>
      </c>
      <c r="B65" s="62" t="s">
        <v>389</v>
      </c>
      <c r="C65" s="63">
        <f>Kulud!C66</f>
        <v>22000</v>
      </c>
      <c r="D65" s="63">
        <f>Kulud!D66</f>
        <v>22000</v>
      </c>
      <c r="E65" s="63">
        <f>Kulud!E66</f>
        <v>24254.09</v>
      </c>
      <c r="F65" s="63">
        <f>Kulud!F66</f>
        <v>24614.09</v>
      </c>
      <c r="G65" s="267"/>
    </row>
    <row r="66" spans="1:7" x14ac:dyDescent="0.25">
      <c r="A66" s="62" t="s">
        <v>390</v>
      </c>
      <c r="B66" s="62" t="s">
        <v>391</v>
      </c>
      <c r="C66" s="63">
        <f>Kulud!C67</f>
        <v>8000</v>
      </c>
      <c r="D66" s="63">
        <f>Kulud!D67</f>
        <v>6300</v>
      </c>
      <c r="E66" s="63">
        <f>Kulud!E67</f>
        <v>10093.48</v>
      </c>
      <c r="F66" s="63">
        <f>Kulud!F67</f>
        <v>10308.68</v>
      </c>
      <c r="G66" s="267"/>
    </row>
    <row r="67" spans="1:7" x14ac:dyDescent="0.25">
      <c r="A67" s="62" t="s">
        <v>392</v>
      </c>
      <c r="B67" s="62" t="s">
        <v>393</v>
      </c>
      <c r="C67" s="63">
        <f>Kulud!C68</f>
        <v>4180</v>
      </c>
      <c r="D67" s="63">
        <f>Kulud!D68</f>
        <v>2055</v>
      </c>
      <c r="E67" s="63">
        <f>Kulud!E68</f>
        <v>5122.05</v>
      </c>
      <c r="F67" s="63">
        <f>Kulud!F68</f>
        <v>4922.6500000000005</v>
      </c>
      <c r="G67" s="267"/>
    </row>
    <row r="68" spans="1:7" x14ac:dyDescent="0.25">
      <c r="A68" s="62" t="s">
        <v>394</v>
      </c>
      <c r="B68" s="62" t="s">
        <v>395</v>
      </c>
      <c r="C68" s="63">
        <f>Kulud!C69</f>
        <v>7025</v>
      </c>
      <c r="D68" s="63">
        <f>Kulud!D69</f>
        <v>26018</v>
      </c>
      <c r="E68" s="63">
        <f>Kulud!E69</f>
        <v>11940.039999999999</v>
      </c>
      <c r="F68" s="63">
        <f>Kulud!F69</f>
        <v>11920.449999999997</v>
      </c>
      <c r="G68" s="267"/>
    </row>
    <row r="69" spans="1:7" x14ac:dyDescent="0.25">
      <c r="A69" s="62"/>
      <c r="B69" s="62"/>
      <c r="C69" s="63"/>
      <c r="D69" s="63"/>
      <c r="E69" s="63"/>
      <c r="F69" s="63"/>
      <c r="G69" s="267"/>
    </row>
    <row r="70" spans="1:7" x14ac:dyDescent="0.25">
      <c r="A70" s="60" t="s">
        <v>396</v>
      </c>
      <c r="B70" s="60" t="s">
        <v>397</v>
      </c>
      <c r="C70" s="61">
        <f>C71+C72+C73+C74</f>
        <v>10319</v>
      </c>
      <c r="D70" s="61">
        <f>D71+D72+D73+D74</f>
        <v>12084</v>
      </c>
      <c r="E70" s="61">
        <f>E71+E72+E73+E74</f>
        <v>7527.0099999999993</v>
      </c>
      <c r="F70" s="61">
        <f>F71+F72+F73+F74</f>
        <v>7520.29</v>
      </c>
      <c r="G70" s="278"/>
    </row>
    <row r="71" spans="1:7" x14ac:dyDescent="0.25">
      <c r="A71" s="62" t="s">
        <v>398</v>
      </c>
      <c r="B71" s="62" t="s">
        <v>399</v>
      </c>
      <c r="C71" s="63">
        <f>Kulud!C72</f>
        <v>1500</v>
      </c>
      <c r="D71" s="63">
        <f>Kulud!D72</f>
        <v>0</v>
      </c>
      <c r="E71" s="63">
        <f>Kulud!E72</f>
        <v>1667.02</v>
      </c>
      <c r="F71" s="63">
        <f>Kulud!F72</f>
        <v>1667.02</v>
      </c>
      <c r="G71" s="267"/>
    </row>
    <row r="72" spans="1:7" x14ac:dyDescent="0.25">
      <c r="A72" s="62" t="s">
        <v>400</v>
      </c>
      <c r="B72" s="62" t="s">
        <v>401</v>
      </c>
      <c r="C72" s="63">
        <f>Kulud!C73</f>
        <v>2890</v>
      </c>
      <c r="D72" s="63">
        <f>Kulud!D73</f>
        <v>700</v>
      </c>
      <c r="E72" s="63">
        <f>Kulud!E73</f>
        <v>3217.3699999999994</v>
      </c>
      <c r="F72" s="63">
        <f>Kulud!F73</f>
        <v>3210.65</v>
      </c>
      <c r="G72" s="267"/>
    </row>
    <row r="73" spans="1:7" x14ac:dyDescent="0.25">
      <c r="A73" s="62" t="s">
        <v>402</v>
      </c>
      <c r="B73" s="62" t="s">
        <v>403</v>
      </c>
      <c r="C73" s="63">
        <f>Kulud!C74</f>
        <v>1360</v>
      </c>
      <c r="D73" s="63">
        <f>Kulud!D74</f>
        <v>0</v>
      </c>
      <c r="E73" s="63">
        <f>Kulud!E74</f>
        <v>2499.7399999999998</v>
      </c>
      <c r="F73" s="63">
        <f>Kulud!F74</f>
        <v>2499.7399999999998</v>
      </c>
      <c r="G73" s="267"/>
    </row>
    <row r="74" spans="1:7" x14ac:dyDescent="0.25">
      <c r="A74" s="62" t="s">
        <v>404</v>
      </c>
      <c r="B74" s="62" t="s">
        <v>405</v>
      </c>
      <c r="C74" s="63">
        <f>Kulud!C75</f>
        <v>4569</v>
      </c>
      <c r="D74" s="63">
        <f>Kulud!D75</f>
        <v>11384</v>
      </c>
      <c r="E74" s="63">
        <f>Kulud!E75</f>
        <v>142.88</v>
      </c>
      <c r="F74" s="63">
        <f>Kulud!F75</f>
        <v>142.88</v>
      </c>
      <c r="G74" s="267"/>
    </row>
    <row r="75" spans="1:7" x14ac:dyDescent="0.25">
      <c r="A75" s="62"/>
      <c r="B75" s="62"/>
      <c r="C75" s="63"/>
      <c r="D75" s="63"/>
      <c r="E75" s="63"/>
      <c r="F75" s="63"/>
      <c r="G75" s="267"/>
    </row>
    <row r="76" spans="1:7" x14ac:dyDescent="0.25">
      <c r="A76" s="60" t="s">
        <v>406</v>
      </c>
      <c r="B76" s="60" t="s">
        <v>407</v>
      </c>
      <c r="C76" s="61">
        <f>C77+C78+C79+C80</f>
        <v>35962</v>
      </c>
      <c r="D76" s="61">
        <f>D77+D78+D79+D80</f>
        <v>33654</v>
      </c>
      <c r="E76" s="61">
        <f>E77+E78+E79+E80</f>
        <v>26668.04</v>
      </c>
      <c r="F76" s="61">
        <f>F77+F78+F79+F80</f>
        <v>26456.309999999998</v>
      </c>
      <c r="G76" s="278"/>
    </row>
    <row r="77" spans="1:7" x14ac:dyDescent="0.25">
      <c r="A77" s="62" t="s">
        <v>408</v>
      </c>
      <c r="B77" s="62" t="s">
        <v>409</v>
      </c>
      <c r="C77" s="63">
        <f>Kulud!C78</f>
        <v>30992</v>
      </c>
      <c r="D77" s="63">
        <f>Kulud!D78</f>
        <v>33654</v>
      </c>
      <c r="E77" s="63">
        <f>Kulud!E78</f>
        <v>21038.2</v>
      </c>
      <c r="F77" s="63">
        <f>Kulud!F78</f>
        <v>20935.8</v>
      </c>
      <c r="G77" s="267"/>
    </row>
    <row r="78" spans="1:7" x14ac:dyDescent="0.25">
      <c r="A78" s="62" t="s">
        <v>410</v>
      </c>
      <c r="B78" s="62" t="s">
        <v>401</v>
      </c>
      <c r="C78" s="63">
        <f>Kulud!C79</f>
        <v>1290</v>
      </c>
      <c r="D78" s="63">
        <f>Kulud!D79</f>
        <v>0</v>
      </c>
      <c r="E78" s="63">
        <f>Kulud!E79</f>
        <v>2357.5099999999998</v>
      </c>
      <c r="F78" s="63">
        <f>Kulud!F79</f>
        <v>2248.1799999999998</v>
      </c>
      <c r="G78" s="267"/>
    </row>
    <row r="79" spans="1:7" x14ac:dyDescent="0.25">
      <c r="A79" s="62" t="s">
        <v>411</v>
      </c>
      <c r="B79" s="62" t="s">
        <v>403</v>
      </c>
      <c r="C79" s="63">
        <f>Kulud!C80</f>
        <v>2020</v>
      </c>
      <c r="D79" s="63">
        <f>Kulud!D80</f>
        <v>0</v>
      </c>
      <c r="E79" s="63">
        <f>Kulud!E80</f>
        <v>1771.33</v>
      </c>
      <c r="F79" s="63">
        <f>Kulud!F80</f>
        <v>1771.33</v>
      </c>
      <c r="G79" s="267"/>
    </row>
    <row r="80" spans="1:7" x14ac:dyDescent="0.25">
      <c r="A80" s="62" t="s">
        <v>412</v>
      </c>
      <c r="B80" s="62" t="s">
        <v>413</v>
      </c>
      <c r="C80" s="63">
        <f>Kulud!C81</f>
        <v>1660</v>
      </c>
      <c r="D80" s="63">
        <f>Kulud!D81</f>
        <v>0</v>
      </c>
      <c r="E80" s="63">
        <f>Kulud!E81</f>
        <v>1501</v>
      </c>
      <c r="F80" s="63">
        <f>Kulud!F81</f>
        <v>1501</v>
      </c>
      <c r="G80" s="267"/>
    </row>
    <row r="81" spans="1:7" x14ac:dyDescent="0.25">
      <c r="A81" s="62"/>
      <c r="B81" s="62"/>
      <c r="C81" s="63"/>
      <c r="D81" s="63"/>
      <c r="E81" s="63"/>
      <c r="F81" s="63"/>
      <c r="G81" s="267"/>
    </row>
    <row r="82" spans="1:7" x14ac:dyDescent="0.25">
      <c r="A82" s="60" t="s">
        <v>414</v>
      </c>
      <c r="B82" s="60" t="s">
        <v>415</v>
      </c>
      <c r="C82" s="61">
        <f>C83+C84+C85+C86+C87+C88+C89+C90+C91</f>
        <v>634856</v>
      </c>
      <c r="D82" s="61">
        <f>D83+D84+D85+D86+D87+D88+D89+D90+D91</f>
        <v>596597</v>
      </c>
      <c r="E82" s="61">
        <f>E83+E84+E85+E86+E87+E88+E89+E90+E91</f>
        <v>575309.19000000006</v>
      </c>
      <c r="F82" s="61">
        <f>F83+F84+F85+F86+F87+F88+F89+F90+F91</f>
        <v>607048.67000000004</v>
      </c>
      <c r="G82" s="278"/>
    </row>
    <row r="83" spans="1:7" x14ac:dyDescent="0.25">
      <c r="A83" s="62" t="s">
        <v>416</v>
      </c>
      <c r="B83" s="62" t="s">
        <v>417</v>
      </c>
      <c r="C83" s="63">
        <f>Kulud!C84</f>
        <v>240540</v>
      </c>
      <c r="D83" s="63">
        <f>Kulud!D84</f>
        <v>232470</v>
      </c>
      <c r="E83" s="63">
        <f>Kulud!E84</f>
        <v>224058.87</v>
      </c>
      <c r="F83" s="63">
        <f>Kulud!F84</f>
        <v>237505.56</v>
      </c>
      <c r="G83" s="267"/>
    </row>
    <row r="84" spans="1:7" x14ac:dyDescent="0.25">
      <c r="A84" s="62" t="s">
        <v>418</v>
      </c>
      <c r="B84" s="62" t="s">
        <v>419</v>
      </c>
      <c r="C84" s="63">
        <f>Kulud!C85</f>
        <v>149710</v>
      </c>
      <c r="D84" s="63">
        <f>Kulud!D85</f>
        <v>125070</v>
      </c>
      <c r="E84" s="63">
        <f>Kulud!E85</f>
        <v>136466.37</v>
      </c>
      <c r="F84" s="63">
        <f>Kulud!F85</f>
        <v>141544.44</v>
      </c>
      <c r="G84" s="267"/>
    </row>
    <row r="85" spans="1:7" x14ac:dyDescent="0.25">
      <c r="A85" s="62" t="s">
        <v>420</v>
      </c>
      <c r="B85" s="62" t="s">
        <v>421</v>
      </c>
      <c r="C85" s="63">
        <f>Kulud!C86</f>
        <v>24395</v>
      </c>
      <c r="D85" s="63">
        <f>Kulud!D86</f>
        <v>23790</v>
      </c>
      <c r="E85" s="63">
        <f>Kulud!E86</f>
        <v>19723.319999999996</v>
      </c>
      <c r="F85" s="63">
        <f>Kulud!F86</f>
        <v>18944.150000000005</v>
      </c>
      <c r="G85" s="267"/>
    </row>
    <row r="86" spans="1:7" x14ac:dyDescent="0.25">
      <c r="A86" s="62" t="s">
        <v>422</v>
      </c>
      <c r="B86" s="62" t="s">
        <v>423</v>
      </c>
      <c r="C86" s="63">
        <f>Kulud!C87</f>
        <v>58380</v>
      </c>
      <c r="D86" s="63">
        <f>Kulud!D87</f>
        <v>60053</v>
      </c>
      <c r="E86" s="63">
        <f>Kulud!E87</f>
        <v>42330.9</v>
      </c>
      <c r="F86" s="63">
        <f>Kulud!F87</f>
        <v>41417.619999999995</v>
      </c>
      <c r="G86" s="267"/>
    </row>
    <row r="87" spans="1:7" x14ac:dyDescent="0.25">
      <c r="A87" s="62" t="s">
        <v>424</v>
      </c>
      <c r="B87" s="62" t="s">
        <v>425</v>
      </c>
      <c r="C87" s="63">
        <f>Kulud!C88</f>
        <v>17840</v>
      </c>
      <c r="D87" s="63">
        <f>Kulud!D88</f>
        <v>24746</v>
      </c>
      <c r="E87" s="63">
        <f>Kulud!E88</f>
        <v>41810.520000000004</v>
      </c>
      <c r="F87" s="63">
        <f>Kulud!F88</f>
        <v>38495.360000000001</v>
      </c>
      <c r="G87" s="267"/>
    </row>
    <row r="88" spans="1:7" x14ac:dyDescent="0.25">
      <c r="A88" s="62" t="s">
        <v>426</v>
      </c>
      <c r="B88" s="62" t="s">
        <v>427</v>
      </c>
      <c r="C88" s="63">
        <f>Kulud!C89</f>
        <v>25736</v>
      </c>
      <c r="D88" s="63">
        <f>Kulud!D89</f>
        <v>21217</v>
      </c>
      <c r="E88" s="63">
        <f>Kulud!E89</f>
        <v>19318.22</v>
      </c>
      <c r="F88" s="63">
        <f>Kulud!F89</f>
        <v>19745.849999999995</v>
      </c>
      <c r="G88" s="267"/>
    </row>
    <row r="89" spans="1:7" x14ac:dyDescent="0.25">
      <c r="A89" s="62" t="s">
        <v>428</v>
      </c>
      <c r="B89" s="62" t="s">
        <v>429</v>
      </c>
      <c r="C89" s="63">
        <f>Kulud!C90</f>
        <v>82525</v>
      </c>
      <c r="D89" s="63">
        <f>Kulud!D90</f>
        <v>64913</v>
      </c>
      <c r="E89" s="63">
        <f>Kulud!E90</f>
        <v>67964.44</v>
      </c>
      <c r="F89" s="63">
        <f>Kulud!F90</f>
        <v>88079.89999999998</v>
      </c>
      <c r="G89" s="267"/>
    </row>
    <row r="90" spans="1:7" x14ac:dyDescent="0.25">
      <c r="A90" s="62" t="s">
        <v>430</v>
      </c>
      <c r="B90" s="62" t="s">
        <v>431</v>
      </c>
      <c r="C90" s="63">
        <f>Kulud!C91</f>
        <v>8590</v>
      </c>
      <c r="D90" s="63">
        <f>Kulud!D91</f>
        <v>9373</v>
      </c>
      <c r="E90" s="63">
        <f>Kulud!E91</f>
        <v>8881.09</v>
      </c>
      <c r="F90" s="63">
        <f>Kulud!F91</f>
        <v>8865</v>
      </c>
      <c r="G90" s="267"/>
    </row>
    <row r="91" spans="1:7" x14ac:dyDescent="0.25">
      <c r="A91" s="62" t="s">
        <v>432</v>
      </c>
      <c r="B91" s="62" t="s">
        <v>433</v>
      </c>
      <c r="C91" s="63">
        <f>Kulud!C92</f>
        <v>27140</v>
      </c>
      <c r="D91" s="63">
        <f>Kulud!D92</f>
        <v>34965</v>
      </c>
      <c r="E91" s="63">
        <f>Kulud!E92</f>
        <v>14755.460000000003</v>
      </c>
      <c r="F91" s="63">
        <f>Kulud!F92</f>
        <v>12450.79</v>
      </c>
      <c r="G91" s="267"/>
    </row>
    <row r="92" spans="1:7" x14ac:dyDescent="0.25">
      <c r="A92" s="62"/>
      <c r="B92" s="62"/>
      <c r="C92" s="63"/>
      <c r="D92" s="63"/>
      <c r="E92" s="63"/>
      <c r="F92" s="63"/>
      <c r="G92" s="267"/>
    </row>
    <row r="93" spans="1:7" x14ac:dyDescent="0.25">
      <c r="A93" s="60" t="s">
        <v>434</v>
      </c>
      <c r="B93" s="60" t="s">
        <v>435</v>
      </c>
      <c r="C93" s="61">
        <f>C94+C95+C96+C97+C98+C99</f>
        <v>350850</v>
      </c>
      <c r="D93" s="61">
        <f>D94+D95+D96+D97+D98+D99</f>
        <v>371673.59999999998</v>
      </c>
      <c r="E93" s="61">
        <f>E94+E95+E96+E97+E98+E99</f>
        <v>350009.61</v>
      </c>
      <c r="F93" s="61">
        <f>F94+F95+F96+F97+F98+F99</f>
        <v>359071.63999999996</v>
      </c>
      <c r="G93" s="278"/>
    </row>
    <row r="94" spans="1:7" x14ac:dyDescent="0.25">
      <c r="A94" s="62" t="s">
        <v>436</v>
      </c>
      <c r="B94" s="62" t="s">
        <v>437</v>
      </c>
      <c r="C94" s="63">
        <f>Kulud!C95</f>
        <v>57000</v>
      </c>
      <c r="D94" s="63">
        <f>Kulud!D95</f>
        <v>57250</v>
      </c>
      <c r="E94" s="63">
        <f>Kulud!E95</f>
        <v>53769.26</v>
      </c>
      <c r="F94" s="63">
        <f>Kulud!F95</f>
        <v>54573.58</v>
      </c>
      <c r="G94" s="267"/>
    </row>
    <row r="95" spans="1:7" x14ac:dyDescent="0.25">
      <c r="A95" s="62" t="s">
        <v>438</v>
      </c>
      <c r="B95" s="62" t="s">
        <v>439</v>
      </c>
      <c r="C95" s="63">
        <f>Kulud!C96</f>
        <v>250</v>
      </c>
      <c r="D95" s="63">
        <f>Kulud!D96</f>
        <v>100</v>
      </c>
      <c r="E95" s="63">
        <f>Kulud!E96</f>
        <v>842.2</v>
      </c>
      <c r="F95" s="63">
        <f>Kulud!F96</f>
        <v>1186.8600000000001</v>
      </c>
      <c r="G95" s="267"/>
    </row>
    <row r="96" spans="1:7" x14ac:dyDescent="0.25">
      <c r="A96" s="62" t="s">
        <v>440</v>
      </c>
      <c r="B96" s="62" t="s">
        <v>441</v>
      </c>
      <c r="C96" s="63">
        <f>Kulud!C97</f>
        <v>271300</v>
      </c>
      <c r="D96" s="63">
        <f>Kulud!D97</f>
        <v>300827.59999999998</v>
      </c>
      <c r="E96" s="63">
        <f>Kulud!E97</f>
        <v>254810.21</v>
      </c>
      <c r="F96" s="63">
        <f>Kulud!F97</f>
        <v>264553.98999999993</v>
      </c>
      <c r="G96" s="267"/>
    </row>
    <row r="97" spans="1:7" x14ac:dyDescent="0.25">
      <c r="A97" s="62" t="s">
        <v>442</v>
      </c>
      <c r="B97" s="62" t="s">
        <v>443</v>
      </c>
      <c r="C97" s="63">
        <f>Kulud!C98</f>
        <v>15000</v>
      </c>
      <c r="D97" s="63">
        <f>Kulud!D98</f>
        <v>12500</v>
      </c>
      <c r="E97" s="63">
        <f>Kulud!E98</f>
        <v>14986.32</v>
      </c>
      <c r="F97" s="63">
        <f>Kulud!F98</f>
        <v>14986.32</v>
      </c>
      <c r="G97" s="267"/>
    </row>
    <row r="98" spans="1:7" x14ac:dyDescent="0.25">
      <c r="A98" s="62" t="s">
        <v>444</v>
      </c>
      <c r="B98" s="62" t="s">
        <v>445</v>
      </c>
      <c r="C98" s="63">
        <f>Kulud!C99</f>
        <v>5400</v>
      </c>
      <c r="D98" s="63">
        <f>Kulud!D99</f>
        <v>600</v>
      </c>
      <c r="E98" s="63">
        <f>Kulud!E99</f>
        <v>20496.650000000001</v>
      </c>
      <c r="F98" s="63">
        <f>Kulud!F99</f>
        <v>18817.129999999997</v>
      </c>
      <c r="G98" s="267"/>
    </row>
    <row r="99" spans="1:7" x14ac:dyDescent="0.25">
      <c r="A99" s="62" t="s">
        <v>446</v>
      </c>
      <c r="B99" s="62" t="s">
        <v>447</v>
      </c>
      <c r="C99" s="63">
        <f>Kulud!C100</f>
        <v>1900</v>
      </c>
      <c r="D99" s="63">
        <f>Kulud!D100</f>
        <v>396</v>
      </c>
      <c r="E99" s="63">
        <f>Kulud!E100</f>
        <v>5104.97</v>
      </c>
      <c r="F99" s="63">
        <f>Kulud!F100</f>
        <v>4953.76</v>
      </c>
      <c r="G99" s="267"/>
    </row>
    <row r="100" spans="1:7" x14ac:dyDescent="0.25">
      <c r="A100" s="62"/>
      <c r="B100" s="62"/>
      <c r="C100" s="63"/>
      <c r="D100" s="63"/>
      <c r="E100" s="63"/>
      <c r="F100" s="63"/>
      <c r="G100" s="267"/>
    </row>
    <row r="101" spans="1:7" x14ac:dyDescent="0.25">
      <c r="A101" s="60" t="s">
        <v>448</v>
      </c>
      <c r="B101" s="60" t="s">
        <v>449</v>
      </c>
      <c r="C101" s="61">
        <f>C102+C103+C104+C105+C106+C107</f>
        <v>133548</v>
      </c>
      <c r="D101" s="61">
        <f>D102+D103+D104+D105+D106+D107</f>
        <v>120215</v>
      </c>
      <c r="E101" s="61">
        <f>E102+E103+E104+E105+E106+E107</f>
        <v>108203.34000000001</v>
      </c>
      <c r="F101" s="61">
        <f>F102+F103+F104+F105+F106+F107</f>
        <v>109165.09</v>
      </c>
      <c r="G101" s="278"/>
    </row>
    <row r="102" spans="1:7" x14ac:dyDescent="0.25">
      <c r="A102" s="62" t="s">
        <v>450</v>
      </c>
      <c r="B102" s="62" t="s">
        <v>451</v>
      </c>
      <c r="C102" s="63">
        <f>Kulud!C103</f>
        <v>53100</v>
      </c>
      <c r="D102" s="63">
        <f>Kulud!D103</f>
        <v>37300</v>
      </c>
      <c r="E102" s="63">
        <f>Kulud!E103</f>
        <v>37726.39</v>
      </c>
      <c r="F102" s="63">
        <f>Kulud!F103</f>
        <v>37943.360000000001</v>
      </c>
      <c r="G102" s="267"/>
    </row>
    <row r="103" spans="1:7" x14ac:dyDescent="0.25">
      <c r="A103" s="62" t="s">
        <v>452</v>
      </c>
      <c r="B103" s="62" t="s">
        <v>453</v>
      </c>
      <c r="C103" s="63">
        <f>Kulud!C104</f>
        <v>2250</v>
      </c>
      <c r="D103" s="63">
        <f>Kulud!D104</f>
        <v>3360</v>
      </c>
      <c r="E103" s="63">
        <f>Kulud!E104</f>
        <v>4042.71</v>
      </c>
      <c r="F103" s="63">
        <f>Kulud!F104</f>
        <v>4189.59</v>
      </c>
      <c r="G103" s="267"/>
    </row>
    <row r="104" spans="1:7" x14ac:dyDescent="0.25">
      <c r="A104" s="62" t="s">
        <v>454</v>
      </c>
      <c r="B104" s="62" t="s">
        <v>455</v>
      </c>
      <c r="C104" s="63">
        <f>Kulud!C105</f>
        <v>14400</v>
      </c>
      <c r="D104" s="63">
        <f>Kulud!D105</f>
        <v>18380</v>
      </c>
      <c r="E104" s="63">
        <f>Kulud!E105</f>
        <v>13178.669999999998</v>
      </c>
      <c r="F104" s="63">
        <f>Kulud!F105</f>
        <v>12422.379999999997</v>
      </c>
      <c r="G104" s="267"/>
    </row>
    <row r="105" spans="1:7" x14ac:dyDescent="0.25">
      <c r="A105" s="62" t="s">
        <v>456</v>
      </c>
      <c r="B105" s="62" t="s">
        <v>457</v>
      </c>
      <c r="C105" s="63">
        <f>Kulud!C106</f>
        <v>10120</v>
      </c>
      <c r="D105" s="63">
        <f>Kulud!D106</f>
        <v>7447</v>
      </c>
      <c r="E105" s="63">
        <f>Kulud!E106</f>
        <v>7270.7800000000007</v>
      </c>
      <c r="F105" s="63">
        <f>Kulud!F106</f>
        <v>7550.7800000000007</v>
      </c>
      <c r="G105" s="267"/>
    </row>
    <row r="106" spans="1:7" x14ac:dyDescent="0.25">
      <c r="A106" s="62" t="s">
        <v>458</v>
      </c>
      <c r="B106" s="62" t="s">
        <v>459</v>
      </c>
      <c r="C106" s="63">
        <f>Kulud!C107</f>
        <v>52278</v>
      </c>
      <c r="D106" s="63">
        <f>Kulud!D107</f>
        <v>52327</v>
      </c>
      <c r="E106" s="63">
        <f>Kulud!E107</f>
        <v>44951.720000000008</v>
      </c>
      <c r="F106" s="63">
        <f>Kulud!F107</f>
        <v>45796.160000000003</v>
      </c>
      <c r="G106" s="267"/>
    </row>
    <row r="107" spans="1:7" x14ac:dyDescent="0.25">
      <c r="A107" s="62" t="s">
        <v>460</v>
      </c>
      <c r="B107" s="62" t="s">
        <v>461</v>
      </c>
      <c r="C107" s="63">
        <f>Kulud!C108</f>
        <v>1400</v>
      </c>
      <c r="D107" s="63">
        <f>Kulud!D108</f>
        <v>1401</v>
      </c>
      <c r="E107" s="63">
        <f>Kulud!E108</f>
        <v>1033.07</v>
      </c>
      <c r="F107" s="63">
        <f>Kulud!F108</f>
        <v>1262.8200000000002</v>
      </c>
      <c r="G107" s="267"/>
    </row>
    <row r="108" spans="1:7" x14ac:dyDescent="0.25">
      <c r="A108" s="62"/>
      <c r="B108" s="62"/>
      <c r="C108" s="63"/>
      <c r="D108" s="63"/>
      <c r="E108" s="63"/>
      <c r="F108" s="63"/>
      <c r="G108" s="267"/>
    </row>
    <row r="109" spans="1:7" x14ac:dyDescent="0.25">
      <c r="A109" s="60" t="s">
        <v>462</v>
      </c>
      <c r="B109" s="60" t="s">
        <v>463</v>
      </c>
      <c r="C109" s="61">
        <f>C110+C111+C112+C113+C114</f>
        <v>73097</v>
      </c>
      <c r="D109" s="61">
        <f>D110+D111+D112+D113+D114</f>
        <v>79697.790000000008</v>
      </c>
      <c r="E109" s="61">
        <f>E110+E111+E112+E113+E114</f>
        <v>82809.759999999995</v>
      </c>
      <c r="F109" s="61">
        <f>F110+F111+F112+F113+F114</f>
        <v>82473.959999999992</v>
      </c>
      <c r="G109" s="278"/>
    </row>
    <row r="110" spans="1:7" x14ac:dyDescent="0.25">
      <c r="A110" s="62" t="s">
        <v>464</v>
      </c>
      <c r="B110" s="62" t="s">
        <v>465</v>
      </c>
      <c r="C110" s="63">
        <f>Kulud!C111</f>
        <v>25955</v>
      </c>
      <c r="D110" s="63">
        <f>Kulud!D111</f>
        <v>17840.79</v>
      </c>
      <c r="E110" s="63">
        <f>Kulud!E111</f>
        <v>20468.34</v>
      </c>
      <c r="F110" s="63">
        <f>Kulud!F111</f>
        <v>20304.64</v>
      </c>
      <c r="G110" s="267"/>
    </row>
    <row r="111" spans="1:7" x14ac:dyDescent="0.25">
      <c r="A111" s="62" t="s">
        <v>466</v>
      </c>
      <c r="B111" s="62" t="s">
        <v>467</v>
      </c>
      <c r="C111" s="63">
        <f>Kulud!C112</f>
        <v>6030</v>
      </c>
      <c r="D111" s="63">
        <f>Kulud!D112</f>
        <v>10000</v>
      </c>
      <c r="E111" s="63">
        <f>Kulud!E112</f>
        <v>7012.67</v>
      </c>
      <c r="F111" s="63">
        <f>Kulud!F112</f>
        <v>6816.57</v>
      </c>
      <c r="G111" s="267"/>
    </row>
    <row r="112" spans="1:7" x14ac:dyDescent="0.25">
      <c r="A112" s="62" t="s">
        <v>468</v>
      </c>
      <c r="B112" s="62" t="s">
        <v>469</v>
      </c>
      <c r="C112" s="63">
        <f>Kulud!C113</f>
        <v>21581</v>
      </c>
      <c r="D112" s="63">
        <f>Kulud!D113</f>
        <v>28524</v>
      </c>
      <c r="E112" s="63">
        <f>Kulud!E113</f>
        <v>14242.779999999999</v>
      </c>
      <c r="F112" s="63">
        <f>Kulud!F113</f>
        <v>14519.62</v>
      </c>
      <c r="G112" s="267"/>
    </row>
    <row r="113" spans="1:7" x14ac:dyDescent="0.25">
      <c r="A113" s="62" t="s">
        <v>470</v>
      </c>
      <c r="B113" s="62" t="s">
        <v>471</v>
      </c>
      <c r="C113" s="63">
        <f>Kulud!C114</f>
        <v>6325</v>
      </c>
      <c r="D113" s="63">
        <f>Kulud!D114</f>
        <v>1861</v>
      </c>
      <c r="E113" s="63">
        <f>Kulud!E114</f>
        <v>4300.92</v>
      </c>
      <c r="F113" s="63">
        <f>Kulud!F114</f>
        <v>3822.5199999999995</v>
      </c>
      <c r="G113" s="267"/>
    </row>
    <row r="114" spans="1:7" x14ac:dyDescent="0.25">
      <c r="A114" s="62" t="s">
        <v>472</v>
      </c>
      <c r="B114" s="62" t="s">
        <v>473</v>
      </c>
      <c r="C114" s="63">
        <f>Kulud!C115</f>
        <v>13206</v>
      </c>
      <c r="D114" s="63">
        <f>Kulud!D115</f>
        <v>21472</v>
      </c>
      <c r="E114" s="63">
        <f>Kulud!E115</f>
        <v>36785.049999999996</v>
      </c>
      <c r="F114" s="63">
        <f>Kulud!F115</f>
        <v>37010.609999999986</v>
      </c>
      <c r="G114" s="267"/>
    </row>
    <row r="115" spans="1:7" x14ac:dyDescent="0.25">
      <c r="A115" s="62"/>
      <c r="B115" s="62"/>
      <c r="C115" s="63"/>
      <c r="D115" s="63"/>
      <c r="E115" s="63"/>
      <c r="F115" s="63"/>
      <c r="G115" s="267"/>
    </row>
    <row r="116" spans="1:7" x14ac:dyDescent="0.25">
      <c r="A116" s="60" t="s">
        <v>474</v>
      </c>
      <c r="B116" s="60" t="s">
        <v>475</v>
      </c>
      <c r="C116" s="61">
        <f>C117+C118+C119+C120</f>
        <v>57154</v>
      </c>
      <c r="D116" s="61">
        <f>D117+D118+D119+D120</f>
        <v>63663.41</v>
      </c>
      <c r="E116" s="61">
        <f>E117+E118+E119+E120</f>
        <v>89119.59</v>
      </c>
      <c r="F116" s="61">
        <f>F117+F118+F119+F120</f>
        <v>88971.21</v>
      </c>
      <c r="G116" s="278"/>
    </row>
    <row r="117" spans="1:7" x14ac:dyDescent="0.25">
      <c r="A117" s="62" t="s">
        <v>476</v>
      </c>
      <c r="B117" s="62" t="s">
        <v>477</v>
      </c>
      <c r="C117" s="63">
        <f>Kulud!C118</f>
        <v>49520</v>
      </c>
      <c r="D117" s="63">
        <f>Kulud!D118</f>
        <v>55168.41</v>
      </c>
      <c r="E117" s="63">
        <f>Kulud!E118</f>
        <v>77353.34</v>
      </c>
      <c r="F117" s="63">
        <f>Kulud!F118</f>
        <v>77516.459999999992</v>
      </c>
      <c r="G117" s="267"/>
    </row>
    <row r="118" spans="1:7" x14ac:dyDescent="0.25">
      <c r="A118" s="62" t="s">
        <v>478</v>
      </c>
      <c r="B118" s="62" t="s">
        <v>479</v>
      </c>
      <c r="C118" s="63">
        <f>Kulud!C119</f>
        <v>6750</v>
      </c>
      <c r="D118" s="63">
        <f>Kulud!D119</f>
        <v>6595</v>
      </c>
      <c r="E118" s="63">
        <f>Kulud!E119</f>
        <v>6453.17</v>
      </c>
      <c r="F118" s="63">
        <f>Kulud!F119</f>
        <v>6424.21</v>
      </c>
      <c r="G118" s="267"/>
    </row>
    <row r="119" spans="1:7" x14ac:dyDescent="0.25">
      <c r="A119" s="62" t="s">
        <v>480</v>
      </c>
      <c r="B119" s="62" t="s">
        <v>481</v>
      </c>
      <c r="C119" s="63">
        <f>Kulud!C120</f>
        <v>500</v>
      </c>
      <c r="D119" s="63">
        <f>Kulud!D120</f>
        <v>200</v>
      </c>
      <c r="E119" s="63">
        <f>Kulud!E120</f>
        <v>990.39</v>
      </c>
      <c r="F119" s="63">
        <f>Kulud!F120</f>
        <v>707.85</v>
      </c>
      <c r="G119" s="267"/>
    </row>
    <row r="120" spans="1:7" x14ac:dyDescent="0.25">
      <c r="A120" s="62" t="s">
        <v>482</v>
      </c>
      <c r="B120" s="62" t="s">
        <v>461</v>
      </c>
      <c r="C120" s="63">
        <f>Kulud!C121</f>
        <v>384</v>
      </c>
      <c r="D120" s="63">
        <f>Kulud!D121</f>
        <v>1700</v>
      </c>
      <c r="E120" s="63">
        <f>Kulud!E121</f>
        <v>4322.6899999999996</v>
      </c>
      <c r="F120" s="63">
        <f>Kulud!F121</f>
        <v>4322.6899999999996</v>
      </c>
      <c r="G120" s="267"/>
    </row>
    <row r="121" spans="1:7" x14ac:dyDescent="0.25">
      <c r="A121" s="62"/>
      <c r="B121" s="62"/>
      <c r="C121" s="63"/>
      <c r="D121" s="63"/>
      <c r="E121" s="63"/>
      <c r="F121" s="63"/>
      <c r="G121" s="267"/>
    </row>
    <row r="122" spans="1:7" x14ac:dyDescent="0.25">
      <c r="A122" s="60" t="s">
        <v>483</v>
      </c>
      <c r="B122" s="60" t="s">
        <v>484</v>
      </c>
      <c r="C122" s="61">
        <f>C123</f>
        <v>6100</v>
      </c>
      <c r="D122" s="61">
        <f>D123</f>
        <v>6200</v>
      </c>
      <c r="E122" s="61">
        <f>E123</f>
        <v>4449.45</v>
      </c>
      <c r="F122" s="61">
        <f>F123</f>
        <v>4471.05</v>
      </c>
      <c r="G122" s="278"/>
    </row>
    <row r="123" spans="1:7" x14ac:dyDescent="0.25">
      <c r="A123" s="62" t="s">
        <v>485</v>
      </c>
      <c r="B123" s="62" t="s">
        <v>486</v>
      </c>
      <c r="C123" s="63">
        <f>Kulud!C124</f>
        <v>6100</v>
      </c>
      <c r="D123" s="63">
        <f>Kulud!D124</f>
        <v>6200</v>
      </c>
      <c r="E123" s="63">
        <f>Kulud!E124</f>
        <v>4449.45</v>
      </c>
      <c r="F123" s="63">
        <f>Kulud!F124</f>
        <v>4471.05</v>
      </c>
      <c r="G123" s="267"/>
    </row>
    <row r="124" spans="1:7" x14ac:dyDescent="0.25">
      <c r="A124" s="62"/>
      <c r="B124" s="62"/>
      <c r="C124" s="63"/>
      <c r="D124" s="63"/>
      <c r="E124" s="63"/>
      <c r="F124" s="63"/>
      <c r="G124" s="267"/>
    </row>
    <row r="125" spans="1:7" x14ac:dyDescent="0.25">
      <c r="A125" s="60" t="s">
        <v>487</v>
      </c>
      <c r="B125" s="60" t="s">
        <v>488</v>
      </c>
      <c r="C125" s="61">
        <f>C126+C127</f>
        <v>194200</v>
      </c>
      <c r="D125" s="61">
        <f>D126+D127</f>
        <v>217077.5</v>
      </c>
      <c r="E125" s="61">
        <f>E126+E127</f>
        <v>177556.51</v>
      </c>
      <c r="F125" s="61">
        <f>F126+F127</f>
        <v>178244.27000000002</v>
      </c>
      <c r="G125" s="278"/>
    </row>
    <row r="126" spans="1:7" x14ac:dyDescent="0.25">
      <c r="A126" s="62" t="s">
        <v>489</v>
      </c>
      <c r="B126" s="62" t="s">
        <v>490</v>
      </c>
      <c r="C126" s="63">
        <f>Kulud!C127</f>
        <v>94200</v>
      </c>
      <c r="D126" s="63">
        <f>Kulud!D127</f>
        <v>138077.5</v>
      </c>
      <c r="E126" s="63">
        <f>Kulud!E127</f>
        <v>90054.63</v>
      </c>
      <c r="F126" s="63">
        <f>Kulud!F127</f>
        <v>90592.150000000023</v>
      </c>
      <c r="G126" s="267"/>
    </row>
    <row r="127" spans="1:7" x14ac:dyDescent="0.25">
      <c r="A127" s="62" t="s">
        <v>491</v>
      </c>
      <c r="B127" s="62" t="s">
        <v>492</v>
      </c>
      <c r="C127" s="63">
        <f>Kulud!C128</f>
        <v>100000</v>
      </c>
      <c r="D127" s="63">
        <f>Kulud!D128</f>
        <v>79000</v>
      </c>
      <c r="E127" s="63">
        <f>Kulud!E128</f>
        <v>87501.87999999999</v>
      </c>
      <c r="F127" s="63">
        <f>Kulud!F128</f>
        <v>87652.12</v>
      </c>
      <c r="G127" s="267"/>
    </row>
    <row r="128" spans="1:7" x14ac:dyDescent="0.25">
      <c r="A128" s="62"/>
      <c r="B128" s="62"/>
      <c r="C128" s="63"/>
      <c r="D128" s="63"/>
      <c r="E128" s="63"/>
      <c r="F128" s="63"/>
      <c r="G128" s="267"/>
    </row>
    <row r="129" spans="1:7" x14ac:dyDescent="0.25">
      <c r="A129" s="60" t="s">
        <v>493</v>
      </c>
      <c r="B129" s="60" t="s">
        <v>494</v>
      </c>
      <c r="C129" s="61">
        <f>C130+C131</f>
        <v>11288</v>
      </c>
      <c r="D129" s="61">
        <f>D130+D131</f>
        <v>20093</v>
      </c>
      <c r="E129" s="61">
        <f>E130+E131</f>
        <v>10664.58</v>
      </c>
      <c r="F129" s="61">
        <f>F130+F131</f>
        <v>10581.22</v>
      </c>
      <c r="G129" s="278"/>
    </row>
    <row r="130" spans="1:7" x14ac:dyDescent="0.25">
      <c r="A130" s="62" t="s">
        <v>495</v>
      </c>
      <c r="B130" s="62" t="s">
        <v>496</v>
      </c>
      <c r="C130" s="63">
        <f>Kulud!C131</f>
        <v>1605</v>
      </c>
      <c r="D130" s="63">
        <f>Kulud!D131</f>
        <v>10585</v>
      </c>
      <c r="E130" s="63">
        <f>Kulud!E131</f>
        <v>3010.8299999999995</v>
      </c>
      <c r="F130" s="63">
        <f>Kulud!F131</f>
        <v>2927.47</v>
      </c>
      <c r="G130" s="267"/>
    </row>
    <row r="131" spans="1:7" x14ac:dyDescent="0.25">
      <c r="A131" s="62" t="s">
        <v>497</v>
      </c>
      <c r="B131" s="62" t="s">
        <v>498</v>
      </c>
      <c r="C131" s="63">
        <f>Kulud!C132</f>
        <v>9683</v>
      </c>
      <c r="D131" s="63">
        <f>Kulud!D132</f>
        <v>9508</v>
      </c>
      <c r="E131" s="63">
        <f>Kulud!E132</f>
        <v>7653.75</v>
      </c>
      <c r="F131" s="63">
        <f>Kulud!F132</f>
        <v>7653.75</v>
      </c>
      <c r="G131" s="267"/>
    </row>
    <row r="132" spans="1:7" x14ac:dyDescent="0.25">
      <c r="A132" s="62"/>
      <c r="B132" s="62"/>
      <c r="C132" s="63"/>
      <c r="D132" s="63"/>
      <c r="E132" s="63"/>
      <c r="F132" s="63"/>
      <c r="G132" s="267"/>
    </row>
    <row r="133" spans="1:7" x14ac:dyDescent="0.25">
      <c r="A133" s="60" t="s">
        <v>499</v>
      </c>
      <c r="B133" s="60" t="s">
        <v>500</v>
      </c>
      <c r="C133" s="61">
        <f>C134+C135</f>
        <v>15050</v>
      </c>
      <c r="D133" s="61">
        <f>D134+D135</f>
        <v>14600</v>
      </c>
      <c r="E133" s="61">
        <f>E134+E135</f>
        <v>14529.64</v>
      </c>
      <c r="F133" s="61">
        <f>F134+F135</f>
        <v>13595.76</v>
      </c>
      <c r="G133" s="278"/>
    </row>
    <row r="134" spans="1:7" x14ac:dyDescent="0.25">
      <c r="A134" s="62" t="s">
        <v>501</v>
      </c>
      <c r="B134" s="62" t="s">
        <v>502</v>
      </c>
      <c r="C134" s="63">
        <f>Kulud!C135</f>
        <v>15050</v>
      </c>
      <c r="D134" s="63">
        <f>Kulud!D135</f>
        <v>14600</v>
      </c>
      <c r="E134" s="63">
        <f>Kulud!E135</f>
        <v>14145.4</v>
      </c>
      <c r="F134" s="63">
        <f>Kulud!F135</f>
        <v>12650.99</v>
      </c>
      <c r="G134" s="267"/>
    </row>
    <row r="135" spans="1:7" x14ac:dyDescent="0.25">
      <c r="A135" s="62" t="s">
        <v>503</v>
      </c>
      <c r="B135" s="62" t="s">
        <v>504</v>
      </c>
      <c r="C135" s="63">
        <f>Kulud!C136</f>
        <v>0</v>
      </c>
      <c r="D135" s="63">
        <f>Kulud!D136</f>
        <v>0</v>
      </c>
      <c r="E135" s="63">
        <f>Kulud!E136</f>
        <v>384.24</v>
      </c>
      <c r="F135" s="63">
        <f>Kulud!F136</f>
        <v>944.77</v>
      </c>
      <c r="G135" s="267"/>
    </row>
    <row r="136" spans="1:7" x14ac:dyDescent="0.25">
      <c r="A136" s="62"/>
      <c r="B136" s="62"/>
      <c r="C136" s="63"/>
      <c r="D136" s="63"/>
      <c r="E136" s="63"/>
      <c r="F136" s="63"/>
      <c r="G136" s="267"/>
    </row>
    <row r="137" spans="1:7" x14ac:dyDescent="0.25">
      <c r="A137" s="60" t="s">
        <v>505</v>
      </c>
      <c r="B137" s="60" t="s">
        <v>506</v>
      </c>
      <c r="C137" s="61">
        <f>C138+C139+C140+C141+C142+C143+C144+C145</f>
        <v>214788</v>
      </c>
      <c r="D137" s="61">
        <f>D138+D139+D140+D141+D142+D143+D144+D145</f>
        <v>263502.42</v>
      </c>
      <c r="E137" s="61">
        <f>E138+E139+E140+E141+E142+E143+E144+E145</f>
        <v>243070.90000000002</v>
      </c>
      <c r="F137" s="61">
        <f>F138+F139+F140+F141+F142+F143+F144+F145</f>
        <v>235859.99999999997</v>
      </c>
      <c r="G137" s="278"/>
    </row>
    <row r="138" spans="1:7" x14ac:dyDescent="0.25">
      <c r="A138" s="62" t="s">
        <v>507</v>
      </c>
      <c r="B138" s="62" t="s">
        <v>508</v>
      </c>
      <c r="C138" s="63">
        <f>Kulud!C139</f>
        <v>25840</v>
      </c>
      <c r="D138" s="63">
        <f>Kulud!D139</f>
        <v>24940</v>
      </c>
      <c r="E138" s="63">
        <f>Kulud!E139</f>
        <v>20819.46</v>
      </c>
      <c r="F138" s="63">
        <f>Kulud!F139</f>
        <v>20819.46</v>
      </c>
      <c r="G138" s="267"/>
    </row>
    <row r="139" spans="1:7" x14ac:dyDescent="0.25">
      <c r="A139" s="62" t="s">
        <v>509</v>
      </c>
      <c r="B139" s="62" t="s">
        <v>510</v>
      </c>
      <c r="C139" s="63">
        <f>Kulud!C140</f>
        <v>6820</v>
      </c>
      <c r="D139" s="63">
        <f>Kulud!D140</f>
        <v>13410</v>
      </c>
      <c r="E139" s="63">
        <f>Kulud!E140</f>
        <v>4862.0400000000009</v>
      </c>
      <c r="F139" s="63">
        <f>Kulud!F140</f>
        <v>4862.0400000000009</v>
      </c>
      <c r="G139" s="267"/>
    </row>
    <row r="140" spans="1:7" x14ac:dyDescent="0.25">
      <c r="A140" s="62" t="s">
        <v>511</v>
      </c>
      <c r="B140" s="62" t="s">
        <v>512</v>
      </c>
      <c r="C140" s="63">
        <f>Kulud!C141</f>
        <v>450</v>
      </c>
      <c r="D140" s="63">
        <f>Kulud!D141</f>
        <v>0</v>
      </c>
      <c r="E140" s="63">
        <f>Kulud!E141</f>
        <v>11498.89</v>
      </c>
      <c r="F140" s="63">
        <f>Kulud!F141</f>
        <v>11522.29</v>
      </c>
      <c r="G140" s="267"/>
    </row>
    <row r="141" spans="1:7" x14ac:dyDescent="0.25">
      <c r="A141" s="62" t="s">
        <v>513</v>
      </c>
      <c r="B141" s="62" t="s">
        <v>514</v>
      </c>
      <c r="C141" s="63">
        <f>Kulud!C142</f>
        <v>36578</v>
      </c>
      <c r="D141" s="63">
        <f>Kulud!D142</f>
        <v>32633</v>
      </c>
      <c r="E141" s="63">
        <f>Kulud!E142</f>
        <v>32175.790000000005</v>
      </c>
      <c r="F141" s="63">
        <f>Kulud!F142</f>
        <v>32206.639999999999</v>
      </c>
      <c r="G141" s="267"/>
    </row>
    <row r="142" spans="1:7" x14ac:dyDescent="0.25">
      <c r="A142" s="62" t="s">
        <v>515</v>
      </c>
      <c r="B142" s="62" t="s">
        <v>409</v>
      </c>
      <c r="C142" s="63">
        <f>Kulud!C143</f>
        <v>70000</v>
      </c>
      <c r="D142" s="63">
        <f>Kulud!D143</f>
        <v>70000</v>
      </c>
      <c r="E142" s="63">
        <f>Kulud!E143</f>
        <v>71934.240000000005</v>
      </c>
      <c r="F142" s="63">
        <f>Kulud!F143</f>
        <v>71038.709999999992</v>
      </c>
      <c r="G142" s="267"/>
    </row>
    <row r="143" spans="1:7" x14ac:dyDescent="0.25">
      <c r="A143" s="62" t="s">
        <v>516</v>
      </c>
      <c r="B143" s="62" t="s">
        <v>517</v>
      </c>
      <c r="C143" s="63">
        <f>Kulud!C144</f>
        <v>58000</v>
      </c>
      <c r="D143" s="63">
        <f>Kulud!D144</f>
        <v>58000</v>
      </c>
      <c r="E143" s="63">
        <f>Kulud!E144</f>
        <v>64764.160000000003</v>
      </c>
      <c r="F143" s="63">
        <f>Kulud!F144</f>
        <v>64828.65</v>
      </c>
      <c r="G143" s="267"/>
    </row>
    <row r="144" spans="1:7" x14ac:dyDescent="0.25">
      <c r="A144" s="62" t="s">
        <v>518</v>
      </c>
      <c r="B144" s="62" t="s">
        <v>519</v>
      </c>
      <c r="C144" s="63">
        <f>Kulud!C145</f>
        <v>0</v>
      </c>
      <c r="D144" s="63">
        <f>Kulud!D145</f>
        <v>8952.6</v>
      </c>
      <c r="E144" s="63">
        <f>Kulud!E145</f>
        <v>351.54</v>
      </c>
      <c r="F144" s="63">
        <f>Kulud!F145</f>
        <v>0</v>
      </c>
      <c r="G144" s="267"/>
    </row>
    <row r="145" spans="1:10" x14ac:dyDescent="0.25">
      <c r="A145" s="62" t="s">
        <v>520</v>
      </c>
      <c r="B145" s="62" t="s">
        <v>521</v>
      </c>
      <c r="C145" s="63">
        <f>Kulud!C146</f>
        <v>17100</v>
      </c>
      <c r="D145" s="63">
        <f>Kulud!D146</f>
        <v>55566.82</v>
      </c>
      <c r="E145" s="63">
        <f>Kulud!E146</f>
        <v>36664.78</v>
      </c>
      <c r="F145" s="63">
        <f>Kulud!F146</f>
        <v>30582.21</v>
      </c>
      <c r="G145" s="267"/>
    </row>
    <row r="146" spans="1:10" x14ac:dyDescent="0.25">
      <c r="A146" s="62"/>
      <c r="B146" s="62"/>
      <c r="C146" s="63"/>
      <c r="D146" s="63"/>
      <c r="E146" s="63"/>
      <c r="F146" s="63"/>
      <c r="G146" s="267"/>
    </row>
    <row r="147" spans="1:10" x14ac:dyDescent="0.25">
      <c r="A147" s="60" t="s">
        <v>522</v>
      </c>
      <c r="B147" s="60" t="s">
        <v>523</v>
      </c>
      <c r="C147" s="61">
        <f>C148+C149+C150+C151+C152</f>
        <v>381209</v>
      </c>
      <c r="D147" s="61">
        <f>D148+D149+D150+D151+D152</f>
        <v>353669</v>
      </c>
      <c r="E147" s="61">
        <f>E148+E149+E150+E151+E152</f>
        <v>227447.42000000004</v>
      </c>
      <c r="F147" s="61">
        <f>F148+F149+F150+F151+F152</f>
        <v>227667.31000000003</v>
      </c>
      <c r="G147" s="278"/>
    </row>
    <row r="148" spans="1:10" x14ac:dyDescent="0.25">
      <c r="A148" s="62" t="s">
        <v>524</v>
      </c>
      <c r="B148" s="62" t="s">
        <v>525</v>
      </c>
      <c r="C148" s="63">
        <f>Kulud!C149</f>
        <v>1000</v>
      </c>
      <c r="D148" s="63">
        <f>Kulud!D149</f>
        <v>2000</v>
      </c>
      <c r="E148" s="63">
        <f>Kulud!E149</f>
        <v>6307.54</v>
      </c>
      <c r="F148" s="63">
        <f>Kulud!F149</f>
        <v>6297.9900000000007</v>
      </c>
      <c r="G148" s="267"/>
    </row>
    <row r="149" spans="1:10" x14ac:dyDescent="0.25">
      <c r="A149" s="62" t="s">
        <v>526</v>
      </c>
      <c r="B149" s="62" t="s">
        <v>527</v>
      </c>
      <c r="C149" s="63">
        <f>Kulud!C150</f>
        <v>291171</v>
      </c>
      <c r="D149" s="63">
        <f>Kulud!D150</f>
        <v>293472</v>
      </c>
      <c r="E149" s="63">
        <f>Kulud!E150</f>
        <v>160056.41</v>
      </c>
      <c r="F149" s="63">
        <f>Kulud!F150</f>
        <v>163313.45000000001</v>
      </c>
      <c r="G149" s="267"/>
    </row>
    <row r="150" spans="1:10" x14ac:dyDescent="0.25">
      <c r="A150" s="62" t="s">
        <v>528</v>
      </c>
      <c r="B150" s="62" t="s">
        <v>529</v>
      </c>
      <c r="C150" s="63">
        <f>Kulud!C151</f>
        <v>7450</v>
      </c>
      <c r="D150" s="63">
        <f>Kulud!D151</f>
        <v>0</v>
      </c>
      <c r="E150" s="63">
        <f>Kulud!E151</f>
        <v>10992.17</v>
      </c>
      <c r="F150" s="63">
        <f>Kulud!F151</f>
        <v>10992.17</v>
      </c>
      <c r="G150" s="267"/>
    </row>
    <row r="151" spans="1:10" x14ac:dyDescent="0.25">
      <c r="A151" s="62" t="s">
        <v>530</v>
      </c>
      <c r="B151" s="62" t="s">
        <v>531</v>
      </c>
      <c r="C151" s="63">
        <f>Kulud!C152</f>
        <v>32500</v>
      </c>
      <c r="D151" s="63">
        <f>Kulud!D152</f>
        <v>28000</v>
      </c>
      <c r="E151" s="63">
        <f>Kulud!E152</f>
        <v>31404.749999999996</v>
      </c>
      <c r="F151" s="63">
        <f>Kulud!F152</f>
        <v>29562.749999999996</v>
      </c>
      <c r="G151" s="267"/>
    </row>
    <row r="152" spans="1:10" x14ac:dyDescent="0.25">
      <c r="A152" s="62" t="s">
        <v>532</v>
      </c>
      <c r="B152" s="62" t="s">
        <v>533</v>
      </c>
      <c r="C152" s="63">
        <f>Kulud!C153</f>
        <v>49088</v>
      </c>
      <c r="D152" s="63">
        <f>Kulud!D153</f>
        <v>30197</v>
      </c>
      <c r="E152" s="63">
        <f>Kulud!E153</f>
        <v>18686.550000000003</v>
      </c>
      <c r="F152" s="63">
        <f>Kulud!F153</f>
        <v>17500.95</v>
      </c>
      <c r="G152" s="267"/>
    </row>
    <row r="153" spans="1:10" x14ac:dyDescent="0.25">
      <c r="A153" s="62"/>
      <c r="B153" s="62"/>
      <c r="C153" s="63"/>
      <c r="D153" s="63"/>
      <c r="E153" s="63"/>
      <c r="F153" s="63"/>
      <c r="G153" s="267"/>
    </row>
    <row r="154" spans="1:10" s="236" customFormat="1" x14ac:dyDescent="0.25">
      <c r="A154" s="60" t="s">
        <v>534</v>
      </c>
      <c r="B154" s="60" t="s">
        <v>535</v>
      </c>
      <c r="C154" s="61">
        <f>Kulud!C155</f>
        <v>291306.8</v>
      </c>
      <c r="D154" s="61">
        <f>Kulud!D155</f>
        <v>258101</v>
      </c>
      <c r="E154" s="61">
        <f>Kulud!E155</f>
        <v>254353.13</v>
      </c>
      <c r="F154" s="61">
        <f>Kulud!F155</f>
        <v>251680.82</v>
      </c>
      <c r="G154" s="278"/>
      <c r="H154" s="230"/>
      <c r="I154" s="230"/>
      <c r="J154" s="230"/>
    </row>
    <row r="155" spans="1:10" x14ac:dyDescent="0.25">
      <c r="A155" s="62"/>
      <c r="B155" s="62"/>
      <c r="C155" s="63"/>
      <c r="D155" s="63"/>
      <c r="E155" s="63"/>
      <c r="F155" s="63"/>
      <c r="G155" s="267"/>
    </row>
    <row r="156" spans="1:10" x14ac:dyDescent="0.25">
      <c r="A156" s="60" t="s">
        <v>536</v>
      </c>
      <c r="B156" s="60" t="s">
        <v>537</v>
      </c>
      <c r="C156" s="61">
        <f>C157+C158</f>
        <v>1375</v>
      </c>
      <c r="D156" s="61">
        <f>D157+D158</f>
        <v>1170</v>
      </c>
      <c r="E156" s="61">
        <f>E157+E158</f>
        <v>931.91</v>
      </c>
      <c r="F156" s="61">
        <f>F157+F158</f>
        <v>931.91</v>
      </c>
      <c r="G156" s="278"/>
    </row>
    <row r="157" spans="1:10" x14ac:dyDescent="0.25">
      <c r="A157" s="62" t="s">
        <v>538</v>
      </c>
      <c r="B157" s="62" t="s">
        <v>539</v>
      </c>
      <c r="C157" s="63">
        <f>Kulud!C158</f>
        <v>1250</v>
      </c>
      <c r="D157" s="63">
        <f>Kulud!D158</f>
        <v>600</v>
      </c>
      <c r="E157" s="63">
        <f>Kulud!E158</f>
        <v>849.88</v>
      </c>
      <c r="F157" s="63">
        <f>Kulud!F158</f>
        <v>849.88</v>
      </c>
      <c r="G157" s="267"/>
    </row>
    <row r="158" spans="1:10" x14ac:dyDescent="0.25">
      <c r="A158" s="62" t="s">
        <v>540</v>
      </c>
      <c r="B158" s="62" t="s">
        <v>541</v>
      </c>
      <c r="C158" s="63">
        <f>Kulud!C159</f>
        <v>125</v>
      </c>
      <c r="D158" s="63">
        <f>Kulud!D159</f>
        <v>570</v>
      </c>
      <c r="E158" s="63">
        <f>Kulud!E159</f>
        <v>82.03</v>
      </c>
      <c r="F158" s="63">
        <f>Kulud!F159</f>
        <v>82.03</v>
      </c>
      <c r="G158" s="267"/>
    </row>
    <row r="159" spans="1:10" x14ac:dyDescent="0.25">
      <c r="A159" s="62"/>
      <c r="B159" s="62"/>
      <c r="C159" s="63"/>
      <c r="D159" s="63"/>
      <c r="E159" s="63"/>
      <c r="F159" s="63"/>
      <c r="G159" s="267"/>
    </row>
    <row r="160" spans="1:10" s="253" customFormat="1" x14ac:dyDescent="0.25">
      <c r="A160" s="69">
        <v>553990</v>
      </c>
      <c r="B160" s="60" t="s">
        <v>542</v>
      </c>
      <c r="C160" s="61">
        <f>Kulud!C161</f>
        <v>150</v>
      </c>
      <c r="D160" s="61">
        <f>Kulud!D161</f>
        <v>150</v>
      </c>
      <c r="E160" s="61">
        <f>Kulud!E161</f>
        <v>0</v>
      </c>
      <c r="F160" s="61">
        <f>Kulud!F161</f>
        <v>0</v>
      </c>
      <c r="G160" s="278"/>
      <c r="H160" s="254"/>
      <c r="I160" s="254"/>
      <c r="J160" s="254"/>
    </row>
    <row r="161" spans="1:7" x14ac:dyDescent="0.25">
      <c r="A161" s="62"/>
      <c r="B161" s="62"/>
      <c r="C161" s="63"/>
      <c r="D161" s="63"/>
      <c r="E161" s="63"/>
      <c r="F161" s="63"/>
      <c r="G161" s="267"/>
    </row>
    <row r="162" spans="1:7" x14ac:dyDescent="0.25">
      <c r="A162" s="60" t="s">
        <v>543</v>
      </c>
      <c r="B162" s="60" t="s">
        <v>544</v>
      </c>
      <c r="C162" s="61">
        <f>C163+C164</f>
        <v>124312</v>
      </c>
      <c r="D162" s="61">
        <f>D163+D164</f>
        <v>80368.42</v>
      </c>
      <c r="E162" s="61">
        <f>E163+E164</f>
        <v>66495.39</v>
      </c>
      <c r="F162" s="61">
        <f>F163+F164</f>
        <v>70075.8</v>
      </c>
      <c r="G162" s="278"/>
    </row>
    <row r="163" spans="1:7" x14ac:dyDescent="0.25">
      <c r="A163" s="62" t="s">
        <v>545</v>
      </c>
      <c r="B163" s="62" t="s">
        <v>546</v>
      </c>
      <c r="C163" s="63">
        <f>Kulud!C164</f>
        <v>1000</v>
      </c>
      <c r="D163" s="63">
        <f>Kulud!D164</f>
        <v>600</v>
      </c>
      <c r="E163" s="63">
        <f>Kulud!E164</f>
        <v>9388.7100000000028</v>
      </c>
      <c r="F163" s="63">
        <f>Kulud!F164</f>
        <v>9596.7100000000028</v>
      </c>
      <c r="G163" s="267"/>
    </row>
    <row r="164" spans="1:7" x14ac:dyDescent="0.25">
      <c r="A164" s="62" t="s">
        <v>547</v>
      </c>
      <c r="B164" s="62" t="s">
        <v>548</v>
      </c>
      <c r="C164" s="63">
        <f>Kulud!C165</f>
        <v>123312</v>
      </c>
      <c r="D164" s="63">
        <f>Kulud!D165</f>
        <v>79768.42</v>
      </c>
      <c r="E164" s="63">
        <f>Kulud!E165</f>
        <v>57106.68</v>
      </c>
      <c r="F164" s="63">
        <f>Kulud!F165</f>
        <v>60479.090000000004</v>
      </c>
      <c r="G164" s="267"/>
    </row>
    <row r="165" spans="1:7" x14ac:dyDescent="0.25">
      <c r="A165" s="62"/>
      <c r="B165" s="62"/>
      <c r="C165" s="63"/>
      <c r="D165" s="63"/>
      <c r="E165" s="63"/>
      <c r="F165" s="63"/>
      <c r="G165" s="267"/>
    </row>
    <row r="166" spans="1:7" x14ac:dyDescent="0.25">
      <c r="A166" s="70" t="s">
        <v>549</v>
      </c>
      <c r="B166" s="70" t="s">
        <v>550</v>
      </c>
      <c r="C166" s="71">
        <f>C167+C168+C169</f>
        <v>40145</v>
      </c>
      <c r="D166" s="71">
        <f>D167+D168+D169</f>
        <v>15455</v>
      </c>
      <c r="E166" s="71">
        <f>E167+E168+E169</f>
        <v>1876.06</v>
      </c>
      <c r="F166" s="71">
        <f>F167+F168+F169</f>
        <v>1876.06</v>
      </c>
      <c r="G166" s="278"/>
    </row>
    <row r="167" spans="1:7" x14ac:dyDescent="0.25">
      <c r="A167" s="62" t="s">
        <v>551</v>
      </c>
      <c r="B167" s="62" t="s">
        <v>552</v>
      </c>
      <c r="C167" s="63">
        <f>Kulud!C168</f>
        <v>145</v>
      </c>
      <c r="D167" s="63">
        <f>Kulud!D168</f>
        <v>255</v>
      </c>
      <c r="E167" s="63">
        <f>Kulud!E168</f>
        <v>685.34</v>
      </c>
      <c r="F167" s="63">
        <f>Kulud!F168</f>
        <v>685.34</v>
      </c>
      <c r="G167" s="267"/>
    </row>
    <row r="168" spans="1:7" x14ac:dyDescent="0.25">
      <c r="A168" s="62" t="s">
        <v>553</v>
      </c>
      <c r="B168" s="62" t="s">
        <v>554</v>
      </c>
      <c r="C168" s="63">
        <f>Kulud!C169</f>
        <v>0</v>
      </c>
      <c r="D168" s="63">
        <f>Kulud!D169</f>
        <v>0</v>
      </c>
      <c r="E168" s="63">
        <f>Kulud!E169</f>
        <v>1190.72</v>
      </c>
      <c r="F168" s="63">
        <f>Kulud!F169</f>
        <v>1190.72</v>
      </c>
      <c r="G168" s="267"/>
    </row>
    <row r="169" spans="1:7" x14ac:dyDescent="0.25">
      <c r="A169" s="62" t="s">
        <v>555</v>
      </c>
      <c r="B169" s="62" t="s">
        <v>556</v>
      </c>
      <c r="C169" s="63">
        <f>Kulud!C170</f>
        <v>40000</v>
      </c>
      <c r="D169" s="63">
        <f>Kulud!D170</f>
        <v>15200</v>
      </c>
      <c r="E169" s="63">
        <f>Kulud!E170</f>
        <v>0</v>
      </c>
      <c r="F169" s="63">
        <f>Kulud!F170</f>
        <v>0</v>
      </c>
      <c r="G169" s="267"/>
    </row>
    <row r="170" spans="1:7" x14ac:dyDescent="0.25">
      <c r="A170" s="62"/>
      <c r="B170" s="62"/>
      <c r="C170" s="63"/>
      <c r="D170" s="63"/>
      <c r="E170" s="63"/>
      <c r="F170" s="63"/>
      <c r="G170" s="267"/>
    </row>
    <row r="171" spans="1:7" x14ac:dyDescent="0.25">
      <c r="A171" s="72"/>
      <c r="B171" s="72" t="s">
        <v>33</v>
      </c>
      <c r="C171" s="73">
        <f>C6+C42+C46+C55+C166</f>
        <v>8023118.1599999992</v>
      </c>
      <c r="D171" s="73">
        <f>D6+D42+D46+D55+D166</f>
        <v>7954892.4899999993</v>
      </c>
      <c r="E171" s="73">
        <f>E6+E42+E46+E55+E166</f>
        <v>7374622.4899999993</v>
      </c>
      <c r="F171" s="73">
        <f>F6+F42+F46+F55+F166</f>
        <v>7278985.8000000017</v>
      </c>
      <c r="G171" s="278"/>
    </row>
    <row r="172" spans="1:7" x14ac:dyDescent="0.25">
      <c r="A172" s="62"/>
      <c r="B172" s="62"/>
      <c r="C172" s="63"/>
      <c r="D172" s="63"/>
      <c r="E172" s="63"/>
      <c r="F172" s="63"/>
      <c r="G172" s="267"/>
    </row>
    <row r="173" spans="1:7" x14ac:dyDescent="0.25">
      <c r="A173" s="70" t="s">
        <v>557</v>
      </c>
      <c r="B173" s="70" t="s">
        <v>558</v>
      </c>
      <c r="C173" s="71">
        <f>C174+C175+C176+C177+C178+C179</f>
        <v>1696388</v>
      </c>
      <c r="D173" s="71">
        <f>D174+D175+D176+D177+D178+D179</f>
        <v>3438778.9</v>
      </c>
      <c r="E173" s="71">
        <f>E174+E175+E176+E177+E178+E179</f>
        <v>2461113.0799999996</v>
      </c>
      <c r="F173" s="71">
        <f>F174+F175+F176+F177+F178+F179</f>
        <v>1394850.6199999999</v>
      </c>
      <c r="G173" s="278"/>
    </row>
    <row r="174" spans="1:7" x14ac:dyDescent="0.25">
      <c r="A174" s="74">
        <v>1550</v>
      </c>
      <c r="B174" s="62" t="s">
        <v>559</v>
      </c>
      <c r="C174" s="63">
        <f>Kulud!C175</f>
        <v>5000</v>
      </c>
      <c r="D174" s="63">
        <f>Kulud!D175</f>
        <v>0</v>
      </c>
      <c r="E174" s="63">
        <f>Kulud!E175</f>
        <v>0</v>
      </c>
      <c r="F174" s="63">
        <f>Kulud!F175</f>
        <v>0</v>
      </c>
      <c r="G174" s="267"/>
    </row>
    <row r="175" spans="1:7" x14ac:dyDescent="0.25">
      <c r="A175" s="62" t="s">
        <v>560</v>
      </c>
      <c r="B175" s="62" t="s">
        <v>561</v>
      </c>
      <c r="C175" s="63">
        <f>Kulud!C176</f>
        <v>1511400</v>
      </c>
      <c r="D175" s="63">
        <f>Kulud!D176</f>
        <v>3242215.9</v>
      </c>
      <c r="E175" s="63">
        <f>Kulud!E176</f>
        <v>2393608.9599999995</v>
      </c>
      <c r="F175" s="63">
        <f>Kulud!F176</f>
        <v>1326623.02</v>
      </c>
      <c r="G175" s="267"/>
    </row>
    <row r="176" spans="1:7" x14ac:dyDescent="0.25">
      <c r="A176" s="62" t="s">
        <v>562</v>
      </c>
      <c r="B176" s="62" t="s">
        <v>563</v>
      </c>
      <c r="C176" s="63">
        <f>Kulud!C177</f>
        <v>0</v>
      </c>
      <c r="D176" s="63">
        <f>Kulud!D177</f>
        <v>44700</v>
      </c>
      <c r="E176" s="63">
        <f>Kulud!E177</f>
        <v>28091.72</v>
      </c>
      <c r="F176" s="63">
        <f>Kulud!F177</f>
        <v>28815.200000000001</v>
      </c>
      <c r="G176" s="267"/>
    </row>
    <row r="177" spans="1:7" x14ac:dyDescent="0.25">
      <c r="A177" s="74">
        <v>1555</v>
      </c>
      <c r="B177" s="62" t="s">
        <v>564</v>
      </c>
      <c r="C177" s="63">
        <f>Kulud!C178</f>
        <v>0</v>
      </c>
      <c r="D177" s="63">
        <f>Kulud!D178</f>
        <v>0</v>
      </c>
      <c r="E177" s="63">
        <f>Kulud!E178</f>
        <v>0</v>
      </c>
      <c r="F177" s="63">
        <f>Kulud!F178</f>
        <v>0</v>
      </c>
      <c r="G177" s="267"/>
    </row>
    <row r="178" spans="1:7" x14ac:dyDescent="0.25">
      <c r="A178" s="62" t="s">
        <v>565</v>
      </c>
      <c r="B178" s="62" t="s">
        <v>566</v>
      </c>
      <c r="C178" s="63">
        <f>Kulud!C179</f>
        <v>179988</v>
      </c>
      <c r="D178" s="63">
        <f>Kulud!D179</f>
        <v>151863</v>
      </c>
      <c r="E178" s="63">
        <f>Kulud!E179</f>
        <v>36468</v>
      </c>
      <c r="F178" s="63">
        <f>Kulud!F179</f>
        <v>36468</v>
      </c>
      <c r="G178" s="267"/>
    </row>
    <row r="179" spans="1:7" x14ac:dyDescent="0.25">
      <c r="A179" s="62" t="s">
        <v>567</v>
      </c>
      <c r="B179" s="62" t="s">
        <v>568</v>
      </c>
      <c r="C179" s="63">
        <f>Kulud!C180</f>
        <v>0</v>
      </c>
      <c r="D179" s="63">
        <f>Kulud!D180</f>
        <v>0</v>
      </c>
      <c r="E179" s="63">
        <f>Kulud!E180</f>
        <v>2944.4</v>
      </c>
      <c r="F179" s="63">
        <f>Kulud!F180</f>
        <v>2944.4</v>
      </c>
      <c r="G179" s="267"/>
    </row>
    <row r="180" spans="1:7" x14ac:dyDescent="0.25">
      <c r="A180" s="62"/>
      <c r="B180" s="62"/>
      <c r="C180" s="63"/>
      <c r="D180" s="63"/>
      <c r="E180" s="63"/>
      <c r="F180" s="63"/>
      <c r="G180" s="267"/>
    </row>
    <row r="181" spans="1:7" x14ac:dyDescent="0.25">
      <c r="A181" s="76">
        <v>4502</v>
      </c>
      <c r="B181" s="70" t="s">
        <v>569</v>
      </c>
      <c r="C181" s="255">
        <f>Kulud!C182</f>
        <v>107000</v>
      </c>
      <c r="D181" s="255">
        <f>Kulud!D182</f>
        <v>57094</v>
      </c>
      <c r="E181" s="255">
        <f>Kulud!E182</f>
        <v>158331.72</v>
      </c>
      <c r="F181" s="255">
        <f>Kulud!F182</f>
        <v>163931.49</v>
      </c>
      <c r="G181" s="267"/>
    </row>
    <row r="182" spans="1:7" x14ac:dyDescent="0.25">
      <c r="A182" s="62"/>
      <c r="B182" s="62"/>
      <c r="C182" s="63"/>
      <c r="D182" s="63"/>
      <c r="E182" s="63"/>
      <c r="F182" s="63"/>
      <c r="G182" s="267"/>
    </row>
    <row r="183" spans="1:7" x14ac:dyDescent="0.25">
      <c r="A183" s="70" t="s">
        <v>570</v>
      </c>
      <c r="B183" s="70" t="s">
        <v>571</v>
      </c>
      <c r="C183" s="71">
        <f>C184+C185+C186</f>
        <v>30000</v>
      </c>
      <c r="D183" s="71">
        <f>D184+D185+D186</f>
        <v>31193.81</v>
      </c>
      <c r="E183" s="71">
        <f>E184+E185+E186</f>
        <v>25893.59</v>
      </c>
      <c r="F183" s="71">
        <f>F184+F185+F186</f>
        <v>25648.91</v>
      </c>
      <c r="G183" s="278"/>
    </row>
    <row r="184" spans="1:7" x14ac:dyDescent="0.25">
      <c r="A184" s="62" t="s">
        <v>572</v>
      </c>
      <c r="B184" s="62" t="s">
        <v>573</v>
      </c>
      <c r="C184" s="63">
        <f>Kulud!C185</f>
        <v>30000</v>
      </c>
      <c r="D184" s="63">
        <f>Kulud!D185</f>
        <v>31193.81</v>
      </c>
      <c r="E184" s="63">
        <f>Kulud!E185</f>
        <v>25752.95</v>
      </c>
      <c r="F184" s="63">
        <f>Kulud!F185</f>
        <v>25508.27</v>
      </c>
      <c r="G184" s="267"/>
    </row>
    <row r="185" spans="1:7" x14ac:dyDescent="0.25">
      <c r="A185" s="62" t="s">
        <v>574</v>
      </c>
      <c r="B185" s="62" t="s">
        <v>575</v>
      </c>
      <c r="C185" s="63">
        <f>Kulud!C186</f>
        <v>0</v>
      </c>
      <c r="D185" s="63">
        <f>Kulud!D186</f>
        <v>0</v>
      </c>
      <c r="E185" s="63">
        <f>Kulud!E186</f>
        <v>100</v>
      </c>
      <c r="F185" s="63">
        <f>Kulud!F186</f>
        <v>100</v>
      </c>
      <c r="G185" s="267"/>
    </row>
    <row r="186" spans="1:7" x14ac:dyDescent="0.25">
      <c r="A186" s="62" t="s">
        <v>576</v>
      </c>
      <c r="B186" s="62" t="s">
        <v>577</v>
      </c>
      <c r="C186" s="63">
        <f>Kulud!C187</f>
        <v>0</v>
      </c>
      <c r="D186" s="63">
        <f>Kulud!D187</f>
        <v>0</v>
      </c>
      <c r="E186" s="63">
        <f>Kulud!E187</f>
        <v>40.64</v>
      </c>
      <c r="F186" s="63">
        <f>Kulud!F187</f>
        <v>40.64</v>
      </c>
      <c r="G186" s="267"/>
    </row>
    <row r="187" spans="1:7" x14ac:dyDescent="0.25">
      <c r="A187" s="62"/>
      <c r="B187" s="62"/>
      <c r="C187" s="63"/>
      <c r="D187" s="63"/>
      <c r="E187" s="63"/>
      <c r="F187" s="63"/>
      <c r="G187" s="267"/>
    </row>
    <row r="188" spans="1:7" x14ac:dyDescent="0.25">
      <c r="A188" s="72"/>
      <c r="B188" s="72" t="s">
        <v>50</v>
      </c>
      <c r="C188" s="73">
        <f>C173+C181+C183</f>
        <v>1833388</v>
      </c>
      <c r="D188" s="73">
        <f>D173+D181+D183</f>
        <v>3527066.71</v>
      </c>
      <c r="E188" s="73">
        <f>E173+E181+E183</f>
        <v>2645338.3899999997</v>
      </c>
      <c r="F188" s="73">
        <f>F173+F181+F183</f>
        <v>1584431.0199999998</v>
      </c>
      <c r="G188" s="278"/>
    </row>
    <row r="189" spans="1:7" x14ac:dyDescent="0.25">
      <c r="A189" s="62"/>
      <c r="B189" s="62"/>
      <c r="C189" s="63"/>
      <c r="D189" s="63"/>
      <c r="E189" s="63"/>
      <c r="F189" s="63"/>
      <c r="G189" s="267"/>
    </row>
    <row r="190" spans="1:7" x14ac:dyDescent="0.25">
      <c r="A190" s="77"/>
      <c r="B190" s="77" t="s">
        <v>578</v>
      </c>
      <c r="C190" s="78">
        <f>C171+C188</f>
        <v>9856506.1600000001</v>
      </c>
      <c r="D190" s="78">
        <f>D171+D188</f>
        <v>11481959.199999999</v>
      </c>
      <c r="E190" s="78">
        <f>E171+E188</f>
        <v>10019960.879999999</v>
      </c>
      <c r="F190" s="78">
        <f>F171+F188</f>
        <v>8863416.8200000022</v>
      </c>
      <c r="G190" s="27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Z196"/>
  <sheetViews>
    <sheetView tabSelected="1" zoomScale="145" zoomScaleNormal="145" workbookViewId="0">
      <pane xSplit="2" ySplit="6" topLeftCell="HO43" activePane="bottomRight" state="frozen"/>
      <selection pane="topRight" activeCell="C1" sqref="C1"/>
      <selection pane="bottomLeft" activeCell="A7" sqref="A7"/>
      <selection pane="bottomRight" activeCell="DS50" sqref="DS50"/>
    </sheetView>
  </sheetViews>
  <sheetFormatPr defaultRowHeight="12.75" outlineLevelRow="2" x14ac:dyDescent="0.2"/>
  <cols>
    <col min="1" max="1" width="8" style="49" customWidth="1"/>
    <col min="2" max="2" width="39.85546875" style="49" customWidth="1"/>
    <col min="3" max="3" width="11.7109375" style="49" customWidth="1"/>
    <col min="4" max="4" width="13" style="49" customWidth="1"/>
    <col min="5" max="5" width="12.85546875" style="49" customWidth="1"/>
    <col min="6" max="71" width="11.7109375" style="49" customWidth="1"/>
    <col min="72" max="72" width="10.85546875" style="49" customWidth="1"/>
    <col min="73" max="73" width="11" style="49" customWidth="1"/>
    <col min="74" max="74" width="10.28515625" style="49" customWidth="1"/>
    <col min="75" max="286" width="11.7109375" style="49" customWidth="1"/>
    <col min="287" max="287" width="12.5703125" style="49" customWidth="1"/>
    <col min="288" max="288" width="11.7109375" style="49" customWidth="1"/>
    <col min="289" max="290" width="12" style="49" customWidth="1"/>
    <col min="291" max="291" width="11.85546875" style="49" customWidth="1"/>
    <col min="292" max="292" width="11.28515625" style="49" customWidth="1"/>
    <col min="293" max="294" width="10.85546875" style="49" customWidth="1"/>
    <col min="295" max="295" width="11.5703125" style="49" customWidth="1"/>
    <col min="296" max="296" width="10.7109375" style="49" customWidth="1"/>
    <col min="297" max="298" width="10.85546875" style="49" customWidth="1"/>
    <col min="299" max="299" width="11.42578125" style="49" customWidth="1"/>
    <col min="300" max="300" width="10.42578125" style="49" customWidth="1"/>
    <col min="301" max="302" width="10.5703125" style="49" customWidth="1"/>
    <col min="303" max="303" width="11.5703125" style="49" customWidth="1"/>
    <col min="304" max="304" width="10.85546875" style="49" customWidth="1"/>
    <col min="305" max="306" width="10" style="49" customWidth="1"/>
    <col min="307" max="318" width="9.140625" style="49"/>
    <col min="319" max="319" width="10.5703125" style="49" customWidth="1"/>
    <col min="320" max="320" width="11.42578125" style="49" customWidth="1"/>
    <col min="321" max="322" width="10.28515625" style="49" customWidth="1"/>
    <col min="323" max="323" width="10.42578125" style="49" customWidth="1"/>
    <col min="324" max="324" width="10.7109375" style="49" customWidth="1"/>
    <col min="325" max="326" width="10.42578125" style="49" customWidth="1"/>
    <col min="327" max="330" width="9.140625" style="49"/>
    <col min="331" max="332" width="10.28515625" style="49" customWidth="1"/>
    <col min="333" max="334" width="10.5703125" style="49" customWidth="1"/>
    <col min="335" max="335" width="9.140625" style="49"/>
    <col min="336" max="336" width="10.42578125" style="49" customWidth="1"/>
    <col min="337" max="338" width="10.28515625" style="49" customWidth="1"/>
    <col min="339" max="340" width="9.140625" style="49"/>
    <col min="341" max="342" width="9.28515625" style="49" customWidth="1"/>
    <col min="343" max="343" width="11" style="49" customWidth="1"/>
    <col min="344" max="344" width="11.85546875" style="49" customWidth="1"/>
    <col min="345" max="346" width="11.140625" style="49" customWidth="1"/>
    <col min="347" max="347" width="10.28515625" style="49" customWidth="1"/>
    <col min="348" max="348" width="9.5703125" style="49" customWidth="1"/>
    <col min="349" max="350" width="10" style="49" customWidth="1"/>
    <col min="351" max="354" width="9.140625" style="49"/>
    <col min="355" max="355" width="10" style="49" customWidth="1"/>
    <col min="356" max="358" width="10.28515625" style="49" customWidth="1"/>
    <col min="359" max="359" width="10.140625" style="49" customWidth="1"/>
    <col min="360" max="360" width="10" style="49" customWidth="1"/>
    <col min="361" max="362" width="9.85546875" style="49" customWidth="1"/>
    <col min="363" max="364" width="10" style="49" customWidth="1"/>
    <col min="365" max="366" width="9.140625" style="49"/>
    <col min="367" max="367" width="10.42578125" style="49" customWidth="1"/>
    <col min="368" max="368" width="9.85546875" style="49" customWidth="1"/>
    <col min="369" max="370" width="10.140625" style="49" customWidth="1"/>
    <col min="371" max="382" width="9.140625" style="49"/>
    <col min="383" max="383" width="10.5703125" style="49" customWidth="1"/>
    <col min="384" max="384" width="10.42578125" style="49" customWidth="1"/>
    <col min="385" max="386" width="10.7109375" style="49" customWidth="1"/>
    <col min="387" max="387" width="10.85546875" style="49" customWidth="1"/>
    <col min="388" max="388" width="9.85546875" style="49" customWidth="1"/>
    <col min="389" max="390" width="10.42578125" style="49" customWidth="1"/>
    <col min="391" max="462" width="9.140625" style="49"/>
    <col min="463" max="464" width="10.28515625" style="49" customWidth="1"/>
    <col min="465" max="466" width="9.85546875" style="49" customWidth="1"/>
    <col min="467" max="467" width="9.140625" style="49"/>
    <col min="468" max="468" width="10.140625" style="49" customWidth="1"/>
    <col min="469" max="470" width="9.140625" style="49"/>
    <col min="471" max="471" width="10" style="49" customWidth="1"/>
    <col min="472" max="472" width="10.28515625" style="49" customWidth="1"/>
    <col min="473" max="474" width="9.140625" style="49"/>
    <col min="475" max="475" width="9.85546875" style="49" customWidth="1"/>
    <col min="476" max="478" width="9.85546875" style="49" bestFit="1" customWidth="1"/>
    <col min="479" max="502" width="9.140625" style="49"/>
    <col min="503" max="503" width="10.140625" style="49" customWidth="1"/>
    <col min="504" max="504" width="10.85546875" style="49" customWidth="1"/>
    <col min="505" max="526" width="9.140625" style="49"/>
    <col min="527" max="527" width="10" style="49" customWidth="1"/>
    <col min="528" max="528" width="10.85546875" style="49" customWidth="1"/>
    <col min="529" max="529" width="10.5703125" style="49" customWidth="1"/>
    <col min="530" max="530" width="10" style="49" customWidth="1"/>
    <col min="531" max="534" width="9.140625" style="49"/>
    <col min="535" max="535" width="9.7109375" style="49" customWidth="1"/>
    <col min="536" max="545" width="9.140625" style="49"/>
    <col min="546" max="546" width="11.28515625" style="49" bestFit="1" customWidth="1"/>
    <col min="547" max="644" width="9.140625" style="49"/>
    <col min="645" max="645" width="8" style="49" customWidth="1"/>
    <col min="646" max="646" width="39.85546875" style="49" customWidth="1"/>
    <col min="647" max="647" width="11.85546875" style="49" customWidth="1"/>
    <col min="648" max="648" width="11.140625" style="49" customWidth="1"/>
    <col min="649" max="649" width="10.28515625" style="49" customWidth="1"/>
    <col min="650" max="900" width="9.140625" style="49"/>
    <col min="901" max="901" width="8" style="49" customWidth="1"/>
    <col min="902" max="902" width="39.85546875" style="49" customWidth="1"/>
    <col min="903" max="903" width="11.85546875" style="49" customWidth="1"/>
    <col min="904" max="904" width="11.140625" style="49" customWidth="1"/>
    <col min="905" max="905" width="10.28515625" style="49" customWidth="1"/>
    <col min="906" max="1156" width="9.140625" style="49"/>
    <col min="1157" max="1157" width="8" style="49" customWidth="1"/>
    <col min="1158" max="1158" width="39.85546875" style="49" customWidth="1"/>
    <col min="1159" max="1159" width="11.85546875" style="49" customWidth="1"/>
    <col min="1160" max="1160" width="11.140625" style="49" customWidth="1"/>
    <col min="1161" max="1161" width="10.28515625" style="49" customWidth="1"/>
    <col min="1162" max="1412" width="9.140625" style="49"/>
    <col min="1413" max="1413" width="8" style="49" customWidth="1"/>
    <col min="1414" max="1414" width="39.85546875" style="49" customWidth="1"/>
    <col min="1415" max="1415" width="11.85546875" style="49" customWidth="1"/>
    <col min="1416" max="1416" width="11.140625" style="49" customWidth="1"/>
    <col min="1417" max="1417" width="10.28515625" style="49" customWidth="1"/>
    <col min="1418" max="1668" width="9.140625" style="49"/>
    <col min="1669" max="1669" width="8" style="49" customWidth="1"/>
    <col min="1670" max="1670" width="39.85546875" style="49" customWidth="1"/>
    <col min="1671" max="1671" width="11.85546875" style="49" customWidth="1"/>
    <col min="1672" max="1672" width="11.140625" style="49" customWidth="1"/>
    <col min="1673" max="1673" width="10.28515625" style="49" customWidth="1"/>
    <col min="1674" max="1924" width="9.140625" style="49"/>
    <col min="1925" max="1925" width="8" style="49" customWidth="1"/>
    <col min="1926" max="1926" width="39.85546875" style="49" customWidth="1"/>
    <col min="1927" max="1927" width="11.85546875" style="49" customWidth="1"/>
    <col min="1928" max="1928" width="11.140625" style="49" customWidth="1"/>
    <col min="1929" max="1929" width="10.28515625" style="49" customWidth="1"/>
    <col min="1930" max="2180" width="9.140625" style="49"/>
    <col min="2181" max="2181" width="8" style="49" customWidth="1"/>
    <col min="2182" max="2182" width="39.85546875" style="49" customWidth="1"/>
    <col min="2183" max="2183" width="11.85546875" style="49" customWidth="1"/>
    <col min="2184" max="2184" width="11.140625" style="49" customWidth="1"/>
    <col min="2185" max="2185" width="10.28515625" style="49" customWidth="1"/>
    <col min="2186" max="2436" width="9.140625" style="49"/>
    <col min="2437" max="2437" width="8" style="49" customWidth="1"/>
    <col min="2438" max="2438" width="39.85546875" style="49" customWidth="1"/>
    <col min="2439" max="2439" width="11.85546875" style="49" customWidth="1"/>
    <col min="2440" max="2440" width="11.140625" style="49" customWidth="1"/>
    <col min="2441" max="2441" width="10.28515625" style="49" customWidth="1"/>
    <col min="2442" max="2692" width="9.140625" style="49"/>
    <col min="2693" max="2693" width="8" style="49" customWidth="1"/>
    <col min="2694" max="2694" width="39.85546875" style="49" customWidth="1"/>
    <col min="2695" max="2695" width="11.85546875" style="49" customWidth="1"/>
    <col min="2696" max="2696" width="11.140625" style="49" customWidth="1"/>
    <col min="2697" max="2697" width="10.28515625" style="49" customWidth="1"/>
    <col min="2698" max="2948" width="9.140625" style="49"/>
    <col min="2949" max="2949" width="8" style="49" customWidth="1"/>
    <col min="2950" max="2950" width="39.85546875" style="49" customWidth="1"/>
    <col min="2951" max="2951" width="11.85546875" style="49" customWidth="1"/>
    <col min="2952" max="2952" width="11.140625" style="49" customWidth="1"/>
    <col min="2953" max="2953" width="10.28515625" style="49" customWidth="1"/>
    <col min="2954" max="3204" width="9.140625" style="49"/>
    <col min="3205" max="3205" width="8" style="49" customWidth="1"/>
    <col min="3206" max="3206" width="39.85546875" style="49" customWidth="1"/>
    <col min="3207" max="3207" width="11.85546875" style="49" customWidth="1"/>
    <col min="3208" max="3208" width="11.140625" style="49" customWidth="1"/>
    <col min="3209" max="3209" width="10.28515625" style="49" customWidth="1"/>
    <col min="3210" max="3460" width="9.140625" style="49"/>
    <col min="3461" max="3461" width="8" style="49" customWidth="1"/>
    <col min="3462" max="3462" width="39.85546875" style="49" customWidth="1"/>
    <col min="3463" max="3463" width="11.85546875" style="49" customWidth="1"/>
    <col min="3464" max="3464" width="11.140625" style="49" customWidth="1"/>
    <col min="3465" max="3465" width="10.28515625" style="49" customWidth="1"/>
    <col min="3466" max="3716" width="9.140625" style="49"/>
    <col min="3717" max="3717" width="8" style="49" customWidth="1"/>
    <col min="3718" max="3718" width="39.85546875" style="49" customWidth="1"/>
    <col min="3719" max="3719" width="11.85546875" style="49" customWidth="1"/>
    <col min="3720" max="3720" width="11.140625" style="49" customWidth="1"/>
    <col min="3721" max="3721" width="10.28515625" style="49" customWidth="1"/>
    <col min="3722" max="3972" width="9.140625" style="49"/>
    <col min="3973" max="3973" width="8" style="49" customWidth="1"/>
    <col min="3974" max="3974" width="39.85546875" style="49" customWidth="1"/>
    <col min="3975" max="3975" width="11.85546875" style="49" customWidth="1"/>
    <col min="3976" max="3976" width="11.140625" style="49" customWidth="1"/>
    <col min="3977" max="3977" width="10.28515625" style="49" customWidth="1"/>
    <col min="3978" max="4228" width="9.140625" style="49"/>
    <col min="4229" max="4229" width="8" style="49" customWidth="1"/>
    <col min="4230" max="4230" width="39.85546875" style="49" customWidth="1"/>
    <col min="4231" max="4231" width="11.85546875" style="49" customWidth="1"/>
    <col min="4232" max="4232" width="11.140625" style="49" customWidth="1"/>
    <col min="4233" max="4233" width="10.28515625" style="49" customWidth="1"/>
    <col min="4234" max="4484" width="9.140625" style="49"/>
    <col min="4485" max="4485" width="8" style="49" customWidth="1"/>
    <col min="4486" max="4486" width="39.85546875" style="49" customWidth="1"/>
    <col min="4487" max="4487" width="11.85546875" style="49" customWidth="1"/>
    <col min="4488" max="4488" width="11.140625" style="49" customWidth="1"/>
    <col min="4489" max="4489" width="10.28515625" style="49" customWidth="1"/>
    <col min="4490" max="4740" width="9.140625" style="49"/>
    <col min="4741" max="4741" width="8" style="49" customWidth="1"/>
    <col min="4742" max="4742" width="39.85546875" style="49" customWidth="1"/>
    <col min="4743" max="4743" width="11.85546875" style="49" customWidth="1"/>
    <col min="4744" max="4744" width="11.140625" style="49" customWidth="1"/>
    <col min="4745" max="4745" width="10.28515625" style="49" customWidth="1"/>
    <col min="4746" max="4996" width="9.140625" style="49"/>
    <col min="4997" max="4997" width="8" style="49" customWidth="1"/>
    <col min="4998" max="4998" width="39.85546875" style="49" customWidth="1"/>
    <col min="4999" max="4999" width="11.85546875" style="49" customWidth="1"/>
    <col min="5000" max="5000" width="11.140625" style="49" customWidth="1"/>
    <col min="5001" max="5001" width="10.28515625" style="49" customWidth="1"/>
    <col min="5002" max="5252" width="9.140625" style="49"/>
    <col min="5253" max="5253" width="8" style="49" customWidth="1"/>
    <col min="5254" max="5254" width="39.85546875" style="49" customWidth="1"/>
    <col min="5255" max="5255" width="11.85546875" style="49" customWidth="1"/>
    <col min="5256" max="5256" width="11.140625" style="49" customWidth="1"/>
    <col min="5257" max="5257" width="10.28515625" style="49" customWidth="1"/>
    <col min="5258" max="5508" width="9.140625" style="49"/>
    <col min="5509" max="5509" width="8" style="49" customWidth="1"/>
    <col min="5510" max="5510" width="39.85546875" style="49" customWidth="1"/>
    <col min="5511" max="5511" width="11.85546875" style="49" customWidth="1"/>
    <col min="5512" max="5512" width="11.140625" style="49" customWidth="1"/>
    <col min="5513" max="5513" width="10.28515625" style="49" customWidth="1"/>
    <col min="5514" max="5764" width="9.140625" style="49"/>
    <col min="5765" max="5765" width="8" style="49" customWidth="1"/>
    <col min="5766" max="5766" width="39.85546875" style="49" customWidth="1"/>
    <col min="5767" max="5767" width="11.85546875" style="49" customWidth="1"/>
    <col min="5768" max="5768" width="11.140625" style="49" customWidth="1"/>
    <col min="5769" max="5769" width="10.28515625" style="49" customWidth="1"/>
    <col min="5770" max="6020" width="9.140625" style="49"/>
    <col min="6021" max="6021" width="8" style="49" customWidth="1"/>
    <col min="6022" max="6022" width="39.85546875" style="49" customWidth="1"/>
    <col min="6023" max="6023" width="11.85546875" style="49" customWidth="1"/>
    <col min="6024" max="6024" width="11.140625" style="49" customWidth="1"/>
    <col min="6025" max="6025" width="10.28515625" style="49" customWidth="1"/>
    <col min="6026" max="6276" width="9.140625" style="49"/>
    <col min="6277" max="6277" width="8" style="49" customWidth="1"/>
    <col min="6278" max="6278" width="39.85546875" style="49" customWidth="1"/>
    <col min="6279" max="6279" width="11.85546875" style="49" customWidth="1"/>
    <col min="6280" max="6280" width="11.140625" style="49" customWidth="1"/>
    <col min="6281" max="6281" width="10.28515625" style="49" customWidth="1"/>
    <col min="6282" max="6532" width="9.140625" style="49"/>
    <col min="6533" max="6533" width="8" style="49" customWidth="1"/>
    <col min="6534" max="6534" width="39.85546875" style="49" customWidth="1"/>
    <col min="6535" max="6535" width="11.85546875" style="49" customWidth="1"/>
    <col min="6536" max="6536" width="11.140625" style="49" customWidth="1"/>
    <col min="6537" max="6537" width="10.28515625" style="49" customWidth="1"/>
    <col min="6538" max="6788" width="9.140625" style="49"/>
    <col min="6789" max="6789" width="8" style="49" customWidth="1"/>
    <col min="6790" max="6790" width="39.85546875" style="49" customWidth="1"/>
    <col min="6791" max="6791" width="11.85546875" style="49" customWidth="1"/>
    <col min="6792" max="6792" width="11.140625" style="49" customWidth="1"/>
    <col min="6793" max="6793" width="10.28515625" style="49" customWidth="1"/>
    <col min="6794" max="7044" width="9.140625" style="49"/>
    <col min="7045" max="7045" width="8" style="49" customWidth="1"/>
    <col min="7046" max="7046" width="39.85546875" style="49" customWidth="1"/>
    <col min="7047" max="7047" width="11.85546875" style="49" customWidth="1"/>
    <col min="7048" max="7048" width="11.140625" style="49" customWidth="1"/>
    <col min="7049" max="7049" width="10.28515625" style="49" customWidth="1"/>
    <col min="7050" max="7300" width="9.140625" style="49"/>
    <col min="7301" max="7301" width="8" style="49" customWidth="1"/>
    <col min="7302" max="7302" width="39.85546875" style="49" customWidth="1"/>
    <col min="7303" max="7303" width="11.85546875" style="49" customWidth="1"/>
    <col min="7304" max="7304" width="11.140625" style="49" customWidth="1"/>
    <col min="7305" max="7305" width="10.28515625" style="49" customWidth="1"/>
    <col min="7306" max="7556" width="9.140625" style="49"/>
    <col min="7557" max="7557" width="8" style="49" customWidth="1"/>
    <col min="7558" max="7558" width="39.85546875" style="49" customWidth="1"/>
    <col min="7559" max="7559" width="11.85546875" style="49" customWidth="1"/>
    <col min="7560" max="7560" width="11.140625" style="49" customWidth="1"/>
    <col min="7561" max="7561" width="10.28515625" style="49" customWidth="1"/>
    <col min="7562" max="7812" width="9.140625" style="49"/>
    <col min="7813" max="7813" width="8" style="49" customWidth="1"/>
    <col min="7814" max="7814" width="39.85546875" style="49" customWidth="1"/>
    <col min="7815" max="7815" width="11.85546875" style="49" customWidth="1"/>
    <col min="7816" max="7816" width="11.140625" style="49" customWidth="1"/>
    <col min="7817" max="7817" width="10.28515625" style="49" customWidth="1"/>
    <col min="7818" max="8068" width="9.140625" style="49"/>
    <col min="8069" max="8069" width="8" style="49" customWidth="1"/>
    <col min="8070" max="8070" width="39.85546875" style="49" customWidth="1"/>
    <col min="8071" max="8071" width="11.85546875" style="49" customWidth="1"/>
    <col min="8072" max="8072" width="11.140625" style="49" customWidth="1"/>
    <col min="8073" max="8073" width="10.28515625" style="49" customWidth="1"/>
    <col min="8074" max="8324" width="9.140625" style="49"/>
    <col min="8325" max="8325" width="8" style="49" customWidth="1"/>
    <col min="8326" max="8326" width="39.85546875" style="49" customWidth="1"/>
    <col min="8327" max="8327" width="11.85546875" style="49" customWidth="1"/>
    <col min="8328" max="8328" width="11.140625" style="49" customWidth="1"/>
    <col min="8329" max="8329" width="10.28515625" style="49" customWidth="1"/>
    <col min="8330" max="8580" width="9.140625" style="49"/>
    <col min="8581" max="8581" width="8" style="49" customWidth="1"/>
    <col min="8582" max="8582" width="39.85546875" style="49" customWidth="1"/>
    <col min="8583" max="8583" width="11.85546875" style="49" customWidth="1"/>
    <col min="8584" max="8584" width="11.140625" style="49" customWidth="1"/>
    <col min="8585" max="8585" width="10.28515625" style="49" customWidth="1"/>
    <col min="8586" max="8836" width="9.140625" style="49"/>
    <col min="8837" max="8837" width="8" style="49" customWidth="1"/>
    <col min="8838" max="8838" width="39.85546875" style="49" customWidth="1"/>
    <col min="8839" max="8839" width="11.85546875" style="49" customWidth="1"/>
    <col min="8840" max="8840" width="11.140625" style="49" customWidth="1"/>
    <col min="8841" max="8841" width="10.28515625" style="49" customWidth="1"/>
    <col min="8842" max="9092" width="9.140625" style="49"/>
    <col min="9093" max="9093" width="8" style="49" customWidth="1"/>
    <col min="9094" max="9094" width="39.85546875" style="49" customWidth="1"/>
    <col min="9095" max="9095" width="11.85546875" style="49" customWidth="1"/>
    <col min="9096" max="9096" width="11.140625" style="49" customWidth="1"/>
    <col min="9097" max="9097" width="10.28515625" style="49" customWidth="1"/>
    <col min="9098" max="9348" width="9.140625" style="49"/>
    <col min="9349" max="9349" width="8" style="49" customWidth="1"/>
    <col min="9350" max="9350" width="39.85546875" style="49" customWidth="1"/>
    <col min="9351" max="9351" width="11.85546875" style="49" customWidth="1"/>
    <col min="9352" max="9352" width="11.140625" style="49" customWidth="1"/>
    <col min="9353" max="9353" width="10.28515625" style="49" customWidth="1"/>
    <col min="9354" max="9604" width="9.140625" style="49"/>
    <col min="9605" max="9605" width="8" style="49" customWidth="1"/>
    <col min="9606" max="9606" width="39.85546875" style="49" customWidth="1"/>
    <col min="9607" max="9607" width="11.85546875" style="49" customWidth="1"/>
    <col min="9608" max="9608" width="11.140625" style="49" customWidth="1"/>
    <col min="9609" max="9609" width="10.28515625" style="49" customWidth="1"/>
    <col min="9610" max="9860" width="9.140625" style="49"/>
    <col min="9861" max="9861" width="8" style="49" customWidth="1"/>
    <col min="9862" max="9862" width="39.85546875" style="49" customWidth="1"/>
    <col min="9863" max="9863" width="11.85546875" style="49" customWidth="1"/>
    <col min="9864" max="9864" width="11.140625" style="49" customWidth="1"/>
    <col min="9865" max="9865" width="10.28515625" style="49" customWidth="1"/>
    <col min="9866" max="10116" width="9.140625" style="49"/>
    <col min="10117" max="10117" width="8" style="49" customWidth="1"/>
    <col min="10118" max="10118" width="39.85546875" style="49" customWidth="1"/>
    <col min="10119" max="10119" width="11.85546875" style="49" customWidth="1"/>
    <col min="10120" max="10120" width="11.140625" style="49" customWidth="1"/>
    <col min="10121" max="10121" width="10.28515625" style="49" customWidth="1"/>
    <col min="10122" max="10372" width="9.140625" style="49"/>
    <col min="10373" max="10373" width="8" style="49" customWidth="1"/>
    <col min="10374" max="10374" width="39.85546875" style="49" customWidth="1"/>
    <col min="10375" max="10375" width="11.85546875" style="49" customWidth="1"/>
    <col min="10376" max="10376" width="11.140625" style="49" customWidth="1"/>
    <col min="10377" max="10377" width="10.28515625" style="49" customWidth="1"/>
    <col min="10378" max="10628" width="9.140625" style="49"/>
    <col min="10629" max="10629" width="8" style="49" customWidth="1"/>
    <col min="10630" max="10630" width="39.85546875" style="49" customWidth="1"/>
    <col min="10631" max="10631" width="11.85546875" style="49" customWidth="1"/>
    <col min="10632" max="10632" width="11.140625" style="49" customWidth="1"/>
    <col min="10633" max="10633" width="10.28515625" style="49" customWidth="1"/>
    <col min="10634" max="10884" width="9.140625" style="49"/>
    <col min="10885" max="10885" width="8" style="49" customWidth="1"/>
    <col min="10886" max="10886" width="39.85546875" style="49" customWidth="1"/>
    <col min="10887" max="10887" width="11.85546875" style="49" customWidth="1"/>
    <col min="10888" max="10888" width="11.140625" style="49" customWidth="1"/>
    <col min="10889" max="10889" width="10.28515625" style="49" customWidth="1"/>
    <col min="10890" max="11140" width="9.140625" style="49"/>
    <col min="11141" max="11141" width="8" style="49" customWidth="1"/>
    <col min="11142" max="11142" width="39.85546875" style="49" customWidth="1"/>
    <col min="11143" max="11143" width="11.85546875" style="49" customWidth="1"/>
    <col min="11144" max="11144" width="11.140625" style="49" customWidth="1"/>
    <col min="11145" max="11145" width="10.28515625" style="49" customWidth="1"/>
    <col min="11146" max="11396" width="9.140625" style="49"/>
    <col min="11397" max="11397" width="8" style="49" customWidth="1"/>
    <col min="11398" max="11398" width="39.85546875" style="49" customWidth="1"/>
    <col min="11399" max="11399" width="11.85546875" style="49" customWidth="1"/>
    <col min="11400" max="11400" width="11.140625" style="49" customWidth="1"/>
    <col min="11401" max="11401" width="10.28515625" style="49" customWidth="1"/>
    <col min="11402" max="11652" width="9.140625" style="49"/>
    <col min="11653" max="11653" width="8" style="49" customWidth="1"/>
    <col min="11654" max="11654" width="39.85546875" style="49" customWidth="1"/>
    <col min="11655" max="11655" width="11.85546875" style="49" customWidth="1"/>
    <col min="11656" max="11656" width="11.140625" style="49" customWidth="1"/>
    <col min="11657" max="11657" width="10.28515625" style="49" customWidth="1"/>
    <col min="11658" max="11908" width="9.140625" style="49"/>
    <col min="11909" max="11909" width="8" style="49" customWidth="1"/>
    <col min="11910" max="11910" width="39.85546875" style="49" customWidth="1"/>
    <col min="11911" max="11911" width="11.85546875" style="49" customWidth="1"/>
    <col min="11912" max="11912" width="11.140625" style="49" customWidth="1"/>
    <col min="11913" max="11913" width="10.28515625" style="49" customWidth="1"/>
    <col min="11914" max="12164" width="9.140625" style="49"/>
    <col min="12165" max="12165" width="8" style="49" customWidth="1"/>
    <col min="12166" max="12166" width="39.85546875" style="49" customWidth="1"/>
    <col min="12167" max="12167" width="11.85546875" style="49" customWidth="1"/>
    <col min="12168" max="12168" width="11.140625" style="49" customWidth="1"/>
    <col min="12169" max="12169" width="10.28515625" style="49" customWidth="1"/>
    <col min="12170" max="12420" width="9.140625" style="49"/>
    <col min="12421" max="12421" width="8" style="49" customWidth="1"/>
    <col min="12422" max="12422" width="39.85546875" style="49" customWidth="1"/>
    <col min="12423" max="12423" width="11.85546875" style="49" customWidth="1"/>
    <col min="12424" max="12424" width="11.140625" style="49" customWidth="1"/>
    <col min="12425" max="12425" width="10.28515625" style="49" customWidth="1"/>
    <col min="12426" max="12676" width="9.140625" style="49"/>
    <col min="12677" max="12677" width="8" style="49" customWidth="1"/>
    <col min="12678" max="12678" width="39.85546875" style="49" customWidth="1"/>
    <col min="12679" max="12679" width="11.85546875" style="49" customWidth="1"/>
    <col min="12680" max="12680" width="11.140625" style="49" customWidth="1"/>
    <col min="12681" max="12681" width="10.28515625" style="49" customWidth="1"/>
    <col min="12682" max="12932" width="9.140625" style="49"/>
    <col min="12933" max="12933" width="8" style="49" customWidth="1"/>
    <col min="12934" max="12934" width="39.85546875" style="49" customWidth="1"/>
    <col min="12935" max="12935" width="11.85546875" style="49" customWidth="1"/>
    <col min="12936" max="12936" width="11.140625" style="49" customWidth="1"/>
    <col min="12937" max="12937" width="10.28515625" style="49" customWidth="1"/>
    <col min="12938" max="13188" width="9.140625" style="49"/>
    <col min="13189" max="13189" width="8" style="49" customWidth="1"/>
    <col min="13190" max="13190" width="39.85546875" style="49" customWidth="1"/>
    <col min="13191" max="13191" width="11.85546875" style="49" customWidth="1"/>
    <col min="13192" max="13192" width="11.140625" style="49" customWidth="1"/>
    <col min="13193" max="13193" width="10.28515625" style="49" customWidth="1"/>
    <col min="13194" max="13444" width="9.140625" style="49"/>
    <col min="13445" max="13445" width="8" style="49" customWidth="1"/>
    <col min="13446" max="13446" width="39.85546875" style="49" customWidth="1"/>
    <col min="13447" max="13447" width="11.85546875" style="49" customWidth="1"/>
    <col min="13448" max="13448" width="11.140625" style="49" customWidth="1"/>
    <col min="13449" max="13449" width="10.28515625" style="49" customWidth="1"/>
    <col min="13450" max="13700" width="9.140625" style="49"/>
    <col min="13701" max="13701" width="8" style="49" customWidth="1"/>
    <col min="13702" max="13702" width="39.85546875" style="49" customWidth="1"/>
    <col min="13703" max="13703" width="11.85546875" style="49" customWidth="1"/>
    <col min="13704" max="13704" width="11.140625" style="49" customWidth="1"/>
    <col min="13705" max="13705" width="10.28515625" style="49" customWidth="1"/>
    <col min="13706" max="13956" width="9.140625" style="49"/>
    <col min="13957" max="13957" width="8" style="49" customWidth="1"/>
    <col min="13958" max="13958" width="39.85546875" style="49" customWidth="1"/>
    <col min="13959" max="13959" width="11.85546875" style="49" customWidth="1"/>
    <col min="13960" max="13960" width="11.140625" style="49" customWidth="1"/>
    <col min="13961" max="13961" width="10.28515625" style="49" customWidth="1"/>
    <col min="13962" max="14212" width="9.140625" style="49"/>
    <col min="14213" max="14213" width="8" style="49" customWidth="1"/>
    <col min="14214" max="14214" width="39.85546875" style="49" customWidth="1"/>
    <col min="14215" max="14215" width="11.85546875" style="49" customWidth="1"/>
    <col min="14216" max="14216" width="11.140625" style="49" customWidth="1"/>
    <col min="14217" max="14217" width="10.28515625" style="49" customWidth="1"/>
    <col min="14218" max="14468" width="9.140625" style="49"/>
    <col min="14469" max="14469" width="8" style="49" customWidth="1"/>
    <col min="14470" max="14470" width="39.85546875" style="49" customWidth="1"/>
    <col min="14471" max="14471" width="11.85546875" style="49" customWidth="1"/>
    <col min="14472" max="14472" width="11.140625" style="49" customWidth="1"/>
    <col min="14473" max="14473" width="10.28515625" style="49" customWidth="1"/>
    <col min="14474" max="14724" width="9.140625" style="49"/>
    <col min="14725" max="14725" width="8" style="49" customWidth="1"/>
    <col min="14726" max="14726" width="39.85546875" style="49" customWidth="1"/>
    <col min="14727" max="14727" width="11.85546875" style="49" customWidth="1"/>
    <col min="14728" max="14728" width="11.140625" style="49" customWidth="1"/>
    <col min="14729" max="14729" width="10.28515625" style="49" customWidth="1"/>
    <col min="14730" max="14980" width="9.140625" style="49"/>
    <col min="14981" max="14981" width="8" style="49" customWidth="1"/>
    <col min="14982" max="14982" width="39.85546875" style="49" customWidth="1"/>
    <col min="14983" max="14983" width="11.85546875" style="49" customWidth="1"/>
    <col min="14984" max="14984" width="11.140625" style="49" customWidth="1"/>
    <col min="14985" max="14985" width="10.28515625" style="49" customWidth="1"/>
    <col min="14986" max="15236" width="9.140625" style="49"/>
    <col min="15237" max="15237" width="8" style="49" customWidth="1"/>
    <col min="15238" max="15238" width="39.85546875" style="49" customWidth="1"/>
    <col min="15239" max="15239" width="11.85546875" style="49" customWidth="1"/>
    <col min="15240" max="15240" width="11.140625" style="49" customWidth="1"/>
    <col min="15241" max="15241" width="10.28515625" style="49" customWidth="1"/>
    <col min="15242" max="15492" width="9.140625" style="49"/>
    <col min="15493" max="15493" width="8" style="49" customWidth="1"/>
    <col min="15494" max="15494" width="39.85546875" style="49" customWidth="1"/>
    <col min="15495" max="15495" width="11.85546875" style="49" customWidth="1"/>
    <col min="15496" max="15496" width="11.140625" style="49" customWidth="1"/>
    <col min="15497" max="15497" width="10.28515625" style="49" customWidth="1"/>
    <col min="15498" max="15748" width="9.140625" style="49"/>
    <col min="15749" max="15749" width="8" style="49" customWidth="1"/>
    <col min="15750" max="15750" width="39.85546875" style="49" customWidth="1"/>
    <col min="15751" max="15751" width="11.85546875" style="49" customWidth="1"/>
    <col min="15752" max="15752" width="11.140625" style="49" customWidth="1"/>
    <col min="15753" max="15753" width="10.28515625" style="49" customWidth="1"/>
    <col min="15754" max="16004" width="9.140625" style="49"/>
    <col min="16005" max="16005" width="8" style="49" customWidth="1"/>
    <col min="16006" max="16006" width="39.85546875" style="49" customWidth="1"/>
    <col min="16007" max="16007" width="11.85546875" style="49" customWidth="1"/>
    <col min="16008" max="16008" width="11.140625" style="49" customWidth="1"/>
    <col min="16009" max="16009" width="10.28515625" style="49" customWidth="1"/>
    <col min="16010" max="16260" width="9.140625" style="49"/>
    <col min="16261" max="16261" width="8" style="49" customWidth="1"/>
    <col min="16262" max="16262" width="39.85546875" style="49" customWidth="1"/>
    <col min="16263" max="16263" width="11.85546875" style="49" customWidth="1"/>
    <col min="16264" max="16264" width="11.140625" style="49" customWidth="1"/>
    <col min="16265" max="16265" width="10.28515625" style="49" customWidth="1"/>
    <col min="16266" max="16384" width="9.140625" style="49"/>
  </cols>
  <sheetData>
    <row r="1" spans="1:545" x14ac:dyDescent="0.2">
      <c r="A1" s="48" t="s">
        <v>273</v>
      </c>
    </row>
    <row r="2" spans="1:545" ht="13.5" thickBot="1" x14ac:dyDescent="0.25">
      <c r="A2" s="48"/>
      <c r="B2" s="50" t="s">
        <v>274</v>
      </c>
      <c r="G2" s="180">
        <f>G191</f>
        <v>70040</v>
      </c>
      <c r="H2" s="180">
        <f t="shared" ref="H2:CN2" si="0">H191</f>
        <v>55970.8</v>
      </c>
      <c r="I2" s="180">
        <f t="shared" si="0"/>
        <v>67869.66</v>
      </c>
      <c r="J2" s="180">
        <f t="shared" si="0"/>
        <v>66887.789999999994</v>
      </c>
      <c r="K2" s="180">
        <f t="shared" si="0"/>
        <v>734170</v>
      </c>
      <c r="L2" s="180">
        <f t="shared" si="0"/>
        <v>801255.15999999992</v>
      </c>
      <c r="M2" s="180">
        <f t="shared" si="0"/>
        <v>639050.18000000005</v>
      </c>
      <c r="N2" s="180">
        <f t="shared" si="0"/>
        <v>578793.74</v>
      </c>
      <c r="O2" s="180">
        <f t="shared" si="0"/>
        <v>44154</v>
      </c>
      <c r="P2" s="180">
        <f t="shared" si="0"/>
        <v>41400</v>
      </c>
      <c r="Q2" s="180">
        <f>Q191</f>
        <v>40694.26</v>
      </c>
      <c r="R2" s="180">
        <f>R191</f>
        <v>42537.84</v>
      </c>
      <c r="S2" s="180">
        <f t="shared" si="0"/>
        <v>40000</v>
      </c>
      <c r="T2" s="180">
        <f t="shared" si="0"/>
        <v>15200</v>
      </c>
      <c r="U2" s="180">
        <f t="shared" si="0"/>
        <v>0</v>
      </c>
      <c r="V2" s="180">
        <f t="shared" si="0"/>
        <v>0</v>
      </c>
      <c r="W2" s="180">
        <f t="shared" si="0"/>
        <v>12800</v>
      </c>
      <c r="X2" s="180">
        <f t="shared" si="0"/>
        <v>15000</v>
      </c>
      <c r="Y2" s="180">
        <f t="shared" si="0"/>
        <v>18502.28</v>
      </c>
      <c r="Z2" s="180">
        <f t="shared" si="0"/>
        <v>11082.279999999999</v>
      </c>
      <c r="AA2" s="180">
        <f t="shared" si="0"/>
        <v>135000</v>
      </c>
      <c r="AB2" s="180">
        <f t="shared" si="0"/>
        <v>96200</v>
      </c>
      <c r="AC2" s="180">
        <f t="shared" si="0"/>
        <v>97978</v>
      </c>
      <c r="AD2" s="180">
        <f t="shared" si="0"/>
        <v>93387</v>
      </c>
      <c r="AE2" s="180">
        <f t="shared" si="0"/>
        <v>30000</v>
      </c>
      <c r="AF2" s="180">
        <f t="shared" si="0"/>
        <v>31193.81</v>
      </c>
      <c r="AG2" s="180">
        <f t="shared" si="0"/>
        <v>25752.95</v>
      </c>
      <c r="AH2" s="180">
        <f t="shared" si="0"/>
        <v>25508.27</v>
      </c>
      <c r="AI2" s="180">
        <f t="shared" si="0"/>
        <v>2244</v>
      </c>
      <c r="AJ2" s="180">
        <f t="shared" si="0"/>
        <v>2896</v>
      </c>
      <c r="AK2" s="180">
        <f t="shared" si="0"/>
        <v>1595.33</v>
      </c>
      <c r="AL2" s="180">
        <f t="shared" si="0"/>
        <v>1989.5900000000001</v>
      </c>
      <c r="AM2" s="180">
        <f t="shared" si="0"/>
        <v>15200</v>
      </c>
      <c r="AN2" s="180">
        <f t="shared" si="0"/>
        <v>13000</v>
      </c>
      <c r="AO2" s="180">
        <f t="shared" si="0"/>
        <v>15145.429999999998</v>
      </c>
      <c r="AP2" s="180">
        <f t="shared" si="0"/>
        <v>15145.429999999998</v>
      </c>
      <c r="AQ2" s="180">
        <f t="shared" si="0"/>
        <v>0</v>
      </c>
      <c r="AR2" s="180">
        <f t="shared" si="0"/>
        <v>0</v>
      </c>
      <c r="AS2" s="180">
        <f t="shared" si="0"/>
        <v>108.68</v>
      </c>
      <c r="AT2" s="180">
        <f t="shared" si="0"/>
        <v>0</v>
      </c>
      <c r="AU2" s="180">
        <f t="shared" si="0"/>
        <v>11300</v>
      </c>
      <c r="AV2" s="180">
        <f t="shared" si="0"/>
        <v>11280</v>
      </c>
      <c r="AW2" s="180">
        <f t="shared" si="0"/>
        <v>10778.61</v>
      </c>
      <c r="AX2" s="180">
        <f t="shared" si="0"/>
        <v>10554.12</v>
      </c>
      <c r="AY2" s="180">
        <f t="shared" si="0"/>
        <v>23230</v>
      </c>
      <c r="AZ2" s="180">
        <f t="shared" si="0"/>
        <v>19680</v>
      </c>
      <c r="BA2" s="180">
        <f t="shared" si="0"/>
        <v>21106.55</v>
      </c>
      <c r="BB2" s="180">
        <f t="shared" si="0"/>
        <v>20206.550000000003</v>
      </c>
      <c r="BC2" s="180">
        <f t="shared" si="0"/>
        <v>300</v>
      </c>
      <c r="BD2" s="180">
        <f t="shared" si="0"/>
        <v>5</v>
      </c>
      <c r="BE2" s="180">
        <f t="shared" si="0"/>
        <v>405.22</v>
      </c>
      <c r="BF2" s="180">
        <f t="shared" si="0"/>
        <v>406.18</v>
      </c>
      <c r="BG2" s="180">
        <f t="shared" si="0"/>
        <v>15000</v>
      </c>
      <c r="BH2" s="180">
        <f t="shared" si="0"/>
        <v>18740</v>
      </c>
      <c r="BI2" s="180">
        <f t="shared" si="0"/>
        <v>23235.66</v>
      </c>
      <c r="BJ2" s="180">
        <f t="shared" si="0"/>
        <v>23899.309999999998</v>
      </c>
      <c r="BK2" s="180">
        <f t="shared" si="0"/>
        <v>220000</v>
      </c>
      <c r="BL2" s="180">
        <f t="shared" si="0"/>
        <v>308854</v>
      </c>
      <c r="BM2" s="180">
        <f t="shared" si="0"/>
        <v>307969.04000000004</v>
      </c>
      <c r="BN2" s="180">
        <f t="shared" si="0"/>
        <v>301311.54000000004</v>
      </c>
      <c r="BO2" s="180">
        <f t="shared" si="0"/>
        <v>30000</v>
      </c>
      <c r="BP2" s="180">
        <f t="shared" si="0"/>
        <v>10775</v>
      </c>
      <c r="BQ2" s="180">
        <f t="shared" si="0"/>
        <v>10775</v>
      </c>
      <c r="BR2" s="180">
        <f t="shared" si="0"/>
        <v>10775</v>
      </c>
      <c r="BS2" s="180">
        <f t="shared" si="0"/>
        <v>0</v>
      </c>
      <c r="BT2" s="180">
        <f t="shared" si="0"/>
        <v>0</v>
      </c>
      <c r="BU2" s="180">
        <f t="shared" si="0"/>
        <v>1242.6100000000001</v>
      </c>
      <c r="BV2" s="180">
        <f t="shared" si="0"/>
        <v>11.05</v>
      </c>
      <c r="BW2" s="180">
        <f t="shared" si="0"/>
        <v>12000</v>
      </c>
      <c r="BX2" s="180">
        <f t="shared" si="0"/>
        <v>9000</v>
      </c>
      <c r="BY2" s="180">
        <f t="shared" si="0"/>
        <v>13298.27</v>
      </c>
      <c r="BZ2" s="180">
        <f t="shared" si="0"/>
        <v>16137.55</v>
      </c>
      <c r="CA2" s="180">
        <f t="shared" si="0"/>
        <v>34577</v>
      </c>
      <c r="CB2" s="180">
        <f t="shared" si="0"/>
        <v>28967.8</v>
      </c>
      <c r="CC2" s="180">
        <f t="shared" si="0"/>
        <v>30514.71</v>
      </c>
      <c r="CD2" s="180">
        <f t="shared" si="0"/>
        <v>30131.68</v>
      </c>
      <c r="CE2" s="180">
        <f t="shared" si="0"/>
        <v>1400</v>
      </c>
      <c r="CF2" s="180">
        <f t="shared" si="0"/>
        <v>1400</v>
      </c>
      <c r="CG2" s="180">
        <f t="shared" si="0"/>
        <v>1192.72</v>
      </c>
      <c r="CH2" s="180">
        <f t="shared" si="0"/>
        <v>1000</v>
      </c>
      <c r="CI2" s="180">
        <f t="shared" si="0"/>
        <v>4880</v>
      </c>
      <c r="CJ2" s="180">
        <f t="shared" si="0"/>
        <v>4900</v>
      </c>
      <c r="CK2" s="180">
        <f t="shared" si="0"/>
        <v>1816.74</v>
      </c>
      <c r="CL2" s="180">
        <f t="shared" si="0"/>
        <v>1687.08</v>
      </c>
      <c r="CM2" s="180">
        <f t="shared" si="0"/>
        <v>711000</v>
      </c>
      <c r="CN2" s="180">
        <f t="shared" si="0"/>
        <v>342208.9</v>
      </c>
      <c r="CO2" s="180">
        <f t="shared" ref="CO2:FV2" si="1">CO191</f>
        <v>21874.98</v>
      </c>
      <c r="CP2" s="180">
        <f t="shared" si="1"/>
        <v>50765.26</v>
      </c>
      <c r="CQ2" s="180">
        <f t="shared" si="1"/>
        <v>11700</v>
      </c>
      <c r="CR2" s="180">
        <f t="shared" si="1"/>
        <v>2180000</v>
      </c>
      <c r="CS2" s="180">
        <f t="shared" si="1"/>
        <v>2265649.75</v>
      </c>
      <c r="CT2" s="180">
        <f t="shared" si="1"/>
        <v>1204780.71</v>
      </c>
      <c r="CU2" s="180">
        <f t="shared" si="1"/>
        <v>402500</v>
      </c>
      <c r="CV2" s="180">
        <f t="shared" si="1"/>
        <v>350450</v>
      </c>
      <c r="CW2" s="180">
        <f t="shared" si="1"/>
        <v>71839.539999999994</v>
      </c>
      <c r="CX2" s="180">
        <f t="shared" si="1"/>
        <v>76985.070000000007</v>
      </c>
      <c r="CY2" s="180">
        <f t="shared" si="1"/>
        <v>82652</v>
      </c>
      <c r="CZ2" s="180">
        <f t="shared" si="1"/>
        <v>88249</v>
      </c>
      <c r="DA2" s="180">
        <f t="shared" si="1"/>
        <v>68187.670000000013</v>
      </c>
      <c r="DB2" s="180">
        <f t="shared" si="1"/>
        <v>64742.12</v>
      </c>
      <c r="DC2" s="180">
        <f t="shared" si="1"/>
        <v>2200</v>
      </c>
      <c r="DD2" s="180">
        <f t="shared" si="1"/>
        <v>1450</v>
      </c>
      <c r="DE2" s="180">
        <f t="shared" si="1"/>
        <v>1051.6999999999998</v>
      </c>
      <c r="DF2" s="180">
        <f t="shared" si="1"/>
        <v>1165.6999999999998</v>
      </c>
      <c r="DG2" s="180">
        <f t="shared" si="1"/>
        <v>67414</v>
      </c>
      <c r="DH2" s="180">
        <f t="shared" si="1"/>
        <v>59305.2</v>
      </c>
      <c r="DI2" s="180">
        <f t="shared" si="1"/>
        <v>57201.22</v>
      </c>
      <c r="DJ2" s="180">
        <f t="shared" si="1"/>
        <v>59662.83</v>
      </c>
      <c r="DK2" s="180">
        <f t="shared" si="1"/>
        <v>0</v>
      </c>
      <c r="DL2" s="180">
        <f t="shared" si="1"/>
        <v>1100</v>
      </c>
      <c r="DM2" s="180">
        <f t="shared" si="1"/>
        <v>986.71</v>
      </c>
      <c r="DN2" s="180">
        <f t="shared" si="1"/>
        <v>1096.0700000000002</v>
      </c>
      <c r="DO2" s="180">
        <f t="shared" si="1"/>
        <v>2000</v>
      </c>
      <c r="DP2" s="180">
        <f t="shared" si="1"/>
        <v>5335</v>
      </c>
      <c r="DQ2" s="180">
        <f t="shared" si="1"/>
        <v>2050.2399999999998</v>
      </c>
      <c r="DR2" s="180">
        <f t="shared" si="1"/>
        <v>1942.41</v>
      </c>
      <c r="DS2" s="180">
        <f t="shared" si="1"/>
        <v>47939.01</v>
      </c>
      <c r="DT2" s="180">
        <f t="shared" si="1"/>
        <v>43466</v>
      </c>
      <c r="DU2" s="180">
        <f t="shared" si="1"/>
        <v>46126.850000000006</v>
      </c>
      <c r="DV2" s="180">
        <f t="shared" si="1"/>
        <v>43493.95</v>
      </c>
      <c r="DW2" s="353">
        <f t="shared" si="1"/>
        <v>123000</v>
      </c>
      <c r="DX2" s="353">
        <f t="shared" si="1"/>
        <v>72500</v>
      </c>
      <c r="DY2" s="353">
        <f t="shared" si="1"/>
        <v>43288.86</v>
      </c>
      <c r="DZ2" s="353">
        <f t="shared" si="1"/>
        <v>64456.590000000004</v>
      </c>
      <c r="EA2" s="353">
        <f t="shared" si="1"/>
        <v>17700</v>
      </c>
      <c r="EB2" s="353">
        <f t="shared" si="1"/>
        <v>24296</v>
      </c>
      <c r="EC2" s="353">
        <f t="shared" si="1"/>
        <v>24312.420000000002</v>
      </c>
      <c r="ED2" s="353">
        <f t="shared" si="1"/>
        <v>25068.920000000002</v>
      </c>
      <c r="EE2" s="353">
        <f t="shared" si="1"/>
        <v>8000</v>
      </c>
      <c r="EF2" s="353">
        <f t="shared" si="1"/>
        <v>8050</v>
      </c>
      <c r="EG2" s="353">
        <f t="shared" si="1"/>
        <v>6791.76</v>
      </c>
      <c r="EH2" s="353">
        <f t="shared" si="1"/>
        <v>6791.76</v>
      </c>
      <c r="EI2" s="353">
        <f t="shared" si="1"/>
        <v>250238.25</v>
      </c>
      <c r="EJ2" s="353">
        <f t="shared" si="1"/>
        <v>218989.33000000002</v>
      </c>
      <c r="EK2" s="353">
        <f t="shared" si="1"/>
        <v>211714.84999999998</v>
      </c>
      <c r="EL2" s="353">
        <f t="shared" si="1"/>
        <v>206991.28000000003</v>
      </c>
      <c r="EM2" s="353">
        <f t="shared" si="1"/>
        <v>38900</v>
      </c>
      <c r="EN2" s="353">
        <f t="shared" si="1"/>
        <v>52711</v>
      </c>
      <c r="EO2" s="353">
        <f t="shared" si="1"/>
        <v>52539.839999999997</v>
      </c>
      <c r="EP2" s="353">
        <f t="shared" si="1"/>
        <v>56991.999999999993</v>
      </c>
      <c r="EQ2" s="353">
        <f t="shared" si="1"/>
        <v>10000</v>
      </c>
      <c r="ER2" s="353">
        <f t="shared" si="1"/>
        <v>27679</v>
      </c>
      <c r="ES2" s="353">
        <f t="shared" si="1"/>
        <v>13281.91</v>
      </c>
      <c r="ET2" s="353">
        <f t="shared" si="1"/>
        <v>26843.1</v>
      </c>
      <c r="EU2" s="353">
        <f t="shared" si="1"/>
        <v>92000</v>
      </c>
      <c r="EV2" s="353">
        <f t="shared" si="1"/>
        <v>73667.600000000006</v>
      </c>
      <c r="EW2" s="353">
        <f t="shared" si="1"/>
        <v>79062.53</v>
      </c>
      <c r="EX2" s="353">
        <f t="shared" si="1"/>
        <v>76934.149999999994</v>
      </c>
      <c r="EY2" s="353">
        <f t="shared" si="1"/>
        <v>7900</v>
      </c>
      <c r="EZ2" s="353">
        <f t="shared" si="1"/>
        <v>7900</v>
      </c>
      <c r="FA2" s="353">
        <f t="shared" si="1"/>
        <v>6819.1299999999992</v>
      </c>
      <c r="FB2" s="353">
        <f t="shared" si="1"/>
        <v>7322.08</v>
      </c>
      <c r="FC2" s="353">
        <f t="shared" si="1"/>
        <v>200</v>
      </c>
      <c r="FD2" s="353">
        <f t="shared" si="1"/>
        <v>0</v>
      </c>
      <c r="FE2" s="353">
        <f t="shared" si="1"/>
        <v>182.42000000000002</v>
      </c>
      <c r="FF2" s="353">
        <f t="shared" si="1"/>
        <v>182.42000000000002</v>
      </c>
      <c r="FG2" s="353">
        <f t="shared" si="1"/>
        <v>9720</v>
      </c>
      <c r="FH2" s="353">
        <f t="shared" si="1"/>
        <v>9080</v>
      </c>
      <c r="FI2" s="353">
        <f t="shared" si="1"/>
        <v>8669.9699999999993</v>
      </c>
      <c r="FJ2" s="353">
        <f t="shared" si="1"/>
        <v>8475.7300000000014</v>
      </c>
      <c r="FK2" s="353">
        <f t="shared" si="1"/>
        <v>21000</v>
      </c>
      <c r="FL2" s="353">
        <f t="shared" si="1"/>
        <v>15000</v>
      </c>
      <c r="FM2" s="353">
        <f t="shared" si="1"/>
        <v>16172.830000000002</v>
      </c>
      <c r="FN2" s="353">
        <f t="shared" si="1"/>
        <v>11711.76</v>
      </c>
      <c r="FO2" s="353">
        <f t="shared" si="1"/>
        <v>12708</v>
      </c>
      <c r="FP2" s="353">
        <f t="shared" si="1"/>
        <v>13008</v>
      </c>
      <c r="FQ2" s="353">
        <f t="shared" si="1"/>
        <v>7909.76</v>
      </c>
      <c r="FR2" s="353">
        <f t="shared" si="1"/>
        <v>8089.7300000000005</v>
      </c>
      <c r="FS2" s="353">
        <f t="shared" si="1"/>
        <v>70170</v>
      </c>
      <c r="FT2" s="353">
        <f t="shared" si="1"/>
        <v>70200</v>
      </c>
      <c r="FU2" s="353">
        <f t="shared" si="1"/>
        <v>60827.4</v>
      </c>
      <c r="FV2" s="353">
        <f t="shared" si="1"/>
        <v>64700.9</v>
      </c>
      <c r="FW2" s="353">
        <f t="shared" ref="FW2:JC2" si="2">FW191</f>
        <v>13500</v>
      </c>
      <c r="FX2" s="353">
        <f t="shared" si="2"/>
        <v>7880</v>
      </c>
      <c r="FY2" s="353">
        <f t="shared" si="2"/>
        <v>6002.4400000000005</v>
      </c>
      <c r="FZ2" s="353">
        <f t="shared" si="2"/>
        <v>6132.9600000000009</v>
      </c>
      <c r="GA2" s="353">
        <f t="shared" si="2"/>
        <v>4500</v>
      </c>
      <c r="GB2" s="353">
        <f t="shared" si="2"/>
        <v>5150</v>
      </c>
      <c r="GC2" s="353">
        <f t="shared" si="2"/>
        <v>1787.8000000000002</v>
      </c>
      <c r="GD2" s="353"/>
      <c r="GE2" s="353">
        <f t="shared" si="2"/>
        <v>0</v>
      </c>
      <c r="GF2" s="353">
        <f t="shared" si="2"/>
        <v>10000</v>
      </c>
      <c r="GG2" s="353">
        <f t="shared" si="2"/>
        <v>7032.9400000000005</v>
      </c>
      <c r="GH2" s="353">
        <f t="shared" si="2"/>
        <v>7032.9400000000005</v>
      </c>
      <c r="GI2" s="353">
        <f t="shared" si="2"/>
        <v>160311</v>
      </c>
      <c r="GJ2" s="353">
        <f t="shared" si="2"/>
        <v>295447.95999999996</v>
      </c>
      <c r="GK2" s="353">
        <f t="shared" si="2"/>
        <v>229007.66999999998</v>
      </c>
      <c r="GL2" s="353">
        <f t="shared" si="2"/>
        <v>229809.27</v>
      </c>
      <c r="GM2" s="353">
        <f t="shared" si="2"/>
        <v>13000</v>
      </c>
      <c r="GN2" s="353">
        <f t="shared" si="2"/>
        <v>10000</v>
      </c>
      <c r="GO2" s="353">
        <f t="shared" si="2"/>
        <v>16350</v>
      </c>
      <c r="GP2" s="353">
        <f t="shared" si="2"/>
        <v>16350</v>
      </c>
      <c r="GQ2" s="353">
        <f t="shared" si="2"/>
        <v>17000</v>
      </c>
      <c r="GR2" s="353">
        <f t="shared" si="2"/>
        <v>30530</v>
      </c>
      <c r="GS2" s="353">
        <f t="shared" si="2"/>
        <v>18816.03</v>
      </c>
      <c r="GT2" s="353">
        <f t="shared" si="2"/>
        <v>18835.98</v>
      </c>
      <c r="GU2" s="353">
        <f t="shared" si="2"/>
        <v>20107</v>
      </c>
      <c r="GV2" s="353">
        <f t="shared" si="2"/>
        <v>19601.48</v>
      </c>
      <c r="GW2" s="353">
        <f t="shared" si="2"/>
        <v>18404.669999999998</v>
      </c>
      <c r="GX2" s="353">
        <f t="shared" si="2"/>
        <v>17998.55</v>
      </c>
      <c r="GY2" s="353">
        <f t="shared" si="2"/>
        <v>38986</v>
      </c>
      <c r="GZ2" s="353">
        <f t="shared" si="2"/>
        <v>36666.199999999997</v>
      </c>
      <c r="HA2" s="353">
        <f t="shared" si="2"/>
        <v>34149.86</v>
      </c>
      <c r="HB2" s="353">
        <f t="shared" si="2"/>
        <v>33609.730000000003</v>
      </c>
      <c r="HC2" s="353">
        <f t="shared" si="2"/>
        <v>33789</v>
      </c>
      <c r="HD2" s="353">
        <f t="shared" si="2"/>
        <v>32281.119999999999</v>
      </c>
      <c r="HE2" s="353">
        <f t="shared" si="2"/>
        <v>29471.75</v>
      </c>
      <c r="HF2" s="353">
        <f t="shared" si="2"/>
        <v>28789.789999999997</v>
      </c>
      <c r="HG2" s="353">
        <f t="shared" si="2"/>
        <v>16671</v>
      </c>
      <c r="HH2" s="353">
        <f t="shared" si="2"/>
        <v>16040.880000000001</v>
      </c>
      <c r="HI2" s="353">
        <f t="shared" si="2"/>
        <v>15007.45</v>
      </c>
      <c r="HJ2" s="353">
        <f t="shared" si="2"/>
        <v>15237.050000000001</v>
      </c>
      <c r="HK2" s="353">
        <f t="shared" si="2"/>
        <v>23912.6</v>
      </c>
      <c r="HL2" s="353">
        <f t="shared" si="2"/>
        <v>25037.599999999999</v>
      </c>
      <c r="HM2" s="353">
        <f t="shared" si="2"/>
        <v>23036.949999999997</v>
      </c>
      <c r="HN2" s="353">
        <f t="shared" si="2"/>
        <v>22920.760000000002</v>
      </c>
      <c r="HO2" s="353">
        <f t="shared" si="2"/>
        <v>28116</v>
      </c>
      <c r="HP2" s="353">
        <f t="shared" si="2"/>
        <v>25210</v>
      </c>
      <c r="HQ2" s="353">
        <f t="shared" si="2"/>
        <v>21806.5</v>
      </c>
      <c r="HR2" s="353">
        <f t="shared" si="2"/>
        <v>21959.91</v>
      </c>
      <c r="HS2" s="353">
        <f t="shared" si="2"/>
        <v>197103</v>
      </c>
      <c r="HT2" s="353">
        <f t="shared" si="2"/>
        <v>178987.41</v>
      </c>
      <c r="HU2" s="353">
        <f t="shared" si="2"/>
        <v>184588.88</v>
      </c>
      <c r="HV2" s="353">
        <f t="shared" si="2"/>
        <v>186721.55</v>
      </c>
      <c r="HW2" s="353">
        <f t="shared" si="2"/>
        <v>2584</v>
      </c>
      <c r="HX2" s="353">
        <f t="shared" si="2"/>
        <v>1550</v>
      </c>
      <c r="HY2" s="353">
        <f t="shared" si="2"/>
        <v>1300.56</v>
      </c>
      <c r="HZ2" s="353">
        <f t="shared" si="2"/>
        <v>1422.36</v>
      </c>
      <c r="IA2" s="353">
        <f t="shared" si="2"/>
        <v>1680</v>
      </c>
      <c r="IB2" s="353">
        <f t="shared" si="2"/>
        <v>1680</v>
      </c>
      <c r="IC2" s="353">
        <f>IC191</f>
        <v>1677.9499999999998</v>
      </c>
      <c r="ID2" s="353">
        <f>ID191</f>
        <v>1668.3999999999999</v>
      </c>
      <c r="IE2" s="353">
        <f t="shared" si="2"/>
        <v>50440</v>
      </c>
      <c r="IF2" s="353">
        <f t="shared" si="2"/>
        <v>36448</v>
      </c>
      <c r="IG2" s="353">
        <f t="shared" si="2"/>
        <v>37284.46</v>
      </c>
      <c r="IH2" s="353">
        <f t="shared" si="2"/>
        <v>36577.43</v>
      </c>
      <c r="II2" s="353">
        <f t="shared" si="2"/>
        <v>12244</v>
      </c>
      <c r="IJ2" s="353">
        <f t="shared" si="2"/>
        <v>16615</v>
      </c>
      <c r="IK2" s="353">
        <f t="shared" si="2"/>
        <v>13899.8</v>
      </c>
      <c r="IL2" s="353">
        <f t="shared" si="2"/>
        <v>14221.73</v>
      </c>
      <c r="IM2" s="353">
        <f t="shared" si="2"/>
        <v>57535</v>
      </c>
      <c r="IN2" s="353">
        <f t="shared" si="2"/>
        <v>48150</v>
      </c>
      <c r="IO2" s="353">
        <f t="shared" si="2"/>
        <v>35293.82</v>
      </c>
      <c r="IP2" s="353">
        <f t="shared" si="2"/>
        <v>38805.97</v>
      </c>
      <c r="IQ2" s="353">
        <f t="shared" si="2"/>
        <v>8462</v>
      </c>
      <c r="IR2" s="353">
        <f t="shared" si="2"/>
        <v>8010</v>
      </c>
      <c r="IS2" s="353">
        <f>IS191</f>
        <v>8196.81</v>
      </c>
      <c r="IT2" s="353">
        <f>IT191</f>
        <v>7961.3899999999994</v>
      </c>
      <c r="IU2" s="353">
        <f t="shared" si="2"/>
        <v>9815</v>
      </c>
      <c r="IV2" s="353">
        <f t="shared" si="2"/>
        <v>9050</v>
      </c>
      <c r="IW2" s="353">
        <f t="shared" si="2"/>
        <v>8594.33</v>
      </c>
      <c r="IX2" s="353">
        <f t="shared" si="2"/>
        <v>8401.61</v>
      </c>
      <c r="IY2" s="353">
        <f t="shared" si="2"/>
        <v>27950</v>
      </c>
      <c r="IZ2" s="353">
        <f t="shared" si="2"/>
        <v>32240</v>
      </c>
      <c r="JA2" s="353">
        <f>JA191</f>
        <v>34548.080000000002</v>
      </c>
      <c r="JB2" s="353">
        <f>JB191</f>
        <v>34095</v>
      </c>
      <c r="JC2" s="353">
        <f t="shared" si="2"/>
        <v>91348</v>
      </c>
      <c r="JD2" s="353">
        <f t="shared" ref="JD2:MJ2" si="3">JD191</f>
        <v>78963</v>
      </c>
      <c r="JE2" s="353">
        <f t="shared" si="3"/>
        <v>11998.97</v>
      </c>
      <c r="JF2" s="353">
        <f t="shared" si="3"/>
        <v>10078.49</v>
      </c>
      <c r="JG2" s="353">
        <f t="shared" si="3"/>
        <v>28000</v>
      </c>
      <c r="JH2" s="353">
        <f t="shared" si="3"/>
        <v>24000</v>
      </c>
      <c r="JI2" s="353">
        <f t="shared" si="3"/>
        <v>30304.6</v>
      </c>
      <c r="JJ2" s="353">
        <f t="shared" si="3"/>
        <v>27784.6</v>
      </c>
      <c r="JK2" s="353">
        <f t="shared" si="3"/>
        <v>33100</v>
      </c>
      <c r="JL2" s="353">
        <f t="shared" si="3"/>
        <v>36435</v>
      </c>
      <c r="JM2" s="353">
        <f t="shared" si="3"/>
        <v>34060.01</v>
      </c>
      <c r="JN2" s="353">
        <f t="shared" si="3"/>
        <v>34060.01</v>
      </c>
      <c r="JO2" s="353">
        <f t="shared" si="3"/>
        <v>0</v>
      </c>
      <c r="JP2" s="353">
        <f t="shared" si="3"/>
        <v>1210</v>
      </c>
      <c r="JQ2" s="353">
        <f t="shared" si="3"/>
        <v>75.319999999999993</v>
      </c>
      <c r="JR2" s="353">
        <f t="shared" si="3"/>
        <v>0</v>
      </c>
      <c r="JS2" s="353">
        <f t="shared" si="3"/>
        <v>18940</v>
      </c>
      <c r="JT2" s="353">
        <f t="shared" si="3"/>
        <v>6000</v>
      </c>
      <c r="JU2" s="353">
        <f t="shared" si="3"/>
        <v>8739.24</v>
      </c>
      <c r="JV2" s="353">
        <f t="shared" si="3"/>
        <v>9977.64</v>
      </c>
      <c r="JW2" s="353">
        <f t="shared" si="3"/>
        <v>45000</v>
      </c>
      <c r="JX2" s="353">
        <f t="shared" si="3"/>
        <v>30470</v>
      </c>
      <c r="JY2" s="353">
        <f t="shared" si="3"/>
        <v>26028.119999999995</v>
      </c>
      <c r="JZ2" s="353">
        <f t="shared" si="3"/>
        <v>27326.489999999998</v>
      </c>
      <c r="KA2" s="353">
        <f t="shared" si="3"/>
        <v>493246</v>
      </c>
      <c r="KB2" s="353">
        <f t="shared" si="3"/>
        <v>451838.55</v>
      </c>
      <c r="KC2" s="353">
        <f t="shared" si="3"/>
        <v>458701.23</v>
      </c>
      <c r="KD2" s="353">
        <f t="shared" si="3"/>
        <v>445473.13999999996</v>
      </c>
      <c r="KE2" s="353">
        <f t="shared" si="3"/>
        <v>260220</v>
      </c>
      <c r="KF2" s="353">
        <f t="shared" si="3"/>
        <v>233691.93</v>
      </c>
      <c r="KG2" s="353">
        <f t="shared" si="3"/>
        <v>238281.09000000003</v>
      </c>
      <c r="KH2" s="353">
        <f t="shared" si="3"/>
        <v>232350.49</v>
      </c>
      <c r="KI2" s="353">
        <f t="shared" si="3"/>
        <v>61162</v>
      </c>
      <c r="KJ2" s="353">
        <f t="shared" si="3"/>
        <v>54699.95</v>
      </c>
      <c r="KK2" s="353">
        <f>KK191</f>
        <v>53652.1</v>
      </c>
      <c r="KL2" s="353">
        <f>KL191</f>
        <v>52260.520000000004</v>
      </c>
      <c r="KM2" s="353">
        <f t="shared" si="3"/>
        <v>84175</v>
      </c>
      <c r="KN2" s="353">
        <f t="shared" si="3"/>
        <v>81344.430000000008</v>
      </c>
      <c r="KO2" s="353">
        <f>KO191</f>
        <v>74386.73</v>
      </c>
      <c r="KP2" s="353">
        <f>KP191</f>
        <v>74930.81</v>
      </c>
      <c r="KQ2" s="353">
        <f t="shared" si="3"/>
        <v>184948</v>
      </c>
      <c r="KR2" s="353">
        <f t="shared" si="3"/>
        <v>129999.74</v>
      </c>
      <c r="KS2" s="353">
        <f t="shared" si="3"/>
        <v>133396.53</v>
      </c>
      <c r="KT2" s="353">
        <f t="shared" si="3"/>
        <v>133547.17000000001</v>
      </c>
      <c r="KU2" s="353">
        <f t="shared" si="3"/>
        <v>48426</v>
      </c>
      <c r="KV2" s="353">
        <f t="shared" si="3"/>
        <v>33508.870000000003</v>
      </c>
      <c r="KW2" s="353">
        <f t="shared" si="3"/>
        <v>35871.01</v>
      </c>
      <c r="KX2" s="353">
        <f t="shared" si="3"/>
        <v>36064.879999999997</v>
      </c>
      <c r="KY2" s="353">
        <f t="shared" si="3"/>
        <v>58000</v>
      </c>
      <c r="KZ2" s="353">
        <f t="shared" si="3"/>
        <v>58000</v>
      </c>
      <c r="LA2" s="353">
        <f t="shared" si="3"/>
        <v>64764.160000000003</v>
      </c>
      <c r="LB2" s="353">
        <f t="shared" si="3"/>
        <v>64828.65</v>
      </c>
      <c r="LC2" s="353">
        <f t="shared" si="3"/>
        <v>0</v>
      </c>
      <c r="LD2" s="353">
        <f t="shared" si="3"/>
        <v>0</v>
      </c>
      <c r="LE2" s="353">
        <f t="shared" si="3"/>
        <v>2526.77</v>
      </c>
      <c r="LF2" s="353">
        <f t="shared" si="3"/>
        <v>2619.4499999999998</v>
      </c>
      <c r="LG2" s="353">
        <f t="shared" si="3"/>
        <v>143699</v>
      </c>
      <c r="LH2" s="353">
        <f t="shared" si="3"/>
        <v>176370.79</v>
      </c>
      <c r="LI2" s="353">
        <f t="shared" si="3"/>
        <v>147898.97999999998</v>
      </c>
      <c r="LJ2" s="353">
        <f t="shared" si="3"/>
        <v>149337.71999999997</v>
      </c>
      <c r="LK2" s="353">
        <f t="shared" si="3"/>
        <v>183580</v>
      </c>
      <c r="LL2" s="353">
        <f t="shared" si="3"/>
        <v>188333.63</v>
      </c>
      <c r="LM2" s="353">
        <f t="shared" si="3"/>
        <v>181113.64</v>
      </c>
      <c r="LN2" s="353">
        <f t="shared" si="3"/>
        <v>185460.28</v>
      </c>
      <c r="LO2" s="353">
        <f t="shared" si="3"/>
        <v>82912</v>
      </c>
      <c r="LP2" s="353">
        <f t="shared" si="3"/>
        <v>78470.739999999991</v>
      </c>
      <c r="LQ2" s="353">
        <f t="shared" si="3"/>
        <v>67273.88</v>
      </c>
      <c r="LR2" s="353">
        <f t="shared" si="3"/>
        <v>68829.929999999993</v>
      </c>
      <c r="LS2" s="353">
        <f t="shared" si="3"/>
        <v>144776</v>
      </c>
      <c r="LT2" s="353">
        <f t="shared" si="3"/>
        <v>149247</v>
      </c>
      <c r="LU2" s="353">
        <f t="shared" si="3"/>
        <v>141998.24</v>
      </c>
      <c r="LV2" s="353">
        <f t="shared" si="3"/>
        <v>139175.53</v>
      </c>
      <c r="LW2" s="353">
        <f t="shared" si="3"/>
        <v>87227</v>
      </c>
      <c r="LX2" s="353">
        <f t="shared" si="3"/>
        <v>149115.02000000002</v>
      </c>
      <c r="LY2" s="353">
        <f t="shared" si="3"/>
        <v>122216.98999999999</v>
      </c>
      <c r="LZ2" s="353">
        <f t="shared" si="3"/>
        <v>110650.14000000001</v>
      </c>
      <c r="MA2" s="353">
        <f t="shared" si="3"/>
        <v>56030</v>
      </c>
      <c r="MB2" s="353">
        <f t="shared" si="3"/>
        <v>50416.020000000004</v>
      </c>
      <c r="MC2" s="353">
        <f t="shared" si="3"/>
        <v>49867.41</v>
      </c>
      <c r="MD2" s="353">
        <f t="shared" si="3"/>
        <v>48767.92</v>
      </c>
      <c r="ME2" s="353">
        <f t="shared" si="3"/>
        <v>137893</v>
      </c>
      <c r="MF2" s="353">
        <f t="shared" si="3"/>
        <v>178220.36</v>
      </c>
      <c r="MG2" s="353">
        <f t="shared" si="3"/>
        <v>119367.74000000002</v>
      </c>
      <c r="MH2" s="353">
        <f t="shared" si="3"/>
        <v>118668.68000000001</v>
      </c>
      <c r="MI2" s="353">
        <f t="shared" si="3"/>
        <v>199254</v>
      </c>
      <c r="MJ2" s="353">
        <f t="shared" si="3"/>
        <v>180630</v>
      </c>
      <c r="MK2" s="353">
        <f t="shared" ref="MK2:PR2" si="4">MK191</f>
        <v>179584.49</v>
      </c>
      <c r="ML2" s="353">
        <f t="shared" si="4"/>
        <v>176290.5</v>
      </c>
      <c r="MM2" s="353">
        <f t="shared" si="4"/>
        <v>0</v>
      </c>
      <c r="MN2" s="353">
        <f t="shared" si="4"/>
        <v>11294</v>
      </c>
      <c r="MO2" s="353">
        <f t="shared" si="4"/>
        <v>9226.32</v>
      </c>
      <c r="MP2" s="353">
        <f t="shared" si="4"/>
        <v>8353.26</v>
      </c>
      <c r="MQ2" s="353">
        <f t="shared" si="4"/>
        <v>693568</v>
      </c>
      <c r="MR2" s="353">
        <f t="shared" si="4"/>
        <v>656897</v>
      </c>
      <c r="MS2" s="353">
        <f t="shared" si="4"/>
        <v>639030.55999999994</v>
      </c>
      <c r="MT2" s="353">
        <f t="shared" si="4"/>
        <v>621772.34</v>
      </c>
      <c r="MU2" s="180">
        <f t="shared" si="4"/>
        <v>141592</v>
      </c>
      <c r="MV2" s="180">
        <f t="shared" si="4"/>
        <v>145980.79999999999</v>
      </c>
      <c r="MW2" s="180">
        <f t="shared" si="4"/>
        <v>135913.49</v>
      </c>
      <c r="MX2" s="180">
        <f t="shared" si="4"/>
        <v>131753.96</v>
      </c>
      <c r="MY2" s="180">
        <f t="shared" si="4"/>
        <v>118574</v>
      </c>
      <c r="MZ2" s="180">
        <f t="shared" si="4"/>
        <v>126537.2</v>
      </c>
      <c r="NA2" s="180">
        <f t="shared" si="4"/>
        <v>86289.86</v>
      </c>
      <c r="NB2" s="180">
        <f t="shared" si="4"/>
        <v>84254.959999999992</v>
      </c>
      <c r="NC2" s="180">
        <f t="shared" si="4"/>
        <v>668033</v>
      </c>
      <c r="ND2" s="180">
        <f t="shared" si="4"/>
        <v>515976.41000000003</v>
      </c>
      <c r="NE2" s="180">
        <f t="shared" si="4"/>
        <v>469691.69</v>
      </c>
      <c r="NF2" s="180">
        <f t="shared" si="4"/>
        <v>462900.91000000003</v>
      </c>
      <c r="NG2" s="180">
        <f t="shared" si="4"/>
        <v>9500</v>
      </c>
      <c r="NH2" s="180">
        <f t="shared" si="4"/>
        <v>15791.82</v>
      </c>
      <c r="NI2" s="180">
        <f t="shared" si="4"/>
        <v>16326.29</v>
      </c>
      <c r="NJ2" s="180">
        <f t="shared" si="4"/>
        <v>16326.3</v>
      </c>
      <c r="NK2" s="180">
        <f t="shared" si="4"/>
        <v>70000</v>
      </c>
      <c r="NL2" s="180">
        <f t="shared" si="4"/>
        <v>70000</v>
      </c>
      <c r="NM2" s="180">
        <f t="shared" si="4"/>
        <v>62406.04</v>
      </c>
      <c r="NN2" s="180">
        <f t="shared" si="4"/>
        <v>61510.51</v>
      </c>
      <c r="NO2" s="180">
        <f t="shared" si="4"/>
        <v>0</v>
      </c>
      <c r="NP2" s="180">
        <f t="shared" si="4"/>
        <v>10000</v>
      </c>
      <c r="NQ2" s="180">
        <f t="shared" si="4"/>
        <v>9996</v>
      </c>
      <c r="NR2" s="180">
        <f t="shared" si="4"/>
        <v>9996</v>
      </c>
      <c r="NS2" s="180">
        <f t="shared" si="4"/>
        <v>196425.4</v>
      </c>
      <c r="NT2" s="180">
        <f t="shared" si="4"/>
        <v>213839.4</v>
      </c>
      <c r="NU2" s="180">
        <f>NU191</f>
        <v>212665.91999999998</v>
      </c>
      <c r="NV2" s="180">
        <f>NV191</f>
        <v>208628.71</v>
      </c>
      <c r="NW2" s="180">
        <f t="shared" si="4"/>
        <v>6000</v>
      </c>
      <c r="NX2" s="180">
        <f t="shared" si="4"/>
        <v>30300</v>
      </c>
      <c r="NY2" s="180">
        <f t="shared" si="4"/>
        <v>13813.64</v>
      </c>
      <c r="NZ2" s="180">
        <f t="shared" si="4"/>
        <v>6087.84</v>
      </c>
      <c r="OA2" s="180">
        <f t="shared" si="4"/>
        <v>8000</v>
      </c>
      <c r="OB2" s="180">
        <f t="shared" si="4"/>
        <v>11000</v>
      </c>
      <c r="OC2" s="180">
        <f t="shared" si="4"/>
        <v>3748.3</v>
      </c>
      <c r="OD2" s="180">
        <f t="shared" si="4"/>
        <v>3748.3</v>
      </c>
      <c r="OE2" s="180">
        <f t="shared" si="4"/>
        <v>3300</v>
      </c>
      <c r="OF2" s="180">
        <f t="shared" si="4"/>
        <v>3300</v>
      </c>
      <c r="OG2" s="180">
        <f t="shared" si="4"/>
        <v>1152.8599999999999</v>
      </c>
      <c r="OH2" s="180">
        <f t="shared" si="4"/>
        <v>1152.8599999999999</v>
      </c>
      <c r="OI2" s="180">
        <f t="shared" si="4"/>
        <v>3000</v>
      </c>
      <c r="OJ2" s="180">
        <f t="shared" si="4"/>
        <v>2236.69</v>
      </c>
      <c r="OK2" s="180">
        <f t="shared" si="4"/>
        <v>4649.7700000000004</v>
      </c>
      <c r="OL2" s="180">
        <f t="shared" si="4"/>
        <v>4649.78</v>
      </c>
      <c r="OM2" s="180">
        <f t="shared" si="4"/>
        <v>6500</v>
      </c>
      <c r="ON2" s="180">
        <f t="shared" si="4"/>
        <v>8100</v>
      </c>
      <c r="OO2" s="180">
        <f t="shared" si="4"/>
        <v>6322.4</v>
      </c>
      <c r="OP2" s="180">
        <f t="shared" si="4"/>
        <v>6652.78</v>
      </c>
      <c r="OQ2" s="180">
        <f t="shared" si="4"/>
        <v>2500</v>
      </c>
      <c r="OR2" s="180">
        <f t="shared" si="4"/>
        <v>6734</v>
      </c>
      <c r="OS2" s="180">
        <f t="shared" si="4"/>
        <v>5372.89</v>
      </c>
      <c r="OT2" s="180">
        <f t="shared" si="4"/>
        <v>5364.69</v>
      </c>
      <c r="OU2" s="180">
        <f t="shared" si="4"/>
        <v>5700</v>
      </c>
      <c r="OV2" s="180">
        <f t="shared" si="4"/>
        <v>5733</v>
      </c>
      <c r="OW2" s="180">
        <f t="shared" si="4"/>
        <v>1881.78</v>
      </c>
      <c r="OX2" s="180">
        <f t="shared" si="4"/>
        <v>1881.78</v>
      </c>
      <c r="OY2" s="180">
        <f t="shared" si="4"/>
        <v>25348</v>
      </c>
      <c r="OZ2" s="180">
        <f t="shared" si="4"/>
        <v>24807.61</v>
      </c>
      <c r="PA2" s="180">
        <f>PA191</f>
        <v>24542.77</v>
      </c>
      <c r="PB2" s="180">
        <f>PB191</f>
        <v>24298.36</v>
      </c>
      <c r="PC2" s="180">
        <f t="shared" si="4"/>
        <v>31845</v>
      </c>
      <c r="PD2" s="180">
        <f t="shared" si="4"/>
        <v>48916.959999999999</v>
      </c>
      <c r="PE2" s="180">
        <f t="shared" si="4"/>
        <v>28521.29</v>
      </c>
      <c r="PF2" s="180">
        <f t="shared" si="4"/>
        <v>28564.030000000002</v>
      </c>
      <c r="PG2" s="180">
        <f t="shared" si="4"/>
        <v>80000</v>
      </c>
      <c r="PH2" s="180">
        <f t="shared" si="4"/>
        <v>60000</v>
      </c>
      <c r="PI2" s="180">
        <f t="shared" si="4"/>
        <v>70999.58</v>
      </c>
      <c r="PJ2" s="180">
        <f t="shared" si="4"/>
        <v>70999.58</v>
      </c>
      <c r="PK2" s="180">
        <f t="shared" si="4"/>
        <v>20000</v>
      </c>
      <c r="PL2" s="180">
        <f t="shared" si="4"/>
        <v>21765.98</v>
      </c>
      <c r="PM2" s="180">
        <f t="shared" si="4"/>
        <v>21535.32</v>
      </c>
      <c r="PN2" s="180">
        <f t="shared" si="4"/>
        <v>21459.119999999999</v>
      </c>
      <c r="PO2" s="180">
        <f t="shared" si="4"/>
        <v>0</v>
      </c>
      <c r="PP2" s="180">
        <f t="shared" si="4"/>
        <v>0</v>
      </c>
      <c r="PQ2" s="180">
        <f t="shared" si="4"/>
        <v>1625.81</v>
      </c>
      <c r="PR2" s="180">
        <f t="shared" si="4"/>
        <v>1622.07</v>
      </c>
      <c r="PS2" s="180">
        <f t="shared" ref="PS2:SY2" si="5">PS191</f>
        <v>32088</v>
      </c>
      <c r="PT2" s="180">
        <f t="shared" si="5"/>
        <v>32321</v>
      </c>
      <c r="PU2" s="180">
        <f t="shared" si="5"/>
        <v>28403.18</v>
      </c>
      <c r="PV2" s="180">
        <f t="shared" si="5"/>
        <v>28188.280000000002</v>
      </c>
      <c r="PW2" s="180">
        <f t="shared" si="5"/>
        <v>2800</v>
      </c>
      <c r="PX2" s="180">
        <f t="shared" si="5"/>
        <v>0</v>
      </c>
      <c r="PY2" s="180">
        <f t="shared" si="5"/>
        <v>2700</v>
      </c>
      <c r="PZ2" s="180">
        <f t="shared" si="5"/>
        <v>2700</v>
      </c>
      <c r="QA2" s="180">
        <f t="shared" si="5"/>
        <v>6250</v>
      </c>
      <c r="QB2" s="180">
        <f t="shared" si="5"/>
        <v>6250</v>
      </c>
      <c r="QC2" s="180">
        <f t="shared" si="5"/>
        <v>4230.37</v>
      </c>
      <c r="QD2" s="180">
        <f t="shared" si="5"/>
        <v>4230.37</v>
      </c>
      <c r="QE2" s="180">
        <f t="shared" si="5"/>
        <v>0</v>
      </c>
      <c r="QF2" s="180">
        <f t="shared" si="5"/>
        <v>24000</v>
      </c>
      <c r="QG2" s="180">
        <f t="shared" si="5"/>
        <v>21002.98</v>
      </c>
      <c r="QH2" s="180">
        <f t="shared" si="5"/>
        <v>20904.490000000002</v>
      </c>
      <c r="QI2" s="180">
        <f t="shared" si="5"/>
        <v>36610</v>
      </c>
      <c r="QJ2" s="180">
        <f t="shared" si="5"/>
        <v>30339</v>
      </c>
      <c r="QK2" s="180">
        <f t="shared" si="5"/>
        <v>24848.42</v>
      </c>
      <c r="QL2" s="180">
        <f t="shared" si="5"/>
        <v>25129.88</v>
      </c>
      <c r="QM2" s="180">
        <f t="shared" si="5"/>
        <v>58790</v>
      </c>
      <c r="QN2" s="180">
        <f t="shared" si="5"/>
        <v>47083.6</v>
      </c>
      <c r="QO2" s="180">
        <f t="shared" si="5"/>
        <v>42917.54</v>
      </c>
      <c r="QP2" s="180">
        <f t="shared" si="5"/>
        <v>43130.009999999995</v>
      </c>
      <c r="QQ2" s="180">
        <f t="shared" si="5"/>
        <v>0</v>
      </c>
      <c r="QR2" s="180">
        <f t="shared" si="5"/>
        <v>14033</v>
      </c>
      <c r="QS2" s="180">
        <f t="shared" si="5"/>
        <v>850</v>
      </c>
      <c r="QT2" s="180">
        <f t="shared" si="5"/>
        <v>850</v>
      </c>
      <c r="QU2" s="180">
        <f t="shared" si="5"/>
        <v>174000</v>
      </c>
      <c r="QV2" s="180">
        <f t="shared" si="5"/>
        <v>124000</v>
      </c>
      <c r="QW2" s="180">
        <f t="shared" si="5"/>
        <v>123673.81</v>
      </c>
      <c r="QX2" s="180">
        <f t="shared" si="5"/>
        <v>118627.43</v>
      </c>
      <c r="QY2" s="180">
        <f t="shared" si="5"/>
        <v>0</v>
      </c>
      <c r="QZ2" s="180">
        <f t="shared" si="5"/>
        <v>114780.2</v>
      </c>
      <c r="RA2" s="180">
        <f t="shared" si="5"/>
        <v>40117.879999999997</v>
      </c>
      <c r="RB2" s="180">
        <f t="shared" si="5"/>
        <v>37101.64</v>
      </c>
      <c r="RC2" s="180">
        <f t="shared" si="5"/>
        <v>117521.75</v>
      </c>
      <c r="RD2" s="180">
        <f t="shared" si="5"/>
        <v>156976.75</v>
      </c>
      <c r="RE2" s="180">
        <f t="shared" si="5"/>
        <v>119379.91</v>
      </c>
      <c r="RF2" s="180">
        <f t="shared" si="5"/>
        <v>118362.68</v>
      </c>
      <c r="RG2" s="180">
        <f t="shared" si="5"/>
        <v>100799.8</v>
      </c>
      <c r="RH2" s="180">
        <f t="shared" si="5"/>
        <v>106721</v>
      </c>
      <c r="RI2" s="180">
        <f t="shared" si="5"/>
        <v>101298.14</v>
      </c>
      <c r="RJ2" s="180">
        <f t="shared" si="5"/>
        <v>103153.2</v>
      </c>
      <c r="RK2" s="180">
        <f t="shared" si="5"/>
        <v>5760</v>
      </c>
      <c r="RL2" s="180">
        <f t="shared" si="5"/>
        <v>5825</v>
      </c>
      <c r="RM2" s="180">
        <f t="shared" si="5"/>
        <v>5099.62</v>
      </c>
      <c r="RN2" s="180">
        <f t="shared" si="5"/>
        <v>5064.3599999999997</v>
      </c>
      <c r="RO2" s="180">
        <f t="shared" si="5"/>
        <v>9052</v>
      </c>
      <c r="RP2" s="180">
        <f t="shared" si="5"/>
        <v>8902</v>
      </c>
      <c r="RQ2" s="180">
        <f t="shared" si="5"/>
        <v>8226.84</v>
      </c>
      <c r="RR2" s="180">
        <f t="shared" si="5"/>
        <v>8221</v>
      </c>
      <c r="RS2" s="180">
        <f t="shared" si="5"/>
        <v>9308</v>
      </c>
      <c r="RT2" s="180">
        <f t="shared" si="5"/>
        <v>9208</v>
      </c>
      <c r="RU2" s="180">
        <f t="shared" si="5"/>
        <v>9625.8100000000013</v>
      </c>
      <c r="RV2" s="180">
        <f t="shared" si="5"/>
        <v>9709.19</v>
      </c>
      <c r="RW2" s="180">
        <f t="shared" si="5"/>
        <v>12310</v>
      </c>
      <c r="RX2" s="180">
        <f t="shared" si="5"/>
        <v>12243</v>
      </c>
      <c r="RY2" s="180">
        <f t="shared" si="5"/>
        <v>10249.780000000001</v>
      </c>
      <c r="RZ2" s="180">
        <f t="shared" si="5"/>
        <v>10375</v>
      </c>
      <c r="SA2" s="180">
        <f t="shared" si="5"/>
        <v>1240</v>
      </c>
      <c r="SB2" s="180">
        <f t="shared" si="5"/>
        <v>0</v>
      </c>
      <c r="SC2" s="180">
        <f t="shared" si="5"/>
        <v>2392.98</v>
      </c>
      <c r="SD2" s="180">
        <f t="shared" si="5"/>
        <v>1900.06</v>
      </c>
      <c r="SE2" s="180">
        <f t="shared" si="5"/>
        <v>795</v>
      </c>
      <c r="SF2" s="180">
        <f t="shared" si="5"/>
        <v>730</v>
      </c>
      <c r="SG2" s="180">
        <f t="shared" si="5"/>
        <v>622.79999999999995</v>
      </c>
      <c r="SH2" s="180">
        <f t="shared" si="5"/>
        <v>616</v>
      </c>
      <c r="SI2" s="180">
        <f t="shared" si="5"/>
        <v>137460</v>
      </c>
      <c r="SJ2" s="180">
        <f t="shared" si="5"/>
        <v>145942.42000000001</v>
      </c>
      <c r="SK2" s="180">
        <f t="shared" si="5"/>
        <v>99799.390000000014</v>
      </c>
      <c r="SL2" s="180">
        <f t="shared" si="5"/>
        <v>99766.32</v>
      </c>
      <c r="SM2" s="180">
        <f t="shared" si="5"/>
        <v>3000</v>
      </c>
      <c r="SN2" s="180">
        <f t="shared" si="5"/>
        <v>6000</v>
      </c>
      <c r="SO2" s="180">
        <f t="shared" si="5"/>
        <v>3047.2</v>
      </c>
      <c r="SP2" s="180">
        <f t="shared" si="5"/>
        <v>3047.2</v>
      </c>
      <c r="SQ2" s="180">
        <f t="shared" si="5"/>
        <v>7683.08</v>
      </c>
      <c r="SR2" s="180">
        <f t="shared" si="5"/>
        <v>2083.08</v>
      </c>
      <c r="SS2" s="180">
        <f>SS191</f>
        <v>6721.23</v>
      </c>
      <c r="ST2" s="180">
        <f>ST191</f>
        <v>8341.66</v>
      </c>
      <c r="SU2" s="180">
        <f t="shared" si="5"/>
        <v>66582.26999999999</v>
      </c>
      <c r="SV2" s="180">
        <f t="shared" si="5"/>
        <v>97221</v>
      </c>
      <c r="SW2" s="180">
        <f t="shared" si="5"/>
        <v>68927.73</v>
      </c>
      <c r="SX2" s="180">
        <f t="shared" si="5"/>
        <v>68927.73</v>
      </c>
      <c r="SY2" s="180">
        <f t="shared" si="5"/>
        <v>0</v>
      </c>
      <c r="SZ2" s="180">
        <f t="shared" ref="SZ2:TJ2" si="6">SZ191</f>
        <v>2550</v>
      </c>
      <c r="TA2" s="180">
        <f t="shared" si="6"/>
        <v>754.26</v>
      </c>
      <c r="TB2" s="180">
        <f t="shared" si="6"/>
        <v>0</v>
      </c>
      <c r="TC2" s="180">
        <f t="shared" si="6"/>
        <v>15000</v>
      </c>
      <c r="TD2" s="180">
        <f t="shared" si="6"/>
        <v>22000</v>
      </c>
      <c r="TE2" s="180">
        <f t="shared" si="6"/>
        <v>6226.57</v>
      </c>
      <c r="TF2" s="180">
        <f t="shared" si="6"/>
        <v>7000.05</v>
      </c>
      <c r="TG2" s="180">
        <f t="shared" si="6"/>
        <v>170107</v>
      </c>
      <c r="TH2" s="180">
        <f>TH191</f>
        <v>155636</v>
      </c>
      <c r="TI2" s="180">
        <f t="shared" si="6"/>
        <v>139457.43</v>
      </c>
      <c r="TJ2" s="180">
        <f t="shared" si="6"/>
        <v>136896.07</v>
      </c>
      <c r="TK2" s="180">
        <f t="shared" ref="TK2" si="7">TK191</f>
        <v>23796</v>
      </c>
      <c r="TL2" s="180">
        <f>TL191</f>
        <v>0</v>
      </c>
      <c r="TM2" s="180">
        <f t="shared" ref="TM2:TO2" si="8">TM191</f>
        <v>0</v>
      </c>
      <c r="TN2" s="180">
        <f t="shared" si="8"/>
        <v>0</v>
      </c>
      <c r="TO2" s="180">
        <f t="shared" si="8"/>
        <v>170790</v>
      </c>
      <c r="TP2" s="180">
        <f>TP191</f>
        <v>0</v>
      </c>
      <c r="TQ2" s="180">
        <f t="shared" ref="TQ2:TR2" si="9">TQ191</f>
        <v>0</v>
      </c>
      <c r="TR2" s="180">
        <f t="shared" si="9"/>
        <v>0</v>
      </c>
    </row>
    <row r="3" spans="1:545" s="48" customFormat="1" x14ac:dyDescent="0.2">
      <c r="B3" s="51" t="s">
        <v>275</v>
      </c>
      <c r="C3" s="79"/>
      <c r="D3" s="80" t="s">
        <v>579</v>
      </c>
      <c r="E3" s="80"/>
      <c r="F3" s="80"/>
      <c r="G3" s="260" t="s">
        <v>87</v>
      </c>
      <c r="H3" s="261"/>
      <c r="I3" s="261"/>
      <c r="J3" s="297"/>
      <c r="K3" s="260" t="s">
        <v>89</v>
      </c>
      <c r="L3" s="261"/>
      <c r="M3" s="261"/>
      <c r="N3" s="297"/>
      <c r="O3" s="260" t="s">
        <v>89</v>
      </c>
      <c r="P3" s="261"/>
      <c r="Q3" s="261"/>
      <c r="R3" s="297"/>
      <c r="S3" s="260" t="s">
        <v>91</v>
      </c>
      <c r="T3" s="261"/>
      <c r="U3" s="261"/>
      <c r="V3" s="297"/>
      <c r="W3" s="260" t="s">
        <v>587</v>
      </c>
      <c r="X3" s="261"/>
      <c r="Y3" s="261"/>
      <c r="Z3" s="297"/>
      <c r="AA3" s="260" t="s">
        <v>93</v>
      </c>
      <c r="AB3" s="261"/>
      <c r="AC3" s="261"/>
      <c r="AD3" s="297"/>
      <c r="AE3" s="260" t="s">
        <v>95</v>
      </c>
      <c r="AF3" s="261"/>
      <c r="AG3" s="261"/>
      <c r="AH3" s="297"/>
      <c r="AI3" s="260" t="s">
        <v>102</v>
      </c>
      <c r="AJ3" s="261"/>
      <c r="AK3" s="261"/>
      <c r="AL3" s="297"/>
      <c r="AM3" s="260" t="s">
        <v>104</v>
      </c>
      <c r="AN3" s="261"/>
      <c r="AO3" s="261"/>
      <c r="AP3" s="297"/>
      <c r="AQ3" s="260" t="s">
        <v>593</v>
      </c>
      <c r="AR3" s="261"/>
      <c r="AS3" s="261"/>
      <c r="AT3" s="297"/>
      <c r="AU3" s="345" t="s">
        <v>117</v>
      </c>
      <c r="AV3" s="261"/>
      <c r="AW3" s="261"/>
      <c r="AX3" s="297"/>
      <c r="AY3" s="345" t="s">
        <v>119</v>
      </c>
      <c r="AZ3" s="261"/>
      <c r="BA3" s="261"/>
      <c r="BB3" s="297"/>
      <c r="BC3" s="345" t="s">
        <v>119</v>
      </c>
      <c r="BD3" s="346"/>
      <c r="BE3" s="346"/>
      <c r="BF3" s="347"/>
      <c r="BG3" s="345" t="s">
        <v>119</v>
      </c>
      <c r="BH3" s="346"/>
      <c r="BI3" s="346"/>
      <c r="BJ3" s="347"/>
      <c r="BK3" s="345" t="s">
        <v>121</v>
      </c>
      <c r="BL3" s="261"/>
      <c r="BM3" s="261"/>
      <c r="BN3" s="297"/>
      <c r="BO3" s="345" t="s">
        <v>121</v>
      </c>
      <c r="BP3" s="346"/>
      <c r="BQ3" s="346"/>
      <c r="BR3" s="347"/>
      <c r="BS3" s="345" t="s">
        <v>123</v>
      </c>
      <c r="BT3" s="346"/>
      <c r="BU3" s="346"/>
      <c r="BV3" s="347"/>
      <c r="BW3" s="345" t="s">
        <v>131</v>
      </c>
      <c r="BX3" s="261"/>
      <c r="BY3" s="261"/>
      <c r="BZ3" s="297"/>
      <c r="CA3" s="345" t="s">
        <v>131</v>
      </c>
      <c r="CB3" s="346"/>
      <c r="CC3" s="346"/>
      <c r="CD3" s="347"/>
      <c r="CE3" s="345" t="s">
        <v>131</v>
      </c>
      <c r="CF3" s="346"/>
      <c r="CG3" s="346"/>
      <c r="CH3" s="347"/>
      <c r="CI3" s="345" t="s">
        <v>133</v>
      </c>
      <c r="CJ3" s="346"/>
      <c r="CK3" s="261"/>
      <c r="CL3" s="297"/>
      <c r="CM3" s="345" t="s">
        <v>135</v>
      </c>
      <c r="CN3" s="346"/>
      <c r="CO3" s="346"/>
      <c r="CP3" s="347"/>
      <c r="CQ3" s="345" t="s">
        <v>135</v>
      </c>
      <c r="CR3" s="346"/>
      <c r="CS3" s="346"/>
      <c r="CT3" s="347"/>
      <c r="CU3" s="345" t="s">
        <v>135</v>
      </c>
      <c r="CV3" s="261"/>
      <c r="CW3" s="261"/>
      <c r="CX3" s="297"/>
      <c r="CY3" s="345" t="s">
        <v>137</v>
      </c>
      <c r="CZ3" s="346"/>
      <c r="DA3" s="346"/>
      <c r="DB3" s="347"/>
      <c r="DC3" s="345" t="s">
        <v>137</v>
      </c>
      <c r="DD3" s="346"/>
      <c r="DE3" s="346"/>
      <c r="DF3" s="347"/>
      <c r="DG3" s="345" t="s">
        <v>137</v>
      </c>
      <c r="DH3" s="261"/>
      <c r="DI3" s="261"/>
      <c r="DJ3" s="297"/>
      <c r="DK3" s="345" t="s">
        <v>142</v>
      </c>
      <c r="DL3" s="346"/>
      <c r="DM3" s="346"/>
      <c r="DN3" s="347"/>
      <c r="DO3" s="345" t="s">
        <v>142</v>
      </c>
      <c r="DP3" s="346"/>
      <c r="DQ3" s="346"/>
      <c r="DR3" s="347"/>
      <c r="DS3" s="345" t="s">
        <v>142</v>
      </c>
      <c r="DT3" s="261"/>
      <c r="DU3" s="261"/>
      <c r="DV3" s="297"/>
      <c r="DW3" s="345" t="s">
        <v>144</v>
      </c>
      <c r="DX3" s="346"/>
      <c r="DY3" s="346"/>
      <c r="DZ3" s="347"/>
      <c r="EA3" s="345" t="s">
        <v>146</v>
      </c>
      <c r="EB3" s="346"/>
      <c r="EC3" s="346"/>
      <c r="ED3" s="347"/>
      <c r="EE3" s="345" t="s">
        <v>148</v>
      </c>
      <c r="EF3" s="346"/>
      <c r="EG3" s="346"/>
      <c r="EH3" s="347"/>
      <c r="EI3" s="345" t="s">
        <v>150</v>
      </c>
      <c r="EJ3" s="346"/>
      <c r="EK3" s="346"/>
      <c r="EL3" s="347"/>
      <c r="EM3" s="345" t="s">
        <v>155</v>
      </c>
      <c r="EN3" s="346"/>
      <c r="EO3" s="346"/>
      <c r="EP3" s="347"/>
      <c r="EQ3" s="345" t="s">
        <v>159</v>
      </c>
      <c r="ER3" s="346"/>
      <c r="ES3" s="346"/>
      <c r="ET3" s="347"/>
      <c r="EU3" s="345" t="s">
        <v>161</v>
      </c>
      <c r="EV3" s="346"/>
      <c r="EW3" s="346"/>
      <c r="EX3" s="347"/>
      <c r="EY3" s="345" t="s">
        <v>163</v>
      </c>
      <c r="EZ3" s="346"/>
      <c r="FA3" s="346"/>
      <c r="FB3" s="347"/>
      <c r="FC3" s="345" t="s">
        <v>163</v>
      </c>
      <c r="FD3" s="346"/>
      <c r="FE3" s="346"/>
      <c r="FF3" s="347"/>
      <c r="FG3" s="345" t="s">
        <v>163</v>
      </c>
      <c r="FH3" s="346"/>
      <c r="FI3" s="346"/>
      <c r="FJ3" s="347"/>
      <c r="FK3" s="345" t="s">
        <v>163</v>
      </c>
      <c r="FL3" s="346"/>
      <c r="FM3" s="346"/>
      <c r="FN3" s="347"/>
      <c r="FO3" s="345" t="s">
        <v>634</v>
      </c>
      <c r="FP3" s="346"/>
      <c r="FQ3" s="346"/>
      <c r="FR3" s="354"/>
      <c r="FS3" s="355" t="s">
        <v>181</v>
      </c>
      <c r="FT3" s="346"/>
      <c r="FU3" s="346"/>
      <c r="FV3" s="354"/>
      <c r="FW3" s="356" t="s">
        <v>181</v>
      </c>
      <c r="FX3" s="357"/>
      <c r="FY3" s="357"/>
      <c r="FZ3" s="357"/>
      <c r="GA3" s="345" t="s">
        <v>183</v>
      </c>
      <c r="GB3" s="346"/>
      <c r="GC3" s="346"/>
      <c r="GD3" s="354"/>
      <c r="GE3" s="356" t="s">
        <v>183</v>
      </c>
      <c r="GF3" s="358" t="s">
        <v>1013</v>
      </c>
      <c r="GG3" s="357"/>
      <c r="GH3" s="357"/>
      <c r="GI3" s="345" t="s">
        <v>185</v>
      </c>
      <c r="GJ3" s="346"/>
      <c r="GK3" s="346"/>
      <c r="GL3" s="354"/>
      <c r="GM3" s="356" t="s">
        <v>187</v>
      </c>
      <c r="GN3" s="357"/>
      <c r="GO3" s="357"/>
      <c r="GP3" s="357"/>
      <c r="GQ3" s="345" t="s">
        <v>187</v>
      </c>
      <c r="GR3" s="346"/>
      <c r="GS3" s="346"/>
      <c r="GT3" s="354"/>
      <c r="GU3" s="356" t="s">
        <v>189</v>
      </c>
      <c r="GV3" s="357"/>
      <c r="GW3" s="357"/>
      <c r="GX3" s="357"/>
      <c r="GY3" s="345" t="s">
        <v>189</v>
      </c>
      <c r="GZ3" s="346"/>
      <c r="HA3" s="346"/>
      <c r="HB3" s="354"/>
      <c r="HC3" s="356" t="s">
        <v>189</v>
      </c>
      <c r="HD3" s="357"/>
      <c r="HE3" s="357"/>
      <c r="HF3" s="357"/>
      <c r="HG3" s="345" t="s">
        <v>189</v>
      </c>
      <c r="HH3" s="346"/>
      <c r="HI3" s="346"/>
      <c r="HJ3" s="354"/>
      <c r="HK3" s="356" t="s">
        <v>189</v>
      </c>
      <c r="HL3" s="357"/>
      <c r="HM3" s="357"/>
      <c r="HN3" s="357"/>
      <c r="HO3" s="345" t="s">
        <v>189</v>
      </c>
      <c r="HP3" s="346"/>
      <c r="HQ3" s="346"/>
      <c r="HR3" s="354"/>
      <c r="HS3" s="356" t="s">
        <v>651</v>
      </c>
      <c r="HT3" s="357"/>
      <c r="HU3" s="357"/>
      <c r="HV3" s="357"/>
      <c r="HW3" s="345" t="s">
        <v>651</v>
      </c>
      <c r="HX3" s="346"/>
      <c r="HY3" s="346"/>
      <c r="HZ3" s="347"/>
      <c r="IA3" s="345" t="s">
        <v>651</v>
      </c>
      <c r="IB3" s="346"/>
      <c r="IC3" s="346"/>
      <c r="ID3" s="347"/>
      <c r="IE3" s="345" t="s">
        <v>191</v>
      </c>
      <c r="IF3" s="346"/>
      <c r="IG3" s="346"/>
      <c r="IH3" s="347"/>
      <c r="II3" s="345" t="s">
        <v>191</v>
      </c>
      <c r="IJ3" s="346"/>
      <c r="IK3" s="346"/>
      <c r="IL3" s="347"/>
      <c r="IM3" s="345" t="s">
        <v>191</v>
      </c>
      <c r="IN3" s="346"/>
      <c r="IO3" s="346"/>
      <c r="IP3" s="347"/>
      <c r="IQ3" s="345" t="s">
        <v>191</v>
      </c>
      <c r="IR3" s="346"/>
      <c r="IS3" s="346"/>
      <c r="IT3" s="347"/>
      <c r="IU3" s="345" t="s">
        <v>193</v>
      </c>
      <c r="IV3" s="346"/>
      <c r="IW3" s="346"/>
      <c r="IX3" s="347"/>
      <c r="IY3" s="345" t="s">
        <v>193</v>
      </c>
      <c r="IZ3" s="346"/>
      <c r="JA3" s="346"/>
      <c r="JB3" s="354"/>
      <c r="JC3" s="356" t="s">
        <v>197</v>
      </c>
      <c r="JD3" s="357"/>
      <c r="JE3" s="357"/>
      <c r="JF3" s="357"/>
      <c r="JG3" s="345" t="s">
        <v>207</v>
      </c>
      <c r="JH3" s="346"/>
      <c r="JI3" s="346"/>
      <c r="JJ3" s="347"/>
      <c r="JK3" s="345" t="s">
        <v>209</v>
      </c>
      <c r="JL3" s="346"/>
      <c r="JM3" s="346"/>
      <c r="JN3" s="354"/>
      <c r="JO3" s="356" t="s">
        <v>209</v>
      </c>
      <c r="JP3" s="357"/>
      <c r="JQ3" s="357"/>
      <c r="JR3" s="357"/>
      <c r="JS3" s="345" t="s">
        <v>211</v>
      </c>
      <c r="JT3" s="346"/>
      <c r="JU3" s="346"/>
      <c r="JV3" s="347"/>
      <c r="JW3" s="345" t="s">
        <v>211</v>
      </c>
      <c r="JX3" s="346"/>
      <c r="JY3" s="346"/>
      <c r="JZ3" s="347"/>
      <c r="KA3" s="345" t="s">
        <v>216</v>
      </c>
      <c r="KB3" s="346"/>
      <c r="KC3" s="346"/>
      <c r="KD3" s="354"/>
      <c r="KE3" s="356" t="s">
        <v>216</v>
      </c>
      <c r="KF3" s="357"/>
      <c r="KG3" s="357"/>
      <c r="KH3" s="357"/>
      <c r="KI3" s="345" t="s">
        <v>216</v>
      </c>
      <c r="KJ3" s="346"/>
      <c r="KK3" s="346"/>
      <c r="KL3" s="354"/>
      <c r="KM3" s="356" t="s">
        <v>216</v>
      </c>
      <c r="KN3" s="357"/>
      <c r="KO3" s="357"/>
      <c r="KP3" s="357"/>
      <c r="KQ3" s="345" t="s">
        <v>216</v>
      </c>
      <c r="KR3" s="346"/>
      <c r="KS3" s="346"/>
      <c r="KT3" s="354"/>
      <c r="KU3" s="356" t="s">
        <v>216</v>
      </c>
      <c r="KV3" s="357"/>
      <c r="KW3" s="357"/>
      <c r="KX3" s="357"/>
      <c r="KY3" s="345" t="s">
        <v>216</v>
      </c>
      <c r="KZ3" s="346"/>
      <c r="LA3" s="346"/>
      <c r="LB3" s="354"/>
      <c r="LC3" s="356" t="s">
        <v>676</v>
      </c>
      <c r="LD3" s="357"/>
      <c r="LE3" s="357"/>
      <c r="LF3" s="357"/>
      <c r="LG3" s="345" t="s">
        <v>676</v>
      </c>
      <c r="LH3" s="346"/>
      <c r="LI3" s="346"/>
      <c r="LJ3" s="354"/>
      <c r="LK3" s="356" t="s">
        <v>676</v>
      </c>
      <c r="LL3" s="357"/>
      <c r="LM3" s="357"/>
      <c r="LN3" s="357"/>
      <c r="LO3" s="345" t="s">
        <v>676</v>
      </c>
      <c r="LP3" s="346"/>
      <c r="LQ3" s="346"/>
      <c r="LR3" s="354"/>
      <c r="LS3" s="356" t="s">
        <v>676</v>
      </c>
      <c r="LT3" s="357"/>
      <c r="LU3" s="357"/>
      <c r="LV3" s="357"/>
      <c r="LW3" s="345" t="s">
        <v>683</v>
      </c>
      <c r="LX3" s="346"/>
      <c r="LY3" s="346"/>
      <c r="LZ3" s="354"/>
      <c r="MA3" s="356" t="s">
        <v>683</v>
      </c>
      <c r="MB3" s="357"/>
      <c r="MC3" s="357"/>
      <c r="MD3" s="357"/>
      <c r="ME3" s="345" t="s">
        <v>683</v>
      </c>
      <c r="MF3" s="346"/>
      <c r="MG3" s="346"/>
      <c r="MH3" s="354"/>
      <c r="MI3" s="356" t="s">
        <v>683</v>
      </c>
      <c r="MJ3" s="357"/>
      <c r="MK3" s="357"/>
      <c r="ML3" s="357"/>
      <c r="MM3" s="345" t="s">
        <v>683</v>
      </c>
      <c r="MN3" s="346"/>
      <c r="MO3" s="346"/>
      <c r="MP3" s="354"/>
      <c r="MQ3" s="356" t="s">
        <v>676</v>
      </c>
      <c r="MR3" s="357"/>
      <c r="MS3" s="357"/>
      <c r="MT3" s="357"/>
      <c r="MU3" s="260" t="s">
        <v>691</v>
      </c>
      <c r="MV3" s="261"/>
      <c r="MW3" s="261"/>
      <c r="MX3" s="262"/>
      <c r="MY3" s="178" t="s">
        <v>683</v>
      </c>
      <c r="MZ3" s="80"/>
      <c r="NA3" s="80"/>
      <c r="NB3" s="80"/>
      <c r="NC3" s="260" t="s">
        <v>683</v>
      </c>
      <c r="ND3" s="261"/>
      <c r="NE3" s="261"/>
      <c r="NF3" s="262"/>
      <c r="NG3" s="178" t="s">
        <v>683</v>
      </c>
      <c r="NH3" s="80"/>
      <c r="NI3" s="80"/>
      <c r="NJ3" s="80"/>
      <c r="NK3" s="260" t="s">
        <v>683</v>
      </c>
      <c r="NL3" s="261"/>
      <c r="NM3" s="261"/>
      <c r="NN3" s="262"/>
      <c r="NO3" s="178" t="s">
        <v>226</v>
      </c>
      <c r="NP3" s="80"/>
      <c r="NQ3" s="80"/>
      <c r="NR3" s="80"/>
      <c r="NS3" s="260" t="s">
        <v>226</v>
      </c>
      <c r="NT3" s="261"/>
      <c r="NU3" s="261"/>
      <c r="NV3" s="297"/>
      <c r="NW3" s="260" t="s">
        <v>228</v>
      </c>
      <c r="NX3" s="261"/>
      <c r="NY3" s="261"/>
      <c r="NZ3" s="297"/>
      <c r="OA3" s="79" t="s">
        <v>230</v>
      </c>
      <c r="OB3" s="80"/>
      <c r="OC3" s="80"/>
      <c r="OD3" s="81"/>
      <c r="OE3" s="260" t="s">
        <v>230</v>
      </c>
      <c r="OF3" s="261"/>
      <c r="OG3" s="261"/>
      <c r="OH3" s="262"/>
      <c r="OI3" s="178" t="s">
        <v>230</v>
      </c>
      <c r="OJ3" s="80"/>
      <c r="OK3" s="80"/>
      <c r="OL3" s="81"/>
      <c r="OM3" s="260" t="s">
        <v>230</v>
      </c>
      <c r="ON3" s="261"/>
      <c r="OO3" s="261"/>
      <c r="OP3" s="262"/>
      <c r="OQ3" s="178" t="s">
        <v>230</v>
      </c>
      <c r="OR3" s="80"/>
      <c r="OS3" s="80"/>
      <c r="OT3" s="81"/>
      <c r="OU3" s="260" t="s">
        <v>230</v>
      </c>
      <c r="OV3" s="261"/>
      <c r="OW3" s="261"/>
      <c r="OX3" s="262"/>
      <c r="OY3" s="178" t="s">
        <v>230</v>
      </c>
      <c r="OZ3" s="80"/>
      <c r="PA3" s="80"/>
      <c r="PB3" s="81"/>
      <c r="PC3" s="260" t="s">
        <v>230</v>
      </c>
      <c r="PD3" s="261"/>
      <c r="PE3" s="261"/>
      <c r="PF3" s="262"/>
      <c r="PG3" s="178" t="s">
        <v>230</v>
      </c>
      <c r="PH3" s="80"/>
      <c r="PI3" s="80"/>
      <c r="PJ3" s="81"/>
      <c r="PK3" s="178" t="s">
        <v>230</v>
      </c>
      <c r="PL3" s="261"/>
      <c r="PM3" s="261"/>
      <c r="PN3" s="262"/>
      <c r="PO3" s="178" t="s">
        <v>230</v>
      </c>
      <c r="PP3" s="80"/>
      <c r="PQ3" s="80"/>
      <c r="PR3" s="81"/>
      <c r="PS3" s="260" t="s">
        <v>232</v>
      </c>
      <c r="PT3" s="261"/>
      <c r="PU3" s="261"/>
      <c r="PV3" s="262"/>
      <c r="PW3" s="178" t="s">
        <v>236</v>
      </c>
      <c r="PX3" s="80"/>
      <c r="PY3" s="80"/>
      <c r="PZ3" s="81"/>
      <c r="QA3" s="321">
        <v>10110</v>
      </c>
      <c r="QB3" s="261"/>
      <c r="QC3" s="261"/>
      <c r="QD3" s="262"/>
      <c r="QE3" s="80">
        <v>10120</v>
      </c>
      <c r="QF3" s="80"/>
      <c r="QG3" s="80"/>
      <c r="QH3" s="81"/>
      <c r="QI3" s="321">
        <v>10121</v>
      </c>
      <c r="QJ3" s="261"/>
      <c r="QK3" s="261"/>
      <c r="QL3" s="262"/>
      <c r="QM3" s="142">
        <v>10121</v>
      </c>
      <c r="QN3" s="261"/>
      <c r="QO3" s="261"/>
      <c r="QP3" s="262"/>
      <c r="QQ3" s="142">
        <v>10121</v>
      </c>
      <c r="QR3" s="261"/>
      <c r="QS3" s="261"/>
      <c r="QT3" s="262"/>
      <c r="QU3" s="142">
        <v>10200</v>
      </c>
      <c r="QV3" s="261"/>
      <c r="QW3" s="261"/>
      <c r="QX3" s="262"/>
      <c r="QY3" s="80">
        <v>10200</v>
      </c>
      <c r="QZ3" s="80"/>
      <c r="RA3" s="80"/>
      <c r="RB3" s="81"/>
      <c r="RC3" s="321">
        <v>10201</v>
      </c>
      <c r="RD3" s="261"/>
      <c r="RE3" s="261"/>
      <c r="RF3" s="262"/>
      <c r="RG3" s="80">
        <v>10400</v>
      </c>
      <c r="RH3" s="80"/>
      <c r="RI3" s="80"/>
      <c r="RJ3" s="80"/>
      <c r="RK3" s="359">
        <v>10400</v>
      </c>
      <c r="RL3" s="80" t="s">
        <v>1081</v>
      </c>
      <c r="RM3" s="261"/>
      <c r="RN3" s="262"/>
      <c r="RO3" s="359">
        <v>10400</v>
      </c>
      <c r="RP3" s="80" t="s">
        <v>1081</v>
      </c>
      <c r="RQ3" s="261"/>
      <c r="RR3" s="297"/>
      <c r="RS3" s="359">
        <v>10400</v>
      </c>
      <c r="RT3" s="80" t="s">
        <v>1081</v>
      </c>
      <c r="RU3" s="261"/>
      <c r="RV3" s="262"/>
      <c r="RW3" s="359">
        <v>10400</v>
      </c>
      <c r="RX3" s="80" t="s">
        <v>1081</v>
      </c>
      <c r="RY3" s="81"/>
      <c r="RZ3" s="80"/>
      <c r="SA3" s="359">
        <v>10400</v>
      </c>
      <c r="SB3" s="80" t="s">
        <v>1081</v>
      </c>
      <c r="SC3" s="261"/>
      <c r="SD3" s="262"/>
      <c r="SE3" s="359">
        <v>10400</v>
      </c>
      <c r="SF3" s="80" t="s">
        <v>1081</v>
      </c>
      <c r="SG3" s="261"/>
      <c r="SH3" s="262"/>
      <c r="SI3" s="142">
        <v>10402</v>
      </c>
      <c r="SJ3" s="261"/>
      <c r="SK3" s="261"/>
      <c r="SL3" s="262"/>
      <c r="SM3" s="142">
        <v>10600</v>
      </c>
      <c r="SN3" s="261"/>
      <c r="SO3" s="261"/>
      <c r="SP3" s="262"/>
      <c r="SQ3" s="142">
        <v>10600</v>
      </c>
      <c r="SR3" s="261"/>
      <c r="SS3" s="261"/>
      <c r="ST3" s="262"/>
      <c r="SU3" s="142">
        <v>10701</v>
      </c>
      <c r="SV3" s="261"/>
      <c r="SW3" s="261"/>
      <c r="SX3" s="262"/>
      <c r="SY3" s="142">
        <v>10702</v>
      </c>
      <c r="SZ3" s="261"/>
      <c r="TA3" s="261"/>
      <c r="TB3" s="262"/>
      <c r="TC3" s="142">
        <v>10900</v>
      </c>
      <c r="TD3" s="261"/>
      <c r="TE3" s="261"/>
      <c r="TF3" s="262"/>
      <c r="TG3" s="142">
        <v>10900</v>
      </c>
      <c r="TH3" s="261"/>
      <c r="TI3" s="261"/>
      <c r="TJ3" s="322"/>
      <c r="TK3" s="260" t="s">
        <v>89</v>
      </c>
      <c r="TL3" s="261"/>
      <c r="TM3" s="261"/>
      <c r="TN3" s="322"/>
      <c r="TO3" s="260" t="s">
        <v>226</v>
      </c>
      <c r="TP3" s="261"/>
      <c r="TQ3" s="261"/>
      <c r="TR3" s="322"/>
      <c r="TS3" s="274"/>
      <c r="TT3" s="273"/>
      <c r="TU3" s="274"/>
      <c r="TV3" s="274"/>
      <c r="TW3" s="273"/>
      <c r="TX3" s="274"/>
      <c r="TY3" s="274"/>
    </row>
    <row r="4" spans="1:545" x14ac:dyDescent="0.2">
      <c r="A4" s="48"/>
      <c r="B4" s="51" t="s">
        <v>276</v>
      </c>
      <c r="C4" s="82"/>
      <c r="D4" s="53"/>
      <c r="E4" s="53"/>
      <c r="F4" s="53"/>
      <c r="G4" s="101" t="s">
        <v>581</v>
      </c>
      <c r="H4" s="62"/>
      <c r="I4" s="62"/>
      <c r="J4" s="52"/>
      <c r="K4" s="101" t="s">
        <v>583</v>
      </c>
      <c r="L4" s="62"/>
      <c r="M4" s="62"/>
      <c r="N4" s="52"/>
      <c r="O4" s="101" t="s">
        <v>585</v>
      </c>
      <c r="P4" s="62"/>
      <c r="Q4" s="62"/>
      <c r="R4" s="52"/>
      <c r="S4" s="101" t="s">
        <v>586</v>
      </c>
      <c r="T4" s="62"/>
      <c r="U4" s="62"/>
      <c r="V4" s="52"/>
      <c r="W4" s="101" t="s">
        <v>588</v>
      </c>
      <c r="X4" s="62"/>
      <c r="Y4" s="62"/>
      <c r="Z4" s="52"/>
      <c r="AA4" s="101" t="s">
        <v>589</v>
      </c>
      <c r="AB4" s="62"/>
      <c r="AC4" s="62"/>
      <c r="AD4" s="52"/>
      <c r="AE4" s="101" t="s">
        <v>590</v>
      </c>
      <c r="AF4" s="62"/>
      <c r="AG4" s="62"/>
      <c r="AH4" s="52"/>
      <c r="AI4" s="101" t="s">
        <v>591</v>
      </c>
      <c r="AJ4" s="62"/>
      <c r="AK4" s="62"/>
      <c r="AL4" s="52"/>
      <c r="AM4" s="101" t="s">
        <v>592</v>
      </c>
      <c r="AN4" s="62"/>
      <c r="AO4" s="62"/>
      <c r="AP4" s="52"/>
      <c r="AQ4" s="101" t="s">
        <v>594</v>
      </c>
      <c r="AR4" s="62"/>
      <c r="AS4" s="62"/>
      <c r="AT4" s="52"/>
      <c r="AU4" s="101" t="s">
        <v>118</v>
      </c>
      <c r="AV4" s="62"/>
      <c r="AW4" s="62"/>
      <c r="AX4" s="52"/>
      <c r="AY4" s="101" t="s">
        <v>596</v>
      </c>
      <c r="AZ4" s="62"/>
      <c r="BA4" s="62"/>
      <c r="BB4" s="52"/>
      <c r="BC4" s="348" t="s">
        <v>596</v>
      </c>
      <c r="BD4" s="65"/>
      <c r="BE4" s="65"/>
      <c r="BF4" s="349"/>
      <c r="BG4" s="348" t="s">
        <v>596</v>
      </c>
      <c r="BH4" s="65"/>
      <c r="BI4" s="65"/>
      <c r="BJ4" s="349"/>
      <c r="BK4" s="348" t="s">
        <v>600</v>
      </c>
      <c r="BL4" s="62"/>
      <c r="BM4" s="62"/>
      <c r="BN4" s="52"/>
      <c r="BO4" s="348" t="s">
        <v>603</v>
      </c>
      <c r="BP4" s="65"/>
      <c r="BQ4" s="65"/>
      <c r="BR4" s="349"/>
      <c r="BS4" s="348" t="s">
        <v>124</v>
      </c>
      <c r="BT4" s="65"/>
      <c r="BU4" s="65"/>
      <c r="BV4" s="349"/>
      <c r="BW4" s="348" t="s">
        <v>604</v>
      </c>
      <c r="BX4" s="62"/>
      <c r="BY4" s="62"/>
      <c r="BZ4" s="52"/>
      <c r="CA4" s="348" t="s">
        <v>607</v>
      </c>
      <c r="CB4" s="65"/>
      <c r="CC4" s="65"/>
      <c r="CD4" s="349"/>
      <c r="CE4" s="348" t="s">
        <v>1018</v>
      </c>
      <c r="CF4" s="65"/>
      <c r="CG4" s="65"/>
      <c r="CH4" s="349"/>
      <c r="CI4" s="348" t="s">
        <v>134</v>
      </c>
      <c r="CJ4" s="65"/>
      <c r="CK4" s="62"/>
      <c r="CL4" s="52"/>
      <c r="CM4" s="348" t="s">
        <v>136</v>
      </c>
      <c r="CN4" s="65"/>
      <c r="CO4" s="65"/>
      <c r="CP4" s="349"/>
      <c r="CQ4" s="348" t="s">
        <v>136</v>
      </c>
      <c r="CR4" s="65"/>
      <c r="CS4" s="65"/>
      <c r="CT4" s="349"/>
      <c r="CU4" s="348" t="s">
        <v>136</v>
      </c>
      <c r="CV4" s="62"/>
      <c r="CW4" s="62"/>
      <c r="CX4" s="52"/>
      <c r="CY4" s="348" t="s">
        <v>614</v>
      </c>
      <c r="CZ4" s="65"/>
      <c r="DA4" s="65"/>
      <c r="DB4" s="349"/>
      <c r="DC4" s="348" t="s">
        <v>614</v>
      </c>
      <c r="DD4" s="65"/>
      <c r="DE4" s="65"/>
      <c r="DF4" s="349"/>
      <c r="DG4" s="348" t="s">
        <v>1012</v>
      </c>
      <c r="DH4" s="62"/>
      <c r="DI4" s="62"/>
      <c r="DJ4" s="52"/>
      <c r="DK4" s="101" t="s">
        <v>618</v>
      </c>
      <c r="DL4" s="62"/>
      <c r="DM4" s="62"/>
      <c r="DN4" s="52"/>
      <c r="DO4" s="101" t="s">
        <v>618</v>
      </c>
      <c r="DP4" s="62"/>
      <c r="DQ4" s="62"/>
      <c r="DR4" s="52"/>
      <c r="DS4" s="101" t="s">
        <v>618</v>
      </c>
      <c r="DT4" s="62"/>
      <c r="DU4" s="62"/>
      <c r="DV4" s="52"/>
      <c r="DW4" s="101" t="s">
        <v>145</v>
      </c>
      <c r="DX4" s="62"/>
      <c r="DY4" s="62"/>
      <c r="DZ4" s="52"/>
      <c r="EA4" s="101" t="s">
        <v>147</v>
      </c>
      <c r="EB4" s="62"/>
      <c r="EC4" s="62"/>
      <c r="ED4" s="52"/>
      <c r="EE4" s="101" t="s">
        <v>149</v>
      </c>
      <c r="EF4" s="62"/>
      <c r="EG4" s="62"/>
      <c r="EH4" s="52"/>
      <c r="EI4" s="101" t="s">
        <v>1038</v>
      </c>
      <c r="EJ4" s="62"/>
      <c r="EK4" s="62"/>
      <c r="EL4" s="52"/>
      <c r="EM4" s="101" t="s">
        <v>625</v>
      </c>
      <c r="EN4" s="62"/>
      <c r="EO4" s="62"/>
      <c r="EP4" s="52"/>
      <c r="EQ4" s="101" t="s">
        <v>627</v>
      </c>
      <c r="ER4" s="62"/>
      <c r="ES4" s="62"/>
      <c r="ET4" s="52"/>
      <c r="EU4" s="101" t="s">
        <v>162</v>
      </c>
      <c r="EV4" s="62"/>
      <c r="EW4" s="62"/>
      <c r="EX4" s="52"/>
      <c r="EY4" s="101" t="s">
        <v>628</v>
      </c>
      <c r="EZ4" s="62"/>
      <c r="FA4" s="62"/>
      <c r="FB4" s="52"/>
      <c r="FC4" s="101" t="s">
        <v>629</v>
      </c>
      <c r="FD4" s="62"/>
      <c r="FE4" s="62"/>
      <c r="FF4" s="52"/>
      <c r="FG4" s="101" t="s">
        <v>631</v>
      </c>
      <c r="FH4" s="62"/>
      <c r="FI4" s="62"/>
      <c r="FJ4" s="52"/>
      <c r="FK4" s="101" t="s">
        <v>631</v>
      </c>
      <c r="FL4" s="62"/>
      <c r="FM4" s="62"/>
      <c r="FN4" s="52"/>
      <c r="FO4" s="101" t="s">
        <v>635</v>
      </c>
      <c r="FP4" s="62"/>
      <c r="FQ4" s="62"/>
      <c r="FR4" s="102"/>
      <c r="FS4" s="54" t="s">
        <v>637</v>
      </c>
      <c r="FT4" s="62"/>
      <c r="FU4" s="62"/>
      <c r="FV4" s="102"/>
      <c r="FW4" s="53" t="s">
        <v>637</v>
      </c>
      <c r="FX4" s="53"/>
      <c r="FY4" s="53"/>
      <c r="FZ4" s="53"/>
      <c r="GA4" s="101" t="s">
        <v>184</v>
      </c>
      <c r="GB4" s="62"/>
      <c r="GC4" s="62"/>
      <c r="GD4" s="102"/>
      <c r="GE4" s="53" t="s">
        <v>184</v>
      </c>
      <c r="GF4" s="53"/>
      <c r="GG4" s="53"/>
      <c r="GH4" s="53"/>
      <c r="GI4" s="101" t="s">
        <v>186</v>
      </c>
      <c r="GJ4" s="62"/>
      <c r="GK4" s="62"/>
      <c r="GL4" s="102"/>
      <c r="GM4" s="53" t="s">
        <v>188</v>
      </c>
      <c r="GN4" s="53"/>
      <c r="GO4" s="53"/>
      <c r="GP4" s="53"/>
      <c r="GQ4" s="101" t="s">
        <v>188</v>
      </c>
      <c r="GR4" s="62"/>
      <c r="GS4" s="62"/>
      <c r="GT4" s="102"/>
      <c r="GU4" s="53" t="s">
        <v>190</v>
      </c>
      <c r="GV4" s="53"/>
      <c r="GW4" s="53"/>
      <c r="GX4" s="53"/>
      <c r="GY4" s="101" t="s">
        <v>645</v>
      </c>
      <c r="GZ4" s="62"/>
      <c r="HA4" s="62"/>
      <c r="HB4" s="102"/>
      <c r="HC4" s="53" t="s">
        <v>190</v>
      </c>
      <c r="HD4" s="53"/>
      <c r="HE4" s="53"/>
      <c r="HF4" s="53"/>
      <c r="HG4" s="101" t="s">
        <v>190</v>
      </c>
      <c r="HH4" s="62"/>
      <c r="HI4" s="62"/>
      <c r="HJ4" s="102"/>
      <c r="HK4" s="53" t="s">
        <v>190</v>
      </c>
      <c r="HL4" s="53"/>
      <c r="HM4" s="53"/>
      <c r="HN4" s="53"/>
      <c r="HO4" s="101" t="s">
        <v>190</v>
      </c>
      <c r="HP4" s="62"/>
      <c r="HQ4" s="62"/>
      <c r="HR4" s="102"/>
      <c r="HS4" s="53" t="s">
        <v>192</v>
      </c>
      <c r="HT4" s="53"/>
      <c r="HU4" s="53"/>
      <c r="HV4" s="53"/>
      <c r="HW4" s="101" t="s">
        <v>192</v>
      </c>
      <c r="HX4" s="62"/>
      <c r="HY4" s="62"/>
      <c r="HZ4" s="52"/>
      <c r="IA4" s="101" t="s">
        <v>192</v>
      </c>
      <c r="IB4" s="62"/>
      <c r="IC4" s="62"/>
      <c r="ID4" s="52"/>
      <c r="IE4" s="101" t="s">
        <v>192</v>
      </c>
      <c r="IF4" s="62"/>
      <c r="IG4" s="62"/>
      <c r="IH4" s="52"/>
      <c r="II4" s="101" t="s">
        <v>192</v>
      </c>
      <c r="IJ4" s="62"/>
      <c r="IK4" s="62"/>
      <c r="IL4" s="52"/>
      <c r="IM4" s="101" t="s">
        <v>192</v>
      </c>
      <c r="IN4" s="62"/>
      <c r="IO4" s="62"/>
      <c r="IP4" s="52"/>
      <c r="IQ4" s="101" t="s">
        <v>192</v>
      </c>
      <c r="IR4" s="62"/>
      <c r="IS4" s="62"/>
      <c r="IT4" s="52"/>
      <c r="IU4" s="101" t="s">
        <v>194</v>
      </c>
      <c r="IV4" s="62"/>
      <c r="IW4" s="62"/>
      <c r="IX4" s="52"/>
      <c r="IY4" s="101" t="s">
        <v>194</v>
      </c>
      <c r="IZ4" s="62"/>
      <c r="JA4" s="62"/>
      <c r="JB4" s="102"/>
      <c r="JC4" s="53" t="s">
        <v>660</v>
      </c>
      <c r="JD4" s="53"/>
      <c r="JE4" s="53"/>
      <c r="JF4" s="53"/>
      <c r="JG4" s="101" t="s">
        <v>662</v>
      </c>
      <c r="JH4" s="62"/>
      <c r="JI4" s="62"/>
      <c r="JJ4" s="52"/>
      <c r="JK4" s="101" t="s">
        <v>663</v>
      </c>
      <c r="JL4" s="62"/>
      <c r="JM4" s="62"/>
      <c r="JN4" s="102"/>
      <c r="JO4" s="53" t="s">
        <v>663</v>
      </c>
      <c r="JP4" s="53"/>
      <c r="JQ4" s="53"/>
      <c r="JR4" s="53"/>
      <c r="JS4" s="101" t="s">
        <v>665</v>
      </c>
      <c r="JT4" s="62"/>
      <c r="JU4" s="62"/>
      <c r="JV4" s="52"/>
      <c r="JW4" s="101" t="s">
        <v>665</v>
      </c>
      <c r="JX4" s="62"/>
      <c r="JY4" s="62"/>
      <c r="JZ4" s="52"/>
      <c r="KA4" s="101" t="s">
        <v>668</v>
      </c>
      <c r="KB4" s="62"/>
      <c r="KC4" s="62"/>
      <c r="KD4" s="102"/>
      <c r="KE4" s="53" t="s">
        <v>668</v>
      </c>
      <c r="KF4" s="53"/>
      <c r="KG4" s="53"/>
      <c r="KH4" s="53"/>
      <c r="KI4" s="101" t="s">
        <v>668</v>
      </c>
      <c r="KJ4" s="62"/>
      <c r="KK4" s="62"/>
      <c r="KL4" s="102"/>
      <c r="KM4" s="53" t="s">
        <v>668</v>
      </c>
      <c r="KN4" s="53"/>
      <c r="KO4" s="53"/>
      <c r="KP4" s="53"/>
      <c r="KQ4" s="101" t="s">
        <v>668</v>
      </c>
      <c r="KR4" s="62"/>
      <c r="KS4" s="62"/>
      <c r="KT4" s="102"/>
      <c r="KU4" s="53" t="s">
        <v>668</v>
      </c>
      <c r="KV4" s="53"/>
      <c r="KW4" s="53"/>
      <c r="KX4" s="53"/>
      <c r="KY4" s="101" t="s">
        <v>668</v>
      </c>
      <c r="KZ4" s="62"/>
      <c r="LA4" s="62"/>
      <c r="LB4" s="102"/>
      <c r="LC4" s="53" t="s">
        <v>677</v>
      </c>
      <c r="LD4" s="53"/>
      <c r="LE4" s="53"/>
      <c r="LF4" s="53"/>
      <c r="LG4" s="101" t="s">
        <v>677</v>
      </c>
      <c r="LH4" s="62"/>
      <c r="LI4" s="62"/>
      <c r="LJ4" s="102"/>
      <c r="LK4" s="53" t="s">
        <v>677</v>
      </c>
      <c r="LL4" s="53"/>
      <c r="LM4" s="53"/>
      <c r="LN4" s="53"/>
      <c r="LO4" s="101" t="s">
        <v>677</v>
      </c>
      <c r="LP4" s="62"/>
      <c r="LQ4" s="62"/>
      <c r="LR4" s="102"/>
      <c r="LS4" s="53" t="s">
        <v>677</v>
      </c>
      <c r="LT4" s="53"/>
      <c r="LU4" s="53"/>
      <c r="LV4" s="53"/>
      <c r="LW4" s="101" t="s">
        <v>677</v>
      </c>
      <c r="LX4" s="62"/>
      <c r="LY4" s="62"/>
      <c r="LZ4" s="102"/>
      <c r="MA4" s="53" t="s">
        <v>677</v>
      </c>
      <c r="MB4" s="53"/>
      <c r="MC4" s="53"/>
      <c r="MD4" s="53"/>
      <c r="ME4" s="101" t="s">
        <v>677</v>
      </c>
      <c r="MF4" s="62"/>
      <c r="MG4" s="62"/>
      <c r="MH4" s="102"/>
      <c r="MI4" s="53" t="s">
        <v>677</v>
      </c>
      <c r="MJ4" s="53"/>
      <c r="MK4" s="53"/>
      <c r="ML4" s="53"/>
      <c r="MM4" s="101" t="s">
        <v>677</v>
      </c>
      <c r="MN4" s="62"/>
      <c r="MO4" s="62"/>
      <c r="MP4" s="102"/>
      <c r="MQ4" s="53" t="s">
        <v>689</v>
      </c>
      <c r="MR4" s="53"/>
      <c r="MS4" s="53"/>
      <c r="MT4" s="53"/>
      <c r="MU4" s="101" t="s">
        <v>692</v>
      </c>
      <c r="MV4" s="62"/>
      <c r="MW4" s="62"/>
      <c r="MX4" s="102"/>
      <c r="MY4" s="53" t="s">
        <v>693</v>
      </c>
      <c r="MZ4" s="53"/>
      <c r="NA4" s="53"/>
      <c r="NB4" s="53"/>
      <c r="NC4" s="101" t="s">
        <v>693</v>
      </c>
      <c r="ND4" s="62"/>
      <c r="NE4" s="62"/>
      <c r="NF4" s="102"/>
      <c r="NG4" s="53" t="s">
        <v>693</v>
      </c>
      <c r="NH4" s="53"/>
      <c r="NI4" s="53"/>
      <c r="NJ4" s="53"/>
      <c r="NK4" s="101" t="s">
        <v>693</v>
      </c>
      <c r="NL4" s="62"/>
      <c r="NM4" s="62"/>
      <c r="NN4" s="102"/>
      <c r="NO4" s="53" t="s">
        <v>698</v>
      </c>
      <c r="NP4" s="53"/>
      <c r="NQ4" s="53"/>
      <c r="NR4" s="53"/>
      <c r="NS4" s="101" t="s">
        <v>698</v>
      </c>
      <c r="NT4" s="62"/>
      <c r="NU4" s="62"/>
      <c r="NV4" s="52"/>
      <c r="NW4" s="101" t="s">
        <v>229</v>
      </c>
      <c r="NX4" s="62"/>
      <c r="NY4" s="62"/>
      <c r="NZ4" s="52"/>
      <c r="OA4" s="82" t="s">
        <v>231</v>
      </c>
      <c r="OB4" s="53"/>
      <c r="OC4" s="53"/>
      <c r="OD4" s="83"/>
      <c r="OE4" s="101" t="s">
        <v>231</v>
      </c>
      <c r="OF4" s="62"/>
      <c r="OG4" s="62"/>
      <c r="OH4" s="102"/>
      <c r="OI4" s="53" t="s">
        <v>231</v>
      </c>
      <c r="OJ4" s="53"/>
      <c r="OK4" s="53"/>
      <c r="OL4" s="83"/>
      <c r="OM4" s="101" t="s">
        <v>231</v>
      </c>
      <c r="ON4" s="62"/>
      <c r="OO4" s="62"/>
      <c r="OP4" s="102"/>
      <c r="OQ4" s="53" t="s">
        <v>231</v>
      </c>
      <c r="OR4" s="53"/>
      <c r="OS4" s="53"/>
      <c r="OT4" s="83"/>
      <c r="OU4" s="101" t="s">
        <v>231</v>
      </c>
      <c r="OV4" s="62"/>
      <c r="OW4" s="62"/>
      <c r="OX4" s="102"/>
      <c r="OY4" s="53" t="s">
        <v>231</v>
      </c>
      <c r="OZ4" s="53"/>
      <c r="PA4" s="53"/>
      <c r="PB4" s="83"/>
      <c r="PC4" s="101" t="s">
        <v>231</v>
      </c>
      <c r="PD4" s="62"/>
      <c r="PE4" s="62"/>
      <c r="PF4" s="102"/>
      <c r="PG4" s="53" t="s">
        <v>231</v>
      </c>
      <c r="PH4" s="53"/>
      <c r="PI4" s="53"/>
      <c r="PJ4" s="83"/>
      <c r="PK4" s="101" t="s">
        <v>231</v>
      </c>
      <c r="PL4" s="62"/>
      <c r="PM4" s="62"/>
      <c r="PN4" s="102"/>
      <c r="PO4" s="53" t="s">
        <v>231</v>
      </c>
      <c r="PP4" s="53"/>
      <c r="PQ4" s="53"/>
      <c r="PR4" s="83"/>
      <c r="PS4" s="101" t="s">
        <v>233</v>
      </c>
      <c r="PT4" s="62"/>
      <c r="PU4" s="62"/>
      <c r="PV4" s="102"/>
      <c r="PW4" s="53" t="s">
        <v>712</v>
      </c>
      <c r="PX4" s="53"/>
      <c r="PY4" s="53"/>
      <c r="PZ4" s="83"/>
      <c r="QA4" s="101" t="s">
        <v>242</v>
      </c>
      <c r="QB4" s="62"/>
      <c r="QC4" s="62"/>
      <c r="QD4" s="102"/>
      <c r="QE4" s="53" t="s">
        <v>715</v>
      </c>
      <c r="QF4" s="53"/>
      <c r="QG4" s="53"/>
      <c r="QH4" s="83"/>
      <c r="QI4" s="101" t="s">
        <v>716</v>
      </c>
      <c r="QJ4" s="62"/>
      <c r="QK4" s="62"/>
      <c r="QL4" s="102"/>
      <c r="QM4" s="54" t="s">
        <v>718</v>
      </c>
      <c r="QN4" s="62"/>
      <c r="QO4" s="62"/>
      <c r="QP4" s="102"/>
      <c r="QQ4" s="54" t="s">
        <v>718</v>
      </c>
      <c r="QR4" s="62"/>
      <c r="QS4" s="62"/>
      <c r="QT4" s="102"/>
      <c r="QU4" s="54" t="s">
        <v>719</v>
      </c>
      <c r="QV4" s="62"/>
      <c r="QW4" s="62"/>
      <c r="QX4" s="102"/>
      <c r="QY4" s="53" t="s">
        <v>719</v>
      </c>
      <c r="QZ4" s="53"/>
      <c r="RA4" s="53"/>
      <c r="RB4" s="83"/>
      <c r="RC4" s="101" t="s">
        <v>250</v>
      </c>
      <c r="RD4" s="62"/>
      <c r="RE4" s="62"/>
      <c r="RF4" s="102"/>
      <c r="RG4" s="53" t="s">
        <v>722</v>
      </c>
      <c r="RH4" s="53"/>
      <c r="RI4" s="53"/>
      <c r="RJ4" s="53"/>
      <c r="RK4" s="101" t="s">
        <v>722</v>
      </c>
      <c r="RL4" s="62"/>
      <c r="RM4" s="62"/>
      <c r="RN4" s="102"/>
      <c r="RO4" s="54" t="s">
        <v>722</v>
      </c>
      <c r="RP4" s="62"/>
      <c r="RQ4" s="62"/>
      <c r="RR4" s="52"/>
      <c r="RS4" s="101" t="s">
        <v>722</v>
      </c>
      <c r="RT4" s="62"/>
      <c r="RU4" s="62"/>
      <c r="RV4" s="102"/>
      <c r="RW4" s="53" t="s">
        <v>722</v>
      </c>
      <c r="RX4" s="53"/>
      <c r="RY4" s="83"/>
      <c r="RZ4" s="53"/>
      <c r="SA4" s="101" t="s">
        <v>722</v>
      </c>
      <c r="SB4" s="62"/>
      <c r="SC4" s="62"/>
      <c r="SD4" s="102"/>
      <c r="SE4" s="54" t="s">
        <v>722</v>
      </c>
      <c r="SF4" s="62"/>
      <c r="SG4" s="62"/>
      <c r="SH4" s="102"/>
      <c r="SI4" s="54" t="s">
        <v>256</v>
      </c>
      <c r="SJ4" s="62"/>
      <c r="SK4" s="62"/>
      <c r="SL4" s="102"/>
      <c r="SM4" s="54" t="s">
        <v>732</v>
      </c>
      <c r="SN4" s="62"/>
      <c r="SO4" s="62"/>
      <c r="SP4" s="102"/>
      <c r="SQ4" s="54" t="s">
        <v>732</v>
      </c>
      <c r="SR4" s="62"/>
      <c r="SS4" s="62"/>
      <c r="ST4" s="102"/>
      <c r="SU4" s="54" t="s">
        <v>735</v>
      </c>
      <c r="SV4" s="62"/>
      <c r="SW4" s="62"/>
      <c r="SX4" s="102"/>
      <c r="SY4" s="54" t="s">
        <v>736</v>
      </c>
      <c r="SZ4" s="62"/>
      <c r="TA4" s="62"/>
      <c r="TB4" s="102"/>
      <c r="TC4" s="54" t="s">
        <v>737</v>
      </c>
      <c r="TD4" s="62"/>
      <c r="TE4" s="62"/>
      <c r="TF4" s="102"/>
      <c r="TG4" s="54" t="s">
        <v>737</v>
      </c>
      <c r="TH4" s="62"/>
      <c r="TI4" s="62"/>
      <c r="TJ4" s="102"/>
      <c r="TK4" s="343" t="s">
        <v>1075</v>
      </c>
      <c r="TL4" s="62"/>
      <c r="TM4" s="62"/>
      <c r="TN4" s="102"/>
      <c r="TO4" s="54" t="s">
        <v>227</v>
      </c>
      <c r="TP4" s="62"/>
      <c r="TQ4" s="62"/>
      <c r="TR4" s="102"/>
      <c r="TS4" s="275"/>
      <c r="TT4" s="275"/>
      <c r="TU4" s="275"/>
      <c r="TV4" s="275"/>
      <c r="TW4" s="275"/>
      <c r="TX4" s="275"/>
      <c r="TY4" s="275"/>
    </row>
    <row r="5" spans="1:545" ht="13.5" thickBot="1" x14ac:dyDescent="0.25">
      <c r="B5" s="51" t="s">
        <v>277</v>
      </c>
      <c r="C5" s="143"/>
      <c r="D5" s="144"/>
      <c r="E5" s="144"/>
      <c r="F5" s="144"/>
      <c r="G5" s="264" t="s">
        <v>582</v>
      </c>
      <c r="H5" s="265"/>
      <c r="I5" s="265"/>
      <c r="J5" s="317"/>
      <c r="K5" s="334" t="s">
        <v>584</v>
      </c>
      <c r="L5" s="294"/>
      <c r="M5" s="294"/>
      <c r="N5" s="298"/>
      <c r="O5" s="334" t="s">
        <v>584</v>
      </c>
      <c r="P5" s="294"/>
      <c r="Q5" s="294"/>
      <c r="R5" s="298"/>
      <c r="S5" s="334" t="s">
        <v>584</v>
      </c>
      <c r="T5" s="294"/>
      <c r="U5" s="294"/>
      <c r="V5" s="298"/>
      <c r="W5" s="296" t="s">
        <v>584</v>
      </c>
      <c r="X5" s="294"/>
      <c r="Y5" s="294"/>
      <c r="Z5" s="298"/>
      <c r="AA5" s="296" t="s">
        <v>584</v>
      </c>
      <c r="AB5" s="294"/>
      <c r="AC5" s="294"/>
      <c r="AD5" s="298"/>
      <c r="AE5" s="296" t="s">
        <v>584</v>
      </c>
      <c r="AF5" s="294"/>
      <c r="AG5" s="294"/>
      <c r="AH5" s="298"/>
      <c r="AI5" s="296" t="s">
        <v>584</v>
      </c>
      <c r="AJ5" s="294"/>
      <c r="AK5" s="294"/>
      <c r="AL5" s="298"/>
      <c r="AM5" s="296">
        <v>801</v>
      </c>
      <c r="AN5" s="294" t="s">
        <v>1014</v>
      </c>
      <c r="AO5" s="294"/>
      <c r="AP5" s="298"/>
      <c r="AQ5" s="335" t="s">
        <v>584</v>
      </c>
      <c r="AR5" s="294"/>
      <c r="AS5" s="294"/>
      <c r="AT5" s="298"/>
      <c r="AU5" s="296" t="s">
        <v>595</v>
      </c>
      <c r="AV5" s="294"/>
      <c r="AW5" s="294"/>
      <c r="AX5" s="298"/>
      <c r="AY5" s="296" t="s">
        <v>597</v>
      </c>
      <c r="AZ5" s="294"/>
      <c r="BA5" s="294"/>
      <c r="BB5" s="298"/>
      <c r="BC5" s="296" t="s">
        <v>598</v>
      </c>
      <c r="BD5" s="294"/>
      <c r="BE5" s="294"/>
      <c r="BF5" s="298"/>
      <c r="BG5" s="296" t="s">
        <v>599</v>
      </c>
      <c r="BH5" s="294"/>
      <c r="BI5" s="294"/>
      <c r="BJ5" s="298"/>
      <c r="BK5" s="296" t="s">
        <v>601</v>
      </c>
      <c r="BL5" s="294"/>
      <c r="BM5" s="294"/>
      <c r="BN5" s="298"/>
      <c r="BO5" s="350" t="s">
        <v>602</v>
      </c>
      <c r="BP5" s="351"/>
      <c r="BQ5" s="351"/>
      <c r="BR5" s="352"/>
      <c r="BS5" s="350" t="s">
        <v>606</v>
      </c>
      <c r="BT5" s="351"/>
      <c r="BU5" s="351"/>
      <c r="BV5" s="352"/>
      <c r="BW5" s="350" t="s">
        <v>605</v>
      </c>
      <c r="BX5" s="294"/>
      <c r="BY5" s="294"/>
      <c r="BZ5" s="298"/>
      <c r="CA5" s="296" t="s">
        <v>608</v>
      </c>
      <c r="CB5" s="294"/>
      <c r="CC5" s="294"/>
      <c r="CD5" s="298"/>
      <c r="CE5" s="296" t="s">
        <v>609</v>
      </c>
      <c r="CF5" s="294"/>
      <c r="CG5" s="294"/>
      <c r="CH5" s="298"/>
      <c r="CI5" s="296" t="s">
        <v>610</v>
      </c>
      <c r="CJ5" s="294"/>
      <c r="CK5" s="294"/>
      <c r="CL5" s="298"/>
      <c r="CM5" s="350" t="s">
        <v>611</v>
      </c>
      <c r="CN5" s="351"/>
      <c r="CO5" s="351"/>
      <c r="CP5" s="352"/>
      <c r="CQ5" s="350" t="s">
        <v>612</v>
      </c>
      <c r="CR5" s="351"/>
      <c r="CS5" s="351"/>
      <c r="CT5" s="352"/>
      <c r="CU5" s="350" t="s">
        <v>613</v>
      </c>
      <c r="CV5" s="294"/>
      <c r="CW5" s="294"/>
      <c r="CX5" s="298"/>
      <c r="CY5" s="350" t="s">
        <v>615</v>
      </c>
      <c r="CZ5" s="351"/>
      <c r="DA5" s="351"/>
      <c r="DB5" s="352"/>
      <c r="DC5" s="350" t="s">
        <v>616</v>
      </c>
      <c r="DD5" s="351"/>
      <c r="DE5" s="351"/>
      <c r="DF5" s="352"/>
      <c r="DG5" s="350" t="s">
        <v>617</v>
      </c>
      <c r="DH5" s="294"/>
      <c r="DI5" s="294"/>
      <c r="DJ5" s="298"/>
      <c r="DK5" s="296" t="s">
        <v>620</v>
      </c>
      <c r="DL5" s="294"/>
      <c r="DM5" s="294"/>
      <c r="DN5" s="298"/>
      <c r="DO5" s="296" t="s">
        <v>619</v>
      </c>
      <c r="DP5" s="294"/>
      <c r="DQ5" s="294"/>
      <c r="DR5" s="298"/>
      <c r="DS5" s="296" t="s">
        <v>621</v>
      </c>
      <c r="DT5" s="294"/>
      <c r="DU5" s="294"/>
      <c r="DV5" s="298"/>
      <c r="DW5" s="296" t="s">
        <v>622</v>
      </c>
      <c r="DX5" s="294"/>
      <c r="DY5" s="294"/>
      <c r="DZ5" s="298"/>
      <c r="EA5" s="296" t="s">
        <v>615</v>
      </c>
      <c r="EB5" s="294"/>
      <c r="EC5" s="294"/>
      <c r="ED5" s="298"/>
      <c r="EE5" s="296" t="s">
        <v>623</v>
      </c>
      <c r="EF5" s="294"/>
      <c r="EG5" s="294"/>
      <c r="EH5" s="298"/>
      <c r="EI5" s="296" t="s">
        <v>624</v>
      </c>
      <c r="EJ5" s="294"/>
      <c r="EK5" s="294"/>
      <c r="EL5" s="298"/>
      <c r="EM5" s="296" t="s">
        <v>626</v>
      </c>
      <c r="EN5" s="294"/>
      <c r="EO5" s="294"/>
      <c r="EP5" s="298"/>
      <c r="EQ5" s="296" t="s">
        <v>615</v>
      </c>
      <c r="ER5" s="294"/>
      <c r="ES5" s="294"/>
      <c r="ET5" s="298"/>
      <c r="EU5" s="296" t="s">
        <v>622</v>
      </c>
      <c r="EV5" s="294"/>
      <c r="EW5" s="294"/>
      <c r="EX5" s="298"/>
      <c r="EY5" s="296" t="s">
        <v>615</v>
      </c>
      <c r="EZ5" s="294"/>
      <c r="FA5" s="294"/>
      <c r="FB5" s="298"/>
      <c r="FC5" s="296" t="s">
        <v>630</v>
      </c>
      <c r="FD5" s="294"/>
      <c r="FE5" s="294"/>
      <c r="FF5" s="298"/>
      <c r="FG5" s="296" t="s">
        <v>632</v>
      </c>
      <c r="FH5" s="294"/>
      <c r="FI5" s="294"/>
      <c r="FJ5" s="298"/>
      <c r="FK5" s="296" t="s">
        <v>633</v>
      </c>
      <c r="FL5" s="294"/>
      <c r="FM5" s="294"/>
      <c r="FN5" s="298"/>
      <c r="FO5" s="296" t="s">
        <v>636</v>
      </c>
      <c r="FP5" s="294"/>
      <c r="FQ5" s="294"/>
      <c r="FR5" s="295"/>
      <c r="FS5" s="145" t="s">
        <v>638</v>
      </c>
      <c r="FT5" s="265"/>
      <c r="FU5" s="265"/>
      <c r="FV5" s="266"/>
      <c r="FW5" s="271" t="s">
        <v>639</v>
      </c>
      <c r="FX5" s="271"/>
      <c r="FY5" s="271"/>
      <c r="FZ5" s="271"/>
      <c r="GA5" s="269" t="s">
        <v>615</v>
      </c>
      <c r="GB5" s="265"/>
      <c r="GC5" s="265"/>
      <c r="GD5" s="266"/>
      <c r="GE5" s="144" t="s">
        <v>640</v>
      </c>
      <c r="GF5" s="144"/>
      <c r="GG5" s="144"/>
      <c r="GH5" s="144"/>
      <c r="GI5" s="285" t="s">
        <v>641</v>
      </c>
      <c r="GJ5" s="265"/>
      <c r="GK5" s="265"/>
      <c r="GL5" s="266"/>
      <c r="GM5" s="220" t="s">
        <v>642</v>
      </c>
      <c r="GN5" s="144"/>
      <c r="GO5" s="144"/>
      <c r="GP5" s="144"/>
      <c r="GQ5" s="293" t="s">
        <v>643</v>
      </c>
      <c r="GR5" s="294"/>
      <c r="GS5" s="294"/>
      <c r="GT5" s="295"/>
      <c r="GU5" s="144" t="s">
        <v>644</v>
      </c>
      <c r="GV5" s="144"/>
      <c r="GW5" s="144"/>
      <c r="GX5" s="144"/>
      <c r="GY5" s="296" t="s">
        <v>646</v>
      </c>
      <c r="GZ5" s="294"/>
      <c r="HA5" s="294"/>
      <c r="HB5" s="295"/>
      <c r="HC5" s="144" t="s">
        <v>647</v>
      </c>
      <c r="HD5" s="144"/>
      <c r="HE5" s="144"/>
      <c r="HF5" s="144"/>
      <c r="HG5" s="296" t="s">
        <v>648</v>
      </c>
      <c r="HH5" s="294"/>
      <c r="HI5" s="294"/>
      <c r="HJ5" s="295"/>
      <c r="HK5" s="144" t="s">
        <v>649</v>
      </c>
      <c r="HL5" s="144"/>
      <c r="HM5" s="144"/>
      <c r="HN5" s="144"/>
      <c r="HO5" s="296" t="s">
        <v>650</v>
      </c>
      <c r="HP5" s="294"/>
      <c r="HQ5" s="294"/>
      <c r="HR5" s="295"/>
      <c r="HS5" s="271" t="s">
        <v>652</v>
      </c>
      <c r="HT5" s="271"/>
      <c r="HU5" s="271"/>
      <c r="HV5" s="271"/>
      <c r="HW5" s="296" t="s">
        <v>653</v>
      </c>
      <c r="HX5" s="294"/>
      <c r="HY5" s="294"/>
      <c r="HZ5" s="298"/>
      <c r="IA5" s="296" t="s">
        <v>654</v>
      </c>
      <c r="IB5" s="294"/>
      <c r="IC5" s="294"/>
      <c r="ID5" s="298"/>
      <c r="IE5" s="296" t="s">
        <v>655</v>
      </c>
      <c r="IF5" s="294"/>
      <c r="IG5" s="294"/>
      <c r="IH5" s="298"/>
      <c r="II5" s="296" t="s">
        <v>656</v>
      </c>
      <c r="IJ5" s="294"/>
      <c r="IK5" s="294"/>
      <c r="IL5" s="298"/>
      <c r="IM5" s="296" t="s">
        <v>657</v>
      </c>
      <c r="IN5" s="294"/>
      <c r="IO5" s="294"/>
      <c r="IP5" s="298"/>
      <c r="IQ5" s="296" t="s">
        <v>658</v>
      </c>
      <c r="IR5" s="294"/>
      <c r="IS5" s="294"/>
      <c r="IT5" s="298"/>
      <c r="IU5" s="296" t="s">
        <v>659</v>
      </c>
      <c r="IV5" s="294"/>
      <c r="IW5" s="294"/>
      <c r="IX5" s="298"/>
      <c r="IY5" s="296" t="s">
        <v>1027</v>
      </c>
      <c r="IZ5" s="294"/>
      <c r="JA5" s="294"/>
      <c r="JB5" s="295"/>
      <c r="JC5" s="271" t="s">
        <v>661</v>
      </c>
      <c r="JD5" s="271"/>
      <c r="JE5" s="271"/>
      <c r="JF5" s="271"/>
      <c r="JG5" s="296" t="s">
        <v>636</v>
      </c>
      <c r="JH5" s="294"/>
      <c r="JI5" s="294"/>
      <c r="JJ5" s="298"/>
      <c r="JK5" s="296" t="s">
        <v>664</v>
      </c>
      <c r="JL5" s="294"/>
      <c r="JM5" s="294"/>
      <c r="JN5" s="295"/>
      <c r="JO5" s="271" t="s">
        <v>1016</v>
      </c>
      <c r="JP5" s="271"/>
      <c r="JQ5" s="271"/>
      <c r="JR5" s="271"/>
      <c r="JS5" s="296" t="s">
        <v>666</v>
      </c>
      <c r="JT5" s="294"/>
      <c r="JU5" s="294"/>
      <c r="JV5" s="298"/>
      <c r="JW5" s="269" t="s">
        <v>667</v>
      </c>
      <c r="JX5" s="265"/>
      <c r="JY5" s="265"/>
      <c r="JZ5" s="317"/>
      <c r="KA5" s="296" t="s">
        <v>669</v>
      </c>
      <c r="KB5" s="294"/>
      <c r="KC5" s="294"/>
      <c r="KD5" s="295"/>
      <c r="KE5" s="144" t="s">
        <v>670</v>
      </c>
      <c r="KF5" s="144"/>
      <c r="KG5" s="144"/>
      <c r="KH5" s="144"/>
      <c r="KI5" s="296" t="s">
        <v>671</v>
      </c>
      <c r="KJ5" s="294"/>
      <c r="KK5" s="294"/>
      <c r="KL5" s="295"/>
      <c r="KM5" s="144" t="s">
        <v>672</v>
      </c>
      <c r="KN5" s="144"/>
      <c r="KO5" s="144"/>
      <c r="KP5" s="144"/>
      <c r="KQ5" s="296" t="s">
        <v>673</v>
      </c>
      <c r="KR5" s="294"/>
      <c r="KS5" s="294"/>
      <c r="KT5" s="295"/>
      <c r="KU5" s="144" t="s">
        <v>674</v>
      </c>
      <c r="KV5" s="144"/>
      <c r="KW5" s="144"/>
      <c r="KX5" s="144"/>
      <c r="KY5" s="296" t="s">
        <v>675</v>
      </c>
      <c r="KZ5" s="294"/>
      <c r="LA5" s="294"/>
      <c r="LB5" s="295"/>
      <c r="LC5" s="144" t="s">
        <v>678</v>
      </c>
      <c r="LD5" s="144"/>
      <c r="LE5" s="144"/>
      <c r="LF5" s="144"/>
      <c r="LG5" s="296" t="s">
        <v>680</v>
      </c>
      <c r="LH5" s="294"/>
      <c r="LI5" s="294"/>
      <c r="LJ5" s="295"/>
      <c r="LK5" s="144" t="s">
        <v>679</v>
      </c>
      <c r="LL5" s="144"/>
      <c r="LM5" s="144"/>
      <c r="LN5" s="144"/>
      <c r="LO5" s="296" t="s">
        <v>681</v>
      </c>
      <c r="LP5" s="294"/>
      <c r="LQ5" s="294"/>
      <c r="LR5" s="295"/>
      <c r="LS5" s="271" t="s">
        <v>682</v>
      </c>
      <c r="LT5" s="271"/>
      <c r="LU5" s="271"/>
      <c r="LV5" s="271"/>
      <c r="LW5" s="296" t="s">
        <v>684</v>
      </c>
      <c r="LX5" s="294"/>
      <c r="LY5" s="294"/>
      <c r="LZ5" s="295"/>
      <c r="MA5" s="271" t="s">
        <v>685</v>
      </c>
      <c r="MB5" s="271"/>
      <c r="MC5" s="271"/>
      <c r="MD5" s="271"/>
      <c r="ME5" s="296" t="s">
        <v>686</v>
      </c>
      <c r="MF5" s="294"/>
      <c r="MG5" s="294"/>
      <c r="MH5" s="295"/>
      <c r="MI5" s="271" t="s">
        <v>687</v>
      </c>
      <c r="MJ5" s="271"/>
      <c r="MK5" s="271"/>
      <c r="ML5" s="271"/>
      <c r="MM5" s="296" t="s">
        <v>688</v>
      </c>
      <c r="MN5" s="294"/>
      <c r="MO5" s="294"/>
      <c r="MP5" s="295"/>
      <c r="MQ5" s="271" t="s">
        <v>690</v>
      </c>
      <c r="MR5" s="271"/>
      <c r="MS5" s="271"/>
      <c r="MT5" s="271"/>
      <c r="MU5" s="296" t="s">
        <v>690</v>
      </c>
      <c r="MV5" s="294"/>
      <c r="MW5" s="294"/>
      <c r="MX5" s="295"/>
      <c r="MY5" s="271" t="s">
        <v>694</v>
      </c>
      <c r="MZ5" s="271"/>
      <c r="NA5" s="271"/>
      <c r="NB5" s="271"/>
      <c r="NC5" s="296" t="s">
        <v>695</v>
      </c>
      <c r="ND5" s="294"/>
      <c r="NE5" s="294"/>
      <c r="NF5" s="295"/>
      <c r="NG5" s="271" t="s">
        <v>696</v>
      </c>
      <c r="NH5" s="271"/>
      <c r="NI5" s="271"/>
      <c r="NJ5" s="271"/>
      <c r="NK5" s="296" t="s">
        <v>697</v>
      </c>
      <c r="NL5" s="294"/>
      <c r="NM5" s="294"/>
      <c r="NN5" s="295"/>
      <c r="NO5" s="271" t="s">
        <v>700</v>
      </c>
      <c r="NP5" s="271"/>
      <c r="NQ5" s="271"/>
      <c r="NR5" s="271"/>
      <c r="NS5" s="296" t="s">
        <v>699</v>
      </c>
      <c r="NT5" s="294"/>
      <c r="NU5" s="294"/>
      <c r="NV5" s="298"/>
      <c r="NW5" s="296" t="s">
        <v>701</v>
      </c>
      <c r="NX5" s="294"/>
      <c r="NY5" s="294"/>
      <c r="NZ5" s="298"/>
      <c r="OA5" s="318" t="s">
        <v>673</v>
      </c>
      <c r="OB5" s="271"/>
      <c r="OC5" s="271"/>
      <c r="OD5" s="319"/>
      <c r="OE5" s="269" t="s">
        <v>702</v>
      </c>
      <c r="OF5" s="265"/>
      <c r="OG5" s="265"/>
      <c r="OH5" s="266"/>
      <c r="OI5" s="271" t="s">
        <v>703</v>
      </c>
      <c r="OJ5" s="271"/>
      <c r="OK5" s="271"/>
      <c r="OL5" s="319"/>
      <c r="OM5" s="296" t="s">
        <v>704</v>
      </c>
      <c r="ON5" s="294"/>
      <c r="OO5" s="294"/>
      <c r="OP5" s="295"/>
      <c r="OQ5" s="271" t="s">
        <v>705</v>
      </c>
      <c r="OR5" s="271"/>
      <c r="OS5" s="271"/>
      <c r="OT5" s="319"/>
      <c r="OU5" s="296" t="s">
        <v>706</v>
      </c>
      <c r="OV5" s="294"/>
      <c r="OW5" s="294"/>
      <c r="OX5" s="295"/>
      <c r="OY5" s="271" t="s">
        <v>707</v>
      </c>
      <c r="OZ5" s="271"/>
      <c r="PA5" s="271"/>
      <c r="PB5" s="319"/>
      <c r="PC5" s="296" t="s">
        <v>708</v>
      </c>
      <c r="PD5" s="294"/>
      <c r="PE5" s="294"/>
      <c r="PF5" s="295"/>
      <c r="PG5" s="271" t="s">
        <v>690</v>
      </c>
      <c r="PH5" s="271"/>
      <c r="PI5" s="271"/>
      <c r="PJ5" s="319"/>
      <c r="PK5" s="296" t="s">
        <v>709</v>
      </c>
      <c r="PL5" s="294"/>
      <c r="PM5" s="294"/>
      <c r="PN5" s="295"/>
      <c r="PO5" s="271" t="s">
        <v>710</v>
      </c>
      <c r="PP5" s="271"/>
      <c r="PQ5" s="271"/>
      <c r="PR5" s="319"/>
      <c r="PS5" s="296" t="s">
        <v>711</v>
      </c>
      <c r="PT5" s="294"/>
      <c r="PU5" s="294"/>
      <c r="PV5" s="295"/>
      <c r="PW5" s="271" t="s">
        <v>713</v>
      </c>
      <c r="PX5" s="271"/>
      <c r="PY5" s="271"/>
      <c r="PZ5" s="319"/>
      <c r="QA5" s="296" t="s">
        <v>714</v>
      </c>
      <c r="QB5" s="294"/>
      <c r="QC5" s="294"/>
      <c r="QD5" s="295"/>
      <c r="QE5" s="271" t="s">
        <v>714</v>
      </c>
      <c r="QF5" s="271"/>
      <c r="QG5" s="271"/>
      <c r="QH5" s="319"/>
      <c r="QI5" s="296" t="s">
        <v>717</v>
      </c>
      <c r="QJ5" s="294"/>
      <c r="QK5" s="294"/>
      <c r="QL5" s="295"/>
      <c r="QM5" s="323" t="s">
        <v>1069</v>
      </c>
      <c r="QN5" s="294"/>
      <c r="QO5" s="294"/>
      <c r="QP5" s="295"/>
      <c r="QQ5" s="323" t="s">
        <v>714</v>
      </c>
      <c r="QR5" s="294"/>
      <c r="QS5" s="294"/>
      <c r="QT5" s="295"/>
      <c r="QU5" s="323" t="s">
        <v>714</v>
      </c>
      <c r="QV5" s="294"/>
      <c r="QW5" s="294"/>
      <c r="QX5" s="295"/>
      <c r="QY5" s="271" t="s">
        <v>720</v>
      </c>
      <c r="QZ5" s="271"/>
      <c r="RA5" s="271"/>
      <c r="RB5" s="319"/>
      <c r="RC5" s="296" t="s">
        <v>721</v>
      </c>
      <c r="RD5" s="294"/>
      <c r="RE5" s="294"/>
      <c r="RF5" s="295"/>
      <c r="RG5" s="271" t="s">
        <v>714</v>
      </c>
      <c r="RH5" s="271"/>
      <c r="RI5" s="271" t="s">
        <v>723</v>
      </c>
      <c r="RJ5" s="271"/>
      <c r="RK5" s="296" t="s">
        <v>724</v>
      </c>
      <c r="RL5" s="294"/>
      <c r="RM5" s="294"/>
      <c r="RN5" s="295"/>
      <c r="RO5" s="323" t="s">
        <v>725</v>
      </c>
      <c r="RP5" s="294"/>
      <c r="RQ5" s="294"/>
      <c r="RR5" s="298"/>
      <c r="RS5" s="269" t="s">
        <v>726</v>
      </c>
      <c r="RT5" s="265"/>
      <c r="RU5" s="265"/>
      <c r="RV5" s="266"/>
      <c r="RW5" s="271" t="s">
        <v>727</v>
      </c>
      <c r="RX5" s="271"/>
      <c r="RY5" s="319"/>
      <c r="RZ5" s="271"/>
      <c r="SA5" s="296" t="s">
        <v>728</v>
      </c>
      <c r="SB5" s="294"/>
      <c r="SC5" s="294" t="s">
        <v>729</v>
      </c>
      <c r="SD5" s="295"/>
      <c r="SE5" s="323" t="s">
        <v>730</v>
      </c>
      <c r="SF5" s="294"/>
      <c r="SG5" s="294"/>
      <c r="SH5" s="295"/>
      <c r="SI5" s="323" t="s">
        <v>731</v>
      </c>
      <c r="SJ5" s="294"/>
      <c r="SK5" s="294"/>
      <c r="SL5" s="295"/>
      <c r="SM5" s="323" t="s">
        <v>733</v>
      </c>
      <c r="SN5" s="294"/>
      <c r="SO5" s="294"/>
      <c r="SP5" s="295"/>
      <c r="SQ5" s="323" t="s">
        <v>734</v>
      </c>
      <c r="SR5" s="294"/>
      <c r="SS5" s="294"/>
      <c r="ST5" s="295"/>
      <c r="SU5" s="323" t="s">
        <v>733</v>
      </c>
      <c r="SV5" s="294"/>
      <c r="SW5" s="294"/>
      <c r="SX5" s="295"/>
      <c r="SY5" s="323" t="s">
        <v>733</v>
      </c>
      <c r="SZ5" s="294"/>
      <c r="TA5" s="294"/>
      <c r="TB5" s="295"/>
      <c r="TC5" s="323" t="s">
        <v>738</v>
      </c>
      <c r="TD5" s="294"/>
      <c r="TE5" s="294"/>
      <c r="TF5" s="295"/>
      <c r="TG5" s="323" t="s">
        <v>739</v>
      </c>
      <c r="TH5" s="294"/>
      <c r="TI5" s="294"/>
      <c r="TJ5" s="295"/>
      <c r="TK5" s="264" t="s">
        <v>1076</v>
      </c>
      <c r="TL5" s="294" t="s">
        <v>1077</v>
      </c>
      <c r="TM5" s="294"/>
      <c r="TN5" s="295"/>
      <c r="TO5" s="323">
        <v>808</v>
      </c>
      <c r="TP5" s="294" t="s">
        <v>1078</v>
      </c>
      <c r="TQ5" s="294"/>
      <c r="TR5" s="295"/>
      <c r="TS5" s="275"/>
      <c r="TT5" s="275"/>
      <c r="TU5" s="275"/>
      <c r="TV5" s="275"/>
      <c r="TW5" s="275"/>
      <c r="TX5" s="275"/>
      <c r="TY5" s="275"/>
    </row>
    <row r="6" spans="1:545" s="48" customFormat="1" ht="13.5" thickBot="1" x14ac:dyDescent="0.25">
      <c r="A6" s="151" t="s">
        <v>278</v>
      </c>
      <c r="B6" s="152" t="s">
        <v>279</v>
      </c>
      <c r="C6" s="153">
        <v>2019</v>
      </c>
      <c r="D6" s="154" t="s">
        <v>280</v>
      </c>
      <c r="E6" s="183" t="s">
        <v>1057</v>
      </c>
      <c r="F6" s="256" t="s">
        <v>1058</v>
      </c>
      <c r="G6" s="153">
        <v>2019</v>
      </c>
      <c r="H6" s="154" t="s">
        <v>280</v>
      </c>
      <c r="I6" s="154" t="s">
        <v>1059</v>
      </c>
      <c r="J6" s="155" t="s">
        <v>1060</v>
      </c>
      <c r="K6" s="153">
        <v>2019</v>
      </c>
      <c r="L6" s="154" t="s">
        <v>280</v>
      </c>
      <c r="M6" s="154" t="s">
        <v>1059</v>
      </c>
      <c r="N6" s="155" t="s">
        <v>1060</v>
      </c>
      <c r="O6" s="153">
        <v>2019</v>
      </c>
      <c r="P6" s="154" t="s">
        <v>280</v>
      </c>
      <c r="Q6" s="154" t="s">
        <v>1059</v>
      </c>
      <c r="R6" s="155" t="s">
        <v>1060</v>
      </c>
      <c r="S6" s="153">
        <v>2019</v>
      </c>
      <c r="T6" s="154" t="s">
        <v>280</v>
      </c>
      <c r="U6" s="154" t="s">
        <v>1059</v>
      </c>
      <c r="V6" s="155" t="s">
        <v>1060</v>
      </c>
      <c r="W6" s="153">
        <v>2019</v>
      </c>
      <c r="X6" s="154" t="s">
        <v>280</v>
      </c>
      <c r="Y6" s="154" t="s">
        <v>1059</v>
      </c>
      <c r="Z6" s="155" t="s">
        <v>1060</v>
      </c>
      <c r="AA6" s="153">
        <v>2019</v>
      </c>
      <c r="AB6" s="154" t="s">
        <v>280</v>
      </c>
      <c r="AC6" s="154" t="s">
        <v>1059</v>
      </c>
      <c r="AD6" s="155" t="s">
        <v>1060</v>
      </c>
      <c r="AE6" s="153">
        <v>2019</v>
      </c>
      <c r="AF6" s="154" t="s">
        <v>280</v>
      </c>
      <c r="AG6" s="154" t="s">
        <v>1059</v>
      </c>
      <c r="AH6" s="155" t="s">
        <v>1060</v>
      </c>
      <c r="AI6" s="153">
        <v>2019</v>
      </c>
      <c r="AJ6" s="154" t="s">
        <v>280</v>
      </c>
      <c r="AK6" s="154" t="s">
        <v>1059</v>
      </c>
      <c r="AL6" s="155" t="s">
        <v>1060</v>
      </c>
      <c r="AM6" s="153">
        <v>2019</v>
      </c>
      <c r="AN6" s="154" t="s">
        <v>280</v>
      </c>
      <c r="AO6" s="154" t="s">
        <v>1059</v>
      </c>
      <c r="AP6" s="155" t="s">
        <v>1060</v>
      </c>
      <c r="AQ6" s="153">
        <v>2019</v>
      </c>
      <c r="AR6" s="154" t="s">
        <v>280</v>
      </c>
      <c r="AS6" s="154" t="s">
        <v>1059</v>
      </c>
      <c r="AT6" s="155" t="s">
        <v>1060</v>
      </c>
      <c r="AU6" s="153">
        <v>2019</v>
      </c>
      <c r="AV6" s="154" t="s">
        <v>280</v>
      </c>
      <c r="AW6" s="154" t="s">
        <v>1059</v>
      </c>
      <c r="AX6" s="155" t="s">
        <v>1060</v>
      </c>
      <c r="AY6" s="153">
        <v>2019</v>
      </c>
      <c r="AZ6" s="154" t="s">
        <v>280</v>
      </c>
      <c r="BA6" s="154" t="s">
        <v>1059</v>
      </c>
      <c r="BB6" s="155" t="s">
        <v>1060</v>
      </c>
      <c r="BC6" s="153">
        <v>2019</v>
      </c>
      <c r="BD6" s="154" t="s">
        <v>280</v>
      </c>
      <c r="BE6" s="154" t="s">
        <v>1059</v>
      </c>
      <c r="BF6" s="155" t="s">
        <v>1060</v>
      </c>
      <c r="BG6" s="153">
        <v>2019</v>
      </c>
      <c r="BH6" s="154" t="s">
        <v>280</v>
      </c>
      <c r="BI6" s="154" t="s">
        <v>1059</v>
      </c>
      <c r="BJ6" s="155" t="s">
        <v>1060</v>
      </c>
      <c r="BK6" s="153">
        <v>2019</v>
      </c>
      <c r="BL6" s="154" t="s">
        <v>280</v>
      </c>
      <c r="BM6" s="154" t="s">
        <v>1059</v>
      </c>
      <c r="BN6" s="155" t="s">
        <v>1060</v>
      </c>
      <c r="BO6" s="153">
        <v>2019</v>
      </c>
      <c r="BP6" s="154" t="s">
        <v>280</v>
      </c>
      <c r="BQ6" s="154" t="s">
        <v>1059</v>
      </c>
      <c r="BR6" s="155" t="s">
        <v>1060</v>
      </c>
      <c r="BS6" s="153">
        <v>2019</v>
      </c>
      <c r="BT6" s="154" t="s">
        <v>280</v>
      </c>
      <c r="BU6" s="154" t="s">
        <v>1059</v>
      </c>
      <c r="BV6" s="155" t="s">
        <v>1060</v>
      </c>
      <c r="BW6" s="153">
        <v>2019</v>
      </c>
      <c r="BX6" s="154" t="s">
        <v>280</v>
      </c>
      <c r="BY6" s="154" t="s">
        <v>1059</v>
      </c>
      <c r="BZ6" s="155" t="s">
        <v>1060</v>
      </c>
      <c r="CA6" s="153">
        <v>2019</v>
      </c>
      <c r="CB6" s="154" t="s">
        <v>280</v>
      </c>
      <c r="CC6" s="154" t="s">
        <v>1059</v>
      </c>
      <c r="CD6" s="155" t="s">
        <v>1060</v>
      </c>
      <c r="CE6" s="153">
        <v>2019</v>
      </c>
      <c r="CF6" s="154" t="s">
        <v>280</v>
      </c>
      <c r="CG6" s="154" t="s">
        <v>1059</v>
      </c>
      <c r="CH6" s="155" t="s">
        <v>1060</v>
      </c>
      <c r="CI6" s="153">
        <v>2019</v>
      </c>
      <c r="CJ6" s="154" t="s">
        <v>280</v>
      </c>
      <c r="CK6" s="154" t="s">
        <v>1059</v>
      </c>
      <c r="CL6" s="155" t="s">
        <v>1060</v>
      </c>
      <c r="CM6" s="153">
        <v>2019</v>
      </c>
      <c r="CN6" s="154" t="s">
        <v>280</v>
      </c>
      <c r="CO6" s="154" t="s">
        <v>1059</v>
      </c>
      <c r="CP6" s="155" t="s">
        <v>1060</v>
      </c>
      <c r="CQ6" s="153">
        <v>2019</v>
      </c>
      <c r="CR6" s="154" t="s">
        <v>280</v>
      </c>
      <c r="CS6" s="154" t="s">
        <v>1059</v>
      </c>
      <c r="CT6" s="155" t="s">
        <v>1060</v>
      </c>
      <c r="CU6" s="153">
        <v>2019</v>
      </c>
      <c r="CV6" s="154" t="s">
        <v>280</v>
      </c>
      <c r="CW6" s="154" t="s">
        <v>1059</v>
      </c>
      <c r="CX6" s="155" t="s">
        <v>1060</v>
      </c>
      <c r="CY6" s="153">
        <v>2019</v>
      </c>
      <c r="CZ6" s="154" t="s">
        <v>280</v>
      </c>
      <c r="DA6" s="154" t="s">
        <v>1059</v>
      </c>
      <c r="DB6" s="155" t="s">
        <v>1060</v>
      </c>
      <c r="DC6" s="153">
        <v>2019</v>
      </c>
      <c r="DD6" s="154" t="s">
        <v>280</v>
      </c>
      <c r="DE6" s="154" t="s">
        <v>1059</v>
      </c>
      <c r="DF6" s="155" t="s">
        <v>1060</v>
      </c>
      <c r="DG6" s="153">
        <v>2019</v>
      </c>
      <c r="DH6" s="154" t="s">
        <v>280</v>
      </c>
      <c r="DI6" s="154" t="s">
        <v>1059</v>
      </c>
      <c r="DJ6" s="155" t="s">
        <v>1060</v>
      </c>
      <c r="DK6" s="153">
        <v>2019</v>
      </c>
      <c r="DL6" s="154" t="s">
        <v>280</v>
      </c>
      <c r="DM6" s="154" t="s">
        <v>1059</v>
      </c>
      <c r="DN6" s="155" t="s">
        <v>1060</v>
      </c>
      <c r="DO6" s="153">
        <v>2019</v>
      </c>
      <c r="DP6" s="154" t="s">
        <v>280</v>
      </c>
      <c r="DQ6" s="154" t="s">
        <v>1059</v>
      </c>
      <c r="DR6" s="155" t="s">
        <v>1060</v>
      </c>
      <c r="DS6" s="153">
        <v>2019</v>
      </c>
      <c r="DT6" s="154" t="s">
        <v>280</v>
      </c>
      <c r="DU6" s="154" t="s">
        <v>1059</v>
      </c>
      <c r="DV6" s="155" t="s">
        <v>1060</v>
      </c>
      <c r="DW6" s="153">
        <v>2019</v>
      </c>
      <c r="DX6" s="154" t="s">
        <v>280</v>
      </c>
      <c r="DY6" s="154" t="s">
        <v>1059</v>
      </c>
      <c r="DZ6" s="155" t="s">
        <v>1060</v>
      </c>
      <c r="EA6" s="153">
        <v>2019</v>
      </c>
      <c r="EB6" s="154" t="s">
        <v>280</v>
      </c>
      <c r="EC6" s="154" t="s">
        <v>1059</v>
      </c>
      <c r="ED6" s="155" t="s">
        <v>1060</v>
      </c>
      <c r="EE6" s="153">
        <v>2019</v>
      </c>
      <c r="EF6" s="154" t="s">
        <v>280</v>
      </c>
      <c r="EG6" s="154" t="s">
        <v>1059</v>
      </c>
      <c r="EH6" s="155" t="s">
        <v>1060</v>
      </c>
      <c r="EI6" s="153">
        <v>2019</v>
      </c>
      <c r="EJ6" s="154" t="s">
        <v>280</v>
      </c>
      <c r="EK6" s="154" t="s">
        <v>1059</v>
      </c>
      <c r="EL6" s="155" t="s">
        <v>1060</v>
      </c>
      <c r="EM6" s="153">
        <v>2019</v>
      </c>
      <c r="EN6" s="154" t="s">
        <v>280</v>
      </c>
      <c r="EO6" s="154" t="s">
        <v>1059</v>
      </c>
      <c r="EP6" s="155" t="s">
        <v>1060</v>
      </c>
      <c r="EQ6" s="153">
        <v>2019</v>
      </c>
      <c r="ER6" s="154" t="s">
        <v>280</v>
      </c>
      <c r="ES6" s="154" t="s">
        <v>1059</v>
      </c>
      <c r="ET6" s="155" t="s">
        <v>1060</v>
      </c>
      <c r="EU6" s="153">
        <v>2019</v>
      </c>
      <c r="EV6" s="154" t="s">
        <v>280</v>
      </c>
      <c r="EW6" s="154" t="s">
        <v>1059</v>
      </c>
      <c r="EX6" s="155" t="s">
        <v>1060</v>
      </c>
      <c r="EY6" s="153">
        <v>2019</v>
      </c>
      <c r="EZ6" s="154" t="s">
        <v>280</v>
      </c>
      <c r="FA6" s="154" t="s">
        <v>1059</v>
      </c>
      <c r="FB6" s="155" t="s">
        <v>1060</v>
      </c>
      <c r="FC6" s="153">
        <v>2019</v>
      </c>
      <c r="FD6" s="154" t="s">
        <v>280</v>
      </c>
      <c r="FE6" s="154" t="s">
        <v>1059</v>
      </c>
      <c r="FF6" s="155" t="s">
        <v>1060</v>
      </c>
      <c r="FG6" s="153">
        <v>2019</v>
      </c>
      <c r="FH6" s="154" t="s">
        <v>280</v>
      </c>
      <c r="FI6" s="154" t="s">
        <v>1059</v>
      </c>
      <c r="FJ6" s="155" t="s">
        <v>1060</v>
      </c>
      <c r="FK6" s="153">
        <v>2019</v>
      </c>
      <c r="FL6" s="154" t="s">
        <v>280</v>
      </c>
      <c r="FM6" s="154" t="s">
        <v>1059</v>
      </c>
      <c r="FN6" s="155" t="s">
        <v>1060</v>
      </c>
      <c r="FO6" s="153">
        <v>2019</v>
      </c>
      <c r="FP6" s="154" t="s">
        <v>280</v>
      </c>
      <c r="FQ6" s="154" t="s">
        <v>1059</v>
      </c>
      <c r="FR6" s="155" t="s">
        <v>1060</v>
      </c>
      <c r="FS6" s="336">
        <v>2019</v>
      </c>
      <c r="FT6" s="268" t="s">
        <v>280</v>
      </c>
      <c r="FU6" s="268" t="s">
        <v>1059</v>
      </c>
      <c r="FV6" s="270" t="s">
        <v>1060</v>
      </c>
      <c r="FW6" s="153">
        <v>2019</v>
      </c>
      <c r="FX6" s="154" t="s">
        <v>280</v>
      </c>
      <c r="FY6" s="154" t="s">
        <v>1059</v>
      </c>
      <c r="FZ6" s="183" t="s">
        <v>1060</v>
      </c>
      <c r="GA6" s="153">
        <v>2019</v>
      </c>
      <c r="GB6" s="154" t="s">
        <v>280</v>
      </c>
      <c r="GC6" s="154" t="s">
        <v>1059</v>
      </c>
      <c r="GD6" s="155" t="s">
        <v>1060</v>
      </c>
      <c r="GE6" s="153">
        <v>2019</v>
      </c>
      <c r="GF6" s="154" t="s">
        <v>280</v>
      </c>
      <c r="GG6" s="154" t="s">
        <v>1059</v>
      </c>
      <c r="GH6" s="183" t="s">
        <v>1060</v>
      </c>
      <c r="GI6" s="153">
        <v>2019</v>
      </c>
      <c r="GJ6" s="154" t="s">
        <v>280</v>
      </c>
      <c r="GK6" s="154" t="s">
        <v>1059</v>
      </c>
      <c r="GL6" s="155" t="s">
        <v>1059</v>
      </c>
      <c r="GM6" s="286">
        <v>2019</v>
      </c>
      <c r="GN6" s="287" t="s">
        <v>280</v>
      </c>
      <c r="GO6" s="287" t="s">
        <v>1059</v>
      </c>
      <c r="GP6" s="290" t="s">
        <v>1060</v>
      </c>
      <c r="GQ6" s="153">
        <v>2019</v>
      </c>
      <c r="GR6" s="154" t="s">
        <v>280</v>
      </c>
      <c r="GS6" s="154" t="s">
        <v>1059</v>
      </c>
      <c r="GT6" s="155" t="s">
        <v>1060</v>
      </c>
      <c r="GU6" s="153">
        <v>2019</v>
      </c>
      <c r="GV6" s="154" t="s">
        <v>280</v>
      </c>
      <c r="GW6" s="154" t="s">
        <v>1059</v>
      </c>
      <c r="GX6" s="155" t="s">
        <v>1060</v>
      </c>
      <c r="GY6" s="153">
        <v>2019</v>
      </c>
      <c r="GZ6" s="154" t="s">
        <v>280</v>
      </c>
      <c r="HA6" s="154" t="s">
        <v>1059</v>
      </c>
      <c r="HB6" s="155" t="s">
        <v>1060</v>
      </c>
      <c r="HC6" s="153">
        <v>2019</v>
      </c>
      <c r="HD6" s="154" t="s">
        <v>280</v>
      </c>
      <c r="HE6" s="154" t="s">
        <v>1059</v>
      </c>
      <c r="HF6" s="183" t="s">
        <v>1060</v>
      </c>
      <c r="HG6" s="153">
        <v>2019</v>
      </c>
      <c r="HH6" s="154" t="s">
        <v>280</v>
      </c>
      <c r="HI6" s="154" t="s">
        <v>1059</v>
      </c>
      <c r="HJ6" s="155" t="s">
        <v>1060</v>
      </c>
      <c r="HK6" s="153">
        <v>2019</v>
      </c>
      <c r="HL6" s="154" t="s">
        <v>280</v>
      </c>
      <c r="HM6" s="154" t="s">
        <v>1059</v>
      </c>
      <c r="HN6" s="183" t="s">
        <v>1060</v>
      </c>
      <c r="HO6" s="153">
        <v>2019</v>
      </c>
      <c r="HP6" s="154" t="s">
        <v>280</v>
      </c>
      <c r="HQ6" s="154" t="s">
        <v>1059</v>
      </c>
      <c r="HR6" s="183" t="s">
        <v>1060</v>
      </c>
      <c r="HS6" s="153">
        <v>2019</v>
      </c>
      <c r="HT6" s="154" t="s">
        <v>280</v>
      </c>
      <c r="HU6" s="154" t="s">
        <v>1059</v>
      </c>
      <c r="HV6" s="183" t="s">
        <v>1060</v>
      </c>
      <c r="HW6" s="153">
        <v>2019</v>
      </c>
      <c r="HX6" s="154" t="s">
        <v>280</v>
      </c>
      <c r="HY6" s="154" t="s">
        <v>1059</v>
      </c>
      <c r="HZ6" s="183" t="s">
        <v>1060</v>
      </c>
      <c r="IA6" s="153">
        <v>2019</v>
      </c>
      <c r="IB6" s="154" t="s">
        <v>280</v>
      </c>
      <c r="IC6" s="154" t="s">
        <v>1059</v>
      </c>
      <c r="ID6" s="183" t="s">
        <v>1060</v>
      </c>
      <c r="IE6" s="153">
        <v>2019</v>
      </c>
      <c r="IF6" s="154" t="s">
        <v>280</v>
      </c>
      <c r="IG6" s="154" t="s">
        <v>1059</v>
      </c>
      <c r="IH6" s="183" t="s">
        <v>1060</v>
      </c>
      <c r="II6" s="153">
        <v>2019</v>
      </c>
      <c r="IJ6" s="154" t="s">
        <v>280</v>
      </c>
      <c r="IK6" s="154" t="s">
        <v>1059</v>
      </c>
      <c r="IL6" s="183" t="s">
        <v>1060</v>
      </c>
      <c r="IM6" s="153">
        <v>2019</v>
      </c>
      <c r="IN6" s="154" t="s">
        <v>280</v>
      </c>
      <c r="IO6" s="154" t="s">
        <v>1059</v>
      </c>
      <c r="IP6" s="183" t="s">
        <v>1060</v>
      </c>
      <c r="IQ6" s="153">
        <v>2019</v>
      </c>
      <c r="IR6" s="154" t="s">
        <v>280</v>
      </c>
      <c r="IS6" s="154" t="s">
        <v>1059</v>
      </c>
      <c r="IT6" s="183" t="s">
        <v>1060</v>
      </c>
      <c r="IU6" s="153">
        <v>2019</v>
      </c>
      <c r="IV6" s="154" t="s">
        <v>280</v>
      </c>
      <c r="IW6" s="154" t="s">
        <v>1059</v>
      </c>
      <c r="IX6" s="183" t="s">
        <v>1060</v>
      </c>
      <c r="IY6" s="153">
        <v>2019</v>
      </c>
      <c r="IZ6" s="154" t="s">
        <v>280</v>
      </c>
      <c r="JA6" s="154" t="s">
        <v>1059</v>
      </c>
      <c r="JB6" s="183" t="s">
        <v>1060</v>
      </c>
      <c r="JC6" s="153">
        <v>2019</v>
      </c>
      <c r="JD6" s="154" t="s">
        <v>280</v>
      </c>
      <c r="JE6" s="154" t="s">
        <v>1059</v>
      </c>
      <c r="JF6" s="183" t="s">
        <v>1060</v>
      </c>
      <c r="JG6" s="153">
        <v>2019</v>
      </c>
      <c r="JH6" s="154" t="s">
        <v>280</v>
      </c>
      <c r="JI6" s="154" t="s">
        <v>1059</v>
      </c>
      <c r="JJ6" s="183" t="s">
        <v>1060</v>
      </c>
      <c r="JK6" s="153">
        <v>2019</v>
      </c>
      <c r="JL6" s="154" t="s">
        <v>280</v>
      </c>
      <c r="JM6" s="154" t="s">
        <v>1059</v>
      </c>
      <c r="JN6" s="183" t="s">
        <v>1060</v>
      </c>
      <c r="JO6" s="153">
        <v>2019</v>
      </c>
      <c r="JP6" s="154" t="s">
        <v>280</v>
      </c>
      <c r="JQ6" s="154" t="s">
        <v>1059</v>
      </c>
      <c r="JR6" s="183" t="s">
        <v>1060</v>
      </c>
      <c r="JS6" s="153">
        <v>2019</v>
      </c>
      <c r="JT6" s="154" t="s">
        <v>280</v>
      </c>
      <c r="JU6" s="154" t="s">
        <v>1059</v>
      </c>
      <c r="JV6" s="183" t="s">
        <v>1060</v>
      </c>
      <c r="JW6" s="153">
        <v>2019</v>
      </c>
      <c r="JX6" s="154" t="s">
        <v>280</v>
      </c>
      <c r="JY6" s="154" t="s">
        <v>1059</v>
      </c>
      <c r="JZ6" s="183" t="s">
        <v>1060</v>
      </c>
      <c r="KA6" s="153">
        <v>2019</v>
      </c>
      <c r="KB6" s="154" t="s">
        <v>280</v>
      </c>
      <c r="KC6" s="154" t="s">
        <v>1059</v>
      </c>
      <c r="KD6" s="155" t="s">
        <v>1060</v>
      </c>
      <c r="KE6" s="153">
        <v>2019</v>
      </c>
      <c r="KF6" s="154" t="s">
        <v>280</v>
      </c>
      <c r="KG6" s="154" t="s">
        <v>1059</v>
      </c>
      <c r="KH6" s="183" t="s">
        <v>1060</v>
      </c>
      <c r="KI6" s="153">
        <v>2019</v>
      </c>
      <c r="KJ6" s="154" t="s">
        <v>280</v>
      </c>
      <c r="KK6" s="154" t="s">
        <v>1059</v>
      </c>
      <c r="KL6" s="155" t="s">
        <v>1060</v>
      </c>
      <c r="KM6" s="153">
        <v>2019</v>
      </c>
      <c r="KN6" s="154" t="s">
        <v>280</v>
      </c>
      <c r="KO6" s="154" t="s">
        <v>1059</v>
      </c>
      <c r="KP6" s="183" t="s">
        <v>1060</v>
      </c>
      <c r="KQ6" s="153">
        <v>2019</v>
      </c>
      <c r="KR6" s="154" t="s">
        <v>280</v>
      </c>
      <c r="KS6" s="154" t="s">
        <v>1059</v>
      </c>
      <c r="KT6" s="155" t="s">
        <v>1060</v>
      </c>
      <c r="KU6" s="153">
        <v>2019</v>
      </c>
      <c r="KV6" s="154" t="s">
        <v>280</v>
      </c>
      <c r="KW6" s="154" t="s">
        <v>1059</v>
      </c>
      <c r="KX6" s="183" t="s">
        <v>1060</v>
      </c>
      <c r="KY6" s="153">
        <v>2019</v>
      </c>
      <c r="KZ6" s="154" t="s">
        <v>280</v>
      </c>
      <c r="LA6" s="154" t="s">
        <v>1059</v>
      </c>
      <c r="LB6" s="155" t="s">
        <v>1060</v>
      </c>
      <c r="LC6" s="153">
        <v>2019</v>
      </c>
      <c r="LD6" s="154" t="s">
        <v>280</v>
      </c>
      <c r="LE6" s="154" t="s">
        <v>1059</v>
      </c>
      <c r="LF6" s="183" t="s">
        <v>1060</v>
      </c>
      <c r="LG6" s="153">
        <v>2019</v>
      </c>
      <c r="LH6" s="154" t="s">
        <v>280</v>
      </c>
      <c r="LI6" s="154" t="s">
        <v>1059</v>
      </c>
      <c r="LJ6" s="155" t="s">
        <v>1060</v>
      </c>
      <c r="LK6" s="153">
        <v>2019</v>
      </c>
      <c r="LL6" s="154" t="s">
        <v>280</v>
      </c>
      <c r="LM6" s="154" t="s">
        <v>1059</v>
      </c>
      <c r="LN6" s="183" t="s">
        <v>1060</v>
      </c>
      <c r="LO6" s="153">
        <v>2019</v>
      </c>
      <c r="LP6" s="154" t="s">
        <v>280</v>
      </c>
      <c r="LQ6" s="154" t="s">
        <v>1059</v>
      </c>
      <c r="LR6" s="183" t="s">
        <v>1060</v>
      </c>
      <c r="LS6" s="153">
        <v>2019</v>
      </c>
      <c r="LT6" s="154" t="s">
        <v>280</v>
      </c>
      <c r="LU6" s="154" t="s">
        <v>1059</v>
      </c>
      <c r="LV6" s="183" t="s">
        <v>1060</v>
      </c>
      <c r="LW6" s="153">
        <v>2019</v>
      </c>
      <c r="LX6" s="154" t="s">
        <v>280</v>
      </c>
      <c r="LY6" s="154" t="s">
        <v>1059</v>
      </c>
      <c r="LZ6" s="183" t="s">
        <v>1060</v>
      </c>
      <c r="MA6" s="153">
        <v>2019</v>
      </c>
      <c r="MB6" s="154" t="s">
        <v>280</v>
      </c>
      <c r="MC6" s="154" t="s">
        <v>1059</v>
      </c>
      <c r="MD6" s="183" t="s">
        <v>1060</v>
      </c>
      <c r="ME6" s="153">
        <v>2019</v>
      </c>
      <c r="MF6" s="154" t="s">
        <v>280</v>
      </c>
      <c r="MG6" s="154" t="s">
        <v>1059</v>
      </c>
      <c r="MH6" s="183" t="s">
        <v>1060</v>
      </c>
      <c r="MI6" s="153">
        <v>2019</v>
      </c>
      <c r="MJ6" s="154" t="s">
        <v>280</v>
      </c>
      <c r="MK6" s="154" t="s">
        <v>1059</v>
      </c>
      <c r="ML6" s="183" t="s">
        <v>1060</v>
      </c>
      <c r="MM6" s="153">
        <v>2019</v>
      </c>
      <c r="MN6" s="154" t="s">
        <v>280</v>
      </c>
      <c r="MO6" s="154" t="s">
        <v>1059</v>
      </c>
      <c r="MP6" s="183" t="s">
        <v>1060</v>
      </c>
      <c r="MQ6" s="153">
        <v>2019</v>
      </c>
      <c r="MR6" s="154" t="s">
        <v>280</v>
      </c>
      <c r="MS6" s="154" t="s">
        <v>1059</v>
      </c>
      <c r="MT6" s="183" t="s">
        <v>1060</v>
      </c>
      <c r="MU6" s="153">
        <v>2019</v>
      </c>
      <c r="MV6" s="154" t="s">
        <v>280</v>
      </c>
      <c r="MW6" s="154" t="s">
        <v>1059</v>
      </c>
      <c r="MX6" s="183" t="s">
        <v>1060</v>
      </c>
      <c r="MY6" s="153">
        <v>2019</v>
      </c>
      <c r="MZ6" s="154" t="s">
        <v>280</v>
      </c>
      <c r="NA6" s="154" t="s">
        <v>1059</v>
      </c>
      <c r="NB6" s="183" t="s">
        <v>1060</v>
      </c>
      <c r="NC6" s="153">
        <v>2019</v>
      </c>
      <c r="ND6" s="154" t="s">
        <v>280</v>
      </c>
      <c r="NE6" s="154" t="s">
        <v>1059</v>
      </c>
      <c r="NF6" s="183" t="s">
        <v>1060</v>
      </c>
      <c r="NG6" s="153">
        <v>2019</v>
      </c>
      <c r="NH6" s="154" t="s">
        <v>280</v>
      </c>
      <c r="NI6" s="154" t="s">
        <v>1059</v>
      </c>
      <c r="NJ6" s="183" t="s">
        <v>1060</v>
      </c>
      <c r="NK6" s="153">
        <v>2019</v>
      </c>
      <c r="NL6" s="154" t="s">
        <v>280</v>
      </c>
      <c r="NM6" s="154" t="s">
        <v>1059</v>
      </c>
      <c r="NN6" s="183" t="s">
        <v>1060</v>
      </c>
      <c r="NO6" s="153">
        <v>2019</v>
      </c>
      <c r="NP6" s="154" t="s">
        <v>280</v>
      </c>
      <c r="NQ6" s="154" t="s">
        <v>1059</v>
      </c>
      <c r="NR6" s="183" t="s">
        <v>1060</v>
      </c>
      <c r="NS6" s="153">
        <v>2019</v>
      </c>
      <c r="NT6" s="154" t="s">
        <v>280</v>
      </c>
      <c r="NU6" s="154" t="s">
        <v>1059</v>
      </c>
      <c r="NV6" s="183" t="s">
        <v>1060</v>
      </c>
      <c r="NW6" s="153">
        <v>2019</v>
      </c>
      <c r="NX6" s="154" t="s">
        <v>280</v>
      </c>
      <c r="NY6" s="154" t="s">
        <v>1059</v>
      </c>
      <c r="NZ6" s="183" t="s">
        <v>1060</v>
      </c>
      <c r="OA6" s="153">
        <v>2019</v>
      </c>
      <c r="OB6" s="154" t="s">
        <v>280</v>
      </c>
      <c r="OC6" s="154" t="s">
        <v>1059</v>
      </c>
      <c r="OD6" s="155" t="s">
        <v>1060</v>
      </c>
      <c r="OE6" s="153">
        <v>2019</v>
      </c>
      <c r="OF6" s="154" t="s">
        <v>280</v>
      </c>
      <c r="OG6" s="154" t="s">
        <v>1059</v>
      </c>
      <c r="OH6" s="155" t="s">
        <v>1060</v>
      </c>
      <c r="OI6" s="153">
        <v>2019</v>
      </c>
      <c r="OJ6" s="154" t="s">
        <v>280</v>
      </c>
      <c r="OK6" s="154" t="s">
        <v>1059</v>
      </c>
      <c r="OL6" s="155" t="s">
        <v>1060</v>
      </c>
      <c r="OM6" s="153">
        <v>2019</v>
      </c>
      <c r="ON6" s="154" t="s">
        <v>280</v>
      </c>
      <c r="OO6" s="154" t="s">
        <v>1059</v>
      </c>
      <c r="OP6" s="155" t="s">
        <v>1060</v>
      </c>
      <c r="OQ6" s="153">
        <v>2019</v>
      </c>
      <c r="OR6" s="154" t="s">
        <v>280</v>
      </c>
      <c r="OS6" s="154" t="s">
        <v>1059</v>
      </c>
      <c r="OT6" s="155" t="s">
        <v>1060</v>
      </c>
      <c r="OU6" s="153">
        <v>2019</v>
      </c>
      <c r="OV6" s="154" t="s">
        <v>280</v>
      </c>
      <c r="OW6" s="154" t="s">
        <v>1059</v>
      </c>
      <c r="OX6" s="155" t="s">
        <v>1060</v>
      </c>
      <c r="OY6" s="179">
        <v>2019</v>
      </c>
      <c r="OZ6" s="154" t="s">
        <v>280</v>
      </c>
      <c r="PA6" s="154" t="s">
        <v>1059</v>
      </c>
      <c r="PB6" s="155" t="s">
        <v>1060</v>
      </c>
      <c r="PC6" s="153">
        <v>2019</v>
      </c>
      <c r="PD6" s="154" t="s">
        <v>280</v>
      </c>
      <c r="PE6" s="154" t="s">
        <v>1059</v>
      </c>
      <c r="PF6" s="155" t="s">
        <v>1060</v>
      </c>
      <c r="PG6" s="179">
        <v>2019</v>
      </c>
      <c r="PH6" s="154" t="s">
        <v>280</v>
      </c>
      <c r="PI6" s="154" t="s">
        <v>1059</v>
      </c>
      <c r="PJ6" s="155" t="s">
        <v>1060</v>
      </c>
      <c r="PK6" s="153">
        <v>2019</v>
      </c>
      <c r="PL6" s="154" t="s">
        <v>280</v>
      </c>
      <c r="PM6" s="154" t="s">
        <v>1059</v>
      </c>
      <c r="PN6" s="155" t="s">
        <v>1060</v>
      </c>
      <c r="PO6" s="179">
        <v>2019</v>
      </c>
      <c r="PP6" s="154" t="s">
        <v>280</v>
      </c>
      <c r="PQ6" s="154" t="s">
        <v>1059</v>
      </c>
      <c r="PR6" s="155" t="s">
        <v>1060</v>
      </c>
      <c r="PS6" s="153">
        <v>2019</v>
      </c>
      <c r="PT6" s="154" t="s">
        <v>280</v>
      </c>
      <c r="PU6" s="154" t="s">
        <v>1059</v>
      </c>
      <c r="PV6" s="155" t="s">
        <v>1060</v>
      </c>
      <c r="PW6" s="179">
        <v>2019</v>
      </c>
      <c r="PX6" s="154" t="s">
        <v>280</v>
      </c>
      <c r="PY6" s="154" t="s">
        <v>1059</v>
      </c>
      <c r="PZ6" s="155" t="s">
        <v>1060</v>
      </c>
      <c r="QA6" s="153">
        <v>2019</v>
      </c>
      <c r="QB6" s="154" t="s">
        <v>280</v>
      </c>
      <c r="QC6" s="154" t="s">
        <v>1059</v>
      </c>
      <c r="QD6" s="155" t="s">
        <v>1060</v>
      </c>
      <c r="QE6" s="179">
        <v>2019</v>
      </c>
      <c r="QF6" s="154" t="s">
        <v>280</v>
      </c>
      <c r="QG6" s="154" t="s">
        <v>1059</v>
      </c>
      <c r="QH6" s="155" t="s">
        <v>1060</v>
      </c>
      <c r="QI6" s="153">
        <v>2019</v>
      </c>
      <c r="QJ6" s="154" t="s">
        <v>280</v>
      </c>
      <c r="QK6" s="154" t="s">
        <v>1059</v>
      </c>
      <c r="QL6" s="155" t="s">
        <v>1060</v>
      </c>
      <c r="QM6" s="179">
        <v>2019</v>
      </c>
      <c r="QN6" s="154" t="s">
        <v>280</v>
      </c>
      <c r="QO6" s="154" t="s">
        <v>1059</v>
      </c>
      <c r="QP6" s="155" t="s">
        <v>1060</v>
      </c>
      <c r="QQ6" s="179">
        <v>2019</v>
      </c>
      <c r="QR6" s="154" t="s">
        <v>280</v>
      </c>
      <c r="QS6" s="154" t="s">
        <v>1059</v>
      </c>
      <c r="QT6" s="155" t="s">
        <v>1060</v>
      </c>
      <c r="QU6" s="179">
        <v>2019</v>
      </c>
      <c r="QV6" s="154" t="s">
        <v>280</v>
      </c>
      <c r="QW6" s="154" t="s">
        <v>1059</v>
      </c>
      <c r="QX6" s="155" t="s">
        <v>1060</v>
      </c>
      <c r="QY6" s="179">
        <v>2019</v>
      </c>
      <c r="QZ6" s="154" t="s">
        <v>280</v>
      </c>
      <c r="RA6" s="154" t="s">
        <v>1059</v>
      </c>
      <c r="RB6" s="155" t="s">
        <v>1060</v>
      </c>
      <c r="RC6" s="153">
        <v>2019</v>
      </c>
      <c r="RD6" s="154" t="s">
        <v>280</v>
      </c>
      <c r="RE6" s="154" t="s">
        <v>1059</v>
      </c>
      <c r="RF6" s="155" t="s">
        <v>1060</v>
      </c>
      <c r="RG6" s="179">
        <v>2019</v>
      </c>
      <c r="RH6" s="154" t="s">
        <v>280</v>
      </c>
      <c r="RI6" s="154" t="s">
        <v>1059</v>
      </c>
      <c r="RJ6" s="155" t="s">
        <v>1060</v>
      </c>
      <c r="RK6" s="153">
        <v>2019</v>
      </c>
      <c r="RL6" s="154" t="s">
        <v>280</v>
      </c>
      <c r="RM6" s="154" t="s">
        <v>1059</v>
      </c>
      <c r="RN6" s="155" t="s">
        <v>1060</v>
      </c>
      <c r="RO6" s="179">
        <v>2019</v>
      </c>
      <c r="RP6" s="154" t="s">
        <v>280</v>
      </c>
      <c r="RQ6" s="154" t="s">
        <v>1059</v>
      </c>
      <c r="RR6" s="155" t="s">
        <v>1060</v>
      </c>
      <c r="RS6" s="339">
        <v>2019</v>
      </c>
      <c r="RT6" s="268" t="s">
        <v>280</v>
      </c>
      <c r="RU6" s="268" t="s">
        <v>1059</v>
      </c>
      <c r="RV6" s="340" t="s">
        <v>1060</v>
      </c>
      <c r="RW6" s="324">
        <v>2019</v>
      </c>
      <c r="RX6" s="292" t="s">
        <v>280</v>
      </c>
      <c r="RY6" s="292" t="s">
        <v>1059</v>
      </c>
      <c r="RZ6" s="320" t="s">
        <v>1060</v>
      </c>
      <c r="SA6" s="153">
        <v>2019</v>
      </c>
      <c r="SB6" s="154" t="s">
        <v>280</v>
      </c>
      <c r="SC6" s="154" t="s">
        <v>1059</v>
      </c>
      <c r="SD6" s="155" t="s">
        <v>1060</v>
      </c>
      <c r="SE6" s="179">
        <v>2019</v>
      </c>
      <c r="SF6" s="154" t="s">
        <v>280</v>
      </c>
      <c r="SG6" s="154" t="s">
        <v>1059</v>
      </c>
      <c r="SH6" s="155" t="s">
        <v>1060</v>
      </c>
      <c r="SI6" s="179">
        <v>2019</v>
      </c>
      <c r="SJ6" s="154" t="s">
        <v>280</v>
      </c>
      <c r="SK6" s="154" t="s">
        <v>1059</v>
      </c>
      <c r="SL6" s="155" t="s">
        <v>1060</v>
      </c>
      <c r="SM6" s="179">
        <v>2019</v>
      </c>
      <c r="SN6" s="154" t="s">
        <v>280</v>
      </c>
      <c r="SO6" s="154" t="s">
        <v>1059</v>
      </c>
      <c r="SP6" s="155" t="s">
        <v>1060</v>
      </c>
      <c r="SQ6" s="179">
        <v>2019</v>
      </c>
      <c r="SR6" s="154" t="s">
        <v>280</v>
      </c>
      <c r="SS6" s="154" t="s">
        <v>1059</v>
      </c>
      <c r="ST6" s="155" t="s">
        <v>1060</v>
      </c>
      <c r="SU6" s="179">
        <v>2019</v>
      </c>
      <c r="SV6" s="154" t="s">
        <v>280</v>
      </c>
      <c r="SW6" s="154" t="s">
        <v>1059</v>
      </c>
      <c r="SX6" s="155" t="s">
        <v>1060</v>
      </c>
      <c r="SY6" s="179">
        <v>2019</v>
      </c>
      <c r="SZ6" s="154" t="s">
        <v>280</v>
      </c>
      <c r="TA6" s="154" t="s">
        <v>1059</v>
      </c>
      <c r="TB6" s="155" t="s">
        <v>1060</v>
      </c>
      <c r="TC6" s="179">
        <v>2019</v>
      </c>
      <c r="TD6" s="154" t="s">
        <v>280</v>
      </c>
      <c r="TE6" s="154" t="s">
        <v>1059</v>
      </c>
      <c r="TF6" s="155" t="s">
        <v>1060</v>
      </c>
      <c r="TG6" s="179">
        <v>2019</v>
      </c>
      <c r="TH6" s="154" t="s">
        <v>280</v>
      </c>
      <c r="TI6" s="154" t="s">
        <v>1059</v>
      </c>
      <c r="TJ6" s="155" t="s">
        <v>1060</v>
      </c>
      <c r="TK6" s="179">
        <v>2019</v>
      </c>
      <c r="TL6" s="154" t="s">
        <v>280</v>
      </c>
      <c r="TM6" s="154" t="s">
        <v>1059</v>
      </c>
      <c r="TN6" s="155" t="s">
        <v>1060</v>
      </c>
      <c r="TO6" s="179">
        <v>2019</v>
      </c>
      <c r="TP6" s="154" t="s">
        <v>280</v>
      </c>
      <c r="TQ6" s="154" t="s">
        <v>1059</v>
      </c>
      <c r="TR6" s="155" t="s">
        <v>1060</v>
      </c>
      <c r="TS6" s="276"/>
      <c r="TT6" s="276"/>
      <c r="TU6" s="276"/>
      <c r="TV6" s="276"/>
      <c r="TW6" s="276"/>
      <c r="TX6" s="276"/>
      <c r="TY6" s="276"/>
    </row>
    <row r="7" spans="1:545" s="48" customFormat="1" ht="13.5" thickBot="1" x14ac:dyDescent="0.25">
      <c r="A7" s="146">
        <v>413</v>
      </c>
      <c r="B7" s="147" t="s">
        <v>281</v>
      </c>
      <c r="C7" s="148">
        <f>C8+C21+C23+C28+C31+C32</f>
        <v>286882.27</v>
      </c>
      <c r="D7" s="149">
        <f t="shared" ref="D7:Q7" si="10">D8+D21+D23+D28+D31+D32</f>
        <v>322847.59999999998</v>
      </c>
      <c r="E7" s="184">
        <f t="shared" si="10"/>
        <v>229130.91</v>
      </c>
      <c r="F7" s="184">
        <f t="shared" ref="F7" si="11">F8+F21+F23+F28+F31+F32</f>
        <v>228374.68</v>
      </c>
      <c r="G7" s="84">
        <f t="shared" si="10"/>
        <v>0</v>
      </c>
      <c r="H7" s="59">
        <f t="shared" si="10"/>
        <v>0</v>
      </c>
      <c r="I7" s="59">
        <f t="shared" si="10"/>
        <v>0</v>
      </c>
      <c r="J7" s="59">
        <f t="shared" ref="J7" si="12">J8+J21+J23+J28+J31+J32</f>
        <v>0</v>
      </c>
      <c r="K7" s="148">
        <f t="shared" si="10"/>
        <v>0</v>
      </c>
      <c r="L7" s="149">
        <f t="shared" si="10"/>
        <v>0</v>
      </c>
      <c r="M7" s="149">
        <f t="shared" si="10"/>
        <v>0</v>
      </c>
      <c r="N7" s="149">
        <f t="shared" ref="N7" si="13">N8+N21+N23+N28+N31+N32</f>
        <v>0</v>
      </c>
      <c r="O7" s="148">
        <f t="shared" si="10"/>
        <v>0</v>
      </c>
      <c r="P7" s="149">
        <f t="shared" si="10"/>
        <v>0</v>
      </c>
      <c r="Q7" s="149">
        <f t="shared" si="10"/>
        <v>0</v>
      </c>
      <c r="R7" s="149">
        <f t="shared" ref="R7" si="14">R8+R21+R23+R28+R31+R32</f>
        <v>0</v>
      </c>
      <c r="S7" s="148">
        <f t="shared" ref="S7:AS7" si="15">S8+S21+S23+S28+S31+S32</f>
        <v>0</v>
      </c>
      <c r="T7" s="149">
        <f t="shared" si="15"/>
        <v>0</v>
      </c>
      <c r="U7" s="149">
        <f t="shared" si="15"/>
        <v>0</v>
      </c>
      <c r="V7" s="149">
        <f t="shared" ref="V7" si="16">V8+V21+V23+V28+V31+V32</f>
        <v>0</v>
      </c>
      <c r="W7" s="148">
        <f t="shared" si="15"/>
        <v>0</v>
      </c>
      <c r="X7" s="149">
        <f t="shared" si="15"/>
        <v>0</v>
      </c>
      <c r="Y7" s="149">
        <f t="shared" si="15"/>
        <v>0</v>
      </c>
      <c r="Z7" s="149">
        <f t="shared" ref="Z7" si="17">Z8+Z21+Z23+Z28+Z31+Z32</f>
        <v>0</v>
      </c>
      <c r="AA7" s="148">
        <f t="shared" si="15"/>
        <v>0</v>
      </c>
      <c r="AB7" s="149">
        <f t="shared" si="15"/>
        <v>0</v>
      </c>
      <c r="AC7" s="149">
        <f t="shared" si="15"/>
        <v>0</v>
      </c>
      <c r="AD7" s="149">
        <f t="shared" ref="AD7" si="18">AD8+AD21+AD23+AD28+AD31+AD32</f>
        <v>0</v>
      </c>
      <c r="AE7" s="148">
        <f t="shared" si="15"/>
        <v>0</v>
      </c>
      <c r="AF7" s="149">
        <f t="shared" si="15"/>
        <v>0</v>
      </c>
      <c r="AG7" s="149">
        <f t="shared" si="15"/>
        <v>0</v>
      </c>
      <c r="AH7" s="149">
        <f t="shared" ref="AH7" si="19">AH8+AH21+AH23+AH28+AH31+AH32</f>
        <v>0</v>
      </c>
      <c r="AI7" s="148">
        <f t="shared" si="15"/>
        <v>0</v>
      </c>
      <c r="AJ7" s="149">
        <f t="shared" si="15"/>
        <v>0</v>
      </c>
      <c r="AK7" s="149">
        <f t="shared" si="15"/>
        <v>0</v>
      </c>
      <c r="AL7" s="149">
        <f t="shared" ref="AL7" si="20">AL8+AL21+AL23+AL28+AL31+AL32</f>
        <v>0</v>
      </c>
      <c r="AM7" s="148">
        <f t="shared" si="15"/>
        <v>0</v>
      </c>
      <c r="AN7" s="149">
        <f t="shared" si="15"/>
        <v>0</v>
      </c>
      <c r="AO7" s="149">
        <f t="shared" si="15"/>
        <v>0</v>
      </c>
      <c r="AP7" s="149">
        <f t="shared" ref="AP7" si="21">AP8+AP21+AP23+AP28+AP31+AP32</f>
        <v>0</v>
      </c>
      <c r="AQ7" s="148">
        <f t="shared" si="15"/>
        <v>0</v>
      </c>
      <c r="AR7" s="149">
        <f t="shared" si="15"/>
        <v>0</v>
      </c>
      <c r="AS7" s="149">
        <f t="shared" si="15"/>
        <v>0</v>
      </c>
      <c r="AT7" s="149">
        <f t="shared" ref="AT7" si="22">AT8+AT21+AT23+AT28+AT31+AT32</f>
        <v>0</v>
      </c>
      <c r="AU7" s="148">
        <f t="shared" ref="AU7:BM7" si="23">AU8+AU21+AU23+AU28+AU31+AU32</f>
        <v>0</v>
      </c>
      <c r="AV7" s="149">
        <f t="shared" si="23"/>
        <v>0</v>
      </c>
      <c r="AW7" s="149">
        <f t="shared" si="23"/>
        <v>0</v>
      </c>
      <c r="AX7" s="149">
        <f t="shared" ref="AX7" si="24">AX8+AX21+AX23+AX28+AX31+AX32</f>
        <v>0</v>
      </c>
      <c r="AY7" s="148">
        <f t="shared" si="23"/>
        <v>0</v>
      </c>
      <c r="AZ7" s="149">
        <f t="shared" si="23"/>
        <v>0</v>
      </c>
      <c r="BA7" s="149">
        <f t="shared" si="23"/>
        <v>0</v>
      </c>
      <c r="BB7" s="149">
        <f t="shared" ref="BB7" si="25">BB8+BB21+BB23+BB28+BB31+BB32</f>
        <v>0</v>
      </c>
      <c r="BC7" s="148">
        <f t="shared" si="23"/>
        <v>0</v>
      </c>
      <c r="BD7" s="149">
        <f t="shared" si="23"/>
        <v>0</v>
      </c>
      <c r="BE7" s="149">
        <f t="shared" si="23"/>
        <v>0</v>
      </c>
      <c r="BF7" s="149">
        <f t="shared" ref="BF7" si="26">BF8+BF21+BF23+BF28+BF31+BF32</f>
        <v>0</v>
      </c>
      <c r="BG7" s="148">
        <f t="shared" si="23"/>
        <v>0</v>
      </c>
      <c r="BH7" s="149">
        <f t="shared" si="23"/>
        <v>0</v>
      </c>
      <c r="BI7" s="149">
        <f t="shared" si="23"/>
        <v>0</v>
      </c>
      <c r="BJ7" s="149">
        <f t="shared" ref="BJ7" si="27">BJ8+BJ21+BJ23+BJ28+BJ31+BJ32</f>
        <v>0</v>
      </c>
      <c r="BK7" s="148">
        <f t="shared" si="23"/>
        <v>0</v>
      </c>
      <c r="BL7" s="149">
        <f t="shared" si="23"/>
        <v>0</v>
      </c>
      <c r="BM7" s="149">
        <f t="shared" si="23"/>
        <v>0</v>
      </c>
      <c r="BN7" s="149">
        <f t="shared" ref="BN7" si="28">BN8+BN21+BN23+BN28+BN31+BN32</f>
        <v>0</v>
      </c>
      <c r="BO7" s="148">
        <f t="shared" ref="BO7:CI7" si="29">BO8+BO21+BO23+BO28+BO31+BO32</f>
        <v>0</v>
      </c>
      <c r="BP7" s="149">
        <f t="shared" si="29"/>
        <v>0</v>
      </c>
      <c r="BQ7" s="149">
        <f t="shared" si="29"/>
        <v>0</v>
      </c>
      <c r="BR7" s="149">
        <f t="shared" ref="BR7" si="30">BR8+BR21+BR23+BR28+BR31+BR32</f>
        <v>0</v>
      </c>
      <c r="BS7" s="148">
        <f t="shared" si="29"/>
        <v>0</v>
      </c>
      <c r="BT7" s="149">
        <f t="shared" si="29"/>
        <v>0</v>
      </c>
      <c r="BU7" s="149">
        <f t="shared" si="29"/>
        <v>0</v>
      </c>
      <c r="BV7" s="149">
        <f t="shared" ref="BV7" si="31">BV8+BV21+BV23+BV28+BV31+BV32</f>
        <v>0</v>
      </c>
      <c r="BW7" s="148">
        <f t="shared" si="29"/>
        <v>0</v>
      </c>
      <c r="BX7" s="149">
        <f t="shared" si="29"/>
        <v>0</v>
      </c>
      <c r="BY7" s="149">
        <f t="shared" si="29"/>
        <v>0</v>
      </c>
      <c r="BZ7" s="149">
        <f t="shared" ref="BZ7" si="32">BZ8+BZ21+BZ23+BZ28+BZ31+BZ32</f>
        <v>0</v>
      </c>
      <c r="CA7" s="148">
        <f>CA8+CA21+CA23+CA28+CA31+CA32</f>
        <v>0</v>
      </c>
      <c r="CB7" s="149">
        <f>CB8+CB21+CB23+CB28+CB31+CB32</f>
        <v>0</v>
      </c>
      <c r="CC7" s="149">
        <f>CC8+CC21+CC23+CC28+CC31+CC32</f>
        <v>0</v>
      </c>
      <c r="CD7" s="149">
        <f>CD8+CD21+CD23+CD28+CD31+CD32</f>
        <v>0</v>
      </c>
      <c r="CE7" s="148">
        <f t="shared" si="29"/>
        <v>0</v>
      </c>
      <c r="CF7" s="149">
        <f t="shared" si="29"/>
        <v>0</v>
      </c>
      <c r="CG7" s="149">
        <f t="shared" si="29"/>
        <v>0</v>
      </c>
      <c r="CH7" s="149">
        <f t="shared" ref="CH7" si="33">CH8+CH21+CH23+CH28+CH31+CH32</f>
        <v>0</v>
      </c>
      <c r="CI7" s="148">
        <f t="shared" si="29"/>
        <v>0</v>
      </c>
      <c r="CJ7" s="149">
        <f t="shared" ref="CJ7:DM7" si="34">CJ8+CJ21+CJ23+CJ28+CJ31+CJ32</f>
        <v>0</v>
      </c>
      <c r="CK7" s="149">
        <f t="shared" si="34"/>
        <v>0</v>
      </c>
      <c r="CL7" s="149">
        <f t="shared" ref="CL7" si="35">CL8+CL21+CL23+CL28+CL31+CL32</f>
        <v>0</v>
      </c>
      <c r="CM7" s="148">
        <f t="shared" si="34"/>
        <v>0</v>
      </c>
      <c r="CN7" s="149">
        <f t="shared" si="34"/>
        <v>0</v>
      </c>
      <c r="CO7" s="149">
        <f t="shared" si="34"/>
        <v>0</v>
      </c>
      <c r="CP7" s="149">
        <f t="shared" ref="CP7" si="36">CP8+CP21+CP23+CP28+CP31+CP32</f>
        <v>0</v>
      </c>
      <c r="CQ7" s="148">
        <f>CQ8+CQ21+CQ23+CQ28+CQ31+CQ32</f>
        <v>0</v>
      </c>
      <c r="CR7" s="149">
        <f t="shared" si="34"/>
        <v>0</v>
      </c>
      <c r="CS7" s="149">
        <f t="shared" si="34"/>
        <v>0</v>
      </c>
      <c r="CT7" s="149">
        <f t="shared" ref="CT7" si="37">CT8+CT21+CT23+CT28+CT31+CT32</f>
        <v>0</v>
      </c>
      <c r="CU7" s="148">
        <f t="shared" si="34"/>
        <v>0</v>
      </c>
      <c r="CV7" s="149">
        <f t="shared" si="34"/>
        <v>0</v>
      </c>
      <c r="CW7" s="149">
        <f t="shared" si="34"/>
        <v>0</v>
      </c>
      <c r="CX7" s="149">
        <f t="shared" ref="CX7" si="38">CX8+CX21+CX23+CX28+CX31+CX32</f>
        <v>0</v>
      </c>
      <c r="CY7" s="148">
        <f t="shared" si="34"/>
        <v>0</v>
      </c>
      <c r="CZ7" s="149">
        <f t="shared" si="34"/>
        <v>0</v>
      </c>
      <c r="DA7" s="149">
        <f t="shared" si="34"/>
        <v>0</v>
      </c>
      <c r="DB7" s="149">
        <f t="shared" ref="DB7" si="39">DB8+DB21+DB23+DB28+DB31+DB32</f>
        <v>0</v>
      </c>
      <c r="DC7" s="148">
        <f t="shared" si="34"/>
        <v>0</v>
      </c>
      <c r="DD7" s="149">
        <f t="shared" si="34"/>
        <v>0</v>
      </c>
      <c r="DE7" s="149">
        <f t="shared" si="34"/>
        <v>0</v>
      </c>
      <c r="DF7" s="149">
        <f t="shared" ref="DF7" si="40">DF8+DF21+DF23+DF28+DF31+DF32</f>
        <v>0</v>
      </c>
      <c r="DG7" s="148">
        <f>DG8+DG21+DG23+DG28+DG31+DG32</f>
        <v>0</v>
      </c>
      <c r="DH7" s="149">
        <f>DH8+DH21+DH23+DH28+DH31+DH32</f>
        <v>0</v>
      </c>
      <c r="DI7" s="149">
        <f>DI8+DI21+DI23+DI28+DI31+DI32</f>
        <v>0</v>
      </c>
      <c r="DJ7" s="149">
        <f>DJ8+DJ21+DJ23+DJ28+DJ31+DJ32</f>
        <v>0</v>
      </c>
      <c r="DK7" s="148">
        <f t="shared" si="34"/>
        <v>0</v>
      </c>
      <c r="DL7" s="149">
        <f t="shared" si="34"/>
        <v>0</v>
      </c>
      <c r="DM7" s="149">
        <f t="shared" si="34"/>
        <v>0</v>
      </c>
      <c r="DN7" s="149">
        <f t="shared" ref="DN7" si="41">DN8+DN21+DN23+DN28+DN31+DN32</f>
        <v>0</v>
      </c>
      <c r="DO7" s="148">
        <f t="shared" ref="DO7:DY7" si="42">DO8+DO21+DO23+DO28+DO31+DO32</f>
        <v>0</v>
      </c>
      <c r="DP7" s="149">
        <f t="shared" si="42"/>
        <v>0</v>
      </c>
      <c r="DQ7" s="149">
        <f t="shared" si="42"/>
        <v>0</v>
      </c>
      <c r="DR7" s="149">
        <f t="shared" ref="DR7" si="43">DR8+DR21+DR23+DR28+DR31+DR32</f>
        <v>0</v>
      </c>
      <c r="DS7" s="148">
        <f t="shared" si="42"/>
        <v>0</v>
      </c>
      <c r="DT7" s="149">
        <f t="shared" si="42"/>
        <v>0</v>
      </c>
      <c r="DU7" s="149">
        <f t="shared" si="42"/>
        <v>0</v>
      </c>
      <c r="DV7" s="149">
        <f t="shared" ref="DV7" si="44">DV8+DV21+DV23+DV28+DV31+DV32</f>
        <v>0</v>
      </c>
      <c r="DW7" s="148">
        <f t="shared" si="42"/>
        <v>0</v>
      </c>
      <c r="DX7" s="149">
        <f t="shared" si="42"/>
        <v>0</v>
      </c>
      <c r="DY7" s="149">
        <f t="shared" si="42"/>
        <v>0</v>
      </c>
      <c r="DZ7" s="149">
        <f t="shared" ref="DZ7" si="45">DZ8+DZ21+DZ23+DZ28+DZ31+DZ32</f>
        <v>0</v>
      </c>
      <c r="EA7" s="148">
        <f t="shared" ref="EA7:FP7" si="46">EA8+EA21+EA23+EA28+EA31+EA32</f>
        <v>0</v>
      </c>
      <c r="EB7" s="149">
        <f t="shared" si="46"/>
        <v>0</v>
      </c>
      <c r="EC7" s="149">
        <f t="shared" si="46"/>
        <v>0</v>
      </c>
      <c r="ED7" s="149">
        <f t="shared" ref="ED7" si="47">ED8+ED21+ED23+ED28+ED31+ED32</f>
        <v>0</v>
      </c>
      <c r="EE7" s="148">
        <f t="shared" si="46"/>
        <v>0</v>
      </c>
      <c r="EF7" s="149">
        <f t="shared" si="46"/>
        <v>0</v>
      </c>
      <c r="EG7" s="149">
        <f t="shared" si="46"/>
        <v>0</v>
      </c>
      <c r="EH7" s="149">
        <f t="shared" ref="EH7" si="48">EH8+EH21+EH23+EH28+EH31+EH32</f>
        <v>0</v>
      </c>
      <c r="EI7" s="148">
        <f t="shared" ref="EI7:EO7" si="49">EI8+EI21+EI23+EI28+EI31+EI32</f>
        <v>0</v>
      </c>
      <c r="EJ7" s="149">
        <f t="shared" si="49"/>
        <v>0</v>
      </c>
      <c r="EK7" s="149">
        <f t="shared" si="49"/>
        <v>0</v>
      </c>
      <c r="EL7" s="149">
        <f t="shared" ref="EL7" si="50">EL8+EL21+EL23+EL28+EL31+EL32</f>
        <v>0</v>
      </c>
      <c r="EM7" s="148">
        <f t="shared" si="49"/>
        <v>0</v>
      </c>
      <c r="EN7" s="149">
        <f t="shared" si="49"/>
        <v>0</v>
      </c>
      <c r="EO7" s="149">
        <f t="shared" si="49"/>
        <v>0</v>
      </c>
      <c r="EP7" s="149">
        <f t="shared" ref="EP7" si="51">EP8+EP21+EP23+EP28+EP31+EP32</f>
        <v>0</v>
      </c>
      <c r="EQ7" s="148">
        <f t="shared" si="46"/>
        <v>0</v>
      </c>
      <c r="ER7" s="149">
        <f t="shared" si="46"/>
        <v>0</v>
      </c>
      <c r="ES7" s="149">
        <f t="shared" si="46"/>
        <v>0</v>
      </c>
      <c r="ET7" s="149">
        <f t="shared" ref="ET7" si="52">ET8+ET21+ET23+ET28+ET31+ET32</f>
        <v>0</v>
      </c>
      <c r="EU7" s="148">
        <f>EU8+EU21+EU23+EU28+EU31+EU32</f>
        <v>0</v>
      </c>
      <c r="EV7" s="149">
        <f>EV8+EV21+EV23+EV28+EV31+EV32</f>
        <v>0</v>
      </c>
      <c r="EW7" s="149">
        <f>EW8+EW21+EW23+EW28+EW31+EW32</f>
        <v>0</v>
      </c>
      <c r="EX7" s="149">
        <f>EX8+EX21+EX23+EX28+EX31+EX32</f>
        <v>0</v>
      </c>
      <c r="EY7" s="148">
        <f t="shared" si="46"/>
        <v>0</v>
      </c>
      <c r="EZ7" s="149">
        <f t="shared" si="46"/>
        <v>0</v>
      </c>
      <c r="FA7" s="149">
        <f t="shared" si="46"/>
        <v>0</v>
      </c>
      <c r="FB7" s="149">
        <f t="shared" ref="FB7" si="53">FB8+FB21+FB23+FB28+FB31+FB32</f>
        <v>0</v>
      </c>
      <c r="FC7" s="148">
        <f t="shared" si="46"/>
        <v>0</v>
      </c>
      <c r="FD7" s="149">
        <f t="shared" si="46"/>
        <v>0</v>
      </c>
      <c r="FE7" s="149">
        <f t="shared" si="46"/>
        <v>0</v>
      </c>
      <c r="FF7" s="149">
        <f t="shared" ref="FF7" si="54">FF8+FF21+FF23+FF28+FF31+FF32</f>
        <v>0</v>
      </c>
      <c r="FG7" s="148">
        <f t="shared" ref="FG7:FM7" si="55">FG8+FG21+FG23+FG28+FG31+FG32</f>
        <v>0</v>
      </c>
      <c r="FH7" s="149">
        <f t="shared" si="55"/>
        <v>0</v>
      </c>
      <c r="FI7" s="149">
        <f t="shared" si="55"/>
        <v>0</v>
      </c>
      <c r="FJ7" s="149">
        <f t="shared" ref="FJ7" si="56">FJ8+FJ21+FJ23+FJ28+FJ31+FJ32</f>
        <v>0</v>
      </c>
      <c r="FK7" s="148">
        <f t="shared" si="55"/>
        <v>0</v>
      </c>
      <c r="FL7" s="149">
        <f t="shared" si="55"/>
        <v>0</v>
      </c>
      <c r="FM7" s="149">
        <f t="shared" si="55"/>
        <v>0</v>
      </c>
      <c r="FN7" s="149">
        <f t="shared" ref="FN7" si="57">FN8+FN21+FN23+FN28+FN31+FN32</f>
        <v>0</v>
      </c>
      <c r="FO7" s="148">
        <f t="shared" si="46"/>
        <v>0</v>
      </c>
      <c r="FP7" s="149">
        <f t="shared" si="46"/>
        <v>0</v>
      </c>
      <c r="FQ7" s="149">
        <f t="shared" ref="FQ7:GG7" si="58">FQ8+FQ21+FQ23+FQ28+FQ31+FQ32</f>
        <v>0</v>
      </c>
      <c r="FR7" s="149">
        <f t="shared" ref="FR7" si="59">FR8+FR21+FR23+FR28+FR31+FR32</f>
        <v>0</v>
      </c>
      <c r="FS7" s="196">
        <f t="shared" si="58"/>
        <v>0</v>
      </c>
      <c r="FT7" s="149">
        <f t="shared" si="58"/>
        <v>0</v>
      </c>
      <c r="FU7" s="149">
        <f t="shared" ref="FU7:FV7" si="60">FU8+FU21+FU23+FU28+FU31+FU32</f>
        <v>0</v>
      </c>
      <c r="FV7" s="184">
        <f t="shared" si="60"/>
        <v>0</v>
      </c>
      <c r="FW7" s="148">
        <f t="shared" si="58"/>
        <v>0</v>
      </c>
      <c r="FX7" s="149">
        <f t="shared" si="58"/>
        <v>0</v>
      </c>
      <c r="FY7" s="149">
        <f t="shared" si="58"/>
        <v>0</v>
      </c>
      <c r="FZ7" s="184">
        <f t="shared" ref="FZ7" si="61">FZ8+FZ21+FZ23+FZ28+FZ31+FZ32</f>
        <v>0</v>
      </c>
      <c r="GA7" s="148">
        <f t="shared" si="58"/>
        <v>0</v>
      </c>
      <c r="GB7" s="149">
        <f t="shared" si="58"/>
        <v>0</v>
      </c>
      <c r="GC7" s="149">
        <f t="shared" si="58"/>
        <v>0</v>
      </c>
      <c r="GD7" s="149">
        <f t="shared" ref="GD7" si="62">GD8+GD21+GD23+GD28+GD31+GD32</f>
        <v>0</v>
      </c>
      <c r="GE7" s="279">
        <f t="shared" si="58"/>
        <v>0</v>
      </c>
      <c r="GF7" s="280">
        <f t="shared" si="58"/>
        <v>0</v>
      </c>
      <c r="GG7" s="281">
        <f t="shared" si="58"/>
        <v>0</v>
      </c>
      <c r="GH7" s="281">
        <f t="shared" ref="GH7" si="63">GH8+GH21+GH23+GH28+GH31+GH32</f>
        <v>0</v>
      </c>
      <c r="GI7" s="148">
        <f t="shared" ref="GI7:GS7" si="64">GI8+GI21+GI23+GI28+GI31+GI32</f>
        <v>0</v>
      </c>
      <c r="GJ7" s="149">
        <f t="shared" si="64"/>
        <v>0</v>
      </c>
      <c r="GK7" s="149">
        <f t="shared" si="64"/>
        <v>0</v>
      </c>
      <c r="GL7" s="184">
        <f t="shared" ref="GL7" si="65">GL8+GL21+GL23+GL28+GL31+GL32</f>
        <v>0</v>
      </c>
      <c r="GM7" s="288">
        <f t="shared" si="64"/>
        <v>0</v>
      </c>
      <c r="GN7" s="289">
        <f t="shared" si="64"/>
        <v>0</v>
      </c>
      <c r="GO7" s="289">
        <f t="shared" si="64"/>
        <v>0</v>
      </c>
      <c r="GP7" s="289">
        <f t="shared" ref="GP7" si="66">GP8+GP21+GP23+GP28+GP31+GP32</f>
        <v>0</v>
      </c>
      <c r="GQ7" s="148">
        <f t="shared" si="64"/>
        <v>0</v>
      </c>
      <c r="GR7" s="149">
        <f t="shared" si="64"/>
        <v>0</v>
      </c>
      <c r="GS7" s="149">
        <f t="shared" si="64"/>
        <v>0</v>
      </c>
      <c r="GT7" s="149">
        <f t="shared" ref="GT7" si="67">GT8+GT21+GT23+GT28+GT31+GT32</f>
        <v>0</v>
      </c>
      <c r="GU7" s="288">
        <f t="shared" ref="GU7" si="68">GU8+GU21+GU23+GU28+GU31+GU32</f>
        <v>0</v>
      </c>
      <c r="GV7" s="289">
        <f t="shared" ref="GV7" si="69">GV8+GV21+GV23+GV28+GV31+GV32</f>
        <v>0</v>
      </c>
      <c r="GW7" s="289">
        <f t="shared" ref="GW7" si="70">GW8+GW21+GW23+GW28+GW31+GW32</f>
        <v>0</v>
      </c>
      <c r="GX7" s="289">
        <f t="shared" ref="GX7" si="71">GX8+GX21+GX23+GX28+GX31+GX32</f>
        <v>0</v>
      </c>
      <c r="GY7" s="148">
        <f t="shared" ref="GY7" si="72">GY8+GY21+GY23+GY28+GY31+GY32</f>
        <v>0</v>
      </c>
      <c r="GZ7" s="149">
        <f t="shared" ref="GZ7" si="73">GZ8+GZ21+GZ23+GZ28+GZ31+GZ32</f>
        <v>0</v>
      </c>
      <c r="HA7" s="149">
        <f t="shared" ref="HA7:HB7" si="74">HA8+HA21+HA23+HA28+HA31+HA32</f>
        <v>0</v>
      </c>
      <c r="HB7" s="149">
        <f t="shared" si="74"/>
        <v>0</v>
      </c>
      <c r="HC7" s="288">
        <f t="shared" ref="HC7" si="75">HC8+HC21+HC23+HC28+HC31+HC32</f>
        <v>0</v>
      </c>
      <c r="HD7" s="289">
        <f t="shared" ref="HD7" si="76">HD8+HD21+HD23+HD28+HD31+HD32</f>
        <v>0</v>
      </c>
      <c r="HE7" s="289">
        <f t="shared" ref="HE7:HI7" si="77">HE8+HE21+HE23+HE28+HE31+HE32</f>
        <v>0</v>
      </c>
      <c r="HF7" s="289">
        <f t="shared" ref="HF7" si="78">HF8+HF21+HF23+HF28+HF31+HF32</f>
        <v>0</v>
      </c>
      <c r="HG7" s="148">
        <f t="shared" si="77"/>
        <v>0</v>
      </c>
      <c r="HH7" s="149">
        <f t="shared" si="77"/>
        <v>0</v>
      </c>
      <c r="HI7" s="149">
        <f t="shared" si="77"/>
        <v>0</v>
      </c>
      <c r="HJ7" s="149">
        <f t="shared" ref="HJ7" si="79">HJ8+HJ21+HJ23+HJ28+HJ31+HJ32</f>
        <v>0</v>
      </c>
      <c r="HK7" s="288">
        <f t="shared" ref="HK7" si="80">HK8+HK21+HK23+HK28+HK31+HK32</f>
        <v>0</v>
      </c>
      <c r="HL7" s="289">
        <f t="shared" ref="HL7" si="81">HL8+HL21+HL23+HL28+HL31+HL32</f>
        <v>0</v>
      </c>
      <c r="HM7" s="289">
        <f t="shared" ref="HM7" si="82">HM8+HM21+HM23+HM28+HM31+HM32</f>
        <v>0</v>
      </c>
      <c r="HN7" s="289">
        <f t="shared" ref="HN7" si="83">HN8+HN21+HN23+HN28+HN31+HN32</f>
        <v>0</v>
      </c>
      <c r="HO7" s="148">
        <f t="shared" ref="HO7" si="84">HO8+HO21+HO23+HO28+HO31+HO32</f>
        <v>0</v>
      </c>
      <c r="HP7" s="149">
        <f t="shared" ref="HP7" si="85">HP8+HP21+HP23+HP28+HP31+HP32</f>
        <v>0</v>
      </c>
      <c r="HQ7" s="149">
        <f t="shared" ref="HQ7:HR7" si="86">HQ8+HQ21+HQ23+HQ28+HQ31+HQ32</f>
        <v>0</v>
      </c>
      <c r="HR7" s="149">
        <f t="shared" si="86"/>
        <v>0</v>
      </c>
      <c r="HS7" s="148">
        <f t="shared" ref="HS7" si="87">HS8+HS21+HS23+HS28+HS31+HS32</f>
        <v>0</v>
      </c>
      <c r="HT7" s="149">
        <f t="shared" ref="HT7" si="88">HT8+HT21+HT23+HT28+HT31+HT32</f>
        <v>0</v>
      </c>
      <c r="HU7" s="149">
        <f t="shared" ref="HU7:HV7" si="89">HU8+HU21+HU23+HU28+HU31+HU32</f>
        <v>0</v>
      </c>
      <c r="HV7" s="149">
        <f t="shared" si="89"/>
        <v>0</v>
      </c>
      <c r="HW7" s="148">
        <f t="shared" ref="HW7" si="90">HW8+HW21+HW23+HW28+HW31+HW32</f>
        <v>0</v>
      </c>
      <c r="HX7" s="149">
        <f t="shared" ref="HX7" si="91">HX8+HX21+HX23+HX28+HX31+HX32</f>
        <v>0</v>
      </c>
      <c r="HY7" s="149">
        <f t="shared" ref="HY7:HZ7" si="92">HY8+HY21+HY23+HY28+HY31+HY32</f>
        <v>0</v>
      </c>
      <c r="HZ7" s="149">
        <f t="shared" si="92"/>
        <v>0</v>
      </c>
      <c r="IA7" s="148">
        <f t="shared" ref="IA7" si="93">IA8+IA21+IA23+IA28+IA31+IA32</f>
        <v>0</v>
      </c>
      <c r="IB7" s="149">
        <f t="shared" ref="IB7" si="94">IB8+IB21+IB23+IB28+IB31+IB32</f>
        <v>0</v>
      </c>
      <c r="IC7" s="149">
        <f t="shared" ref="IC7" si="95">IC8+IC21+IC23+IC28+IC31+IC32</f>
        <v>0</v>
      </c>
      <c r="ID7" s="149">
        <f t="shared" ref="ID7" si="96">ID8+ID21+ID23+ID28+ID31+ID32</f>
        <v>0</v>
      </c>
      <c r="IE7" s="314">
        <f t="shared" ref="IE7" si="97">IE8+IE21+IE23+IE28+IE31+IE32</f>
        <v>0</v>
      </c>
      <c r="IF7" s="315">
        <f t="shared" ref="IF7" si="98">IF8+IF21+IF23+IF28+IF31+IF32</f>
        <v>0</v>
      </c>
      <c r="IG7" s="315">
        <f t="shared" ref="IG7:IH7" si="99">IG8+IG21+IG23+IG28+IG31+IG32</f>
        <v>0</v>
      </c>
      <c r="IH7" s="315">
        <f t="shared" si="99"/>
        <v>0</v>
      </c>
      <c r="II7" s="148">
        <f t="shared" ref="II7" si="100">II8+II21+II23+II28+II31+II32</f>
        <v>0</v>
      </c>
      <c r="IJ7" s="149">
        <f t="shared" ref="IJ7" si="101">IJ8+IJ21+IJ23+IJ28+IJ31+IJ32</f>
        <v>0</v>
      </c>
      <c r="IK7" s="149">
        <f t="shared" ref="IK7" si="102">IK8+IK21+IK23+IK28+IK31+IK32</f>
        <v>0</v>
      </c>
      <c r="IL7" s="149">
        <f t="shared" ref="IL7" si="103">IL8+IL21+IL23+IL28+IL31+IL32</f>
        <v>0</v>
      </c>
      <c r="IM7" s="148">
        <f t="shared" ref="IM7" si="104">IM8+IM21+IM23+IM28+IM31+IM32</f>
        <v>0</v>
      </c>
      <c r="IN7" s="149">
        <f t="shared" ref="IN7" si="105">IN8+IN21+IN23+IN28+IN31+IN32</f>
        <v>0</v>
      </c>
      <c r="IO7" s="149">
        <f t="shared" ref="IO7:IP7" si="106">IO8+IO21+IO23+IO28+IO31+IO32</f>
        <v>0</v>
      </c>
      <c r="IP7" s="149">
        <f t="shared" si="106"/>
        <v>0</v>
      </c>
      <c r="IQ7" s="148">
        <f t="shared" ref="IQ7" si="107">IQ8+IQ21+IQ23+IQ28+IQ31+IQ32</f>
        <v>0</v>
      </c>
      <c r="IR7" s="149">
        <f t="shared" ref="IR7" si="108">IR8+IR21+IR23+IR28+IR31+IR32</f>
        <v>0</v>
      </c>
      <c r="IS7" s="149">
        <f t="shared" ref="IS7:IT7" si="109">IS8+IS21+IS23+IS28+IS31+IS32</f>
        <v>0</v>
      </c>
      <c r="IT7" s="149">
        <f t="shared" si="109"/>
        <v>0</v>
      </c>
      <c r="IU7" s="314">
        <f t="shared" ref="IU7" si="110">IU8+IU21+IU23+IU28+IU31+IU32</f>
        <v>0</v>
      </c>
      <c r="IV7" s="315">
        <f t="shared" ref="IV7" si="111">IV8+IV21+IV23+IV28+IV31+IV32</f>
        <v>0</v>
      </c>
      <c r="IW7" s="315">
        <f t="shared" ref="IW7" si="112">IW8+IW21+IW23+IW28+IW31+IW32</f>
        <v>0</v>
      </c>
      <c r="IX7" s="315">
        <f t="shared" ref="IX7" si="113">IX8+IX21+IX23+IX28+IX31+IX32</f>
        <v>0</v>
      </c>
      <c r="IY7" s="148">
        <f t="shared" ref="IY7" si="114">IY8+IY21+IY23+IY28+IY31+IY32</f>
        <v>0</v>
      </c>
      <c r="IZ7" s="149">
        <f t="shared" ref="IZ7" si="115">IZ8+IZ21+IZ23+IZ28+IZ31+IZ32</f>
        <v>0</v>
      </c>
      <c r="JA7" s="149">
        <f t="shared" ref="JA7:JB7" si="116">JA8+JA21+JA23+JA28+JA31+JA32</f>
        <v>0</v>
      </c>
      <c r="JB7" s="149">
        <f t="shared" si="116"/>
        <v>0</v>
      </c>
      <c r="JC7" s="148">
        <f t="shared" ref="JC7" si="117">JC8+JC21+JC23+JC28+JC31+JC32</f>
        <v>0</v>
      </c>
      <c r="JD7" s="149">
        <f t="shared" ref="JD7" si="118">JD8+JD21+JD23+JD28+JD31+JD32</f>
        <v>0</v>
      </c>
      <c r="JE7" s="149">
        <f t="shared" ref="JE7:JY7" si="119">JE8+JE21+JE23+JE28+JE31+JE32</f>
        <v>0</v>
      </c>
      <c r="JF7" s="149">
        <f t="shared" ref="JF7" si="120">JF8+JF21+JF23+JF28+JF31+JF32</f>
        <v>0</v>
      </c>
      <c r="JG7" s="148">
        <f t="shared" si="119"/>
        <v>0</v>
      </c>
      <c r="JH7" s="149">
        <f t="shared" si="119"/>
        <v>0</v>
      </c>
      <c r="JI7" s="149">
        <f t="shared" si="119"/>
        <v>0</v>
      </c>
      <c r="JJ7" s="149">
        <f t="shared" ref="JJ7" si="121">JJ8+JJ21+JJ23+JJ28+JJ31+JJ32</f>
        <v>0</v>
      </c>
      <c r="JK7" s="148">
        <f t="shared" si="119"/>
        <v>0</v>
      </c>
      <c r="JL7" s="149">
        <f t="shared" si="119"/>
        <v>0</v>
      </c>
      <c r="JM7" s="149">
        <f t="shared" si="119"/>
        <v>0</v>
      </c>
      <c r="JN7" s="149">
        <f t="shared" ref="JN7" si="122">JN8+JN21+JN23+JN28+JN31+JN32</f>
        <v>0</v>
      </c>
      <c r="JO7" s="148">
        <f t="shared" si="119"/>
        <v>0</v>
      </c>
      <c r="JP7" s="149">
        <f t="shared" si="119"/>
        <v>0</v>
      </c>
      <c r="JQ7" s="149">
        <f t="shared" si="119"/>
        <v>0</v>
      </c>
      <c r="JR7" s="149">
        <f t="shared" ref="JR7" si="123">JR8+JR21+JR23+JR28+JR31+JR32</f>
        <v>0</v>
      </c>
      <c r="JS7" s="148">
        <f t="shared" si="119"/>
        <v>0</v>
      </c>
      <c r="JT7" s="149">
        <f t="shared" si="119"/>
        <v>0</v>
      </c>
      <c r="JU7" s="149">
        <f t="shared" si="119"/>
        <v>0</v>
      </c>
      <c r="JV7" s="149">
        <f t="shared" ref="JV7" si="124">JV8+JV21+JV23+JV28+JV31+JV32</f>
        <v>0</v>
      </c>
      <c r="JW7" s="149">
        <f t="shared" si="119"/>
        <v>0</v>
      </c>
      <c r="JX7" s="149">
        <f t="shared" si="119"/>
        <v>0</v>
      </c>
      <c r="JY7" s="149">
        <f t="shared" si="119"/>
        <v>0</v>
      </c>
      <c r="JZ7" s="149">
        <f t="shared" ref="JZ7" si="125">JZ8+JZ21+JZ23+JZ28+JZ31+JZ32</f>
        <v>0</v>
      </c>
      <c r="KA7" s="148">
        <f t="shared" ref="KA7:KW7" si="126">KA8+KA21+KA23+KA28+KA31+KA32</f>
        <v>0</v>
      </c>
      <c r="KB7" s="149">
        <f t="shared" si="126"/>
        <v>0</v>
      </c>
      <c r="KC7" s="149">
        <f t="shared" si="126"/>
        <v>0</v>
      </c>
      <c r="KD7" s="184">
        <f t="shared" ref="KD7" si="127">KD8+KD21+KD23+KD28+KD31+KD32</f>
        <v>0</v>
      </c>
      <c r="KE7" s="288">
        <f t="shared" si="126"/>
        <v>0</v>
      </c>
      <c r="KF7" s="289">
        <f t="shared" si="126"/>
        <v>0</v>
      </c>
      <c r="KG7" s="289">
        <f t="shared" si="126"/>
        <v>0</v>
      </c>
      <c r="KH7" s="291">
        <f t="shared" ref="KH7" si="128">KH8+KH21+KH23+KH28+KH31+KH32</f>
        <v>0</v>
      </c>
      <c r="KI7" s="148">
        <f t="shared" si="126"/>
        <v>0</v>
      </c>
      <c r="KJ7" s="149">
        <f t="shared" si="126"/>
        <v>0</v>
      </c>
      <c r="KK7" s="149">
        <f t="shared" si="126"/>
        <v>0</v>
      </c>
      <c r="KL7" s="184">
        <f t="shared" ref="KL7" si="129">KL8+KL21+KL23+KL28+KL31+KL32</f>
        <v>0</v>
      </c>
      <c r="KM7" s="288">
        <f t="shared" si="126"/>
        <v>0</v>
      </c>
      <c r="KN7" s="289">
        <f t="shared" si="126"/>
        <v>0</v>
      </c>
      <c r="KO7" s="289">
        <f t="shared" si="126"/>
        <v>0</v>
      </c>
      <c r="KP7" s="291">
        <f t="shared" ref="KP7" si="130">KP8+KP21+KP23+KP28+KP31+KP32</f>
        <v>0</v>
      </c>
      <c r="KQ7" s="148">
        <f t="shared" si="126"/>
        <v>0</v>
      </c>
      <c r="KR7" s="149">
        <f t="shared" si="126"/>
        <v>0</v>
      </c>
      <c r="KS7" s="149">
        <f t="shared" si="126"/>
        <v>0</v>
      </c>
      <c r="KT7" s="184">
        <f t="shared" ref="KT7" si="131">KT8+KT21+KT23+KT28+KT31+KT32</f>
        <v>0</v>
      </c>
      <c r="KU7" s="288">
        <f t="shared" si="126"/>
        <v>0</v>
      </c>
      <c r="KV7" s="289">
        <f t="shared" si="126"/>
        <v>0</v>
      </c>
      <c r="KW7" s="289">
        <f t="shared" si="126"/>
        <v>0</v>
      </c>
      <c r="KX7" s="291">
        <f t="shared" ref="KX7" si="132">KX8+KX21+KX23+KX28+KX31+KX32</f>
        <v>0</v>
      </c>
      <c r="KY7" s="148">
        <f t="shared" ref="KY7:LE7" si="133">KY8+KY21+KY23+KY28+KY31+KY32</f>
        <v>0</v>
      </c>
      <c r="KZ7" s="149">
        <f t="shared" si="133"/>
        <v>0</v>
      </c>
      <c r="LA7" s="149">
        <f t="shared" si="133"/>
        <v>0</v>
      </c>
      <c r="LB7" s="184">
        <f t="shared" ref="LB7" si="134">LB8+LB21+LB23+LB28+LB31+LB32</f>
        <v>0</v>
      </c>
      <c r="LC7" s="288">
        <f t="shared" si="133"/>
        <v>0</v>
      </c>
      <c r="LD7" s="289">
        <f t="shared" si="133"/>
        <v>0</v>
      </c>
      <c r="LE7" s="289">
        <f t="shared" si="133"/>
        <v>0</v>
      </c>
      <c r="LF7" s="291">
        <f t="shared" ref="LF7" si="135">LF8+LF21+LF23+LF28+LF31+LF32</f>
        <v>0</v>
      </c>
      <c r="LG7" s="148">
        <f t="shared" ref="LG7:NI7" si="136">LG8+LG21+LG23+LG28+LG31+LG32</f>
        <v>0</v>
      </c>
      <c r="LH7" s="149">
        <f t="shared" si="136"/>
        <v>0</v>
      </c>
      <c r="LI7" s="149">
        <f t="shared" si="136"/>
        <v>0</v>
      </c>
      <c r="LJ7" s="184">
        <f t="shared" ref="LJ7" si="137">LJ8+LJ21+LJ23+LJ28+LJ31+LJ32</f>
        <v>0</v>
      </c>
      <c r="LK7" s="288">
        <f t="shared" si="136"/>
        <v>0</v>
      </c>
      <c r="LL7" s="289">
        <f t="shared" si="136"/>
        <v>0</v>
      </c>
      <c r="LM7" s="289">
        <f t="shared" si="136"/>
        <v>0</v>
      </c>
      <c r="LN7" s="291">
        <f t="shared" ref="LN7" si="138">LN8+LN21+LN23+LN28+LN31+LN32</f>
        <v>0</v>
      </c>
      <c r="LO7" s="148">
        <f t="shared" si="136"/>
        <v>0</v>
      </c>
      <c r="LP7" s="149">
        <f t="shared" si="136"/>
        <v>0</v>
      </c>
      <c r="LQ7" s="149">
        <f t="shared" si="136"/>
        <v>0</v>
      </c>
      <c r="LR7" s="184">
        <f t="shared" ref="LR7" si="139">LR8+LR21+LR23+LR28+LR31+LR32</f>
        <v>0</v>
      </c>
      <c r="LS7" s="148">
        <f t="shared" si="136"/>
        <v>0</v>
      </c>
      <c r="LT7" s="149">
        <f t="shared" si="136"/>
        <v>0</v>
      </c>
      <c r="LU7" s="149">
        <f t="shared" si="136"/>
        <v>0</v>
      </c>
      <c r="LV7" s="184">
        <f t="shared" ref="LV7" si="140">LV8+LV21+LV23+LV28+LV31+LV32</f>
        <v>0</v>
      </c>
      <c r="LW7" s="148">
        <f t="shared" si="136"/>
        <v>0</v>
      </c>
      <c r="LX7" s="149">
        <f t="shared" si="136"/>
        <v>0</v>
      </c>
      <c r="LY7" s="149">
        <f t="shared" si="136"/>
        <v>0</v>
      </c>
      <c r="LZ7" s="184">
        <f t="shared" ref="LZ7" si="141">LZ8+LZ21+LZ23+LZ28+LZ31+LZ32</f>
        <v>0</v>
      </c>
      <c r="MA7" s="148">
        <f t="shared" si="136"/>
        <v>0</v>
      </c>
      <c r="MB7" s="149">
        <f t="shared" si="136"/>
        <v>0</v>
      </c>
      <c r="MC7" s="149">
        <f t="shared" si="136"/>
        <v>0</v>
      </c>
      <c r="MD7" s="184">
        <f t="shared" ref="MD7" si="142">MD8+MD21+MD23+MD28+MD31+MD32</f>
        <v>0</v>
      </c>
      <c r="ME7" s="148">
        <f t="shared" si="136"/>
        <v>0</v>
      </c>
      <c r="MF7" s="149">
        <f t="shared" si="136"/>
        <v>0</v>
      </c>
      <c r="MG7" s="149">
        <f t="shared" si="136"/>
        <v>0</v>
      </c>
      <c r="MH7" s="184">
        <f t="shared" ref="MH7" si="143">MH8+MH21+MH23+MH28+MH31+MH32</f>
        <v>0</v>
      </c>
      <c r="MI7" s="148">
        <f t="shared" si="136"/>
        <v>0</v>
      </c>
      <c r="MJ7" s="149">
        <f t="shared" si="136"/>
        <v>0</v>
      </c>
      <c r="MK7" s="149">
        <f t="shared" si="136"/>
        <v>0</v>
      </c>
      <c r="ML7" s="184">
        <f t="shared" ref="ML7" si="144">ML8+ML21+ML23+ML28+ML31+ML32</f>
        <v>0</v>
      </c>
      <c r="MM7" s="148">
        <f t="shared" si="136"/>
        <v>0</v>
      </c>
      <c r="MN7" s="149">
        <f t="shared" si="136"/>
        <v>0</v>
      </c>
      <c r="MO7" s="149">
        <f t="shared" si="136"/>
        <v>0</v>
      </c>
      <c r="MP7" s="184">
        <f t="shared" ref="MP7" si="145">MP8+MP21+MP23+MP28+MP31+MP32</f>
        <v>0</v>
      </c>
      <c r="MQ7" s="148">
        <f t="shared" si="136"/>
        <v>0</v>
      </c>
      <c r="MR7" s="149">
        <f t="shared" si="136"/>
        <v>0</v>
      </c>
      <c r="MS7" s="149">
        <f t="shared" si="136"/>
        <v>0</v>
      </c>
      <c r="MT7" s="184">
        <f t="shared" ref="MT7" si="146">MT8+MT21+MT23+MT28+MT31+MT32</f>
        <v>0</v>
      </c>
      <c r="MU7" s="148">
        <f t="shared" si="136"/>
        <v>0</v>
      </c>
      <c r="MV7" s="149">
        <f t="shared" si="136"/>
        <v>0</v>
      </c>
      <c r="MW7" s="149">
        <f t="shared" si="136"/>
        <v>0</v>
      </c>
      <c r="MX7" s="184">
        <f t="shared" ref="MX7" si="147">MX8+MX21+MX23+MX28+MX31+MX32</f>
        <v>0</v>
      </c>
      <c r="MY7" s="148">
        <f t="shared" si="136"/>
        <v>0</v>
      </c>
      <c r="MZ7" s="149">
        <f t="shared" si="136"/>
        <v>0</v>
      </c>
      <c r="NA7" s="149">
        <f t="shared" si="136"/>
        <v>0</v>
      </c>
      <c r="NB7" s="184">
        <f t="shared" ref="NB7" si="148">NB8+NB21+NB23+NB28+NB31+NB32</f>
        <v>0</v>
      </c>
      <c r="NC7" s="148">
        <f t="shared" si="136"/>
        <v>0</v>
      </c>
      <c r="ND7" s="149">
        <f t="shared" si="136"/>
        <v>0</v>
      </c>
      <c r="NE7" s="149">
        <f t="shared" si="136"/>
        <v>0</v>
      </c>
      <c r="NF7" s="184">
        <f t="shared" ref="NF7" si="149">NF8+NF21+NF23+NF28+NF31+NF32</f>
        <v>0</v>
      </c>
      <c r="NG7" s="148">
        <f t="shared" si="136"/>
        <v>0</v>
      </c>
      <c r="NH7" s="149">
        <f t="shared" si="136"/>
        <v>0</v>
      </c>
      <c r="NI7" s="149">
        <f t="shared" si="136"/>
        <v>0</v>
      </c>
      <c r="NJ7" s="184">
        <f t="shared" ref="NJ7" si="150">NJ8+NJ21+NJ23+NJ28+NJ31+NJ32</f>
        <v>0</v>
      </c>
      <c r="NK7" s="148">
        <f t="shared" ref="NK7:PP7" si="151">NK8+NK21+NK23+NK28+NK31+NK32</f>
        <v>0</v>
      </c>
      <c r="NL7" s="149">
        <f t="shared" si="151"/>
        <v>0</v>
      </c>
      <c r="NM7" s="149">
        <f t="shared" si="151"/>
        <v>0</v>
      </c>
      <c r="NN7" s="184">
        <f t="shared" ref="NN7" si="152">NN8+NN21+NN23+NN28+NN31+NN32</f>
        <v>0</v>
      </c>
      <c r="NO7" s="148">
        <f t="shared" ref="NO7:NU7" si="153">NO8+NO21+NO23+NO28+NO31+NO32</f>
        <v>0</v>
      </c>
      <c r="NP7" s="149">
        <f t="shared" si="153"/>
        <v>0</v>
      </c>
      <c r="NQ7" s="149">
        <f t="shared" si="153"/>
        <v>0</v>
      </c>
      <c r="NR7" s="184">
        <f t="shared" ref="NR7" si="154">NR8+NR21+NR23+NR28+NR31+NR32</f>
        <v>0</v>
      </c>
      <c r="NS7" s="148">
        <f t="shared" si="153"/>
        <v>0</v>
      </c>
      <c r="NT7" s="149">
        <f t="shared" si="153"/>
        <v>0</v>
      </c>
      <c r="NU7" s="149">
        <f t="shared" si="153"/>
        <v>0</v>
      </c>
      <c r="NV7" s="184">
        <f t="shared" ref="NV7" si="155">NV8+NV21+NV23+NV28+NV31+NV32</f>
        <v>0</v>
      </c>
      <c r="NW7" s="148">
        <f t="shared" si="151"/>
        <v>3000</v>
      </c>
      <c r="NX7" s="149">
        <f t="shared" si="151"/>
        <v>800</v>
      </c>
      <c r="NY7" s="149">
        <f t="shared" si="151"/>
        <v>1746.18</v>
      </c>
      <c r="NZ7" s="184">
        <f t="shared" ref="NZ7" si="156">NZ8+NZ21+NZ23+NZ28+NZ31+NZ32</f>
        <v>856.55</v>
      </c>
      <c r="OA7" s="148">
        <f t="shared" ref="OA7:PM7" si="157">OA8+OA21+OA23+OA28+OA31+OA32</f>
        <v>0</v>
      </c>
      <c r="OB7" s="149">
        <f t="shared" si="157"/>
        <v>0</v>
      </c>
      <c r="OC7" s="149">
        <f t="shared" si="157"/>
        <v>0</v>
      </c>
      <c r="OD7" s="149">
        <f t="shared" ref="OD7" si="158">OD8+OD21+OD23+OD28+OD31+OD32</f>
        <v>0</v>
      </c>
      <c r="OE7" s="148">
        <f t="shared" si="157"/>
        <v>0</v>
      </c>
      <c r="OF7" s="149">
        <f t="shared" si="157"/>
        <v>0</v>
      </c>
      <c r="OG7" s="149">
        <f t="shared" si="157"/>
        <v>0</v>
      </c>
      <c r="OH7" s="149">
        <f t="shared" ref="OH7" si="159">OH8+OH21+OH23+OH28+OH31+OH32</f>
        <v>0</v>
      </c>
      <c r="OI7" s="148">
        <f t="shared" si="157"/>
        <v>0</v>
      </c>
      <c r="OJ7" s="149">
        <f t="shared" si="157"/>
        <v>0</v>
      </c>
      <c r="OK7" s="149">
        <f t="shared" si="157"/>
        <v>0</v>
      </c>
      <c r="OL7" s="149">
        <f t="shared" ref="OL7" si="160">OL8+OL21+OL23+OL28+OL31+OL32</f>
        <v>0</v>
      </c>
      <c r="OM7" s="148">
        <f t="shared" si="157"/>
        <v>0</v>
      </c>
      <c r="ON7" s="149">
        <f t="shared" si="157"/>
        <v>0</v>
      </c>
      <c r="OO7" s="149">
        <f t="shared" si="157"/>
        <v>0</v>
      </c>
      <c r="OP7" s="149">
        <f t="shared" ref="OP7" si="161">OP8+OP21+OP23+OP28+OP31+OP32</f>
        <v>0</v>
      </c>
      <c r="OQ7" s="196">
        <f t="shared" si="157"/>
        <v>0</v>
      </c>
      <c r="OR7" s="149">
        <f t="shared" si="157"/>
        <v>0</v>
      </c>
      <c r="OS7" s="149">
        <f t="shared" si="157"/>
        <v>0</v>
      </c>
      <c r="OT7" s="149">
        <f t="shared" ref="OT7" si="162">OT8+OT21+OT23+OT28+OT31+OT32</f>
        <v>0</v>
      </c>
      <c r="OU7" s="148">
        <f t="shared" si="157"/>
        <v>0</v>
      </c>
      <c r="OV7" s="149">
        <f t="shared" si="157"/>
        <v>0</v>
      </c>
      <c r="OW7" s="149">
        <f t="shared" si="157"/>
        <v>0</v>
      </c>
      <c r="OX7" s="149">
        <f t="shared" ref="OX7" si="163">OX8+OX21+OX23+OX28+OX31+OX32</f>
        <v>0</v>
      </c>
      <c r="OY7" s="196">
        <f t="shared" si="157"/>
        <v>0</v>
      </c>
      <c r="OZ7" s="149">
        <f t="shared" si="157"/>
        <v>0</v>
      </c>
      <c r="PA7" s="149">
        <f t="shared" si="157"/>
        <v>0</v>
      </c>
      <c r="PB7" s="149">
        <f t="shared" ref="PB7" si="164">PB8+PB21+PB23+PB28+PB31+PB32</f>
        <v>0</v>
      </c>
      <c r="PC7" s="148">
        <f t="shared" si="157"/>
        <v>0</v>
      </c>
      <c r="PD7" s="149">
        <f t="shared" si="157"/>
        <v>0</v>
      </c>
      <c r="PE7" s="149">
        <f t="shared" si="157"/>
        <v>0</v>
      </c>
      <c r="PF7" s="149">
        <f t="shared" ref="PF7" si="165">PF8+PF21+PF23+PF28+PF31+PF32</f>
        <v>0</v>
      </c>
      <c r="PG7" s="196">
        <f t="shared" si="157"/>
        <v>0</v>
      </c>
      <c r="PH7" s="149">
        <f t="shared" si="157"/>
        <v>0</v>
      </c>
      <c r="PI7" s="149">
        <f t="shared" si="157"/>
        <v>0</v>
      </c>
      <c r="PJ7" s="149">
        <f t="shared" ref="PJ7" si="166">PJ8+PJ21+PJ23+PJ28+PJ31+PJ32</f>
        <v>0</v>
      </c>
      <c r="PK7" s="148">
        <f t="shared" si="157"/>
        <v>0</v>
      </c>
      <c r="PL7" s="149">
        <f t="shared" si="157"/>
        <v>0</v>
      </c>
      <c r="PM7" s="149">
        <f t="shared" si="157"/>
        <v>0</v>
      </c>
      <c r="PN7" s="149">
        <f t="shared" ref="PN7" si="167">PN8+PN21+PN23+PN28+PN31+PN32</f>
        <v>0</v>
      </c>
      <c r="PO7" s="196">
        <f t="shared" si="151"/>
        <v>0</v>
      </c>
      <c r="PP7" s="149">
        <f t="shared" si="151"/>
        <v>0</v>
      </c>
      <c r="PQ7" s="149">
        <f t="shared" ref="PQ7:PY7" si="168">PQ8+PQ21+PQ23+PQ28+PQ31+PQ32</f>
        <v>0</v>
      </c>
      <c r="PR7" s="149">
        <f t="shared" ref="PR7" si="169">PR8+PR21+PR23+PR28+PR31+PR32</f>
        <v>0</v>
      </c>
      <c r="PS7" s="148">
        <f>PS8+PS21+PS23+PS28+PS31+PS32</f>
        <v>0</v>
      </c>
      <c r="PT7" s="149">
        <f>PT8+PT21+PT23+PT28+PT31+PT32</f>
        <v>0</v>
      </c>
      <c r="PU7" s="149">
        <f>PU8+PU21+PU23+PU28+PU31+PU32</f>
        <v>0</v>
      </c>
      <c r="PV7" s="149">
        <f>PV8+PV21+PV23+PV28+PV31+PV32</f>
        <v>0</v>
      </c>
      <c r="PW7" s="196">
        <f t="shared" si="168"/>
        <v>2800</v>
      </c>
      <c r="PX7" s="149">
        <f t="shared" si="168"/>
        <v>0</v>
      </c>
      <c r="PY7" s="149">
        <f t="shared" si="168"/>
        <v>2700</v>
      </c>
      <c r="PZ7" s="149">
        <f t="shared" ref="PZ7" si="170">PZ8+PZ21+PZ23+PZ28+PZ31+PZ32</f>
        <v>2700</v>
      </c>
      <c r="QA7" s="148">
        <v>6250</v>
      </c>
      <c r="QB7" s="149">
        <f t="shared" ref="QB7:RQ7" si="171">QB8+QB21+QB23+QB28+QB31+QB32</f>
        <v>6250</v>
      </c>
      <c r="QC7" s="149">
        <f t="shared" si="171"/>
        <v>4230.37</v>
      </c>
      <c r="QD7" s="149">
        <f t="shared" ref="QD7" si="172">QD8+QD21+QD23+QD28+QD31+QD32</f>
        <v>4230.37</v>
      </c>
      <c r="QE7" s="196">
        <f t="shared" si="171"/>
        <v>0</v>
      </c>
      <c r="QF7" s="149">
        <f t="shared" si="171"/>
        <v>0</v>
      </c>
      <c r="QG7" s="149">
        <f t="shared" si="171"/>
        <v>0</v>
      </c>
      <c r="QH7" s="149">
        <f t="shared" ref="QH7" si="173">QH8+QH21+QH23+QH28+QH31+QH32</f>
        <v>0</v>
      </c>
      <c r="QI7" s="148">
        <f t="shared" si="171"/>
        <v>12400</v>
      </c>
      <c r="QJ7" s="149">
        <f t="shared" si="171"/>
        <v>7373</v>
      </c>
      <c r="QK7" s="149">
        <f t="shared" si="171"/>
        <v>551</v>
      </c>
      <c r="QL7" s="149">
        <f t="shared" ref="QL7" si="174">QL8+QL21+QL23+QL28+QL31+QL32</f>
        <v>551</v>
      </c>
      <c r="QM7" s="196">
        <f t="shared" si="171"/>
        <v>58440</v>
      </c>
      <c r="QN7" s="149">
        <f t="shared" si="171"/>
        <v>46883.6</v>
      </c>
      <c r="QO7" s="149">
        <f t="shared" si="171"/>
        <v>42541.520000000004</v>
      </c>
      <c r="QP7" s="149">
        <f t="shared" ref="QP7" si="175">QP8+QP21+QP23+QP28+QP31+QP32</f>
        <v>42753.99</v>
      </c>
      <c r="QQ7" s="196">
        <f t="shared" si="171"/>
        <v>0</v>
      </c>
      <c r="QR7" s="149">
        <f t="shared" si="171"/>
        <v>14033</v>
      </c>
      <c r="QS7" s="149">
        <f t="shared" si="171"/>
        <v>850</v>
      </c>
      <c r="QT7" s="149">
        <f t="shared" ref="QT7" si="176">QT8+QT21+QT23+QT28+QT31+QT32</f>
        <v>850</v>
      </c>
      <c r="QU7" s="196">
        <f t="shared" si="171"/>
        <v>0</v>
      </c>
      <c r="QV7" s="149">
        <f t="shared" si="171"/>
        <v>0</v>
      </c>
      <c r="QW7" s="149">
        <f t="shared" si="171"/>
        <v>0</v>
      </c>
      <c r="QX7" s="149">
        <f t="shared" ref="QX7" si="177">QX8+QX21+QX23+QX28+QX31+QX32</f>
        <v>0</v>
      </c>
      <c r="QY7" s="196">
        <f t="shared" si="171"/>
        <v>0</v>
      </c>
      <c r="QZ7" s="149">
        <f t="shared" si="171"/>
        <v>0</v>
      </c>
      <c r="RA7" s="149">
        <f t="shared" si="171"/>
        <v>0</v>
      </c>
      <c r="RB7" s="149">
        <f t="shared" ref="RB7" si="178">RB8+RB21+RB23+RB28+RB31+RB32</f>
        <v>0</v>
      </c>
      <c r="RC7" s="148">
        <f t="shared" si="171"/>
        <v>17450</v>
      </c>
      <c r="RD7" s="149">
        <f t="shared" si="171"/>
        <v>21750</v>
      </c>
      <c r="RE7" s="149">
        <f t="shared" si="171"/>
        <v>16511.91</v>
      </c>
      <c r="RF7" s="149">
        <f t="shared" ref="RF7" si="179">RF8+RF21+RF23+RF28+RF31+RF32</f>
        <v>16465.91</v>
      </c>
      <c r="RG7" s="196">
        <f t="shared" si="171"/>
        <v>0</v>
      </c>
      <c r="RH7" s="149">
        <f t="shared" si="171"/>
        <v>0</v>
      </c>
      <c r="RI7" s="149">
        <f t="shared" si="171"/>
        <v>0</v>
      </c>
      <c r="RJ7" s="149">
        <f t="shared" ref="RJ7" si="180">RJ8+RJ21+RJ23+RJ28+RJ31+RJ32</f>
        <v>0</v>
      </c>
      <c r="RK7" s="148">
        <f t="shared" si="171"/>
        <v>0</v>
      </c>
      <c r="RL7" s="149">
        <f t="shared" si="171"/>
        <v>0</v>
      </c>
      <c r="RM7" s="149">
        <f t="shared" si="171"/>
        <v>0</v>
      </c>
      <c r="RN7" s="149">
        <f t="shared" ref="RN7" si="181">RN8+RN21+RN23+RN28+RN31+RN32</f>
        <v>0</v>
      </c>
      <c r="RO7" s="366">
        <f t="shared" si="171"/>
        <v>0</v>
      </c>
      <c r="RP7" s="315">
        <f t="shared" si="171"/>
        <v>0</v>
      </c>
      <c r="RQ7" s="315">
        <f t="shared" si="171"/>
        <v>0</v>
      </c>
      <c r="RR7" s="315">
        <f t="shared" ref="RR7" si="182">RR8+RR21+RR23+RR28+RR31+RR32</f>
        <v>0</v>
      </c>
      <c r="RS7" s="366">
        <f t="shared" ref="RS7:TH7" si="183">RS8+RS21+RS23+RS28+RS31+RS32</f>
        <v>0</v>
      </c>
      <c r="RT7" s="315">
        <f t="shared" si="183"/>
        <v>0</v>
      </c>
      <c r="RU7" s="315">
        <f t="shared" si="183"/>
        <v>0</v>
      </c>
      <c r="RV7" s="315">
        <f t="shared" ref="RV7" si="184">RV8+RV21+RV23+RV28+RV31+RV32</f>
        <v>0</v>
      </c>
      <c r="RW7" s="59">
        <f t="shared" si="183"/>
        <v>0</v>
      </c>
      <c r="RX7" s="59">
        <f t="shared" si="183"/>
        <v>0</v>
      </c>
      <c r="RY7" s="59">
        <f t="shared" si="183"/>
        <v>0</v>
      </c>
      <c r="RZ7" s="59">
        <f t="shared" ref="RZ7" si="185">RZ8+RZ21+RZ23+RZ28+RZ31+RZ32</f>
        <v>0</v>
      </c>
      <c r="SA7" s="148">
        <f t="shared" si="183"/>
        <v>0</v>
      </c>
      <c r="SB7" s="149">
        <f t="shared" si="183"/>
        <v>0</v>
      </c>
      <c r="SC7" s="149">
        <f t="shared" si="183"/>
        <v>0</v>
      </c>
      <c r="SD7" s="149">
        <f t="shared" ref="SD7" si="186">SD8+SD21+SD23+SD28+SD31+SD32</f>
        <v>0</v>
      </c>
      <c r="SE7" s="196">
        <f t="shared" si="183"/>
        <v>0</v>
      </c>
      <c r="SF7" s="149">
        <f t="shared" si="183"/>
        <v>0</v>
      </c>
      <c r="SG7" s="149">
        <f t="shared" si="183"/>
        <v>0</v>
      </c>
      <c r="SH7" s="149">
        <f t="shared" ref="SH7" si="187">SH8+SH21+SH23+SH28+SH31+SH32</f>
        <v>0</v>
      </c>
      <c r="SI7" s="196">
        <f t="shared" si="183"/>
        <v>116960</v>
      </c>
      <c r="SJ7" s="149">
        <f t="shared" si="183"/>
        <v>131027</v>
      </c>
      <c r="SK7" s="149">
        <f t="shared" si="183"/>
        <v>94953.790000000008</v>
      </c>
      <c r="SL7" s="149">
        <f t="shared" ref="SL7" si="188">SL8+SL21+SL23+SL28+SL31+SL32</f>
        <v>94920.72</v>
      </c>
      <c r="SM7" s="196">
        <f t="shared" si="183"/>
        <v>3000</v>
      </c>
      <c r="SN7" s="149">
        <f t="shared" si="183"/>
        <v>6000</v>
      </c>
      <c r="SO7" s="149">
        <f t="shared" si="183"/>
        <v>3047.2</v>
      </c>
      <c r="SP7" s="149">
        <f t="shared" ref="SP7" si="189">SP8+SP21+SP23+SP28+SP31+SP32</f>
        <v>3047.2</v>
      </c>
      <c r="SQ7" s="196">
        <f t="shared" si="183"/>
        <v>0</v>
      </c>
      <c r="SR7" s="149">
        <f t="shared" si="183"/>
        <v>0</v>
      </c>
      <c r="SS7" s="149">
        <f t="shared" si="183"/>
        <v>0</v>
      </c>
      <c r="ST7" s="149">
        <f t="shared" ref="ST7" si="190">ST8+ST21+ST23+ST28+ST31+ST32</f>
        <v>0</v>
      </c>
      <c r="SU7" s="196">
        <f t="shared" si="183"/>
        <v>66582.26999999999</v>
      </c>
      <c r="SV7" s="149">
        <f t="shared" si="183"/>
        <v>88731</v>
      </c>
      <c r="SW7" s="149">
        <f t="shared" si="183"/>
        <v>61998.94</v>
      </c>
      <c r="SX7" s="149">
        <f t="shared" ref="SX7" si="191">SX8+SX21+SX23+SX28+SX31+SX32</f>
        <v>61998.94</v>
      </c>
      <c r="SY7" s="196">
        <f t="shared" si="183"/>
        <v>0</v>
      </c>
      <c r="SZ7" s="149">
        <f t="shared" si="183"/>
        <v>0</v>
      </c>
      <c r="TA7" s="149">
        <f t="shared" si="183"/>
        <v>0</v>
      </c>
      <c r="TB7" s="196">
        <f t="shared" ref="TB7" si="192">TB8+TB21+TB23+TB28+TB31+TB32</f>
        <v>0</v>
      </c>
      <c r="TC7" s="196">
        <f t="shared" si="183"/>
        <v>0</v>
      </c>
      <c r="TD7" s="149">
        <f t="shared" si="183"/>
        <v>0</v>
      </c>
      <c r="TE7" s="149">
        <f t="shared" si="183"/>
        <v>0</v>
      </c>
      <c r="TF7" s="149">
        <f t="shared" ref="TF7" si="193">TF8+TF21+TF23+TF28+TF31+TF32</f>
        <v>0</v>
      </c>
      <c r="TG7" s="196">
        <f t="shared" si="183"/>
        <v>0</v>
      </c>
      <c r="TH7" s="149">
        <f t="shared" si="183"/>
        <v>0</v>
      </c>
      <c r="TI7" s="149">
        <f t="shared" ref="TI7" si="194">TI8+TI21+TI23+TI28+TI31+TI32</f>
        <v>0</v>
      </c>
      <c r="TJ7" s="150">
        <f t="shared" ref="TJ7:TM7" si="195">TJ8+TJ21+TJ23+TJ28+TJ31+TJ32</f>
        <v>0</v>
      </c>
      <c r="TK7" s="196">
        <f t="shared" si="195"/>
        <v>0</v>
      </c>
      <c r="TL7" s="149">
        <f t="shared" si="195"/>
        <v>0</v>
      </c>
      <c r="TM7" s="149">
        <f t="shared" si="195"/>
        <v>0</v>
      </c>
      <c r="TN7" s="150">
        <f t="shared" ref="TN7:TR7" si="196">TN8+TN21+TN23+TN28+TN31+TN32</f>
        <v>0</v>
      </c>
      <c r="TO7" s="196">
        <f t="shared" si="196"/>
        <v>0</v>
      </c>
      <c r="TP7" s="149">
        <f t="shared" si="196"/>
        <v>0</v>
      </c>
      <c r="TQ7" s="149">
        <f t="shared" si="196"/>
        <v>0</v>
      </c>
      <c r="TR7" s="150">
        <f t="shared" si="196"/>
        <v>0</v>
      </c>
      <c r="TS7" s="277"/>
      <c r="TT7" s="277"/>
      <c r="TU7" s="277"/>
      <c r="TV7" s="277"/>
      <c r="TW7" s="277"/>
      <c r="TX7" s="277"/>
      <c r="TY7" s="277"/>
    </row>
    <row r="8" spans="1:545" s="48" customFormat="1" outlineLevel="1" x14ac:dyDescent="0.2">
      <c r="A8" s="99" t="s">
        <v>282</v>
      </c>
      <c r="B8" s="100" t="s">
        <v>283</v>
      </c>
      <c r="C8" s="86">
        <f>C9+C10+C11+C12+C13+C14+C15+C16+C17+C18+C19+C20</f>
        <v>79960</v>
      </c>
      <c r="D8" s="61">
        <f>D9+D10+D11+D12+D13+D14+D15+D16+D17+D18+D19+D20</f>
        <v>96877</v>
      </c>
      <c r="E8" s="185">
        <f t="shared" ref="E8:Q8" si="197">E9+E10+E11+E12+E13+E14+E15+E16+E17+E18+E19+E20</f>
        <v>62174.420000000006</v>
      </c>
      <c r="F8" s="185">
        <f t="shared" ref="F8" si="198">F9+F10+F11+F12+F13+F14+F15+F16+F17+F18+F19+F20</f>
        <v>62141.35</v>
      </c>
      <c r="G8" s="86">
        <f t="shared" si="197"/>
        <v>0</v>
      </c>
      <c r="H8" s="61">
        <f t="shared" si="197"/>
        <v>0</v>
      </c>
      <c r="I8" s="61">
        <f t="shared" si="197"/>
        <v>0</v>
      </c>
      <c r="J8" s="61">
        <f t="shared" ref="J8" si="199">J9+J10+J11+J12+J13+J14+J15+J16+J17+J18+J19+J20</f>
        <v>0</v>
      </c>
      <c r="K8" s="86">
        <f t="shared" si="197"/>
        <v>0</v>
      </c>
      <c r="L8" s="61">
        <f t="shared" si="197"/>
        <v>0</v>
      </c>
      <c r="M8" s="61">
        <f t="shared" si="197"/>
        <v>0</v>
      </c>
      <c r="N8" s="61">
        <f t="shared" ref="N8" si="200">N9+N10+N11+N12+N13+N14+N15+N16+N17+N18+N19+N20</f>
        <v>0</v>
      </c>
      <c r="O8" s="86">
        <f t="shared" si="197"/>
        <v>0</v>
      </c>
      <c r="P8" s="61">
        <f t="shared" si="197"/>
        <v>0</v>
      </c>
      <c r="Q8" s="61">
        <f t="shared" si="197"/>
        <v>0</v>
      </c>
      <c r="R8" s="61">
        <f t="shared" ref="R8" si="201">R9+R10+R11+R12+R13+R14+R15+R16+R17+R18+R19+R20</f>
        <v>0</v>
      </c>
      <c r="S8" s="86">
        <f t="shared" ref="S8:AS8" si="202">S9+S10+S11+S12+S13+S14+S15+S16+S17+S18+S19+S20</f>
        <v>0</v>
      </c>
      <c r="T8" s="61">
        <f t="shared" si="202"/>
        <v>0</v>
      </c>
      <c r="U8" s="61">
        <f t="shared" si="202"/>
        <v>0</v>
      </c>
      <c r="V8" s="61">
        <f t="shared" ref="V8" si="203">V9+V10+V11+V12+V13+V14+V15+V16+V17+V18+V19+V20</f>
        <v>0</v>
      </c>
      <c r="W8" s="86">
        <f t="shared" si="202"/>
        <v>0</v>
      </c>
      <c r="X8" s="61">
        <f t="shared" si="202"/>
        <v>0</v>
      </c>
      <c r="Y8" s="61">
        <f t="shared" si="202"/>
        <v>0</v>
      </c>
      <c r="Z8" s="61">
        <f t="shared" ref="Z8" si="204">Z9+Z10+Z11+Z12+Z13+Z14+Z15+Z16+Z17+Z18+Z19+Z20</f>
        <v>0</v>
      </c>
      <c r="AA8" s="86">
        <f t="shared" si="202"/>
        <v>0</v>
      </c>
      <c r="AB8" s="61">
        <f t="shared" si="202"/>
        <v>0</v>
      </c>
      <c r="AC8" s="61">
        <f t="shared" si="202"/>
        <v>0</v>
      </c>
      <c r="AD8" s="61">
        <f t="shared" ref="AD8" si="205">AD9+AD10+AD11+AD12+AD13+AD14+AD15+AD16+AD17+AD18+AD19+AD20</f>
        <v>0</v>
      </c>
      <c r="AE8" s="86">
        <f t="shared" si="202"/>
        <v>0</v>
      </c>
      <c r="AF8" s="61">
        <f t="shared" si="202"/>
        <v>0</v>
      </c>
      <c r="AG8" s="61">
        <f t="shared" si="202"/>
        <v>0</v>
      </c>
      <c r="AH8" s="61">
        <f t="shared" ref="AH8" si="206">AH9+AH10+AH11+AH12+AH13+AH14+AH15+AH16+AH17+AH18+AH19+AH20</f>
        <v>0</v>
      </c>
      <c r="AI8" s="86">
        <f t="shared" si="202"/>
        <v>0</v>
      </c>
      <c r="AJ8" s="61">
        <f t="shared" si="202"/>
        <v>0</v>
      </c>
      <c r="AK8" s="61">
        <f t="shared" si="202"/>
        <v>0</v>
      </c>
      <c r="AL8" s="61">
        <f t="shared" ref="AL8" si="207">AL9+AL10+AL11+AL12+AL13+AL14+AL15+AL16+AL17+AL18+AL19+AL20</f>
        <v>0</v>
      </c>
      <c r="AM8" s="86">
        <f t="shared" si="202"/>
        <v>0</v>
      </c>
      <c r="AN8" s="61">
        <f t="shared" si="202"/>
        <v>0</v>
      </c>
      <c r="AO8" s="61">
        <f t="shared" si="202"/>
        <v>0</v>
      </c>
      <c r="AP8" s="61">
        <f t="shared" ref="AP8" si="208">AP9+AP10+AP11+AP12+AP13+AP14+AP15+AP16+AP17+AP18+AP19+AP20</f>
        <v>0</v>
      </c>
      <c r="AQ8" s="86">
        <f t="shared" si="202"/>
        <v>0</v>
      </c>
      <c r="AR8" s="61">
        <f t="shared" si="202"/>
        <v>0</v>
      </c>
      <c r="AS8" s="61">
        <f t="shared" si="202"/>
        <v>0</v>
      </c>
      <c r="AT8" s="61">
        <f t="shared" ref="AT8" si="209">AT9+AT10+AT11+AT12+AT13+AT14+AT15+AT16+AT17+AT18+AT19+AT20</f>
        <v>0</v>
      </c>
      <c r="AU8" s="86">
        <f t="shared" ref="AU8:BM8" si="210">AU9+AU10+AU11+AU12+AU13+AU14+AU15+AU16+AU17+AU18+AU19+AU20</f>
        <v>0</v>
      </c>
      <c r="AV8" s="61">
        <f t="shared" si="210"/>
        <v>0</v>
      </c>
      <c r="AW8" s="61">
        <f t="shared" si="210"/>
        <v>0</v>
      </c>
      <c r="AX8" s="61">
        <f t="shared" ref="AX8" si="211">AX9+AX10+AX11+AX12+AX13+AX14+AX15+AX16+AX17+AX18+AX19+AX20</f>
        <v>0</v>
      </c>
      <c r="AY8" s="86">
        <f t="shared" si="210"/>
        <v>0</v>
      </c>
      <c r="AZ8" s="61">
        <f t="shared" si="210"/>
        <v>0</v>
      </c>
      <c r="BA8" s="61">
        <f t="shared" si="210"/>
        <v>0</v>
      </c>
      <c r="BB8" s="61">
        <f t="shared" ref="BB8" si="212">BB9+BB10+BB11+BB12+BB13+BB14+BB15+BB16+BB17+BB18+BB19+BB20</f>
        <v>0</v>
      </c>
      <c r="BC8" s="86">
        <f t="shared" si="210"/>
        <v>0</v>
      </c>
      <c r="BD8" s="61">
        <f t="shared" si="210"/>
        <v>0</v>
      </c>
      <c r="BE8" s="61">
        <f t="shared" si="210"/>
        <v>0</v>
      </c>
      <c r="BF8" s="61">
        <f t="shared" ref="BF8" si="213">BF9+BF10+BF11+BF12+BF13+BF14+BF15+BF16+BF17+BF18+BF19+BF20</f>
        <v>0</v>
      </c>
      <c r="BG8" s="86">
        <f t="shared" si="210"/>
        <v>0</v>
      </c>
      <c r="BH8" s="61">
        <f t="shared" si="210"/>
        <v>0</v>
      </c>
      <c r="BI8" s="61">
        <f t="shared" si="210"/>
        <v>0</v>
      </c>
      <c r="BJ8" s="61">
        <f t="shared" ref="BJ8" si="214">BJ9+BJ10+BJ11+BJ12+BJ13+BJ14+BJ15+BJ16+BJ17+BJ18+BJ19+BJ20</f>
        <v>0</v>
      </c>
      <c r="BK8" s="86">
        <f t="shared" si="210"/>
        <v>0</v>
      </c>
      <c r="BL8" s="61">
        <f t="shared" si="210"/>
        <v>0</v>
      </c>
      <c r="BM8" s="61">
        <f t="shared" si="210"/>
        <v>0</v>
      </c>
      <c r="BN8" s="61">
        <f t="shared" ref="BN8" si="215">BN9+BN10+BN11+BN12+BN13+BN14+BN15+BN16+BN17+BN18+BN19+BN20</f>
        <v>0</v>
      </c>
      <c r="BO8" s="86">
        <f t="shared" ref="BO8:CI8" si="216">BO9+BO10+BO11+BO12+BO13+BO14+BO15+BO16+BO17+BO18+BO19+BO20</f>
        <v>0</v>
      </c>
      <c r="BP8" s="61">
        <f t="shared" si="216"/>
        <v>0</v>
      </c>
      <c r="BQ8" s="61">
        <f t="shared" si="216"/>
        <v>0</v>
      </c>
      <c r="BR8" s="61">
        <f t="shared" ref="BR8" si="217">BR9+BR10+BR11+BR12+BR13+BR14+BR15+BR16+BR17+BR18+BR19+BR20</f>
        <v>0</v>
      </c>
      <c r="BS8" s="86">
        <f t="shared" si="216"/>
        <v>0</v>
      </c>
      <c r="BT8" s="61">
        <f t="shared" si="216"/>
        <v>0</v>
      </c>
      <c r="BU8" s="61">
        <f t="shared" si="216"/>
        <v>0</v>
      </c>
      <c r="BV8" s="61">
        <f t="shared" ref="BV8" si="218">BV9+BV10+BV11+BV12+BV13+BV14+BV15+BV16+BV17+BV18+BV19+BV20</f>
        <v>0</v>
      </c>
      <c r="BW8" s="86">
        <f t="shared" si="216"/>
        <v>0</v>
      </c>
      <c r="BX8" s="61">
        <f t="shared" si="216"/>
        <v>0</v>
      </c>
      <c r="BY8" s="61">
        <f t="shared" si="216"/>
        <v>0</v>
      </c>
      <c r="BZ8" s="61">
        <f t="shared" ref="BZ8" si="219">BZ9+BZ10+BZ11+BZ12+BZ13+BZ14+BZ15+BZ16+BZ17+BZ18+BZ19+BZ20</f>
        <v>0</v>
      </c>
      <c r="CA8" s="86">
        <f>CA9+CA10+CA11+CA12+CA13+CA14+CA15+CA16+CA17+CA18+CA19+CA20</f>
        <v>0</v>
      </c>
      <c r="CB8" s="61">
        <f>CB9+CB10+CB11+CB12+CB13+CB14+CB15+CB16+CB17+CB18+CB19+CB20</f>
        <v>0</v>
      </c>
      <c r="CC8" s="61">
        <f>CC9+CC10+CC11+CC12+CC13+CC14+CC15+CC16+CC17+CC18+CC19+CC20</f>
        <v>0</v>
      </c>
      <c r="CD8" s="61">
        <f>CD9+CD10+CD11+CD12+CD13+CD14+CD15+CD16+CD17+CD18+CD19+CD20</f>
        <v>0</v>
      </c>
      <c r="CE8" s="86">
        <f t="shared" si="216"/>
        <v>0</v>
      </c>
      <c r="CF8" s="61">
        <f t="shared" si="216"/>
        <v>0</v>
      </c>
      <c r="CG8" s="61">
        <f t="shared" si="216"/>
        <v>0</v>
      </c>
      <c r="CH8" s="61">
        <f t="shared" ref="CH8" si="220">CH9+CH10+CH11+CH12+CH13+CH14+CH15+CH16+CH17+CH18+CH19+CH20</f>
        <v>0</v>
      </c>
      <c r="CI8" s="86">
        <f t="shared" si="216"/>
        <v>0</v>
      </c>
      <c r="CJ8" s="61">
        <f t="shared" ref="CJ8:DM8" si="221">CJ9+CJ10+CJ11+CJ12+CJ13+CJ14+CJ15+CJ16+CJ17+CJ18+CJ19+CJ20</f>
        <v>0</v>
      </c>
      <c r="CK8" s="61">
        <f t="shared" si="221"/>
        <v>0</v>
      </c>
      <c r="CL8" s="61">
        <f t="shared" ref="CL8" si="222">CL9+CL10+CL11+CL12+CL13+CL14+CL15+CL16+CL17+CL18+CL19+CL20</f>
        <v>0</v>
      </c>
      <c r="CM8" s="86">
        <f t="shared" si="221"/>
        <v>0</v>
      </c>
      <c r="CN8" s="61">
        <f t="shared" si="221"/>
        <v>0</v>
      </c>
      <c r="CO8" s="61">
        <f t="shared" si="221"/>
        <v>0</v>
      </c>
      <c r="CP8" s="61">
        <f t="shared" ref="CP8" si="223">CP9+CP10+CP11+CP12+CP13+CP14+CP15+CP16+CP17+CP18+CP19+CP20</f>
        <v>0</v>
      </c>
      <c r="CQ8" s="86">
        <f>CQ9+CQ10+CQ11+CQ12+CQ13+CQ14+CQ15+CQ16+CQ17+CQ18+CQ19+CQ20</f>
        <v>0</v>
      </c>
      <c r="CR8" s="61">
        <f t="shared" si="221"/>
        <v>0</v>
      </c>
      <c r="CS8" s="61">
        <f t="shared" si="221"/>
        <v>0</v>
      </c>
      <c r="CT8" s="61">
        <f t="shared" ref="CT8" si="224">CT9+CT10+CT11+CT12+CT13+CT14+CT15+CT16+CT17+CT18+CT19+CT20</f>
        <v>0</v>
      </c>
      <c r="CU8" s="86">
        <f t="shared" si="221"/>
        <v>0</v>
      </c>
      <c r="CV8" s="61">
        <f t="shared" si="221"/>
        <v>0</v>
      </c>
      <c r="CW8" s="61">
        <f t="shared" si="221"/>
        <v>0</v>
      </c>
      <c r="CX8" s="61">
        <f t="shared" ref="CX8" si="225">CX9+CX10+CX11+CX12+CX13+CX14+CX15+CX16+CX17+CX18+CX19+CX20</f>
        <v>0</v>
      </c>
      <c r="CY8" s="86">
        <f t="shared" si="221"/>
        <v>0</v>
      </c>
      <c r="CZ8" s="61">
        <f t="shared" si="221"/>
        <v>0</v>
      </c>
      <c r="DA8" s="61">
        <f t="shared" si="221"/>
        <v>0</v>
      </c>
      <c r="DB8" s="61">
        <f t="shared" ref="DB8" si="226">DB9+DB10+DB11+DB12+DB13+DB14+DB15+DB16+DB17+DB18+DB19+DB20</f>
        <v>0</v>
      </c>
      <c r="DC8" s="86">
        <f t="shared" si="221"/>
        <v>0</v>
      </c>
      <c r="DD8" s="61">
        <f t="shared" si="221"/>
        <v>0</v>
      </c>
      <c r="DE8" s="61">
        <f t="shared" si="221"/>
        <v>0</v>
      </c>
      <c r="DF8" s="61">
        <f t="shared" ref="DF8" si="227">DF9+DF10+DF11+DF12+DF13+DF14+DF15+DF16+DF17+DF18+DF19+DF20</f>
        <v>0</v>
      </c>
      <c r="DG8" s="86">
        <f>DG9+DG10+DG11+DG12+DG13+DG14+DG15+DG16+DG17+DG18+DG19+DG20</f>
        <v>0</v>
      </c>
      <c r="DH8" s="61">
        <f>DH9+DH10+DH11+DH12+DH13+DH14+DH15+DH16+DH17+DH18+DH19+DH20</f>
        <v>0</v>
      </c>
      <c r="DI8" s="61">
        <f>DI9+DI10+DI11+DI12+DI13+DI14+DI15+DI16+DI17+DI18+DI19+DI20</f>
        <v>0</v>
      </c>
      <c r="DJ8" s="61">
        <f>DJ9+DJ10+DJ11+DJ12+DJ13+DJ14+DJ15+DJ16+DJ17+DJ18+DJ19+DJ20</f>
        <v>0</v>
      </c>
      <c r="DK8" s="86">
        <f t="shared" si="221"/>
        <v>0</v>
      </c>
      <c r="DL8" s="61">
        <f t="shared" si="221"/>
        <v>0</v>
      </c>
      <c r="DM8" s="61">
        <f t="shared" si="221"/>
        <v>0</v>
      </c>
      <c r="DN8" s="61">
        <f t="shared" ref="DN8" si="228">DN9+DN10+DN11+DN12+DN13+DN14+DN15+DN16+DN17+DN18+DN19+DN20</f>
        <v>0</v>
      </c>
      <c r="DO8" s="86">
        <f t="shared" ref="DO8:DY8" si="229">DO9+DO10+DO11+DO12+DO13+DO14+DO15+DO16+DO17+DO18+DO19+DO20</f>
        <v>0</v>
      </c>
      <c r="DP8" s="61">
        <f t="shared" si="229"/>
        <v>0</v>
      </c>
      <c r="DQ8" s="61">
        <f t="shared" si="229"/>
        <v>0</v>
      </c>
      <c r="DR8" s="61">
        <f t="shared" ref="DR8" si="230">DR9+DR10+DR11+DR12+DR13+DR14+DR15+DR16+DR17+DR18+DR19+DR20</f>
        <v>0</v>
      </c>
      <c r="DS8" s="86">
        <f t="shared" si="229"/>
        <v>0</v>
      </c>
      <c r="DT8" s="61">
        <f t="shared" si="229"/>
        <v>0</v>
      </c>
      <c r="DU8" s="61">
        <f t="shared" si="229"/>
        <v>0</v>
      </c>
      <c r="DV8" s="61">
        <f t="shared" ref="DV8" si="231">DV9+DV10+DV11+DV12+DV13+DV14+DV15+DV16+DV17+DV18+DV19+DV20</f>
        <v>0</v>
      </c>
      <c r="DW8" s="86">
        <f t="shared" si="229"/>
        <v>0</v>
      </c>
      <c r="DX8" s="61">
        <f t="shared" si="229"/>
        <v>0</v>
      </c>
      <c r="DY8" s="61">
        <f t="shared" si="229"/>
        <v>0</v>
      </c>
      <c r="DZ8" s="61">
        <f t="shared" ref="DZ8" si="232">DZ9+DZ10+DZ11+DZ12+DZ13+DZ14+DZ15+DZ16+DZ17+DZ18+DZ19+DZ20</f>
        <v>0</v>
      </c>
      <c r="EA8" s="86">
        <f t="shared" ref="EA8:FP8" si="233">EA9+EA10+EA11+EA12+EA13+EA14+EA15+EA16+EA17+EA18+EA19+EA20</f>
        <v>0</v>
      </c>
      <c r="EB8" s="61">
        <f t="shared" si="233"/>
        <v>0</v>
      </c>
      <c r="EC8" s="61">
        <f t="shared" si="233"/>
        <v>0</v>
      </c>
      <c r="ED8" s="61">
        <f t="shared" ref="ED8" si="234">ED9+ED10+ED11+ED12+ED13+ED14+ED15+ED16+ED17+ED18+ED19+ED20</f>
        <v>0</v>
      </c>
      <c r="EE8" s="86">
        <f t="shared" si="233"/>
        <v>0</v>
      </c>
      <c r="EF8" s="61">
        <f t="shared" si="233"/>
        <v>0</v>
      </c>
      <c r="EG8" s="61">
        <f t="shared" si="233"/>
        <v>0</v>
      </c>
      <c r="EH8" s="61">
        <f t="shared" ref="EH8" si="235">EH9+EH10+EH11+EH12+EH13+EH14+EH15+EH16+EH17+EH18+EH19+EH20</f>
        <v>0</v>
      </c>
      <c r="EI8" s="86">
        <f t="shared" ref="EI8:EO8" si="236">EI9+EI10+EI11+EI12+EI13+EI14+EI15+EI16+EI17+EI18+EI19+EI20</f>
        <v>0</v>
      </c>
      <c r="EJ8" s="61">
        <f t="shared" si="236"/>
        <v>0</v>
      </c>
      <c r="EK8" s="61">
        <f t="shared" si="236"/>
        <v>0</v>
      </c>
      <c r="EL8" s="61">
        <f t="shared" ref="EL8" si="237">EL9+EL10+EL11+EL12+EL13+EL14+EL15+EL16+EL17+EL18+EL19+EL20</f>
        <v>0</v>
      </c>
      <c r="EM8" s="86">
        <f t="shared" si="236"/>
        <v>0</v>
      </c>
      <c r="EN8" s="61">
        <f t="shared" si="236"/>
        <v>0</v>
      </c>
      <c r="EO8" s="61">
        <f t="shared" si="236"/>
        <v>0</v>
      </c>
      <c r="EP8" s="61">
        <f t="shared" ref="EP8" si="238">EP9+EP10+EP11+EP12+EP13+EP14+EP15+EP16+EP17+EP18+EP19+EP20</f>
        <v>0</v>
      </c>
      <c r="EQ8" s="86">
        <f t="shared" si="233"/>
        <v>0</v>
      </c>
      <c r="ER8" s="61">
        <f t="shared" si="233"/>
        <v>0</v>
      </c>
      <c r="ES8" s="61">
        <f t="shared" si="233"/>
        <v>0</v>
      </c>
      <c r="ET8" s="61">
        <f t="shared" ref="ET8" si="239">ET9+ET10+ET11+ET12+ET13+ET14+ET15+ET16+ET17+ET18+ET19+ET20</f>
        <v>0</v>
      </c>
      <c r="EU8" s="86">
        <f>EU9+EU10+EU11+EU12+EU13+EU14+EU15+EU16+EU17+EU18+EU19+EU20</f>
        <v>0</v>
      </c>
      <c r="EV8" s="61">
        <f>EV9+EV10+EV11+EV12+EV13+EV14+EV15+EV16+EV17+EV18+EV19+EV20</f>
        <v>0</v>
      </c>
      <c r="EW8" s="61">
        <f>EW9+EW10+EW11+EW12+EW13+EW14+EW15+EW16+EW17+EW18+EW19+EW20</f>
        <v>0</v>
      </c>
      <c r="EX8" s="61">
        <f>EX9+EX10+EX11+EX12+EX13+EX14+EX15+EX16+EX17+EX18+EX19+EX20</f>
        <v>0</v>
      </c>
      <c r="EY8" s="86">
        <f t="shared" si="233"/>
        <v>0</v>
      </c>
      <c r="EZ8" s="61">
        <f t="shared" si="233"/>
        <v>0</v>
      </c>
      <c r="FA8" s="61">
        <f t="shared" si="233"/>
        <v>0</v>
      </c>
      <c r="FB8" s="61">
        <f t="shared" ref="FB8" si="240">FB9+FB10+FB11+FB12+FB13+FB14+FB15+FB16+FB17+FB18+FB19+FB20</f>
        <v>0</v>
      </c>
      <c r="FC8" s="86">
        <f t="shared" si="233"/>
        <v>0</v>
      </c>
      <c r="FD8" s="61">
        <f t="shared" si="233"/>
        <v>0</v>
      </c>
      <c r="FE8" s="61">
        <f t="shared" si="233"/>
        <v>0</v>
      </c>
      <c r="FF8" s="61">
        <f t="shared" ref="FF8" si="241">FF9+FF10+FF11+FF12+FF13+FF14+FF15+FF16+FF17+FF18+FF19+FF20</f>
        <v>0</v>
      </c>
      <c r="FG8" s="86">
        <f t="shared" ref="FG8:FM8" si="242">FG9+FG10+FG11+FG12+FG13+FG14+FG15+FG16+FG17+FG18+FG19+FG20</f>
        <v>0</v>
      </c>
      <c r="FH8" s="61">
        <f t="shared" si="242"/>
        <v>0</v>
      </c>
      <c r="FI8" s="61">
        <f t="shared" si="242"/>
        <v>0</v>
      </c>
      <c r="FJ8" s="61">
        <f t="shared" ref="FJ8" si="243">FJ9+FJ10+FJ11+FJ12+FJ13+FJ14+FJ15+FJ16+FJ17+FJ18+FJ19+FJ20</f>
        <v>0</v>
      </c>
      <c r="FK8" s="86">
        <f t="shared" si="242"/>
        <v>0</v>
      </c>
      <c r="FL8" s="61">
        <f t="shared" si="242"/>
        <v>0</v>
      </c>
      <c r="FM8" s="61">
        <f t="shared" si="242"/>
        <v>0</v>
      </c>
      <c r="FN8" s="61">
        <f t="shared" ref="FN8" si="244">FN9+FN10+FN11+FN12+FN13+FN14+FN15+FN16+FN17+FN18+FN19+FN20</f>
        <v>0</v>
      </c>
      <c r="FO8" s="86">
        <f t="shared" si="233"/>
        <v>0</v>
      </c>
      <c r="FP8" s="61">
        <f t="shared" si="233"/>
        <v>0</v>
      </c>
      <c r="FQ8" s="61">
        <f t="shared" ref="FQ8:GG8" si="245">FQ9+FQ10+FQ11+FQ12+FQ13+FQ14+FQ15+FQ16+FQ17+FQ18+FQ19+FQ20</f>
        <v>0</v>
      </c>
      <c r="FR8" s="61">
        <f t="shared" ref="FR8" si="246">FR9+FR10+FR11+FR12+FR13+FR14+FR15+FR16+FR17+FR18+FR19+FR20</f>
        <v>0</v>
      </c>
      <c r="FS8" s="197">
        <f t="shared" si="245"/>
        <v>0</v>
      </c>
      <c r="FT8" s="61">
        <f t="shared" si="245"/>
        <v>0</v>
      </c>
      <c r="FU8" s="61">
        <f t="shared" ref="FU8:FV8" si="247">FU9+FU10+FU11+FU12+FU13+FU14+FU15+FU16+FU17+FU18+FU19+FU20</f>
        <v>0</v>
      </c>
      <c r="FV8" s="185">
        <f t="shared" si="247"/>
        <v>0</v>
      </c>
      <c r="FW8" s="86">
        <f t="shared" si="245"/>
        <v>0</v>
      </c>
      <c r="FX8" s="61">
        <f t="shared" si="245"/>
        <v>0</v>
      </c>
      <c r="FY8" s="61">
        <f t="shared" si="245"/>
        <v>0</v>
      </c>
      <c r="FZ8" s="185">
        <f t="shared" ref="FZ8" si="248">FZ9+FZ10+FZ11+FZ12+FZ13+FZ14+FZ15+FZ16+FZ17+FZ18+FZ19+FZ20</f>
        <v>0</v>
      </c>
      <c r="GA8" s="86">
        <f t="shared" si="245"/>
        <v>0</v>
      </c>
      <c r="GB8" s="61">
        <f t="shared" si="245"/>
        <v>0</v>
      </c>
      <c r="GC8" s="61">
        <f t="shared" si="245"/>
        <v>0</v>
      </c>
      <c r="GD8" s="185">
        <f t="shared" ref="GD8" si="249">GD9+GD10+GD11+GD12+GD13+GD14+GD15+GD16+GD17+GD18+GD19+GD20</f>
        <v>0</v>
      </c>
      <c r="GE8" s="282">
        <f t="shared" si="245"/>
        <v>0</v>
      </c>
      <c r="GF8" s="283">
        <f t="shared" si="245"/>
        <v>0</v>
      </c>
      <c r="GG8" s="283">
        <f t="shared" si="245"/>
        <v>0</v>
      </c>
      <c r="GH8" s="284">
        <f t="shared" ref="GH8" si="250">GH9+GH10+GH11+GH12+GH13+GH14+GH15+GH16+GH17+GH18+GH19+GH20</f>
        <v>0</v>
      </c>
      <c r="GI8" s="86">
        <f t="shared" ref="GI8:GS8" si="251">GI9+GI10+GI11+GI12+GI13+GI14+GI15+GI16+GI17+GI18+GI19+GI20</f>
        <v>0</v>
      </c>
      <c r="GJ8" s="61">
        <f t="shared" si="251"/>
        <v>0</v>
      </c>
      <c r="GK8" s="61">
        <f t="shared" si="251"/>
        <v>0</v>
      </c>
      <c r="GL8" s="185">
        <f t="shared" ref="GL8" si="252">GL9+GL10+GL11+GL12+GL13+GL14+GL15+GL16+GL17+GL18+GL19+GL20</f>
        <v>0</v>
      </c>
      <c r="GM8" s="86">
        <f t="shared" si="251"/>
        <v>0</v>
      </c>
      <c r="GN8" s="61">
        <f t="shared" si="251"/>
        <v>0</v>
      </c>
      <c r="GO8" s="61">
        <f t="shared" si="251"/>
        <v>0</v>
      </c>
      <c r="GP8" s="61">
        <f t="shared" ref="GP8" si="253">GP9+GP10+GP11+GP12+GP13+GP14+GP15+GP16+GP17+GP18+GP19+GP20</f>
        <v>0</v>
      </c>
      <c r="GQ8" s="86">
        <f t="shared" si="251"/>
        <v>0</v>
      </c>
      <c r="GR8" s="61">
        <f t="shared" si="251"/>
        <v>0</v>
      </c>
      <c r="GS8" s="61">
        <f t="shared" si="251"/>
        <v>0</v>
      </c>
      <c r="GT8" s="61">
        <f t="shared" ref="GT8" si="254">GT9+GT10+GT11+GT12+GT13+GT14+GT15+GT16+GT17+GT18+GT19+GT20</f>
        <v>0</v>
      </c>
      <c r="GU8" s="86">
        <f t="shared" ref="GU8" si="255">GU9+GU10+GU11+GU12+GU13+GU14+GU15+GU16+GU17+GU18+GU19+GU20</f>
        <v>0</v>
      </c>
      <c r="GV8" s="61">
        <f t="shared" ref="GV8" si="256">GV9+GV10+GV11+GV12+GV13+GV14+GV15+GV16+GV17+GV18+GV19+GV20</f>
        <v>0</v>
      </c>
      <c r="GW8" s="61">
        <f t="shared" ref="GW8" si="257">GW9+GW10+GW11+GW12+GW13+GW14+GW15+GW16+GW17+GW18+GW19+GW20</f>
        <v>0</v>
      </c>
      <c r="GX8" s="61">
        <f t="shared" ref="GX8" si="258">GX9+GX10+GX11+GX12+GX13+GX14+GX15+GX16+GX17+GX18+GX19+GX20</f>
        <v>0</v>
      </c>
      <c r="GY8" s="86">
        <f t="shared" ref="GY8" si="259">GY9+GY10+GY11+GY12+GY13+GY14+GY15+GY16+GY17+GY18+GY19+GY20</f>
        <v>0</v>
      </c>
      <c r="GZ8" s="61">
        <f t="shared" ref="GZ8" si="260">GZ9+GZ10+GZ11+GZ12+GZ13+GZ14+GZ15+GZ16+GZ17+GZ18+GZ19+GZ20</f>
        <v>0</v>
      </c>
      <c r="HA8" s="61">
        <f t="shared" ref="HA8:HB8" si="261">HA9+HA10+HA11+HA12+HA13+HA14+HA15+HA16+HA17+HA18+HA19+HA20</f>
        <v>0</v>
      </c>
      <c r="HB8" s="61">
        <f t="shared" si="261"/>
        <v>0</v>
      </c>
      <c r="HC8" s="86">
        <f t="shared" ref="HC8" si="262">HC9+HC10+HC11+HC12+HC13+HC14+HC15+HC16+HC17+HC18+HC19+HC20</f>
        <v>0</v>
      </c>
      <c r="HD8" s="61">
        <f t="shared" ref="HD8" si="263">HD9+HD10+HD11+HD12+HD13+HD14+HD15+HD16+HD17+HD18+HD19+HD20</f>
        <v>0</v>
      </c>
      <c r="HE8" s="61">
        <f t="shared" ref="HE8:HI8" si="264">HE9+HE10+HE11+HE12+HE13+HE14+HE15+HE16+HE17+HE18+HE19+HE20</f>
        <v>0</v>
      </c>
      <c r="HF8" s="61">
        <f t="shared" ref="HF8" si="265">HF9+HF10+HF11+HF12+HF13+HF14+HF15+HF16+HF17+HF18+HF19+HF20</f>
        <v>0</v>
      </c>
      <c r="HG8" s="86">
        <f t="shared" si="264"/>
        <v>0</v>
      </c>
      <c r="HH8" s="61">
        <f t="shared" si="264"/>
        <v>0</v>
      </c>
      <c r="HI8" s="61">
        <f t="shared" si="264"/>
        <v>0</v>
      </c>
      <c r="HJ8" s="61">
        <f t="shared" ref="HJ8" si="266">HJ9+HJ10+HJ11+HJ12+HJ13+HJ14+HJ15+HJ16+HJ17+HJ18+HJ19+HJ20</f>
        <v>0</v>
      </c>
      <c r="HK8" s="86">
        <f t="shared" ref="HK8" si="267">HK9+HK10+HK11+HK12+HK13+HK14+HK15+HK16+HK17+HK18+HK19+HK20</f>
        <v>0</v>
      </c>
      <c r="HL8" s="61">
        <f t="shared" ref="HL8" si="268">HL9+HL10+HL11+HL12+HL13+HL14+HL15+HL16+HL17+HL18+HL19+HL20</f>
        <v>0</v>
      </c>
      <c r="HM8" s="61">
        <f t="shared" ref="HM8" si="269">HM9+HM10+HM11+HM12+HM13+HM14+HM15+HM16+HM17+HM18+HM19+HM20</f>
        <v>0</v>
      </c>
      <c r="HN8" s="61">
        <f t="shared" ref="HN8" si="270">HN9+HN10+HN11+HN12+HN13+HN14+HN15+HN16+HN17+HN18+HN19+HN20</f>
        <v>0</v>
      </c>
      <c r="HO8" s="86">
        <f t="shared" ref="HO8" si="271">HO9+HO10+HO11+HO12+HO13+HO14+HO15+HO16+HO17+HO18+HO19+HO20</f>
        <v>0</v>
      </c>
      <c r="HP8" s="61">
        <f t="shared" ref="HP8" si="272">HP9+HP10+HP11+HP12+HP13+HP14+HP15+HP16+HP17+HP18+HP19+HP20</f>
        <v>0</v>
      </c>
      <c r="HQ8" s="61">
        <f t="shared" ref="HQ8:HR8" si="273">HQ9+HQ10+HQ11+HQ12+HQ13+HQ14+HQ15+HQ16+HQ17+HQ18+HQ19+HQ20</f>
        <v>0</v>
      </c>
      <c r="HR8" s="61">
        <f t="shared" si="273"/>
        <v>0</v>
      </c>
      <c r="HS8" s="86"/>
      <c r="HT8" s="61">
        <f t="shared" ref="HT8" si="274">HT9+HT10+HT11+HT12+HT13+HT14+HT15+HT16+HT17+HT18+HT19+HT20</f>
        <v>0</v>
      </c>
      <c r="HU8" s="61">
        <f t="shared" ref="HU8:HV8" si="275">HU9+HU10+HU11+HU12+HU13+HU14+HU15+HU16+HU17+HU18+HU19+HU20</f>
        <v>0</v>
      </c>
      <c r="HV8" s="61">
        <f t="shared" si="275"/>
        <v>0</v>
      </c>
      <c r="HW8" s="86">
        <f t="shared" ref="HW8" si="276">HW9+HW10+HW11+HW12+HW13+HW14+HW15+HW16+HW17+HW18+HW19+HW20</f>
        <v>0</v>
      </c>
      <c r="HX8" s="61">
        <f t="shared" ref="HX8" si="277">HX9+HX10+HX11+HX12+HX13+HX14+HX15+HX16+HX17+HX18+HX19+HX20</f>
        <v>0</v>
      </c>
      <c r="HY8" s="61">
        <f t="shared" ref="HY8:HZ8" si="278">HY9+HY10+HY11+HY12+HY13+HY14+HY15+HY16+HY17+HY18+HY19+HY20</f>
        <v>0</v>
      </c>
      <c r="HZ8" s="61">
        <f t="shared" si="278"/>
        <v>0</v>
      </c>
      <c r="IA8" s="86">
        <f t="shared" ref="IA8" si="279">IA9+IA10+IA11+IA12+IA13+IA14+IA15+IA16+IA17+IA18+IA19+IA20</f>
        <v>0</v>
      </c>
      <c r="IB8" s="61">
        <f t="shared" ref="IB8" si="280">IB9+IB10+IB11+IB12+IB13+IB14+IB15+IB16+IB17+IB18+IB19+IB20</f>
        <v>0</v>
      </c>
      <c r="IC8" s="61">
        <f t="shared" ref="IC8" si="281">IC9+IC10+IC11+IC12+IC13+IC14+IC15+IC16+IC17+IC18+IC19+IC20</f>
        <v>0</v>
      </c>
      <c r="ID8" s="61">
        <f t="shared" ref="ID8" si="282">ID9+ID10+ID11+ID12+ID13+ID14+ID15+ID16+ID17+ID18+ID19+ID20</f>
        <v>0</v>
      </c>
      <c r="IE8" s="307">
        <f t="shared" ref="IE8" si="283">IE9+IE10+IE11+IE12+IE13+IE14+IE15+IE16+IE17+IE18+IE19+IE20</f>
        <v>0</v>
      </c>
      <c r="IF8" s="300">
        <f t="shared" ref="IF8" si="284">IF9+IF10+IF11+IF12+IF13+IF14+IF15+IF16+IF17+IF18+IF19+IF20</f>
        <v>0</v>
      </c>
      <c r="IG8" s="300">
        <f t="shared" ref="IG8:IH8" si="285">IG9+IG10+IG11+IG12+IG13+IG14+IG15+IG16+IG17+IG18+IG19+IG20</f>
        <v>0</v>
      </c>
      <c r="IH8" s="300">
        <f t="shared" si="285"/>
        <v>0</v>
      </c>
      <c r="II8" s="86">
        <f t="shared" ref="II8" si="286">II9+II10+II11+II12+II13+II14+II15+II16+II17+II18+II19+II20</f>
        <v>0</v>
      </c>
      <c r="IJ8" s="61">
        <f t="shared" ref="IJ8" si="287">IJ9+IJ10+IJ11+IJ12+IJ13+IJ14+IJ15+IJ16+IJ17+IJ18+IJ19+IJ20</f>
        <v>0</v>
      </c>
      <c r="IK8" s="61">
        <f t="shared" ref="IK8" si="288">IK9+IK10+IK11+IK12+IK13+IK14+IK15+IK16+IK17+IK18+IK19+IK20</f>
        <v>0</v>
      </c>
      <c r="IL8" s="61">
        <f t="shared" ref="IL8" si="289">IL9+IL10+IL11+IL12+IL13+IL14+IL15+IL16+IL17+IL18+IL19+IL20</f>
        <v>0</v>
      </c>
      <c r="IM8" s="86">
        <f t="shared" ref="IM8" si="290">IM9+IM10+IM11+IM12+IM13+IM14+IM15+IM16+IM17+IM18+IM19+IM20</f>
        <v>0</v>
      </c>
      <c r="IN8" s="61">
        <f t="shared" ref="IN8" si="291">IN9+IN10+IN11+IN12+IN13+IN14+IN15+IN16+IN17+IN18+IN19+IN20</f>
        <v>0</v>
      </c>
      <c r="IO8" s="61">
        <f t="shared" ref="IO8:IP8" si="292">IO9+IO10+IO11+IO12+IO13+IO14+IO15+IO16+IO17+IO18+IO19+IO20</f>
        <v>0</v>
      </c>
      <c r="IP8" s="61">
        <f t="shared" si="292"/>
        <v>0</v>
      </c>
      <c r="IQ8" s="86">
        <f t="shared" ref="IQ8" si="293">IQ9+IQ10+IQ11+IQ12+IQ13+IQ14+IQ15+IQ16+IQ17+IQ18+IQ19+IQ20</f>
        <v>0</v>
      </c>
      <c r="IR8" s="61">
        <f t="shared" ref="IR8" si="294">IR9+IR10+IR11+IR12+IR13+IR14+IR15+IR16+IR17+IR18+IR19+IR20</f>
        <v>0</v>
      </c>
      <c r="IS8" s="61">
        <f t="shared" ref="IS8:IT8" si="295">IS9+IS10+IS11+IS12+IS13+IS14+IS15+IS16+IS17+IS18+IS19+IS20</f>
        <v>0</v>
      </c>
      <c r="IT8" s="61">
        <f t="shared" si="295"/>
        <v>0</v>
      </c>
      <c r="IU8" s="307">
        <f t="shared" ref="IU8" si="296">IU9+IU10+IU11+IU12+IU13+IU14+IU15+IU16+IU17+IU18+IU19+IU20</f>
        <v>0</v>
      </c>
      <c r="IV8" s="300">
        <f t="shared" ref="IV8" si="297">IV9+IV10+IV11+IV12+IV13+IV14+IV15+IV16+IV17+IV18+IV19+IV20</f>
        <v>0</v>
      </c>
      <c r="IW8" s="300">
        <f t="shared" ref="IW8" si="298">IW9+IW10+IW11+IW12+IW13+IW14+IW15+IW16+IW17+IW18+IW19+IW20</f>
        <v>0</v>
      </c>
      <c r="IX8" s="300">
        <f t="shared" ref="IX8" si="299">IX9+IX10+IX11+IX12+IX13+IX14+IX15+IX16+IX17+IX18+IX19+IX20</f>
        <v>0</v>
      </c>
      <c r="IY8" s="86">
        <f t="shared" ref="IY8" si="300">IY9+IY10+IY11+IY12+IY13+IY14+IY15+IY16+IY17+IY18+IY19+IY20</f>
        <v>0</v>
      </c>
      <c r="IZ8" s="61">
        <f t="shared" ref="IZ8" si="301">IZ9+IZ10+IZ11+IZ12+IZ13+IZ14+IZ15+IZ16+IZ17+IZ18+IZ19+IZ20</f>
        <v>0</v>
      </c>
      <c r="JA8" s="61">
        <f t="shared" ref="JA8:JB8" si="302">JA9+JA10+JA11+JA12+JA13+JA14+JA15+JA16+JA17+JA18+JA19+JA20</f>
        <v>0</v>
      </c>
      <c r="JB8" s="61">
        <f t="shared" si="302"/>
        <v>0</v>
      </c>
      <c r="JC8" s="86">
        <f t="shared" ref="JC8" si="303">JC9+JC10+JC11+JC12+JC13+JC14+JC15+JC16+JC17+JC18+JC19+JC20</f>
        <v>0</v>
      </c>
      <c r="JD8" s="61">
        <f t="shared" ref="JD8" si="304">JD9+JD10+JD11+JD12+JD13+JD14+JD15+JD16+JD17+JD18+JD19+JD20</f>
        <v>0</v>
      </c>
      <c r="JE8" s="61">
        <f t="shared" ref="JE8:JY8" si="305">JE9+JE10+JE11+JE12+JE13+JE14+JE15+JE16+JE17+JE18+JE19+JE20</f>
        <v>0</v>
      </c>
      <c r="JF8" s="61">
        <f t="shared" ref="JF8" si="306">JF9+JF10+JF11+JF12+JF13+JF14+JF15+JF16+JF17+JF18+JF19+JF20</f>
        <v>0</v>
      </c>
      <c r="JG8" s="86">
        <f t="shared" si="305"/>
        <v>0</v>
      </c>
      <c r="JH8" s="61">
        <f t="shared" si="305"/>
        <v>0</v>
      </c>
      <c r="JI8" s="61">
        <f t="shared" si="305"/>
        <v>0</v>
      </c>
      <c r="JJ8" s="61">
        <f t="shared" ref="JJ8" si="307">JJ9+JJ10+JJ11+JJ12+JJ13+JJ14+JJ15+JJ16+JJ17+JJ18+JJ19+JJ20</f>
        <v>0</v>
      </c>
      <c r="JK8" s="86">
        <f t="shared" si="305"/>
        <v>0</v>
      </c>
      <c r="JL8" s="61">
        <f t="shared" si="305"/>
        <v>0</v>
      </c>
      <c r="JM8" s="61">
        <f t="shared" si="305"/>
        <v>0</v>
      </c>
      <c r="JN8" s="61">
        <f t="shared" ref="JN8" si="308">JN9+JN10+JN11+JN12+JN13+JN14+JN15+JN16+JN17+JN18+JN19+JN20</f>
        <v>0</v>
      </c>
      <c r="JO8" s="86">
        <f t="shared" si="305"/>
        <v>0</v>
      </c>
      <c r="JP8" s="61">
        <f t="shared" si="305"/>
        <v>0</v>
      </c>
      <c r="JQ8" s="61">
        <f t="shared" si="305"/>
        <v>0</v>
      </c>
      <c r="JR8" s="61">
        <f t="shared" ref="JR8" si="309">JR9+JR10+JR11+JR12+JR13+JR14+JR15+JR16+JR17+JR18+JR19+JR20</f>
        <v>0</v>
      </c>
      <c r="JS8" s="86">
        <f t="shared" si="305"/>
        <v>0</v>
      </c>
      <c r="JT8" s="61">
        <f t="shared" si="305"/>
        <v>0</v>
      </c>
      <c r="JU8" s="61">
        <f t="shared" si="305"/>
        <v>0</v>
      </c>
      <c r="JV8" s="61">
        <f t="shared" ref="JV8" si="310">JV9+JV10+JV11+JV12+JV13+JV14+JV15+JV16+JV17+JV18+JV19+JV20</f>
        <v>0</v>
      </c>
      <c r="JW8" s="61">
        <f t="shared" si="305"/>
        <v>0</v>
      </c>
      <c r="JX8" s="61">
        <f t="shared" si="305"/>
        <v>0</v>
      </c>
      <c r="JY8" s="61">
        <f t="shared" si="305"/>
        <v>0</v>
      </c>
      <c r="JZ8" s="61">
        <f t="shared" ref="JZ8" si="311">JZ9+JZ10+JZ11+JZ12+JZ13+JZ14+JZ15+JZ16+JZ17+JZ18+JZ19+JZ20</f>
        <v>0</v>
      </c>
      <c r="KA8" s="86">
        <f t="shared" ref="KA8:KW8" si="312">KA9+KA10+KA11+KA12+KA13+KA14+KA15+KA16+KA17+KA18+KA19+KA20</f>
        <v>0</v>
      </c>
      <c r="KB8" s="61">
        <f t="shared" si="312"/>
        <v>0</v>
      </c>
      <c r="KC8" s="61">
        <f t="shared" si="312"/>
        <v>0</v>
      </c>
      <c r="KD8" s="185">
        <f t="shared" ref="KD8" si="313">KD9+KD10+KD11+KD12+KD13+KD14+KD15+KD16+KD17+KD18+KD19+KD20</f>
        <v>0</v>
      </c>
      <c r="KE8" s="86">
        <f t="shared" si="312"/>
        <v>0</v>
      </c>
      <c r="KF8" s="61">
        <f t="shared" si="312"/>
        <v>0</v>
      </c>
      <c r="KG8" s="61">
        <f t="shared" si="312"/>
        <v>0</v>
      </c>
      <c r="KH8" s="185">
        <f t="shared" ref="KH8" si="314">KH9+KH10+KH11+KH12+KH13+KH14+KH15+KH16+KH17+KH18+KH19+KH20</f>
        <v>0</v>
      </c>
      <c r="KI8" s="86">
        <f t="shared" si="312"/>
        <v>0</v>
      </c>
      <c r="KJ8" s="61">
        <f t="shared" si="312"/>
        <v>0</v>
      </c>
      <c r="KK8" s="61">
        <f t="shared" si="312"/>
        <v>0</v>
      </c>
      <c r="KL8" s="185">
        <f t="shared" ref="KL8" si="315">KL9+KL10+KL11+KL12+KL13+KL14+KL15+KL16+KL17+KL18+KL19+KL20</f>
        <v>0</v>
      </c>
      <c r="KM8" s="86">
        <f t="shared" si="312"/>
        <v>0</v>
      </c>
      <c r="KN8" s="61">
        <f t="shared" si="312"/>
        <v>0</v>
      </c>
      <c r="KO8" s="61">
        <f t="shared" si="312"/>
        <v>0</v>
      </c>
      <c r="KP8" s="185">
        <f t="shared" ref="KP8" si="316">KP9+KP10+KP11+KP12+KP13+KP14+KP15+KP16+KP17+KP18+KP19+KP20</f>
        <v>0</v>
      </c>
      <c r="KQ8" s="86">
        <f t="shared" si="312"/>
        <v>0</v>
      </c>
      <c r="KR8" s="61">
        <f t="shared" si="312"/>
        <v>0</v>
      </c>
      <c r="KS8" s="61">
        <f t="shared" si="312"/>
        <v>0</v>
      </c>
      <c r="KT8" s="185">
        <f t="shared" ref="KT8" si="317">KT9+KT10+KT11+KT12+KT13+KT14+KT15+KT16+KT17+KT18+KT19+KT20</f>
        <v>0</v>
      </c>
      <c r="KU8" s="86">
        <f t="shared" si="312"/>
        <v>0</v>
      </c>
      <c r="KV8" s="61">
        <f t="shared" si="312"/>
        <v>0</v>
      </c>
      <c r="KW8" s="61">
        <f t="shared" si="312"/>
        <v>0</v>
      </c>
      <c r="KX8" s="185">
        <f t="shared" ref="KX8" si="318">KX9+KX10+KX11+KX12+KX13+KX14+KX15+KX16+KX17+KX18+KX19+KX20</f>
        <v>0</v>
      </c>
      <c r="KY8" s="86">
        <f t="shared" ref="KY8:LE8" si="319">KY9+KY10+KY11+KY12+KY13+KY14+KY15+KY16+KY17+KY18+KY19+KY20</f>
        <v>0</v>
      </c>
      <c r="KZ8" s="61">
        <f t="shared" si="319"/>
        <v>0</v>
      </c>
      <c r="LA8" s="61">
        <f t="shared" si="319"/>
        <v>0</v>
      </c>
      <c r="LB8" s="185">
        <f t="shared" ref="LB8" si="320">LB9+LB10+LB11+LB12+LB13+LB14+LB15+LB16+LB17+LB18+LB19+LB20</f>
        <v>0</v>
      </c>
      <c r="LC8" s="86">
        <f t="shared" si="319"/>
        <v>0</v>
      </c>
      <c r="LD8" s="61">
        <f t="shared" si="319"/>
        <v>0</v>
      </c>
      <c r="LE8" s="61">
        <f t="shared" si="319"/>
        <v>0</v>
      </c>
      <c r="LF8" s="185">
        <f t="shared" ref="LF8" si="321">LF9+LF10+LF11+LF12+LF13+LF14+LF15+LF16+LF17+LF18+LF19+LF20</f>
        <v>0</v>
      </c>
      <c r="LG8" s="86">
        <f t="shared" ref="LG8:NI8" si="322">LG9+LG10+LG11+LG12+LG13+LG14+LG15+LG16+LG17+LG18+LG19+LG20</f>
        <v>0</v>
      </c>
      <c r="LH8" s="61">
        <f t="shared" si="322"/>
        <v>0</v>
      </c>
      <c r="LI8" s="61">
        <f t="shared" si="322"/>
        <v>0</v>
      </c>
      <c r="LJ8" s="185">
        <f t="shared" ref="LJ8" si="323">LJ9+LJ10+LJ11+LJ12+LJ13+LJ14+LJ15+LJ16+LJ17+LJ18+LJ19+LJ20</f>
        <v>0</v>
      </c>
      <c r="LK8" s="86">
        <f t="shared" si="322"/>
        <v>0</v>
      </c>
      <c r="LL8" s="61">
        <f t="shared" si="322"/>
        <v>0</v>
      </c>
      <c r="LM8" s="61">
        <f t="shared" si="322"/>
        <v>0</v>
      </c>
      <c r="LN8" s="185">
        <f t="shared" ref="LN8" si="324">LN9+LN10+LN11+LN12+LN13+LN14+LN15+LN16+LN17+LN18+LN19+LN20</f>
        <v>0</v>
      </c>
      <c r="LO8" s="86">
        <f t="shared" si="322"/>
        <v>0</v>
      </c>
      <c r="LP8" s="61">
        <f t="shared" si="322"/>
        <v>0</v>
      </c>
      <c r="LQ8" s="61">
        <f t="shared" si="322"/>
        <v>0</v>
      </c>
      <c r="LR8" s="185">
        <f t="shared" ref="LR8" si="325">LR9+LR10+LR11+LR12+LR13+LR14+LR15+LR16+LR17+LR18+LR19+LR20</f>
        <v>0</v>
      </c>
      <c r="LS8" s="86">
        <f t="shared" si="322"/>
        <v>0</v>
      </c>
      <c r="LT8" s="61">
        <f t="shared" si="322"/>
        <v>0</v>
      </c>
      <c r="LU8" s="61">
        <f t="shared" si="322"/>
        <v>0</v>
      </c>
      <c r="LV8" s="185">
        <f t="shared" ref="LV8" si="326">LV9+LV10+LV11+LV12+LV13+LV14+LV15+LV16+LV17+LV18+LV19+LV20</f>
        <v>0</v>
      </c>
      <c r="LW8" s="86">
        <f t="shared" si="322"/>
        <v>0</v>
      </c>
      <c r="LX8" s="61">
        <f t="shared" si="322"/>
        <v>0</v>
      </c>
      <c r="LY8" s="61">
        <f t="shared" si="322"/>
        <v>0</v>
      </c>
      <c r="LZ8" s="185">
        <f t="shared" ref="LZ8" si="327">LZ9+LZ10+LZ11+LZ12+LZ13+LZ14+LZ15+LZ16+LZ17+LZ18+LZ19+LZ20</f>
        <v>0</v>
      </c>
      <c r="MA8" s="86">
        <f t="shared" si="322"/>
        <v>0</v>
      </c>
      <c r="MB8" s="61">
        <f t="shared" si="322"/>
        <v>0</v>
      </c>
      <c r="MC8" s="61">
        <f t="shared" si="322"/>
        <v>0</v>
      </c>
      <c r="MD8" s="185">
        <f t="shared" ref="MD8" si="328">MD9+MD10+MD11+MD12+MD13+MD14+MD15+MD16+MD17+MD18+MD19+MD20</f>
        <v>0</v>
      </c>
      <c r="ME8" s="86">
        <f t="shared" si="322"/>
        <v>0</v>
      </c>
      <c r="MF8" s="61">
        <f t="shared" si="322"/>
        <v>0</v>
      </c>
      <c r="MG8" s="61">
        <f t="shared" si="322"/>
        <v>0</v>
      </c>
      <c r="MH8" s="185">
        <f t="shared" ref="MH8" si="329">MH9+MH10+MH11+MH12+MH13+MH14+MH15+MH16+MH17+MH18+MH19+MH20</f>
        <v>0</v>
      </c>
      <c r="MI8" s="86">
        <f t="shared" si="322"/>
        <v>0</v>
      </c>
      <c r="MJ8" s="61">
        <f t="shared" si="322"/>
        <v>0</v>
      </c>
      <c r="MK8" s="61">
        <f t="shared" si="322"/>
        <v>0</v>
      </c>
      <c r="ML8" s="185">
        <f t="shared" ref="ML8" si="330">ML9+ML10+ML11+ML12+ML13+ML14+ML15+ML16+ML17+ML18+ML19+ML20</f>
        <v>0</v>
      </c>
      <c r="MM8" s="86">
        <f t="shared" si="322"/>
        <v>0</v>
      </c>
      <c r="MN8" s="61">
        <f t="shared" si="322"/>
        <v>0</v>
      </c>
      <c r="MO8" s="61">
        <f t="shared" si="322"/>
        <v>0</v>
      </c>
      <c r="MP8" s="185">
        <f t="shared" ref="MP8" si="331">MP9+MP10+MP11+MP12+MP13+MP14+MP15+MP16+MP17+MP18+MP19+MP20</f>
        <v>0</v>
      </c>
      <c r="MQ8" s="86">
        <f t="shared" si="322"/>
        <v>0</v>
      </c>
      <c r="MR8" s="61">
        <f t="shared" si="322"/>
        <v>0</v>
      </c>
      <c r="MS8" s="61">
        <f t="shared" si="322"/>
        <v>0</v>
      </c>
      <c r="MT8" s="185">
        <f t="shared" ref="MT8" si="332">MT9+MT10+MT11+MT12+MT13+MT14+MT15+MT16+MT17+MT18+MT19+MT20</f>
        <v>0</v>
      </c>
      <c r="MU8" s="86">
        <f t="shared" si="322"/>
        <v>0</v>
      </c>
      <c r="MV8" s="61">
        <f t="shared" si="322"/>
        <v>0</v>
      </c>
      <c r="MW8" s="61">
        <f t="shared" si="322"/>
        <v>0</v>
      </c>
      <c r="MX8" s="185">
        <f t="shared" ref="MX8" si="333">MX9+MX10+MX11+MX12+MX13+MX14+MX15+MX16+MX17+MX18+MX19+MX20</f>
        <v>0</v>
      </c>
      <c r="MY8" s="86">
        <f t="shared" si="322"/>
        <v>0</v>
      </c>
      <c r="MZ8" s="61">
        <f t="shared" si="322"/>
        <v>0</v>
      </c>
      <c r="NA8" s="61">
        <f t="shared" si="322"/>
        <v>0</v>
      </c>
      <c r="NB8" s="185">
        <f t="shared" ref="NB8" si="334">NB9+NB10+NB11+NB12+NB13+NB14+NB15+NB16+NB17+NB18+NB19+NB20</f>
        <v>0</v>
      </c>
      <c r="NC8" s="86">
        <f t="shared" si="322"/>
        <v>0</v>
      </c>
      <c r="ND8" s="61">
        <f t="shared" si="322"/>
        <v>0</v>
      </c>
      <c r="NE8" s="61">
        <f t="shared" si="322"/>
        <v>0</v>
      </c>
      <c r="NF8" s="185">
        <f t="shared" ref="NF8" si="335">NF9+NF10+NF11+NF12+NF13+NF14+NF15+NF16+NF17+NF18+NF19+NF20</f>
        <v>0</v>
      </c>
      <c r="NG8" s="86">
        <f t="shared" si="322"/>
        <v>0</v>
      </c>
      <c r="NH8" s="61">
        <f t="shared" si="322"/>
        <v>0</v>
      </c>
      <c r="NI8" s="61">
        <f t="shared" si="322"/>
        <v>0</v>
      </c>
      <c r="NJ8" s="185">
        <f t="shared" ref="NJ8" si="336">NJ9+NJ10+NJ11+NJ12+NJ13+NJ14+NJ15+NJ16+NJ17+NJ18+NJ19+NJ20</f>
        <v>0</v>
      </c>
      <c r="NK8" s="86">
        <f t="shared" ref="NK8:PP8" si="337">NK9+NK10+NK11+NK12+NK13+NK14+NK15+NK16+NK17+NK18+NK19+NK20</f>
        <v>0</v>
      </c>
      <c r="NL8" s="61">
        <f t="shared" si="337"/>
        <v>0</v>
      </c>
      <c r="NM8" s="61">
        <f t="shared" si="337"/>
        <v>0</v>
      </c>
      <c r="NN8" s="185">
        <f t="shared" ref="NN8" si="338">NN9+NN10+NN11+NN12+NN13+NN14+NN15+NN16+NN17+NN18+NN19+NN20</f>
        <v>0</v>
      </c>
      <c r="NO8" s="86">
        <f t="shared" ref="NO8:NU8" si="339">NO9+NO10+NO11+NO12+NO13+NO14+NO15+NO16+NO17+NO18+NO19+NO20</f>
        <v>0</v>
      </c>
      <c r="NP8" s="61">
        <f t="shared" si="339"/>
        <v>0</v>
      </c>
      <c r="NQ8" s="61">
        <f t="shared" si="339"/>
        <v>0</v>
      </c>
      <c r="NR8" s="185">
        <f t="shared" ref="NR8" si="340">NR9+NR10+NR11+NR12+NR13+NR14+NR15+NR16+NR17+NR18+NR19+NR20</f>
        <v>0</v>
      </c>
      <c r="NS8" s="86">
        <f t="shared" si="339"/>
        <v>0</v>
      </c>
      <c r="NT8" s="61">
        <f t="shared" si="339"/>
        <v>0</v>
      </c>
      <c r="NU8" s="61">
        <f t="shared" si="339"/>
        <v>0</v>
      </c>
      <c r="NV8" s="185">
        <f t="shared" ref="NV8" si="341">NV9+NV10+NV11+NV12+NV13+NV14+NV15+NV16+NV17+NV18+NV19+NV20</f>
        <v>0</v>
      </c>
      <c r="NW8" s="86">
        <f t="shared" si="337"/>
        <v>0</v>
      </c>
      <c r="NX8" s="61">
        <f t="shared" si="337"/>
        <v>0</v>
      </c>
      <c r="NY8" s="61">
        <f t="shared" si="337"/>
        <v>0</v>
      </c>
      <c r="NZ8" s="185">
        <f t="shared" ref="NZ8" si="342">NZ9+NZ10+NZ11+NZ12+NZ13+NZ14+NZ15+NZ16+NZ17+NZ18+NZ19+NZ20</f>
        <v>0</v>
      </c>
      <c r="OA8" s="86">
        <f t="shared" ref="OA8:PM8" si="343">OA9+OA10+OA11+OA12+OA13+OA14+OA15+OA16+OA17+OA18+OA19+OA20</f>
        <v>0</v>
      </c>
      <c r="OB8" s="61">
        <f t="shared" si="343"/>
        <v>0</v>
      </c>
      <c r="OC8" s="61">
        <f t="shared" si="343"/>
        <v>0</v>
      </c>
      <c r="OD8" s="61">
        <f t="shared" ref="OD8" si="344">OD9+OD10+OD11+OD12+OD13+OD14+OD15+OD16+OD17+OD18+OD19+OD20</f>
        <v>0</v>
      </c>
      <c r="OE8" s="86">
        <f t="shared" si="343"/>
        <v>0</v>
      </c>
      <c r="OF8" s="61">
        <f t="shared" si="343"/>
        <v>0</v>
      </c>
      <c r="OG8" s="61">
        <f t="shared" si="343"/>
        <v>0</v>
      </c>
      <c r="OH8" s="61">
        <f t="shared" ref="OH8" si="345">OH9+OH10+OH11+OH12+OH13+OH14+OH15+OH16+OH17+OH18+OH19+OH20</f>
        <v>0</v>
      </c>
      <c r="OI8" s="86">
        <f t="shared" si="343"/>
        <v>0</v>
      </c>
      <c r="OJ8" s="61">
        <f t="shared" si="343"/>
        <v>0</v>
      </c>
      <c r="OK8" s="61">
        <f t="shared" si="343"/>
        <v>0</v>
      </c>
      <c r="OL8" s="61">
        <f t="shared" ref="OL8" si="346">OL9+OL10+OL11+OL12+OL13+OL14+OL15+OL16+OL17+OL18+OL19+OL20</f>
        <v>0</v>
      </c>
      <c r="OM8" s="86">
        <f t="shared" si="343"/>
        <v>0</v>
      </c>
      <c r="ON8" s="61">
        <f t="shared" si="343"/>
        <v>0</v>
      </c>
      <c r="OO8" s="61">
        <f t="shared" si="343"/>
        <v>0</v>
      </c>
      <c r="OP8" s="61">
        <f t="shared" ref="OP8" si="347">OP9+OP10+OP11+OP12+OP13+OP14+OP15+OP16+OP17+OP18+OP19+OP20</f>
        <v>0</v>
      </c>
      <c r="OQ8" s="197">
        <f t="shared" si="343"/>
        <v>0</v>
      </c>
      <c r="OR8" s="61">
        <f t="shared" si="343"/>
        <v>0</v>
      </c>
      <c r="OS8" s="61">
        <f t="shared" si="343"/>
        <v>0</v>
      </c>
      <c r="OT8" s="61">
        <f t="shared" ref="OT8" si="348">OT9+OT10+OT11+OT12+OT13+OT14+OT15+OT16+OT17+OT18+OT19+OT20</f>
        <v>0</v>
      </c>
      <c r="OU8" s="86">
        <f t="shared" si="343"/>
        <v>0</v>
      </c>
      <c r="OV8" s="61">
        <f t="shared" si="343"/>
        <v>0</v>
      </c>
      <c r="OW8" s="61">
        <f t="shared" si="343"/>
        <v>0</v>
      </c>
      <c r="OX8" s="61">
        <f t="shared" ref="OX8" si="349">OX9+OX10+OX11+OX12+OX13+OX14+OX15+OX16+OX17+OX18+OX19+OX20</f>
        <v>0</v>
      </c>
      <c r="OY8" s="197">
        <f t="shared" si="343"/>
        <v>0</v>
      </c>
      <c r="OZ8" s="61">
        <f t="shared" si="343"/>
        <v>0</v>
      </c>
      <c r="PA8" s="61">
        <f t="shared" si="343"/>
        <v>0</v>
      </c>
      <c r="PB8" s="61">
        <f t="shared" ref="PB8" si="350">PB9+PB10+PB11+PB12+PB13+PB14+PB15+PB16+PB17+PB18+PB19+PB20</f>
        <v>0</v>
      </c>
      <c r="PC8" s="86">
        <f t="shared" si="343"/>
        <v>0</v>
      </c>
      <c r="PD8" s="61">
        <f t="shared" si="343"/>
        <v>0</v>
      </c>
      <c r="PE8" s="61">
        <f t="shared" si="343"/>
        <v>0</v>
      </c>
      <c r="PF8" s="61">
        <f t="shared" ref="PF8" si="351">PF9+PF10+PF11+PF12+PF13+PF14+PF15+PF16+PF17+PF18+PF19+PF20</f>
        <v>0</v>
      </c>
      <c r="PG8" s="197">
        <f t="shared" si="343"/>
        <v>0</v>
      </c>
      <c r="PH8" s="61">
        <f t="shared" si="343"/>
        <v>0</v>
      </c>
      <c r="PI8" s="61">
        <f t="shared" si="343"/>
        <v>0</v>
      </c>
      <c r="PJ8" s="61">
        <f t="shared" ref="PJ8" si="352">PJ9+PJ10+PJ11+PJ12+PJ13+PJ14+PJ15+PJ16+PJ17+PJ18+PJ19+PJ20</f>
        <v>0</v>
      </c>
      <c r="PK8" s="86">
        <f t="shared" si="343"/>
        <v>0</v>
      </c>
      <c r="PL8" s="61">
        <f t="shared" si="343"/>
        <v>0</v>
      </c>
      <c r="PM8" s="61">
        <f t="shared" si="343"/>
        <v>0</v>
      </c>
      <c r="PN8" s="61">
        <f t="shared" ref="PN8" si="353">PN9+PN10+PN11+PN12+PN13+PN14+PN15+PN16+PN17+PN18+PN19+PN20</f>
        <v>0</v>
      </c>
      <c r="PO8" s="197">
        <f t="shared" si="337"/>
        <v>0</v>
      </c>
      <c r="PP8" s="61">
        <f t="shared" si="337"/>
        <v>0</v>
      </c>
      <c r="PQ8" s="61">
        <f t="shared" ref="PQ8:PY8" si="354">PQ9+PQ10+PQ11+PQ12+PQ13+PQ14+PQ15+PQ16+PQ17+PQ18+PQ19+PQ20</f>
        <v>0</v>
      </c>
      <c r="PR8" s="61">
        <f t="shared" ref="PR8" si="355">PR9+PR10+PR11+PR12+PR13+PR14+PR15+PR16+PR17+PR18+PR19+PR20</f>
        <v>0</v>
      </c>
      <c r="PS8" s="86">
        <f>PS9+PS10+PS11+PS12+PS13+PS14+PS15+PS16+PS17+PS18+PS19+PS20</f>
        <v>0</v>
      </c>
      <c r="PT8" s="61">
        <f>PT9+PT10+PT11+PT12+PT13+PT14+PT15+PT16+PT17+PT18+PT19+PT20</f>
        <v>0</v>
      </c>
      <c r="PU8" s="61">
        <f>PU9+PU10+PU11+PU12+PU13+PU14+PU15+PU16+PU17+PU18+PU19+PU20</f>
        <v>0</v>
      </c>
      <c r="PV8" s="61">
        <f>PV9+PV10+PV11+PV12+PV13+PV14+PV15+PV16+PV17+PV18+PV19+PV20</f>
        <v>0</v>
      </c>
      <c r="PW8" s="197">
        <f t="shared" si="354"/>
        <v>0</v>
      </c>
      <c r="PX8" s="61">
        <f t="shared" si="354"/>
        <v>0</v>
      </c>
      <c r="PY8" s="61">
        <f t="shared" si="354"/>
        <v>0</v>
      </c>
      <c r="PZ8" s="61">
        <f t="shared" ref="PZ8" si="356">PZ9+PZ10+PZ11+PZ12+PZ13+PZ14+PZ15+PZ16+PZ17+PZ18+PZ19+PZ20</f>
        <v>0</v>
      </c>
      <c r="QA8" s="86">
        <f t="shared" ref="QA8:RP8" si="357">QA9+QA10+QA11+QA12+QA13+QA14+QA15+QA16+QA17+QA18+QA19+QA20</f>
        <v>0</v>
      </c>
      <c r="QB8" s="61">
        <f t="shared" si="357"/>
        <v>0</v>
      </c>
      <c r="QC8" s="61">
        <f t="shared" si="357"/>
        <v>0</v>
      </c>
      <c r="QD8" s="61">
        <f t="shared" ref="QD8" si="358">QD9+QD10+QD11+QD12+QD13+QD14+QD15+QD16+QD17+QD18+QD19+QD20</f>
        <v>0</v>
      </c>
      <c r="QE8" s="197">
        <f t="shared" si="357"/>
        <v>0</v>
      </c>
      <c r="QF8" s="61">
        <f t="shared" si="357"/>
        <v>0</v>
      </c>
      <c r="QG8" s="61">
        <f t="shared" si="357"/>
        <v>0</v>
      </c>
      <c r="QH8" s="61">
        <f t="shared" ref="QH8" si="359">QH9+QH10+QH11+QH12+QH13+QH14+QH15+QH16+QH17+QH18+QH19+QH20</f>
        <v>0</v>
      </c>
      <c r="QI8" s="86">
        <f t="shared" si="357"/>
        <v>0</v>
      </c>
      <c r="QJ8" s="61">
        <f t="shared" si="357"/>
        <v>0</v>
      </c>
      <c r="QK8" s="61">
        <f t="shared" si="357"/>
        <v>0</v>
      </c>
      <c r="QL8" s="61">
        <f t="shared" ref="QL8" si="360">QL9+QL10+QL11+QL12+QL13+QL14+QL15+QL16+QL17+QL18+QL19+QL20</f>
        <v>0</v>
      </c>
      <c r="QM8" s="197">
        <f t="shared" si="357"/>
        <v>0</v>
      </c>
      <c r="QN8" s="61">
        <f t="shared" si="357"/>
        <v>0</v>
      </c>
      <c r="QO8" s="61">
        <f t="shared" si="357"/>
        <v>0</v>
      </c>
      <c r="QP8" s="61">
        <f t="shared" ref="QP8" si="361">QP9+QP10+QP11+QP12+QP13+QP14+QP15+QP16+QP17+QP18+QP19+QP20</f>
        <v>0</v>
      </c>
      <c r="QQ8" s="197">
        <f t="shared" si="357"/>
        <v>0</v>
      </c>
      <c r="QR8" s="61">
        <f t="shared" si="357"/>
        <v>0</v>
      </c>
      <c r="QS8" s="61">
        <f t="shared" si="357"/>
        <v>0</v>
      </c>
      <c r="QT8" s="61">
        <f t="shared" ref="QT8" si="362">QT9+QT10+QT11+QT12+QT13+QT14+QT15+QT16+QT17+QT18+QT19+QT20</f>
        <v>0</v>
      </c>
      <c r="QU8" s="197">
        <f t="shared" si="357"/>
        <v>0</v>
      </c>
      <c r="QV8" s="61">
        <f t="shared" si="357"/>
        <v>0</v>
      </c>
      <c r="QW8" s="61">
        <f t="shared" si="357"/>
        <v>0</v>
      </c>
      <c r="QX8" s="61">
        <f t="shared" ref="QX8" si="363">QX9+QX10+QX11+QX12+QX13+QX14+QX15+QX16+QX17+QX18+QX19+QX20</f>
        <v>0</v>
      </c>
      <c r="QY8" s="197">
        <f t="shared" si="357"/>
        <v>0</v>
      </c>
      <c r="QZ8" s="61">
        <f t="shared" si="357"/>
        <v>0</v>
      </c>
      <c r="RA8" s="61">
        <f t="shared" si="357"/>
        <v>0</v>
      </c>
      <c r="RB8" s="61">
        <f t="shared" ref="RB8" si="364">RB9+RB10+RB11+RB12+RB13+RB14+RB15+RB16+RB17+RB18+RB19+RB20</f>
        <v>0</v>
      </c>
      <c r="RC8" s="86">
        <f t="shared" si="357"/>
        <v>0</v>
      </c>
      <c r="RD8" s="61">
        <f t="shared" si="357"/>
        <v>0</v>
      </c>
      <c r="RE8" s="61">
        <f t="shared" si="357"/>
        <v>0</v>
      </c>
      <c r="RF8" s="61">
        <f t="shared" ref="RF8" si="365">RF9+RF10+RF11+RF12+RF13+RF14+RF15+RF16+RF17+RF18+RF19+RF20</f>
        <v>0</v>
      </c>
      <c r="RG8" s="197">
        <f t="shared" si="357"/>
        <v>0</v>
      </c>
      <c r="RH8" s="61">
        <f t="shared" si="357"/>
        <v>0</v>
      </c>
      <c r="RI8" s="61">
        <f t="shared" si="357"/>
        <v>0</v>
      </c>
      <c r="RJ8" s="61">
        <f t="shared" ref="RJ8" si="366">RJ9+RJ10+RJ11+RJ12+RJ13+RJ14+RJ15+RJ16+RJ17+RJ18+RJ19+RJ20</f>
        <v>0</v>
      </c>
      <c r="RK8" s="86">
        <f t="shared" si="357"/>
        <v>0</v>
      </c>
      <c r="RL8" s="61">
        <f t="shared" si="357"/>
        <v>0</v>
      </c>
      <c r="RM8" s="61">
        <f t="shared" si="357"/>
        <v>0</v>
      </c>
      <c r="RN8" s="61">
        <f t="shared" ref="RN8" si="367">RN9+RN10+RN11+RN12+RN13+RN14+RN15+RN16+RN17+RN18+RN19+RN20</f>
        <v>0</v>
      </c>
      <c r="RO8" s="360">
        <f t="shared" si="357"/>
        <v>0</v>
      </c>
      <c r="RP8" s="300">
        <f t="shared" si="357"/>
        <v>0</v>
      </c>
      <c r="RQ8" s="300">
        <f t="shared" ref="RQ8:TG8" si="368">RQ9+RQ10+RQ11+RQ12+RQ13+RQ14+RQ15+RQ16+RQ17+RQ18+RQ19+RQ20</f>
        <v>0</v>
      </c>
      <c r="RR8" s="300">
        <f t="shared" ref="RR8" si="369">RR9+RR10+RR11+RR12+RR13+RR14+RR15+RR16+RR17+RR18+RR19+RR20</f>
        <v>0</v>
      </c>
      <c r="RS8" s="360">
        <f t="shared" si="368"/>
        <v>0</v>
      </c>
      <c r="RT8" s="300">
        <f t="shared" si="368"/>
        <v>0</v>
      </c>
      <c r="RU8" s="300">
        <f t="shared" si="368"/>
        <v>0</v>
      </c>
      <c r="RV8" s="300">
        <f t="shared" ref="RV8" si="370">RV9+RV10+RV11+RV12+RV13+RV14+RV15+RV16+RV17+RV18+RV19+RV20</f>
        <v>0</v>
      </c>
      <c r="RW8" s="61">
        <f t="shared" si="368"/>
        <v>0</v>
      </c>
      <c r="RX8" s="61">
        <f t="shared" si="368"/>
        <v>0</v>
      </c>
      <c r="RY8" s="61">
        <f t="shared" si="368"/>
        <v>0</v>
      </c>
      <c r="RZ8" s="61">
        <f t="shared" ref="RZ8" si="371">RZ9+RZ10+RZ11+RZ12+RZ13+RZ14+RZ15+RZ16+RZ17+RZ18+RZ19+RZ20</f>
        <v>0</v>
      </c>
      <c r="SA8" s="86">
        <f t="shared" si="368"/>
        <v>0</v>
      </c>
      <c r="SB8" s="61">
        <f t="shared" si="368"/>
        <v>0</v>
      </c>
      <c r="SC8" s="61">
        <f t="shared" si="368"/>
        <v>0</v>
      </c>
      <c r="SD8" s="61">
        <f t="shared" ref="SD8" si="372">SD9+SD10+SD11+SD12+SD13+SD14+SD15+SD16+SD17+SD18+SD19+SD20</f>
        <v>0</v>
      </c>
      <c r="SE8" s="197">
        <f t="shared" si="368"/>
        <v>0</v>
      </c>
      <c r="SF8" s="61">
        <f t="shared" si="368"/>
        <v>0</v>
      </c>
      <c r="SG8" s="61">
        <f t="shared" si="368"/>
        <v>0</v>
      </c>
      <c r="SH8" s="61">
        <f t="shared" ref="SH8" si="373">SH9+SH10+SH11+SH12+SH13+SH14+SH15+SH16+SH17+SH18+SH19+SH20</f>
        <v>0</v>
      </c>
      <c r="SI8" s="197">
        <f t="shared" si="368"/>
        <v>76960</v>
      </c>
      <c r="SJ8" s="61">
        <f t="shared" si="368"/>
        <v>90877</v>
      </c>
      <c r="SK8" s="61">
        <f t="shared" si="368"/>
        <v>59127.220000000008</v>
      </c>
      <c r="SL8" s="61">
        <f t="shared" ref="SL8" si="374">SL9+SL10+SL11+SL12+SL13+SL14+SL15+SL16+SL17+SL18+SL19+SL20</f>
        <v>59094.15</v>
      </c>
      <c r="SM8" s="197">
        <f t="shared" si="368"/>
        <v>3000</v>
      </c>
      <c r="SN8" s="61">
        <f t="shared" si="368"/>
        <v>6000</v>
      </c>
      <c r="SO8" s="61">
        <f t="shared" si="368"/>
        <v>3047.2</v>
      </c>
      <c r="SP8" s="61">
        <f t="shared" ref="SP8" si="375">SP9+SP10+SP11+SP12+SP13+SP14+SP15+SP16+SP17+SP18+SP19+SP20</f>
        <v>3047.2</v>
      </c>
      <c r="SQ8" s="197">
        <f t="shared" si="368"/>
        <v>0</v>
      </c>
      <c r="SR8" s="61">
        <f t="shared" si="368"/>
        <v>0</v>
      </c>
      <c r="SS8" s="61">
        <f t="shared" si="368"/>
        <v>0</v>
      </c>
      <c r="ST8" s="61">
        <f t="shared" ref="ST8" si="376">ST9+ST10+ST11+ST12+ST13+ST14+ST15+ST16+ST17+ST18+ST19+ST20</f>
        <v>0</v>
      </c>
      <c r="SU8" s="197">
        <f t="shared" si="368"/>
        <v>0</v>
      </c>
      <c r="SV8" s="61">
        <f t="shared" si="368"/>
        <v>0</v>
      </c>
      <c r="SW8" s="61">
        <f t="shared" si="368"/>
        <v>0</v>
      </c>
      <c r="SX8" s="61">
        <f t="shared" ref="SX8" si="377">SX9+SX10+SX11+SX12+SX13+SX14+SX15+SX16+SX17+SX18+SX19+SX20</f>
        <v>0</v>
      </c>
      <c r="SY8" s="197">
        <f t="shared" si="368"/>
        <v>0</v>
      </c>
      <c r="SZ8" s="61">
        <f t="shared" si="368"/>
        <v>0</v>
      </c>
      <c r="TA8" s="61">
        <f t="shared" si="368"/>
        <v>0</v>
      </c>
      <c r="TB8" s="197">
        <f t="shared" ref="TB8" si="378">TB9+TB10+TB11+TB12+TB13+TB14+TB15+TB16+TB17+TB18+TB19+TB20</f>
        <v>0</v>
      </c>
      <c r="TC8" s="197">
        <f t="shared" si="368"/>
        <v>0</v>
      </c>
      <c r="TD8" s="61">
        <f t="shared" si="368"/>
        <v>0</v>
      </c>
      <c r="TE8" s="61">
        <f t="shared" si="368"/>
        <v>0</v>
      </c>
      <c r="TF8" s="61">
        <f t="shared" ref="TF8" si="379">TF9+TF10+TF11+TF12+TF13+TF14+TF15+TF16+TF17+TF18+TF19+TF20</f>
        <v>0</v>
      </c>
      <c r="TG8" s="197">
        <f t="shared" si="368"/>
        <v>0</v>
      </c>
      <c r="TH8" s="61">
        <f t="shared" ref="TH8:TI8" si="380">TH9+TH10+TH11+TH12+TH13+TH14+TH15+TH16+TH17+TH18+TH19+TH20</f>
        <v>0</v>
      </c>
      <c r="TI8" s="61">
        <f t="shared" si="380"/>
        <v>0</v>
      </c>
      <c r="TJ8" s="87">
        <f t="shared" ref="TJ8:TM8" si="381">TJ9+TJ10+TJ11+TJ12+TJ13+TJ14+TJ15+TJ16+TJ17+TJ18+TJ19+TJ20</f>
        <v>0</v>
      </c>
      <c r="TK8" s="197">
        <f t="shared" si="381"/>
        <v>0</v>
      </c>
      <c r="TL8" s="61">
        <f t="shared" si="381"/>
        <v>0</v>
      </c>
      <c r="TM8" s="61">
        <f t="shared" si="381"/>
        <v>0</v>
      </c>
      <c r="TN8" s="87">
        <f t="shared" ref="TN8:TR8" si="382">TN9+TN10+TN11+TN12+TN13+TN14+TN15+TN16+TN17+TN18+TN19+TN20</f>
        <v>0</v>
      </c>
      <c r="TO8" s="197">
        <f t="shared" si="382"/>
        <v>0</v>
      </c>
      <c r="TP8" s="61">
        <f t="shared" si="382"/>
        <v>0</v>
      </c>
      <c r="TQ8" s="61">
        <f t="shared" si="382"/>
        <v>0</v>
      </c>
      <c r="TR8" s="87">
        <f t="shared" si="382"/>
        <v>0</v>
      </c>
      <c r="TS8" s="278"/>
      <c r="TT8" s="278"/>
      <c r="TU8" s="278"/>
      <c r="TV8" s="278"/>
      <c r="TW8" s="278"/>
      <c r="TX8" s="278"/>
      <c r="TY8" s="278"/>
    </row>
    <row r="9" spans="1:545" outlineLevel="2" x14ac:dyDescent="0.2">
      <c r="A9" s="101" t="s">
        <v>284</v>
      </c>
      <c r="B9" s="102" t="s">
        <v>285</v>
      </c>
      <c r="C9" s="88">
        <f>G9+K9+O9+S9+W9+AA9+AE9+AI9+AM9+AQ9+AU9+AY9+BC9+BG9+BK9+BO9+BS9+BW9+CA9+CE9+CI9+CM9+CQ9+CU9+CY9+DC9+DG9+DK9+DO9+DS9+DW9+EA9+EE9+EI9+EM9+EQ9+EU9+EY9+FC9+FG9+FK9+FO9+FS9+FW9+GA9+GE9+GI9+GM9+GQ9+GU9+GY9+HC9+HG9+HK9+HO9+HS9+HW9+IA9+IE9+II9+IM9+IQ9+IU9+IY9+JC9+JG9+JK9+JO9+JS9+JW9+KA9+KE9+KI9+KM9+KQ9+KU9+KY9+LC9+LG9+LK9+LO9+LS9+LW9+MA9+ME9+MI9+MM9+MQ9+MU9+MY9+NC9+NG9+NK9+NO9+NS9+NW9+OA9+OE9+OI9+OM9+OQ9+OU9+OY9+PC9+PG9+PK9+PO9+PS9+PW9+QA9+QE9+QI9+QM9+QQ9+QU9+QY9+RC9+RG9+RK9+RO9+RS9+RW9+SA9+SE9+SI9+SM9+SQ9+SU9+SY9+TC9+TG9+TK9+TO9</f>
        <v>38000</v>
      </c>
      <c r="D9" s="88">
        <f t="shared" ref="D9:F9" si="383">H9+L9+P9+T9+X9+AB9+AF9+AJ9+AN9+AR9+AV9+AZ9+BD9+BH9+BL9+BP9+BT9+BX9+CB9+CF9+CJ9+CN9+CR9+CV9+CZ9+DD9+DH9+DL9+DP9+DT9+DX9+EB9+EF9+EJ9+EN9+ER9+EV9+EZ9+FD9+FH9+FL9+FP9+FT9+FX9+GB9+GF9+GJ9+GN9+GR9+GV9+GZ9+HD9+HH9+HL9+HP9+HT9+HX9+IB9+IF9+IJ9+IN9+IR9+IV9+IZ9+JD9+JH9+JL9+JP9+JT9+JX9+KB9+KF9+KJ9+KN9+KR9+KV9+KZ9+LD9+LH9+LL9+LP9+LT9+LX9+MB9+MF9+MJ9+MN9+MR9+MV9+MZ9+ND9+NH9+NL9+NP9+NT9+NX9+OB9+OF9+OJ9+ON9+OR9+OV9+OZ9+PD9+PH9+PL9+PP9+PT9+PX9+QB9+QF9+QJ9+QN9+QR9+QV9+QZ9+RD9+RH9+RL9+RP9+RT9+RX9+SB9+SF9+SJ9+SN9+SR9+SV9+SZ9+TD9+TH9+TL9+TP9</f>
        <v>41500</v>
      </c>
      <c r="E9" s="88">
        <f t="shared" si="383"/>
        <v>25290</v>
      </c>
      <c r="F9" s="88">
        <f t="shared" si="383"/>
        <v>25290</v>
      </c>
      <c r="G9" s="88"/>
      <c r="H9" s="63"/>
      <c r="I9" s="63"/>
      <c r="J9" s="63"/>
      <c r="K9" s="88"/>
      <c r="L9" s="63"/>
      <c r="M9" s="63"/>
      <c r="N9" s="63"/>
      <c r="O9" s="88"/>
      <c r="P9" s="63"/>
      <c r="Q9" s="63"/>
      <c r="R9" s="63"/>
      <c r="S9" s="88"/>
      <c r="T9" s="63"/>
      <c r="U9" s="63"/>
      <c r="V9" s="63"/>
      <c r="W9" s="88"/>
      <c r="X9" s="63"/>
      <c r="Y9" s="63"/>
      <c r="Z9" s="63"/>
      <c r="AA9" s="88"/>
      <c r="AB9" s="63"/>
      <c r="AC9" s="63"/>
      <c r="AD9" s="63"/>
      <c r="AE9" s="88"/>
      <c r="AF9" s="63"/>
      <c r="AG9" s="63"/>
      <c r="AH9" s="63"/>
      <c r="AI9" s="88"/>
      <c r="AJ9" s="63"/>
      <c r="AK9" s="63"/>
      <c r="AL9" s="63"/>
      <c r="AM9" s="88"/>
      <c r="AN9" s="63"/>
      <c r="AO9" s="63"/>
      <c r="AP9" s="63"/>
      <c r="AQ9" s="88"/>
      <c r="AR9" s="63"/>
      <c r="AS9" s="63"/>
      <c r="AT9" s="63"/>
      <c r="AU9" s="88"/>
      <c r="AV9" s="63"/>
      <c r="AW9" s="63"/>
      <c r="AX9" s="63"/>
      <c r="AY9" s="88"/>
      <c r="AZ9" s="63"/>
      <c r="BA9" s="63"/>
      <c r="BB9" s="63"/>
      <c r="BC9" s="88"/>
      <c r="BD9" s="63"/>
      <c r="BE9" s="63"/>
      <c r="BF9" s="63"/>
      <c r="BG9" s="88"/>
      <c r="BH9" s="63"/>
      <c r="BI9" s="63"/>
      <c r="BJ9" s="63"/>
      <c r="BK9" s="88"/>
      <c r="BL9" s="63"/>
      <c r="BM9" s="63"/>
      <c r="BN9" s="63"/>
      <c r="BO9" s="88"/>
      <c r="BP9" s="63"/>
      <c r="BQ9" s="63"/>
      <c r="BR9" s="63"/>
      <c r="BS9" s="88"/>
      <c r="BT9" s="63"/>
      <c r="BU9" s="63"/>
      <c r="BV9" s="63"/>
      <c r="BW9" s="88"/>
      <c r="BX9" s="63"/>
      <c r="BY9" s="63"/>
      <c r="BZ9" s="63"/>
      <c r="CA9" s="88"/>
      <c r="CB9" s="63"/>
      <c r="CC9" s="63"/>
      <c r="CD9" s="63"/>
      <c r="CE9" s="88"/>
      <c r="CF9" s="63"/>
      <c r="CG9" s="63"/>
      <c r="CH9" s="63"/>
      <c r="CI9" s="88"/>
      <c r="CJ9" s="63"/>
      <c r="CK9" s="63"/>
      <c r="CL9" s="63"/>
      <c r="CM9" s="88"/>
      <c r="CN9" s="63"/>
      <c r="CO9" s="63"/>
      <c r="CP9" s="63"/>
      <c r="CQ9" s="88"/>
      <c r="CR9" s="63"/>
      <c r="CS9" s="63"/>
      <c r="CT9" s="63"/>
      <c r="CU9" s="88"/>
      <c r="CV9" s="63"/>
      <c r="CW9" s="63"/>
      <c r="CX9" s="63"/>
      <c r="CY9" s="88"/>
      <c r="CZ9" s="63"/>
      <c r="DA9" s="63"/>
      <c r="DB9" s="63"/>
      <c r="DC9" s="88"/>
      <c r="DD9" s="63"/>
      <c r="DE9" s="63"/>
      <c r="DF9" s="63"/>
      <c r="DG9" s="88"/>
      <c r="DH9" s="63"/>
      <c r="DI9" s="63"/>
      <c r="DJ9" s="63"/>
      <c r="DK9" s="88"/>
      <c r="DL9" s="63"/>
      <c r="DM9" s="63"/>
      <c r="DN9" s="63"/>
      <c r="DO9" s="88"/>
      <c r="DP9" s="63"/>
      <c r="DQ9" s="63"/>
      <c r="DR9" s="63"/>
      <c r="DS9" s="88"/>
      <c r="DT9" s="63"/>
      <c r="DU9" s="63"/>
      <c r="DV9" s="63"/>
      <c r="DW9" s="88"/>
      <c r="DX9" s="63"/>
      <c r="DY9" s="63"/>
      <c r="DZ9" s="63"/>
      <c r="EA9" s="88"/>
      <c r="EB9" s="63"/>
      <c r="EC9" s="63"/>
      <c r="ED9" s="63"/>
      <c r="EE9" s="88"/>
      <c r="EF9" s="63"/>
      <c r="EG9" s="63"/>
      <c r="EH9" s="63"/>
      <c r="EI9" s="88"/>
      <c r="EJ9" s="63"/>
      <c r="EK9" s="63"/>
      <c r="EL9" s="63"/>
      <c r="EM9" s="88"/>
      <c r="EN9" s="63"/>
      <c r="EO9" s="63"/>
      <c r="EP9" s="63"/>
      <c r="EQ9" s="88"/>
      <c r="ER9" s="63"/>
      <c r="ES9" s="63"/>
      <c r="ET9" s="63"/>
      <c r="EU9" s="88"/>
      <c r="EV9" s="63"/>
      <c r="EW9" s="63"/>
      <c r="EX9" s="63"/>
      <c r="EY9" s="88"/>
      <c r="EZ9" s="63"/>
      <c r="FA9" s="63"/>
      <c r="FB9" s="63"/>
      <c r="FC9" s="88"/>
      <c r="FD9" s="63"/>
      <c r="FE9" s="63"/>
      <c r="FF9" s="63"/>
      <c r="FG9" s="88"/>
      <c r="FH9" s="63"/>
      <c r="FI9" s="63"/>
      <c r="FJ9" s="63"/>
      <c r="FK9" s="88"/>
      <c r="FL9" s="63"/>
      <c r="FM9" s="63"/>
      <c r="FN9" s="63"/>
      <c r="FO9" s="88"/>
      <c r="FP9" s="63"/>
      <c r="FQ9" s="63"/>
      <c r="FR9" s="63"/>
      <c r="FS9" s="198"/>
      <c r="FT9" s="63"/>
      <c r="FU9" s="63"/>
      <c r="FV9" s="187"/>
      <c r="FW9" s="88"/>
      <c r="FX9" s="63"/>
      <c r="FY9" s="63"/>
      <c r="FZ9" s="187"/>
      <c r="GA9" s="88"/>
      <c r="GB9" s="63"/>
      <c r="GC9" s="63"/>
      <c r="GD9" s="187"/>
      <c r="GE9" s="88"/>
      <c r="GF9" s="63"/>
      <c r="GG9" s="63"/>
      <c r="GH9" s="187"/>
      <c r="GI9" s="88"/>
      <c r="GJ9" s="63"/>
      <c r="GK9" s="63"/>
      <c r="GL9" s="187"/>
      <c r="GM9" s="88"/>
      <c r="GN9" s="63"/>
      <c r="GO9" s="63"/>
      <c r="GP9" s="63"/>
      <c r="GQ9" s="88"/>
      <c r="GR9" s="63"/>
      <c r="GS9" s="63"/>
      <c r="GT9" s="63"/>
      <c r="GU9" s="88"/>
      <c r="GV9" s="63"/>
      <c r="GW9" s="63"/>
      <c r="GX9" s="63"/>
      <c r="GY9" s="88"/>
      <c r="GZ9" s="63"/>
      <c r="HA9" s="63"/>
      <c r="HB9" s="63"/>
      <c r="HC9" s="88"/>
      <c r="HD9" s="63"/>
      <c r="HE9" s="63"/>
      <c r="HF9" s="63"/>
      <c r="HG9" s="88"/>
      <c r="HH9" s="63"/>
      <c r="HI9" s="63"/>
      <c r="HJ9" s="63"/>
      <c r="HK9" s="88"/>
      <c r="HL9" s="63"/>
      <c r="HM9" s="63"/>
      <c r="HN9" s="63"/>
      <c r="HO9" s="88"/>
      <c r="HP9" s="63"/>
      <c r="HQ9" s="63"/>
      <c r="HR9" s="63"/>
      <c r="HS9" s="88"/>
      <c r="HT9" s="63"/>
      <c r="HU9" s="63"/>
      <c r="HV9" s="63"/>
      <c r="HW9" s="88"/>
      <c r="HX9" s="63"/>
      <c r="HY9" s="63"/>
      <c r="HZ9" s="63"/>
      <c r="IA9" s="88"/>
      <c r="IB9" s="63"/>
      <c r="IC9" s="63"/>
      <c r="ID9" s="63"/>
      <c r="IE9" s="88"/>
      <c r="IF9" s="63"/>
      <c r="IG9" s="63"/>
      <c r="IH9" s="63"/>
      <c r="II9" s="88"/>
      <c r="IJ9" s="63"/>
      <c r="IK9" s="63"/>
      <c r="IL9" s="63"/>
      <c r="IM9" s="88"/>
      <c r="IN9" s="63"/>
      <c r="IO9" s="63"/>
      <c r="IP9" s="63"/>
      <c r="IQ9" s="88"/>
      <c r="IR9" s="63"/>
      <c r="IS9" s="63"/>
      <c r="IT9" s="63"/>
      <c r="IU9" s="88"/>
      <c r="IV9" s="63"/>
      <c r="IW9" s="63"/>
      <c r="IX9" s="63"/>
      <c r="IY9" s="88"/>
      <c r="IZ9" s="63"/>
      <c r="JA9" s="63"/>
      <c r="JB9" s="63"/>
      <c r="JC9" s="88"/>
      <c r="JD9" s="63"/>
      <c r="JE9" s="63"/>
      <c r="JF9" s="63"/>
      <c r="JG9" s="88"/>
      <c r="JH9" s="63"/>
      <c r="JI9" s="63"/>
      <c r="JJ9" s="63"/>
      <c r="JK9" s="88"/>
      <c r="JL9" s="63"/>
      <c r="JM9" s="63"/>
      <c r="JN9" s="63"/>
      <c r="JO9" s="88"/>
      <c r="JP9" s="63"/>
      <c r="JQ9" s="63"/>
      <c r="JR9" s="63"/>
      <c r="JS9" s="88"/>
      <c r="JT9" s="63"/>
      <c r="JU9" s="63"/>
      <c r="JV9" s="63"/>
      <c r="JW9" s="63"/>
      <c r="JX9" s="63"/>
      <c r="JY9" s="63"/>
      <c r="JZ9" s="63"/>
      <c r="KA9" s="88"/>
      <c r="KB9" s="63"/>
      <c r="KC9" s="63"/>
      <c r="KD9" s="187"/>
      <c r="KE9" s="88"/>
      <c r="KF9" s="63"/>
      <c r="KG9" s="63"/>
      <c r="KH9" s="187"/>
      <c r="KI9" s="88"/>
      <c r="KJ9" s="63"/>
      <c r="KK9" s="63"/>
      <c r="KL9" s="187"/>
      <c r="KM9" s="88"/>
      <c r="KN9" s="63"/>
      <c r="KO9" s="63"/>
      <c r="KP9" s="187"/>
      <c r="KQ9" s="88"/>
      <c r="KR9" s="63"/>
      <c r="KS9" s="63"/>
      <c r="KT9" s="187"/>
      <c r="KU9" s="88"/>
      <c r="KV9" s="63"/>
      <c r="KW9" s="63"/>
      <c r="KX9" s="187"/>
      <c r="KY9" s="88"/>
      <c r="KZ9" s="63"/>
      <c r="LA9" s="63"/>
      <c r="LB9" s="187"/>
      <c r="LC9" s="88"/>
      <c r="LD9" s="63"/>
      <c r="LE9" s="63"/>
      <c r="LF9" s="187"/>
      <c r="LG9" s="88"/>
      <c r="LH9" s="63"/>
      <c r="LI9" s="63"/>
      <c r="LJ9" s="187"/>
      <c r="LK9" s="88"/>
      <c r="LL9" s="63"/>
      <c r="LM9" s="63"/>
      <c r="LN9" s="187"/>
      <c r="LO9" s="88"/>
      <c r="LP9" s="63"/>
      <c r="LQ9" s="63"/>
      <c r="LR9" s="187"/>
      <c r="LS9" s="88"/>
      <c r="LT9" s="63"/>
      <c r="LU9" s="63"/>
      <c r="LV9" s="187"/>
      <c r="LW9" s="88"/>
      <c r="LX9" s="63"/>
      <c r="LY9" s="63"/>
      <c r="LZ9" s="187"/>
      <c r="MA9" s="88"/>
      <c r="MB9" s="63"/>
      <c r="MC9" s="63"/>
      <c r="MD9" s="187"/>
      <c r="ME9" s="88"/>
      <c r="MF9" s="63"/>
      <c r="MG9" s="63"/>
      <c r="MH9" s="187"/>
      <c r="MI9" s="88"/>
      <c r="MJ9" s="63"/>
      <c r="MK9" s="63"/>
      <c r="ML9" s="187"/>
      <c r="MM9" s="88"/>
      <c r="MN9" s="63"/>
      <c r="MO9" s="63"/>
      <c r="MP9" s="187"/>
      <c r="MQ9" s="88"/>
      <c r="MR9" s="63"/>
      <c r="MS9" s="63"/>
      <c r="MT9" s="187"/>
      <c r="MU9" s="88"/>
      <c r="MV9" s="63"/>
      <c r="MW9" s="63"/>
      <c r="MX9" s="187"/>
      <c r="MY9" s="88"/>
      <c r="MZ9" s="63"/>
      <c r="NA9" s="63"/>
      <c r="NB9" s="187"/>
      <c r="NC9" s="88"/>
      <c r="ND9" s="63"/>
      <c r="NE9" s="63"/>
      <c r="NF9" s="187"/>
      <c r="NG9" s="88"/>
      <c r="NH9" s="63"/>
      <c r="NI9" s="63"/>
      <c r="NJ9" s="187"/>
      <c r="NK9" s="88"/>
      <c r="NL9" s="63"/>
      <c r="NM9" s="63"/>
      <c r="NN9" s="187"/>
      <c r="NO9" s="88"/>
      <c r="NP9" s="63"/>
      <c r="NQ9" s="63"/>
      <c r="NR9" s="187"/>
      <c r="NS9" s="88"/>
      <c r="NT9" s="63"/>
      <c r="NU9" s="63"/>
      <c r="NV9" s="187"/>
      <c r="NW9" s="88"/>
      <c r="NX9" s="63"/>
      <c r="NY9" s="63"/>
      <c r="NZ9" s="187"/>
      <c r="OA9" s="88"/>
      <c r="OB9" s="63"/>
      <c r="OC9" s="63"/>
      <c r="OD9" s="63"/>
      <c r="OE9" s="88"/>
      <c r="OF9" s="63"/>
      <c r="OG9" s="63"/>
      <c r="OH9" s="63"/>
      <c r="OI9" s="88"/>
      <c r="OJ9" s="63"/>
      <c r="OK9" s="63"/>
      <c r="OL9" s="63"/>
      <c r="OM9" s="88"/>
      <c r="ON9" s="63"/>
      <c r="OO9" s="63"/>
      <c r="OP9" s="63"/>
      <c r="OQ9" s="198"/>
      <c r="OR9" s="63"/>
      <c r="OS9" s="63"/>
      <c r="OT9" s="63"/>
      <c r="OU9" s="88"/>
      <c r="OV9" s="63"/>
      <c r="OW9" s="63"/>
      <c r="OX9" s="63"/>
      <c r="OY9" s="198"/>
      <c r="OZ9" s="63"/>
      <c r="PA9" s="63"/>
      <c r="PB9" s="63"/>
      <c r="PC9" s="88"/>
      <c r="PD9" s="63"/>
      <c r="PE9" s="63"/>
      <c r="PF9" s="63"/>
      <c r="PG9" s="198"/>
      <c r="PH9" s="63"/>
      <c r="PI9" s="63"/>
      <c r="PJ9" s="63"/>
      <c r="PK9" s="88"/>
      <c r="PL9" s="63"/>
      <c r="PM9" s="63"/>
      <c r="PN9" s="63"/>
      <c r="PO9" s="198"/>
      <c r="PP9" s="63"/>
      <c r="PQ9" s="63"/>
      <c r="PR9" s="63"/>
      <c r="PS9" s="88"/>
      <c r="PT9" s="63"/>
      <c r="PU9" s="63"/>
      <c r="PV9" s="63"/>
      <c r="PW9" s="198"/>
      <c r="PX9" s="63"/>
      <c r="PY9" s="63"/>
      <c r="PZ9" s="63"/>
      <c r="QA9" s="88"/>
      <c r="QB9" s="63"/>
      <c r="QC9" s="63"/>
      <c r="QD9" s="63"/>
      <c r="QE9" s="198"/>
      <c r="QF9" s="63"/>
      <c r="QG9" s="63"/>
      <c r="QH9" s="63"/>
      <c r="QI9" s="88"/>
      <c r="QJ9" s="63"/>
      <c r="QK9" s="63"/>
      <c r="QL9" s="63"/>
      <c r="QM9" s="198"/>
      <c r="QN9" s="63"/>
      <c r="QO9" s="63"/>
      <c r="QP9" s="63"/>
      <c r="QQ9" s="198"/>
      <c r="QR9" s="63"/>
      <c r="QS9" s="63"/>
      <c r="QT9" s="63"/>
      <c r="QU9" s="198"/>
      <c r="QV9" s="63"/>
      <c r="QW9" s="63"/>
      <c r="QX9" s="63"/>
      <c r="QY9" s="198"/>
      <c r="QZ9" s="63"/>
      <c r="RA9" s="63"/>
      <c r="RB9" s="63"/>
      <c r="RC9" s="88"/>
      <c r="RD9" s="63"/>
      <c r="RE9" s="63"/>
      <c r="RF9" s="63"/>
      <c r="RG9" s="198"/>
      <c r="RH9" s="63"/>
      <c r="RI9" s="63"/>
      <c r="RJ9" s="63"/>
      <c r="RK9" s="88"/>
      <c r="RL9" s="63"/>
      <c r="RM9" s="63"/>
      <c r="RN9" s="63"/>
      <c r="RO9" s="198"/>
      <c r="RP9" s="63"/>
      <c r="RQ9" s="63"/>
      <c r="RR9" s="63"/>
      <c r="RS9" s="198"/>
      <c r="RT9" s="63"/>
      <c r="RU9" s="63"/>
      <c r="RV9" s="63"/>
      <c r="RW9" s="63"/>
      <c r="RX9" s="63"/>
      <c r="RY9" s="63"/>
      <c r="RZ9" s="63"/>
      <c r="SA9" s="88"/>
      <c r="SB9" s="63"/>
      <c r="SC9" s="63"/>
      <c r="SD9" s="63"/>
      <c r="SE9" s="198"/>
      <c r="SF9" s="63"/>
      <c r="SG9" s="63"/>
      <c r="SH9" s="63"/>
      <c r="SI9" s="198">
        <v>38000</v>
      </c>
      <c r="SJ9" s="63">
        <v>41500</v>
      </c>
      <c r="SK9" s="63">
        <v>25290</v>
      </c>
      <c r="SL9" s="63">
        <v>25290</v>
      </c>
      <c r="SM9" s="198"/>
      <c r="SN9" s="63"/>
      <c r="SO9" s="63"/>
      <c r="SP9" s="63"/>
      <c r="SQ9" s="198"/>
      <c r="SR9" s="63"/>
      <c r="SS9" s="63"/>
      <c r="ST9" s="63"/>
      <c r="SU9" s="198"/>
      <c r="SV9" s="63"/>
      <c r="SW9" s="63"/>
      <c r="SX9" s="63"/>
      <c r="SY9" s="198"/>
      <c r="SZ9" s="63"/>
      <c r="TA9" s="63"/>
      <c r="TB9" s="198"/>
      <c r="TC9" s="198"/>
      <c r="TD9" s="63"/>
      <c r="TE9" s="63"/>
      <c r="TF9" s="63"/>
      <c r="TG9" s="198"/>
      <c r="TH9" s="63"/>
      <c r="TI9" s="63"/>
      <c r="TJ9" s="89"/>
      <c r="TK9" s="198"/>
      <c r="TL9" s="63"/>
      <c r="TM9" s="63"/>
      <c r="TN9" s="89"/>
      <c r="TO9" s="198"/>
      <c r="TP9" s="63"/>
      <c r="TQ9" s="63"/>
      <c r="TR9" s="89"/>
      <c r="TS9" s="267"/>
      <c r="TT9" s="267"/>
      <c r="TU9" s="267"/>
      <c r="TV9" s="267"/>
      <c r="TW9" s="267"/>
      <c r="TX9" s="267"/>
      <c r="TY9" s="267"/>
    </row>
    <row r="10" spans="1:545" outlineLevel="2" x14ac:dyDescent="0.2">
      <c r="A10" s="101" t="s">
        <v>286</v>
      </c>
      <c r="B10" s="102" t="s">
        <v>287</v>
      </c>
      <c r="C10" s="88">
        <f t="shared" ref="C10:C20" si="384">G10+K10+O10+S10+W10+AA10+AE10+AI10+AM10+AQ10+AU10+AY10+BC10+BG10+BK10+BO10+BS10+BW10+CA10+CE10+CI10+CM10+CQ10+CU10+CY10+DC10+DG10+DK10+DO10+DS10+DW10+EA10+EE10+EI10+EM10+EQ10+EU10+EY10+FC10+FG10+FK10+FO10+FS10+FW10+GA10+GE10+GI10+GM10+GQ10+GU10+GY10+HC10+HG10+HK10+HO10+HS10+HW10+IA10+IE10+II10+IM10+IQ10+IU10+IY10+JC10+JG10+JK10+JO10+JS10+JW10+KA10+KE10+KI10+KM10+KQ10+KU10+KY10+LC10+LG10+LK10+LO10+LS10+LW10+MA10+ME10+MI10+MM10+MQ10+MU10+MY10+NC10+NG10+NK10+NO10+NS10+NW10+OA10+OE10+OI10+OM10+OQ10+OU10+OY10+PC10+PG10+PK10+PO10+PS10+PW10+QA10+QE10+QI10+QM10+QQ10+QU10+QY10+RC10+RG10+RK10+RO10+RS10+RW10+SA10+SE10+SI10+SM10+SQ10+SU10+SY10+TC10+TG10+TK10+TO10</f>
        <v>0</v>
      </c>
      <c r="D10" s="88">
        <f t="shared" ref="D10:D20" si="385">H10+L10+P10+T10+X10+AB10+AF10+AJ10+AN10+AR10+AV10+AZ10+BD10+BH10+BL10+BP10+BT10+BX10+CB10+CF10+CJ10+CN10+CR10+CV10+CZ10+DD10+DH10+DL10+DP10+DT10+DX10+EB10+EF10+EJ10+EN10+ER10+EV10+EZ10+FD10+FH10+FL10+FP10+FT10+FX10+GB10+GF10+GJ10+GN10+GR10+GV10+GZ10+HD10+HH10+HL10+HP10+HT10+HX10+IB10+IF10+IJ10+IN10+IR10+IV10+IZ10+JD10+JH10+JL10+JP10+JT10+JX10+KB10+KF10+KJ10+KN10+KR10+KV10+KZ10+LD10+LH10+LL10+LP10+LT10+LX10+MB10+MF10+MJ10+MN10+MR10+MV10+MZ10+ND10+NH10+NL10+NP10+NT10+NX10+OB10+OF10+OJ10+ON10+OR10+OV10+OZ10+PD10+PH10+PL10+PP10+PT10+PX10+QB10+QF10+QJ10+QN10+QR10+QV10+QZ10+RD10+RH10+RL10+RP10+RT10+RX10+SB10+SF10+SJ10+SN10+SR10+SV10+SZ10+TD10+TH10+TL10+TP10</f>
        <v>10337</v>
      </c>
      <c r="E10" s="88">
        <f t="shared" ref="E10:E20" si="386">I10+M10+Q10+U10+Y10+AC10+AG10+AK10+AO10+AS10+AW10+BA10+BE10+BI10+BM10+BQ10+BU10+BY10+CC10+CG10+CK10+CO10+CS10+CW10+DA10+DE10+DI10+DM10+DQ10+DU10+DY10+EC10+EG10+EK10+EO10+ES10+EW10+FA10+FE10+FI10+FM10+FQ10+FU10+FY10+GC10+GG10+GK10+GO10+GS10+GW10+HA10+HE10+HI10+HM10+HQ10+HU10+HY10+IC10+IG10+IK10+IO10+IS10+IW10+JA10+JE10+JI10+JM10+JQ10+JU10+JY10+KC10+KG10+KK10+KO10+KS10+KW10+LA10+LE10+LI10+LM10+LQ10+LU10+LY10+MC10+MG10+MK10+MO10+MS10+MW10+NA10+NE10+NI10+NM10+NQ10+NU10+NY10+OC10+OG10+OK10+OO10+OS10+OW10+PA10+PE10+PI10+PM10+PQ10+PU10+PY10+QC10+QG10+QK10+QO10+QS10+QW10+RA10+RE10+RI10+RM10+RQ10+RU10+RY10+SC10+SG10+SK10+SO10+SS10+SW10+TA10+TE10+TI10+TM10+TQ10</f>
        <v>3645</v>
      </c>
      <c r="F10" s="88">
        <f t="shared" ref="F10:F20" si="387">J10+N10+R10+V10+Z10+AD10+AH10+AL10+AP10+AT10+AX10+BB10+BF10+BJ10+BN10+BR10+BV10+BZ10+CD10+CH10+CL10+CP10+CT10+CX10+DB10+DF10+DJ10+DN10+DR10+DV10+DZ10+ED10+EH10+EL10+EP10+ET10+EX10+FB10+FF10+FJ10+FN10+FR10+FV10+FZ10+GD10+GH10+GL10+GP10+GT10+GX10+HB10+HF10+HJ10+HN10+HR10+HV10+HZ10+ID10+IH10+IL10+IP10+IT10+IX10+JB10+JF10+JJ10+JN10+JR10+JV10+JZ10+KD10+KH10+KL10+KP10+KT10+KX10+LB10+LF10+LJ10+LN10+LR10+LV10+LZ10+MD10+MH10+ML10+MP10+MT10+MX10+NB10+NF10+NJ10+NN10+NR10+NV10+NZ10+OD10+OH10+OL10+OP10+OT10+OX10+PB10+PF10+PJ10+PN10+PR10+PV10+PZ10+QD10+QH10+QL10+QP10+QT10+QX10+RB10+RF10+RJ10+RN10+RR10+RV10+RZ10+SD10+SH10+SL10+SP10+ST10+SX10+TB10+TF10+TJ10+TN10+TR10</f>
        <v>3645</v>
      </c>
      <c r="G10" s="88"/>
      <c r="H10" s="63"/>
      <c r="I10" s="63"/>
      <c r="J10" s="63"/>
      <c r="K10" s="88"/>
      <c r="L10" s="63"/>
      <c r="M10" s="63"/>
      <c r="N10" s="63"/>
      <c r="O10" s="88"/>
      <c r="P10" s="63"/>
      <c r="Q10" s="63"/>
      <c r="R10" s="63"/>
      <c r="S10" s="88"/>
      <c r="T10" s="63"/>
      <c r="U10" s="63"/>
      <c r="V10" s="63"/>
      <c r="W10" s="88"/>
      <c r="X10" s="63"/>
      <c r="Y10" s="63"/>
      <c r="Z10" s="63"/>
      <c r="AA10" s="88"/>
      <c r="AB10" s="63"/>
      <c r="AC10" s="63"/>
      <c r="AD10" s="63"/>
      <c r="AE10" s="88"/>
      <c r="AF10" s="63"/>
      <c r="AG10" s="63"/>
      <c r="AH10" s="63"/>
      <c r="AI10" s="88"/>
      <c r="AJ10" s="63"/>
      <c r="AK10" s="63"/>
      <c r="AL10" s="63"/>
      <c r="AM10" s="88"/>
      <c r="AN10" s="63"/>
      <c r="AO10" s="63"/>
      <c r="AP10" s="63"/>
      <c r="AQ10" s="88"/>
      <c r="AR10" s="63"/>
      <c r="AS10" s="63"/>
      <c r="AT10" s="63"/>
      <c r="AU10" s="88"/>
      <c r="AV10" s="63"/>
      <c r="AW10" s="63"/>
      <c r="AX10" s="63"/>
      <c r="AY10" s="88"/>
      <c r="AZ10" s="63"/>
      <c r="BA10" s="63"/>
      <c r="BB10" s="63"/>
      <c r="BC10" s="88"/>
      <c r="BD10" s="63"/>
      <c r="BE10" s="63"/>
      <c r="BF10" s="63"/>
      <c r="BG10" s="88"/>
      <c r="BH10" s="63"/>
      <c r="BI10" s="63"/>
      <c r="BJ10" s="63"/>
      <c r="BK10" s="88"/>
      <c r="BL10" s="63"/>
      <c r="BM10" s="63"/>
      <c r="BN10" s="63"/>
      <c r="BO10" s="88"/>
      <c r="BP10" s="63"/>
      <c r="BQ10" s="63"/>
      <c r="BR10" s="63"/>
      <c r="BS10" s="88"/>
      <c r="BT10" s="63"/>
      <c r="BU10" s="63"/>
      <c r="BV10" s="63"/>
      <c r="BW10" s="88"/>
      <c r="BX10" s="63"/>
      <c r="BY10" s="63"/>
      <c r="BZ10" s="63"/>
      <c r="CA10" s="88"/>
      <c r="CB10" s="63"/>
      <c r="CC10" s="63"/>
      <c r="CD10" s="63"/>
      <c r="CE10" s="88"/>
      <c r="CF10" s="63"/>
      <c r="CG10" s="63"/>
      <c r="CH10" s="63"/>
      <c r="CI10" s="88"/>
      <c r="CJ10" s="63"/>
      <c r="CK10" s="63"/>
      <c r="CL10" s="63"/>
      <c r="CM10" s="88"/>
      <c r="CN10" s="63"/>
      <c r="CO10" s="63"/>
      <c r="CP10" s="63"/>
      <c r="CQ10" s="88"/>
      <c r="CR10" s="63"/>
      <c r="CS10" s="63"/>
      <c r="CT10" s="63"/>
      <c r="CU10" s="88"/>
      <c r="CV10" s="63"/>
      <c r="CW10" s="63"/>
      <c r="CX10" s="63"/>
      <c r="CY10" s="88"/>
      <c r="CZ10" s="63"/>
      <c r="DA10" s="63"/>
      <c r="DB10" s="63"/>
      <c r="DC10" s="88"/>
      <c r="DD10" s="63"/>
      <c r="DE10" s="63"/>
      <c r="DF10" s="63"/>
      <c r="DG10" s="88"/>
      <c r="DH10" s="63"/>
      <c r="DI10" s="63"/>
      <c r="DJ10" s="63"/>
      <c r="DK10" s="88"/>
      <c r="DL10" s="63"/>
      <c r="DM10" s="63"/>
      <c r="DN10" s="63"/>
      <c r="DO10" s="88"/>
      <c r="DP10" s="63"/>
      <c r="DQ10" s="63"/>
      <c r="DR10" s="63"/>
      <c r="DS10" s="88"/>
      <c r="DT10" s="63"/>
      <c r="DU10" s="63"/>
      <c r="DV10" s="63"/>
      <c r="DW10" s="88"/>
      <c r="DX10" s="63"/>
      <c r="DY10" s="63"/>
      <c r="DZ10" s="63"/>
      <c r="EA10" s="88"/>
      <c r="EB10" s="63"/>
      <c r="EC10" s="63"/>
      <c r="ED10" s="63"/>
      <c r="EE10" s="88"/>
      <c r="EF10" s="63"/>
      <c r="EG10" s="63"/>
      <c r="EH10" s="63"/>
      <c r="EI10" s="88"/>
      <c r="EJ10" s="63"/>
      <c r="EK10" s="63"/>
      <c r="EL10" s="63"/>
      <c r="EM10" s="88"/>
      <c r="EN10" s="63"/>
      <c r="EO10" s="63"/>
      <c r="EP10" s="63"/>
      <c r="EQ10" s="88"/>
      <c r="ER10" s="63"/>
      <c r="ES10" s="63"/>
      <c r="ET10" s="63"/>
      <c r="EU10" s="88"/>
      <c r="EV10" s="63"/>
      <c r="EW10" s="63"/>
      <c r="EX10" s="63"/>
      <c r="EY10" s="88"/>
      <c r="EZ10" s="63"/>
      <c r="FA10" s="63"/>
      <c r="FB10" s="63"/>
      <c r="FC10" s="88"/>
      <c r="FD10" s="63"/>
      <c r="FE10" s="63"/>
      <c r="FF10" s="63"/>
      <c r="FG10" s="88"/>
      <c r="FH10" s="63"/>
      <c r="FI10" s="63"/>
      <c r="FJ10" s="63"/>
      <c r="FK10" s="88"/>
      <c r="FL10" s="63"/>
      <c r="FM10" s="63"/>
      <c r="FN10" s="63"/>
      <c r="FO10" s="88"/>
      <c r="FP10" s="63"/>
      <c r="FQ10" s="63"/>
      <c r="FR10" s="63"/>
      <c r="FS10" s="198"/>
      <c r="FT10" s="63"/>
      <c r="FU10" s="63"/>
      <c r="FV10" s="187"/>
      <c r="FW10" s="88"/>
      <c r="FX10" s="63"/>
      <c r="FY10" s="63"/>
      <c r="FZ10" s="187"/>
      <c r="GA10" s="88"/>
      <c r="GB10" s="63"/>
      <c r="GC10" s="63"/>
      <c r="GD10" s="187"/>
      <c r="GE10" s="88"/>
      <c r="GF10" s="63"/>
      <c r="GG10" s="63"/>
      <c r="GH10" s="187"/>
      <c r="GI10" s="88"/>
      <c r="GJ10" s="63"/>
      <c r="GK10" s="63"/>
      <c r="GL10" s="187"/>
      <c r="GM10" s="88"/>
      <c r="GN10" s="63"/>
      <c r="GO10" s="63"/>
      <c r="GP10" s="63"/>
      <c r="GQ10" s="88"/>
      <c r="GR10" s="63"/>
      <c r="GS10" s="63"/>
      <c r="GT10" s="63"/>
      <c r="GU10" s="88"/>
      <c r="GV10" s="63"/>
      <c r="GW10" s="63"/>
      <c r="GX10" s="63"/>
      <c r="GY10" s="88"/>
      <c r="GZ10" s="63"/>
      <c r="HA10" s="63"/>
      <c r="HB10" s="63"/>
      <c r="HC10" s="88"/>
      <c r="HD10" s="63"/>
      <c r="HE10" s="63"/>
      <c r="HF10" s="63"/>
      <c r="HG10" s="88"/>
      <c r="HH10" s="63"/>
      <c r="HI10" s="63"/>
      <c r="HJ10" s="63"/>
      <c r="HK10" s="88"/>
      <c r="HL10" s="63"/>
      <c r="HM10" s="63"/>
      <c r="HN10" s="63"/>
      <c r="HO10" s="88"/>
      <c r="HP10" s="63"/>
      <c r="HQ10" s="63"/>
      <c r="HR10" s="63"/>
      <c r="HS10" s="88"/>
      <c r="HT10" s="63"/>
      <c r="HU10" s="63"/>
      <c r="HV10" s="63"/>
      <c r="HW10" s="88"/>
      <c r="HX10" s="63"/>
      <c r="HY10" s="63"/>
      <c r="HZ10" s="63"/>
      <c r="IA10" s="88"/>
      <c r="IB10" s="63"/>
      <c r="IC10" s="63"/>
      <c r="ID10" s="63"/>
      <c r="IE10" s="88"/>
      <c r="IF10" s="63"/>
      <c r="IG10" s="63"/>
      <c r="IH10" s="63"/>
      <c r="II10" s="88"/>
      <c r="IJ10" s="63"/>
      <c r="IK10" s="63"/>
      <c r="IL10" s="63"/>
      <c r="IM10" s="88"/>
      <c r="IN10" s="63"/>
      <c r="IO10" s="63"/>
      <c r="IP10" s="63"/>
      <c r="IQ10" s="88"/>
      <c r="IR10" s="63"/>
      <c r="IS10" s="63"/>
      <c r="IT10" s="63"/>
      <c r="IU10" s="88"/>
      <c r="IV10" s="63"/>
      <c r="IW10" s="63"/>
      <c r="IX10" s="63"/>
      <c r="IY10" s="88"/>
      <c r="IZ10" s="63"/>
      <c r="JA10" s="63"/>
      <c r="JB10" s="63"/>
      <c r="JC10" s="88"/>
      <c r="JD10" s="63"/>
      <c r="JE10" s="63"/>
      <c r="JF10" s="63"/>
      <c r="JG10" s="88"/>
      <c r="JH10" s="63"/>
      <c r="JI10" s="63"/>
      <c r="JJ10" s="63"/>
      <c r="JK10" s="88"/>
      <c r="JL10" s="63"/>
      <c r="JM10" s="63"/>
      <c r="JN10" s="63"/>
      <c r="JO10" s="88"/>
      <c r="JP10" s="63"/>
      <c r="JQ10" s="63"/>
      <c r="JR10" s="63"/>
      <c r="JS10" s="88"/>
      <c r="JT10" s="63"/>
      <c r="JU10" s="63"/>
      <c r="JV10" s="63"/>
      <c r="JW10" s="63"/>
      <c r="JX10" s="63"/>
      <c r="JY10" s="63"/>
      <c r="JZ10" s="63"/>
      <c r="KA10" s="88"/>
      <c r="KB10" s="63"/>
      <c r="KC10" s="63"/>
      <c r="KD10" s="187"/>
      <c r="KE10" s="88"/>
      <c r="KF10" s="63"/>
      <c r="KG10" s="63"/>
      <c r="KH10" s="187"/>
      <c r="KI10" s="88"/>
      <c r="KJ10" s="63"/>
      <c r="KK10" s="63"/>
      <c r="KL10" s="187"/>
      <c r="KM10" s="88"/>
      <c r="KN10" s="63"/>
      <c r="KO10" s="63"/>
      <c r="KP10" s="187"/>
      <c r="KQ10" s="88"/>
      <c r="KR10" s="63"/>
      <c r="KS10" s="63"/>
      <c r="KT10" s="187"/>
      <c r="KU10" s="88"/>
      <c r="KV10" s="63"/>
      <c r="KW10" s="63"/>
      <c r="KX10" s="187"/>
      <c r="KY10" s="88"/>
      <c r="KZ10" s="63"/>
      <c r="LA10" s="63"/>
      <c r="LB10" s="187"/>
      <c r="LC10" s="88"/>
      <c r="LD10" s="63"/>
      <c r="LE10" s="63"/>
      <c r="LF10" s="187"/>
      <c r="LG10" s="88"/>
      <c r="LH10" s="63"/>
      <c r="LI10" s="63"/>
      <c r="LJ10" s="187"/>
      <c r="LK10" s="88"/>
      <c r="LL10" s="63"/>
      <c r="LM10" s="63"/>
      <c r="LN10" s="187"/>
      <c r="LO10" s="88"/>
      <c r="LP10" s="63"/>
      <c r="LQ10" s="63"/>
      <c r="LR10" s="187"/>
      <c r="LS10" s="88"/>
      <c r="LT10" s="63"/>
      <c r="LU10" s="63"/>
      <c r="LV10" s="187"/>
      <c r="LW10" s="88"/>
      <c r="LX10" s="63"/>
      <c r="LY10" s="63"/>
      <c r="LZ10" s="187"/>
      <c r="MA10" s="88"/>
      <c r="MB10" s="63"/>
      <c r="MC10" s="63"/>
      <c r="MD10" s="187"/>
      <c r="ME10" s="88"/>
      <c r="MF10" s="63"/>
      <c r="MG10" s="63"/>
      <c r="MH10" s="187"/>
      <c r="MI10" s="88"/>
      <c r="MJ10" s="63"/>
      <c r="MK10" s="63"/>
      <c r="ML10" s="187"/>
      <c r="MM10" s="88"/>
      <c r="MN10" s="63"/>
      <c r="MO10" s="63"/>
      <c r="MP10" s="187"/>
      <c r="MQ10" s="88"/>
      <c r="MR10" s="63"/>
      <c r="MS10" s="63"/>
      <c r="MT10" s="187"/>
      <c r="MU10" s="88"/>
      <c r="MV10" s="63"/>
      <c r="MW10" s="63"/>
      <c r="MX10" s="187"/>
      <c r="MY10" s="88"/>
      <c r="MZ10" s="63"/>
      <c r="NA10" s="63"/>
      <c r="NB10" s="187"/>
      <c r="NC10" s="88"/>
      <c r="ND10" s="63"/>
      <c r="NE10" s="63"/>
      <c r="NF10" s="187"/>
      <c r="NG10" s="88"/>
      <c r="NH10" s="63"/>
      <c r="NI10" s="63"/>
      <c r="NJ10" s="187"/>
      <c r="NK10" s="88"/>
      <c r="NL10" s="63"/>
      <c r="NM10" s="63"/>
      <c r="NN10" s="187"/>
      <c r="NO10" s="88"/>
      <c r="NP10" s="63"/>
      <c r="NQ10" s="63"/>
      <c r="NR10" s="187"/>
      <c r="NS10" s="88"/>
      <c r="NT10" s="63"/>
      <c r="NU10" s="63"/>
      <c r="NV10" s="187"/>
      <c r="NW10" s="88"/>
      <c r="NX10" s="63"/>
      <c r="NY10" s="63"/>
      <c r="NZ10" s="187"/>
      <c r="OA10" s="88"/>
      <c r="OB10" s="63"/>
      <c r="OC10" s="63"/>
      <c r="OD10" s="63"/>
      <c r="OE10" s="88"/>
      <c r="OF10" s="63"/>
      <c r="OG10" s="63"/>
      <c r="OH10" s="63"/>
      <c r="OI10" s="88"/>
      <c r="OJ10" s="63"/>
      <c r="OK10" s="63"/>
      <c r="OL10" s="63"/>
      <c r="OM10" s="88"/>
      <c r="ON10" s="63"/>
      <c r="OO10" s="63"/>
      <c r="OP10" s="63"/>
      <c r="OQ10" s="198"/>
      <c r="OR10" s="63"/>
      <c r="OS10" s="63"/>
      <c r="OT10" s="63"/>
      <c r="OU10" s="88"/>
      <c r="OV10" s="63"/>
      <c r="OW10" s="63"/>
      <c r="OX10" s="63"/>
      <c r="OY10" s="198"/>
      <c r="OZ10" s="63"/>
      <c r="PA10" s="63"/>
      <c r="PB10" s="63"/>
      <c r="PC10" s="88"/>
      <c r="PD10" s="63"/>
      <c r="PE10" s="63"/>
      <c r="PF10" s="63"/>
      <c r="PG10" s="198"/>
      <c r="PH10" s="63"/>
      <c r="PI10" s="63"/>
      <c r="PJ10" s="63"/>
      <c r="PK10" s="88"/>
      <c r="PL10" s="63"/>
      <c r="PM10" s="63"/>
      <c r="PN10" s="63"/>
      <c r="PO10" s="198"/>
      <c r="PP10" s="63"/>
      <c r="PQ10" s="63"/>
      <c r="PR10" s="63"/>
      <c r="PS10" s="88"/>
      <c r="PT10" s="63"/>
      <c r="PU10" s="63"/>
      <c r="PV10" s="63"/>
      <c r="PW10" s="198"/>
      <c r="PX10" s="63"/>
      <c r="PY10" s="63"/>
      <c r="PZ10" s="63"/>
      <c r="QA10" s="88"/>
      <c r="QB10" s="63"/>
      <c r="QC10" s="63"/>
      <c r="QD10" s="63"/>
      <c r="QE10" s="198"/>
      <c r="QF10" s="63"/>
      <c r="QG10" s="63"/>
      <c r="QH10" s="63"/>
      <c r="QI10" s="88"/>
      <c r="QJ10" s="63"/>
      <c r="QK10" s="63"/>
      <c r="QL10" s="63"/>
      <c r="QM10" s="198"/>
      <c r="QN10" s="63"/>
      <c r="QO10" s="63"/>
      <c r="QP10" s="63"/>
      <c r="QQ10" s="198"/>
      <c r="QR10" s="63"/>
      <c r="QS10" s="63"/>
      <c r="QT10" s="63"/>
      <c r="QU10" s="198"/>
      <c r="QV10" s="63"/>
      <c r="QW10" s="63"/>
      <c r="QX10" s="63"/>
      <c r="QY10" s="198"/>
      <c r="QZ10" s="63"/>
      <c r="RA10" s="63"/>
      <c r="RB10" s="63"/>
      <c r="RC10" s="88"/>
      <c r="RD10" s="63"/>
      <c r="RE10" s="63"/>
      <c r="RF10" s="63"/>
      <c r="RG10" s="198"/>
      <c r="RH10" s="63"/>
      <c r="RI10" s="63"/>
      <c r="RJ10" s="63"/>
      <c r="RK10" s="88"/>
      <c r="RL10" s="63"/>
      <c r="RM10" s="63"/>
      <c r="RN10" s="63"/>
      <c r="RO10" s="198"/>
      <c r="RP10" s="63"/>
      <c r="RQ10" s="63"/>
      <c r="RR10" s="63"/>
      <c r="RS10" s="198"/>
      <c r="RT10" s="63"/>
      <c r="RU10" s="63"/>
      <c r="RV10" s="63"/>
      <c r="RW10" s="63"/>
      <c r="RX10" s="63"/>
      <c r="RY10" s="63"/>
      <c r="RZ10" s="63"/>
      <c r="SA10" s="88"/>
      <c r="SB10" s="63"/>
      <c r="SC10" s="63"/>
      <c r="SD10" s="63"/>
      <c r="SE10" s="198"/>
      <c r="SF10" s="63"/>
      <c r="SG10" s="63"/>
      <c r="SH10" s="63"/>
      <c r="SI10" s="198">
        <v>0</v>
      </c>
      <c r="SJ10" s="63">
        <v>10337</v>
      </c>
      <c r="SK10" s="63">
        <v>3645</v>
      </c>
      <c r="SL10" s="63">
        <v>3645</v>
      </c>
      <c r="SM10" s="198"/>
      <c r="SN10" s="63"/>
      <c r="SO10" s="63"/>
      <c r="SP10" s="63"/>
      <c r="SQ10" s="198"/>
      <c r="SR10" s="63"/>
      <c r="SS10" s="63"/>
      <c r="ST10" s="63"/>
      <c r="SU10" s="198"/>
      <c r="SV10" s="63"/>
      <c r="SW10" s="63"/>
      <c r="SX10" s="63"/>
      <c r="SY10" s="198"/>
      <c r="SZ10" s="63"/>
      <c r="TA10" s="63"/>
      <c r="TB10" s="198"/>
      <c r="TC10" s="198"/>
      <c r="TD10" s="63"/>
      <c r="TE10" s="63"/>
      <c r="TF10" s="63"/>
      <c r="TG10" s="198"/>
      <c r="TH10" s="63"/>
      <c r="TI10" s="63"/>
      <c r="TJ10" s="89"/>
      <c r="TK10" s="198"/>
      <c r="TL10" s="63"/>
      <c r="TM10" s="63"/>
      <c r="TN10" s="89"/>
      <c r="TO10" s="198"/>
      <c r="TP10" s="63"/>
      <c r="TQ10" s="63"/>
      <c r="TR10" s="89"/>
      <c r="TS10" s="267"/>
      <c r="TT10" s="267"/>
      <c r="TU10" s="267"/>
      <c r="TV10" s="267"/>
      <c r="TW10" s="267"/>
      <c r="TX10" s="267"/>
      <c r="TY10" s="267"/>
    </row>
    <row r="11" spans="1:545" outlineLevel="2" x14ac:dyDescent="0.2">
      <c r="A11" s="101" t="s">
        <v>288</v>
      </c>
      <c r="B11" s="102" t="s">
        <v>289</v>
      </c>
      <c r="C11" s="88">
        <f t="shared" si="384"/>
        <v>2000</v>
      </c>
      <c r="D11" s="88">
        <f t="shared" si="385"/>
        <v>2000</v>
      </c>
      <c r="E11" s="88">
        <f t="shared" si="386"/>
        <v>400</v>
      </c>
      <c r="F11" s="88">
        <f t="shared" si="387"/>
        <v>400</v>
      </c>
      <c r="G11" s="88"/>
      <c r="H11" s="63"/>
      <c r="I11" s="63"/>
      <c r="J11" s="63"/>
      <c r="K11" s="88"/>
      <c r="L11" s="63"/>
      <c r="M11" s="63"/>
      <c r="N11" s="63"/>
      <c r="O11" s="88"/>
      <c r="P11" s="63"/>
      <c r="Q11" s="63"/>
      <c r="R11" s="63"/>
      <c r="S11" s="88"/>
      <c r="T11" s="63"/>
      <c r="U11" s="63"/>
      <c r="V11" s="63"/>
      <c r="W11" s="88"/>
      <c r="X11" s="63"/>
      <c r="Y11" s="63"/>
      <c r="Z11" s="63"/>
      <c r="AA11" s="88"/>
      <c r="AB11" s="63"/>
      <c r="AC11" s="63"/>
      <c r="AD11" s="63"/>
      <c r="AE11" s="88"/>
      <c r="AF11" s="63"/>
      <c r="AG11" s="63"/>
      <c r="AH11" s="63"/>
      <c r="AI11" s="88"/>
      <c r="AJ11" s="63"/>
      <c r="AK11" s="63"/>
      <c r="AL11" s="63"/>
      <c r="AM11" s="88"/>
      <c r="AN11" s="63"/>
      <c r="AO11" s="63"/>
      <c r="AP11" s="63"/>
      <c r="AQ11" s="88"/>
      <c r="AR11" s="63"/>
      <c r="AS11" s="63"/>
      <c r="AT11" s="63"/>
      <c r="AU11" s="88"/>
      <c r="AV11" s="63"/>
      <c r="AW11" s="63"/>
      <c r="AX11" s="63"/>
      <c r="AY11" s="88"/>
      <c r="AZ11" s="63"/>
      <c r="BA11" s="63"/>
      <c r="BB11" s="63"/>
      <c r="BC11" s="88"/>
      <c r="BD11" s="63"/>
      <c r="BE11" s="63"/>
      <c r="BF11" s="63"/>
      <c r="BG11" s="88"/>
      <c r="BH11" s="63"/>
      <c r="BI11" s="63"/>
      <c r="BJ11" s="63"/>
      <c r="BK11" s="88"/>
      <c r="BL11" s="63"/>
      <c r="BM11" s="63"/>
      <c r="BN11" s="63"/>
      <c r="BO11" s="88"/>
      <c r="BP11" s="63"/>
      <c r="BQ11" s="63"/>
      <c r="BR11" s="63"/>
      <c r="BS11" s="88"/>
      <c r="BT11" s="63"/>
      <c r="BU11" s="63"/>
      <c r="BV11" s="63"/>
      <c r="BW11" s="88"/>
      <c r="BX11" s="63"/>
      <c r="BY11" s="63"/>
      <c r="BZ11" s="63"/>
      <c r="CA11" s="88"/>
      <c r="CB11" s="63"/>
      <c r="CC11" s="63"/>
      <c r="CD11" s="63"/>
      <c r="CE11" s="88"/>
      <c r="CF11" s="63"/>
      <c r="CG11" s="63"/>
      <c r="CH11" s="63"/>
      <c r="CI11" s="88"/>
      <c r="CJ11" s="63"/>
      <c r="CK11" s="63"/>
      <c r="CL11" s="63"/>
      <c r="CM11" s="88"/>
      <c r="CN11" s="63"/>
      <c r="CO11" s="63"/>
      <c r="CP11" s="63"/>
      <c r="CQ11" s="88"/>
      <c r="CR11" s="63"/>
      <c r="CS11" s="63"/>
      <c r="CT11" s="63"/>
      <c r="CU11" s="88"/>
      <c r="CV11" s="63"/>
      <c r="CW11" s="63"/>
      <c r="CX11" s="63"/>
      <c r="CY11" s="88"/>
      <c r="CZ11" s="63"/>
      <c r="DA11" s="63"/>
      <c r="DB11" s="63"/>
      <c r="DC11" s="88"/>
      <c r="DD11" s="63"/>
      <c r="DE11" s="63"/>
      <c r="DF11" s="63"/>
      <c r="DG11" s="88"/>
      <c r="DH11" s="63"/>
      <c r="DI11" s="63"/>
      <c r="DJ11" s="63"/>
      <c r="DK11" s="88"/>
      <c r="DL11" s="63"/>
      <c r="DM11" s="63"/>
      <c r="DN11" s="63"/>
      <c r="DO11" s="88"/>
      <c r="DP11" s="63"/>
      <c r="DQ11" s="63"/>
      <c r="DR11" s="63"/>
      <c r="DS11" s="88"/>
      <c r="DT11" s="63"/>
      <c r="DU11" s="63"/>
      <c r="DV11" s="63"/>
      <c r="DW11" s="88"/>
      <c r="DX11" s="63"/>
      <c r="DY11" s="63"/>
      <c r="DZ11" s="63"/>
      <c r="EA11" s="88"/>
      <c r="EB11" s="63"/>
      <c r="EC11" s="63"/>
      <c r="ED11" s="63"/>
      <c r="EE11" s="88"/>
      <c r="EF11" s="63"/>
      <c r="EG11" s="63"/>
      <c r="EH11" s="63"/>
      <c r="EI11" s="88"/>
      <c r="EJ11" s="63"/>
      <c r="EK11" s="63"/>
      <c r="EL11" s="63"/>
      <c r="EM11" s="88"/>
      <c r="EN11" s="63"/>
      <c r="EO11" s="63"/>
      <c r="EP11" s="63"/>
      <c r="EQ11" s="88"/>
      <c r="ER11" s="63"/>
      <c r="ES11" s="63"/>
      <c r="ET11" s="63"/>
      <c r="EU11" s="88"/>
      <c r="EV11" s="63"/>
      <c r="EW11" s="63"/>
      <c r="EX11" s="63"/>
      <c r="EY11" s="88"/>
      <c r="EZ11" s="63"/>
      <c r="FA11" s="63"/>
      <c r="FB11" s="63"/>
      <c r="FC11" s="88"/>
      <c r="FD11" s="63"/>
      <c r="FE11" s="63"/>
      <c r="FF11" s="63"/>
      <c r="FG11" s="88"/>
      <c r="FH11" s="63"/>
      <c r="FI11" s="63"/>
      <c r="FJ11" s="63"/>
      <c r="FK11" s="88"/>
      <c r="FL11" s="63"/>
      <c r="FM11" s="63"/>
      <c r="FN11" s="63"/>
      <c r="FO11" s="88"/>
      <c r="FP11" s="63"/>
      <c r="FQ11" s="63"/>
      <c r="FR11" s="63"/>
      <c r="FS11" s="198"/>
      <c r="FT11" s="63"/>
      <c r="FU11" s="63"/>
      <c r="FV11" s="187"/>
      <c r="FW11" s="88"/>
      <c r="FX11" s="63"/>
      <c r="FY11" s="63"/>
      <c r="FZ11" s="187"/>
      <c r="GA11" s="88"/>
      <c r="GB11" s="63"/>
      <c r="GC11" s="63"/>
      <c r="GD11" s="187"/>
      <c r="GE11" s="88"/>
      <c r="GF11" s="63"/>
      <c r="GG11" s="63"/>
      <c r="GH11" s="187"/>
      <c r="GI11" s="88"/>
      <c r="GJ11" s="63"/>
      <c r="GK11" s="63"/>
      <c r="GL11" s="187"/>
      <c r="GM11" s="88"/>
      <c r="GN11" s="63"/>
      <c r="GO11" s="63"/>
      <c r="GP11" s="63"/>
      <c r="GQ11" s="88"/>
      <c r="GR11" s="63"/>
      <c r="GS11" s="63"/>
      <c r="GT11" s="63"/>
      <c r="GU11" s="88"/>
      <c r="GV11" s="63"/>
      <c r="GW11" s="63"/>
      <c r="GX11" s="63"/>
      <c r="GY11" s="88"/>
      <c r="GZ11" s="63"/>
      <c r="HA11" s="63"/>
      <c r="HB11" s="63"/>
      <c r="HC11" s="88"/>
      <c r="HD11" s="63"/>
      <c r="HE11" s="63"/>
      <c r="HF11" s="63"/>
      <c r="HG11" s="88"/>
      <c r="HH11" s="63"/>
      <c r="HI11" s="63"/>
      <c r="HJ11" s="63"/>
      <c r="HK11" s="88"/>
      <c r="HL11" s="63"/>
      <c r="HM11" s="63"/>
      <c r="HN11" s="63"/>
      <c r="HO11" s="88"/>
      <c r="HP11" s="63"/>
      <c r="HQ11" s="63"/>
      <c r="HR11" s="63"/>
      <c r="HS11" s="88"/>
      <c r="HT11" s="63"/>
      <c r="HU11" s="63"/>
      <c r="HV11" s="63"/>
      <c r="HW11" s="88"/>
      <c r="HX11" s="63"/>
      <c r="HY11" s="63"/>
      <c r="HZ11" s="63"/>
      <c r="IA11" s="88"/>
      <c r="IB11" s="63"/>
      <c r="IC11" s="63"/>
      <c r="ID11" s="63"/>
      <c r="IE11" s="88"/>
      <c r="IF11" s="63"/>
      <c r="IG11" s="63"/>
      <c r="IH11" s="63"/>
      <c r="II11" s="88"/>
      <c r="IJ11" s="63"/>
      <c r="IK11" s="63"/>
      <c r="IL11" s="63"/>
      <c r="IM11" s="88"/>
      <c r="IN11" s="63"/>
      <c r="IO11" s="63"/>
      <c r="IP11" s="63"/>
      <c r="IQ11" s="88"/>
      <c r="IR11" s="63"/>
      <c r="IS11" s="63"/>
      <c r="IT11" s="63"/>
      <c r="IU11" s="88"/>
      <c r="IV11" s="63"/>
      <c r="IW11" s="63"/>
      <c r="IX11" s="63"/>
      <c r="IY11" s="88"/>
      <c r="IZ11" s="63"/>
      <c r="JA11" s="63"/>
      <c r="JB11" s="63"/>
      <c r="JC11" s="88"/>
      <c r="JD11" s="63"/>
      <c r="JE11" s="63"/>
      <c r="JF11" s="63"/>
      <c r="JG11" s="88"/>
      <c r="JH11" s="63"/>
      <c r="JI11" s="63"/>
      <c r="JJ11" s="63"/>
      <c r="JK11" s="88"/>
      <c r="JL11" s="63"/>
      <c r="JM11" s="63"/>
      <c r="JN11" s="63"/>
      <c r="JO11" s="88"/>
      <c r="JP11" s="63"/>
      <c r="JQ11" s="63"/>
      <c r="JR11" s="63"/>
      <c r="JS11" s="88"/>
      <c r="JT11" s="63"/>
      <c r="JU11" s="63"/>
      <c r="JV11" s="63"/>
      <c r="JW11" s="63"/>
      <c r="JX11" s="63"/>
      <c r="JY11" s="63"/>
      <c r="JZ11" s="63"/>
      <c r="KA11" s="88"/>
      <c r="KB11" s="63"/>
      <c r="KC11" s="63"/>
      <c r="KD11" s="187"/>
      <c r="KE11" s="88"/>
      <c r="KF11" s="63"/>
      <c r="KG11" s="63"/>
      <c r="KH11" s="187"/>
      <c r="KI11" s="88"/>
      <c r="KJ11" s="63"/>
      <c r="KK11" s="63"/>
      <c r="KL11" s="187"/>
      <c r="KM11" s="88"/>
      <c r="KN11" s="63"/>
      <c r="KO11" s="63"/>
      <c r="KP11" s="187"/>
      <c r="KQ11" s="88"/>
      <c r="KR11" s="63"/>
      <c r="KS11" s="63"/>
      <c r="KT11" s="187"/>
      <c r="KU11" s="88"/>
      <c r="KV11" s="63"/>
      <c r="KW11" s="63"/>
      <c r="KX11" s="187"/>
      <c r="KY11" s="88"/>
      <c r="KZ11" s="63"/>
      <c r="LA11" s="63"/>
      <c r="LB11" s="187"/>
      <c r="LC11" s="88"/>
      <c r="LD11" s="63"/>
      <c r="LE11" s="63"/>
      <c r="LF11" s="187"/>
      <c r="LG11" s="88"/>
      <c r="LH11" s="63"/>
      <c r="LI11" s="63"/>
      <c r="LJ11" s="187"/>
      <c r="LK11" s="88"/>
      <c r="LL11" s="63"/>
      <c r="LM11" s="63"/>
      <c r="LN11" s="187"/>
      <c r="LO11" s="88"/>
      <c r="LP11" s="63"/>
      <c r="LQ11" s="63"/>
      <c r="LR11" s="187"/>
      <c r="LS11" s="88"/>
      <c r="LT11" s="63"/>
      <c r="LU11" s="63"/>
      <c r="LV11" s="187"/>
      <c r="LW11" s="88"/>
      <c r="LX11" s="63"/>
      <c r="LY11" s="63"/>
      <c r="LZ11" s="187"/>
      <c r="MA11" s="88"/>
      <c r="MB11" s="63"/>
      <c r="MC11" s="63"/>
      <c r="MD11" s="187"/>
      <c r="ME11" s="88"/>
      <c r="MF11" s="63"/>
      <c r="MG11" s="63"/>
      <c r="MH11" s="187"/>
      <c r="MI11" s="88"/>
      <c r="MJ11" s="63"/>
      <c r="MK11" s="63"/>
      <c r="ML11" s="187"/>
      <c r="MM11" s="88"/>
      <c r="MN11" s="63"/>
      <c r="MO11" s="63"/>
      <c r="MP11" s="187"/>
      <c r="MQ11" s="88"/>
      <c r="MR11" s="63"/>
      <c r="MS11" s="63"/>
      <c r="MT11" s="187"/>
      <c r="MU11" s="88"/>
      <c r="MV11" s="63"/>
      <c r="MW11" s="63"/>
      <c r="MX11" s="187"/>
      <c r="MY11" s="88"/>
      <c r="MZ11" s="63"/>
      <c r="NA11" s="63"/>
      <c r="NB11" s="187"/>
      <c r="NC11" s="88"/>
      <c r="ND11" s="63"/>
      <c r="NE11" s="63"/>
      <c r="NF11" s="187"/>
      <c r="NG11" s="88"/>
      <c r="NH11" s="63"/>
      <c r="NI11" s="63"/>
      <c r="NJ11" s="187"/>
      <c r="NK11" s="88"/>
      <c r="NL11" s="63"/>
      <c r="NM11" s="63"/>
      <c r="NN11" s="187"/>
      <c r="NO11" s="88"/>
      <c r="NP11" s="63"/>
      <c r="NQ11" s="63"/>
      <c r="NR11" s="187"/>
      <c r="NS11" s="88"/>
      <c r="NT11" s="63"/>
      <c r="NU11" s="63"/>
      <c r="NV11" s="187"/>
      <c r="NW11" s="88"/>
      <c r="NX11" s="63"/>
      <c r="NY11" s="63"/>
      <c r="NZ11" s="187"/>
      <c r="OA11" s="88"/>
      <c r="OB11" s="63"/>
      <c r="OC11" s="63"/>
      <c r="OD11" s="63"/>
      <c r="OE11" s="88"/>
      <c r="OF11" s="63"/>
      <c r="OG11" s="63"/>
      <c r="OH11" s="63"/>
      <c r="OI11" s="88"/>
      <c r="OJ11" s="63"/>
      <c r="OK11" s="63"/>
      <c r="OL11" s="63"/>
      <c r="OM11" s="88"/>
      <c r="ON11" s="63"/>
      <c r="OO11" s="63"/>
      <c r="OP11" s="63"/>
      <c r="OQ11" s="198"/>
      <c r="OR11" s="63"/>
      <c r="OS11" s="63"/>
      <c r="OT11" s="63"/>
      <c r="OU11" s="88"/>
      <c r="OV11" s="63"/>
      <c r="OW11" s="63"/>
      <c r="OX11" s="63"/>
      <c r="OY11" s="198"/>
      <c r="OZ11" s="63"/>
      <c r="PA11" s="63"/>
      <c r="PB11" s="63"/>
      <c r="PC11" s="88"/>
      <c r="PD11" s="63"/>
      <c r="PE11" s="63"/>
      <c r="PF11" s="63"/>
      <c r="PG11" s="198"/>
      <c r="PH11" s="63"/>
      <c r="PI11" s="63"/>
      <c r="PJ11" s="63"/>
      <c r="PK11" s="88"/>
      <c r="PL11" s="63"/>
      <c r="PM11" s="63"/>
      <c r="PN11" s="63"/>
      <c r="PO11" s="198"/>
      <c r="PP11" s="63"/>
      <c r="PQ11" s="63"/>
      <c r="PR11" s="63"/>
      <c r="PS11" s="88"/>
      <c r="PT11" s="63"/>
      <c r="PU11" s="63"/>
      <c r="PV11" s="63"/>
      <c r="PW11" s="198"/>
      <c r="PX11" s="63"/>
      <c r="PY11" s="63"/>
      <c r="PZ11" s="63"/>
      <c r="QA11" s="88"/>
      <c r="QB11" s="63"/>
      <c r="QC11" s="63"/>
      <c r="QD11" s="63"/>
      <c r="QE11" s="198"/>
      <c r="QF11" s="63"/>
      <c r="QG11" s="63"/>
      <c r="QH11" s="63"/>
      <c r="QI11" s="88"/>
      <c r="QJ11" s="63"/>
      <c r="QK11" s="63"/>
      <c r="QL11" s="63"/>
      <c r="QM11" s="198"/>
      <c r="QN11" s="63"/>
      <c r="QO11" s="63"/>
      <c r="QP11" s="63"/>
      <c r="QQ11" s="198"/>
      <c r="QR11" s="63"/>
      <c r="QS11" s="63"/>
      <c r="QT11" s="63"/>
      <c r="QU11" s="198"/>
      <c r="QV11" s="63"/>
      <c r="QW11" s="63"/>
      <c r="QX11" s="63"/>
      <c r="QY11" s="198"/>
      <c r="QZ11" s="63"/>
      <c r="RA11" s="63"/>
      <c r="RB11" s="63"/>
      <c r="RC11" s="88"/>
      <c r="RD11" s="63"/>
      <c r="RE11" s="63"/>
      <c r="RF11" s="63"/>
      <c r="RG11" s="198"/>
      <c r="RH11" s="63"/>
      <c r="RI11" s="63"/>
      <c r="RJ11" s="63"/>
      <c r="RK11" s="88"/>
      <c r="RL11" s="63"/>
      <c r="RM11" s="63"/>
      <c r="RN11" s="63"/>
      <c r="RO11" s="198"/>
      <c r="RP11" s="63"/>
      <c r="RQ11" s="63"/>
      <c r="RR11" s="63"/>
      <c r="RS11" s="198"/>
      <c r="RT11" s="63"/>
      <c r="RU11" s="63"/>
      <c r="RV11" s="63"/>
      <c r="RW11" s="63"/>
      <c r="RX11" s="63"/>
      <c r="RY11" s="63"/>
      <c r="RZ11" s="63"/>
      <c r="SA11" s="88"/>
      <c r="SB11" s="63"/>
      <c r="SC11" s="63"/>
      <c r="SD11" s="63"/>
      <c r="SE11" s="198"/>
      <c r="SF11" s="63"/>
      <c r="SG11" s="63"/>
      <c r="SH11" s="63"/>
      <c r="SI11" s="198">
        <v>2000</v>
      </c>
      <c r="SJ11" s="63">
        <v>2000</v>
      </c>
      <c r="SK11" s="63">
        <v>400</v>
      </c>
      <c r="SL11" s="63">
        <v>400</v>
      </c>
      <c r="SM11" s="198"/>
      <c r="SN11" s="63"/>
      <c r="SO11" s="63"/>
      <c r="SP11" s="63"/>
      <c r="SQ11" s="198"/>
      <c r="SR11" s="63"/>
      <c r="SS11" s="63"/>
      <c r="ST11" s="63"/>
      <c r="SU11" s="198"/>
      <c r="SV11" s="63"/>
      <c r="SW11" s="63"/>
      <c r="SX11" s="63"/>
      <c r="SY11" s="198"/>
      <c r="SZ11" s="63"/>
      <c r="TA11" s="63"/>
      <c r="TB11" s="198"/>
      <c r="TC11" s="198"/>
      <c r="TD11" s="63"/>
      <c r="TE11" s="63"/>
      <c r="TF11" s="63"/>
      <c r="TG11" s="198"/>
      <c r="TH11" s="63"/>
      <c r="TI11" s="63"/>
      <c r="TJ11" s="89"/>
      <c r="TK11" s="198"/>
      <c r="TL11" s="63"/>
      <c r="TM11" s="63"/>
      <c r="TN11" s="89"/>
      <c r="TO11" s="198"/>
      <c r="TP11" s="63"/>
      <c r="TQ11" s="63"/>
      <c r="TR11" s="89"/>
      <c r="TS11" s="267"/>
      <c r="TT11" s="267"/>
      <c r="TU11" s="267"/>
      <c r="TV11" s="267"/>
      <c r="TW11" s="267"/>
      <c r="TX11" s="267"/>
      <c r="TY11" s="267"/>
    </row>
    <row r="12" spans="1:545" outlineLevel="2" x14ac:dyDescent="0.2">
      <c r="A12" s="101" t="s">
        <v>290</v>
      </c>
      <c r="B12" s="102" t="s">
        <v>291</v>
      </c>
      <c r="C12" s="88">
        <f t="shared" si="384"/>
        <v>8360</v>
      </c>
      <c r="D12" s="88">
        <f t="shared" si="385"/>
        <v>8360</v>
      </c>
      <c r="E12" s="88">
        <f t="shared" si="386"/>
        <v>7880</v>
      </c>
      <c r="F12" s="88">
        <f t="shared" si="387"/>
        <v>7880</v>
      </c>
      <c r="G12" s="88"/>
      <c r="H12" s="63"/>
      <c r="I12" s="63"/>
      <c r="J12" s="63"/>
      <c r="K12" s="88"/>
      <c r="L12" s="63"/>
      <c r="M12" s="63"/>
      <c r="N12" s="63"/>
      <c r="O12" s="88"/>
      <c r="P12" s="63"/>
      <c r="Q12" s="63"/>
      <c r="R12" s="63"/>
      <c r="S12" s="88"/>
      <c r="T12" s="63"/>
      <c r="U12" s="63"/>
      <c r="V12" s="63"/>
      <c r="W12" s="88"/>
      <c r="X12" s="63"/>
      <c r="Y12" s="63"/>
      <c r="Z12" s="63"/>
      <c r="AA12" s="88"/>
      <c r="AB12" s="63"/>
      <c r="AC12" s="63"/>
      <c r="AD12" s="63"/>
      <c r="AE12" s="88"/>
      <c r="AF12" s="63"/>
      <c r="AG12" s="63"/>
      <c r="AH12" s="63"/>
      <c r="AI12" s="88"/>
      <c r="AJ12" s="63"/>
      <c r="AK12" s="63"/>
      <c r="AL12" s="63"/>
      <c r="AM12" s="88"/>
      <c r="AN12" s="63"/>
      <c r="AO12" s="63"/>
      <c r="AP12" s="63"/>
      <c r="AQ12" s="88"/>
      <c r="AR12" s="63"/>
      <c r="AS12" s="63"/>
      <c r="AT12" s="63"/>
      <c r="AU12" s="88"/>
      <c r="AV12" s="63"/>
      <c r="AW12" s="63"/>
      <c r="AX12" s="63"/>
      <c r="AY12" s="88"/>
      <c r="AZ12" s="63"/>
      <c r="BA12" s="63"/>
      <c r="BB12" s="63"/>
      <c r="BC12" s="88"/>
      <c r="BD12" s="63"/>
      <c r="BE12" s="63"/>
      <c r="BF12" s="63"/>
      <c r="BG12" s="88"/>
      <c r="BH12" s="63"/>
      <c r="BI12" s="63"/>
      <c r="BJ12" s="63"/>
      <c r="BK12" s="88"/>
      <c r="BL12" s="63"/>
      <c r="BM12" s="63"/>
      <c r="BN12" s="63"/>
      <c r="BO12" s="88"/>
      <c r="BP12" s="63"/>
      <c r="BQ12" s="63"/>
      <c r="BR12" s="63"/>
      <c r="BS12" s="88"/>
      <c r="BT12" s="63"/>
      <c r="BU12" s="63"/>
      <c r="BV12" s="63"/>
      <c r="BW12" s="88"/>
      <c r="BX12" s="63"/>
      <c r="BY12" s="63"/>
      <c r="BZ12" s="63"/>
      <c r="CA12" s="88"/>
      <c r="CB12" s="63"/>
      <c r="CC12" s="63"/>
      <c r="CD12" s="63"/>
      <c r="CE12" s="88"/>
      <c r="CF12" s="63"/>
      <c r="CG12" s="63"/>
      <c r="CH12" s="63"/>
      <c r="CI12" s="88"/>
      <c r="CJ12" s="63"/>
      <c r="CK12" s="63"/>
      <c r="CL12" s="63"/>
      <c r="CM12" s="88"/>
      <c r="CN12" s="63"/>
      <c r="CO12" s="63"/>
      <c r="CP12" s="63"/>
      <c r="CQ12" s="88"/>
      <c r="CR12" s="63"/>
      <c r="CS12" s="63"/>
      <c r="CT12" s="63"/>
      <c r="CU12" s="88"/>
      <c r="CV12" s="63"/>
      <c r="CW12" s="63"/>
      <c r="CX12" s="63"/>
      <c r="CY12" s="88"/>
      <c r="CZ12" s="63"/>
      <c r="DA12" s="63"/>
      <c r="DB12" s="63"/>
      <c r="DC12" s="88"/>
      <c r="DD12" s="63"/>
      <c r="DE12" s="63"/>
      <c r="DF12" s="63"/>
      <c r="DG12" s="88"/>
      <c r="DH12" s="63"/>
      <c r="DI12" s="63"/>
      <c r="DJ12" s="63"/>
      <c r="DK12" s="88"/>
      <c r="DL12" s="63"/>
      <c r="DM12" s="63"/>
      <c r="DN12" s="63"/>
      <c r="DO12" s="88"/>
      <c r="DP12" s="63"/>
      <c r="DQ12" s="63"/>
      <c r="DR12" s="63"/>
      <c r="DS12" s="88"/>
      <c r="DT12" s="63"/>
      <c r="DU12" s="63"/>
      <c r="DV12" s="63"/>
      <c r="DW12" s="88"/>
      <c r="DX12" s="63"/>
      <c r="DY12" s="63"/>
      <c r="DZ12" s="63"/>
      <c r="EA12" s="88"/>
      <c r="EB12" s="63"/>
      <c r="EC12" s="63"/>
      <c r="ED12" s="63"/>
      <c r="EE12" s="88"/>
      <c r="EF12" s="63"/>
      <c r="EG12" s="63"/>
      <c r="EH12" s="63"/>
      <c r="EI12" s="88"/>
      <c r="EJ12" s="63"/>
      <c r="EK12" s="63"/>
      <c r="EL12" s="63"/>
      <c r="EM12" s="88"/>
      <c r="EN12" s="63"/>
      <c r="EO12" s="63"/>
      <c r="EP12" s="63"/>
      <c r="EQ12" s="88"/>
      <c r="ER12" s="63"/>
      <c r="ES12" s="63"/>
      <c r="ET12" s="63"/>
      <c r="EU12" s="88"/>
      <c r="EV12" s="63"/>
      <c r="EW12" s="63"/>
      <c r="EX12" s="63"/>
      <c r="EY12" s="88"/>
      <c r="EZ12" s="63"/>
      <c r="FA12" s="63"/>
      <c r="FB12" s="63"/>
      <c r="FC12" s="88"/>
      <c r="FD12" s="63"/>
      <c r="FE12" s="63"/>
      <c r="FF12" s="63"/>
      <c r="FG12" s="88"/>
      <c r="FH12" s="63"/>
      <c r="FI12" s="63"/>
      <c r="FJ12" s="63"/>
      <c r="FK12" s="88"/>
      <c r="FL12" s="63"/>
      <c r="FM12" s="63"/>
      <c r="FN12" s="63"/>
      <c r="FO12" s="88"/>
      <c r="FP12" s="63"/>
      <c r="FQ12" s="63"/>
      <c r="FR12" s="63"/>
      <c r="FS12" s="198"/>
      <c r="FT12" s="63"/>
      <c r="FU12" s="63"/>
      <c r="FV12" s="187"/>
      <c r="FW12" s="88"/>
      <c r="FX12" s="63"/>
      <c r="FY12" s="63"/>
      <c r="FZ12" s="187"/>
      <c r="GA12" s="88"/>
      <c r="GB12" s="63"/>
      <c r="GC12" s="63"/>
      <c r="GD12" s="187"/>
      <c r="GE12" s="88"/>
      <c r="GF12" s="63"/>
      <c r="GG12" s="63"/>
      <c r="GH12" s="187"/>
      <c r="GI12" s="88"/>
      <c r="GJ12" s="63"/>
      <c r="GK12" s="63"/>
      <c r="GL12" s="187"/>
      <c r="GM12" s="88"/>
      <c r="GN12" s="63"/>
      <c r="GO12" s="63"/>
      <c r="GP12" s="63"/>
      <c r="GQ12" s="88"/>
      <c r="GR12" s="63"/>
      <c r="GS12" s="63"/>
      <c r="GT12" s="63"/>
      <c r="GU12" s="88"/>
      <c r="GV12" s="63"/>
      <c r="GW12" s="63"/>
      <c r="GX12" s="63"/>
      <c r="GY12" s="88"/>
      <c r="GZ12" s="63"/>
      <c r="HA12" s="63"/>
      <c r="HB12" s="63"/>
      <c r="HC12" s="88"/>
      <c r="HD12" s="63"/>
      <c r="HE12" s="63"/>
      <c r="HF12" s="63"/>
      <c r="HG12" s="88"/>
      <c r="HH12" s="63"/>
      <c r="HI12" s="63"/>
      <c r="HJ12" s="63"/>
      <c r="HK12" s="88"/>
      <c r="HL12" s="63"/>
      <c r="HM12" s="63"/>
      <c r="HN12" s="63"/>
      <c r="HO12" s="88"/>
      <c r="HP12" s="63"/>
      <c r="HQ12" s="63"/>
      <c r="HR12" s="63"/>
      <c r="HS12" s="88"/>
      <c r="HT12" s="63"/>
      <c r="HU12" s="63"/>
      <c r="HV12" s="63"/>
      <c r="HW12" s="88"/>
      <c r="HX12" s="63"/>
      <c r="HY12" s="63"/>
      <c r="HZ12" s="63"/>
      <c r="IA12" s="88"/>
      <c r="IB12" s="63"/>
      <c r="IC12" s="63"/>
      <c r="ID12" s="63"/>
      <c r="IE12" s="88"/>
      <c r="IF12" s="63"/>
      <c r="IG12" s="63"/>
      <c r="IH12" s="63"/>
      <c r="II12" s="88"/>
      <c r="IJ12" s="63"/>
      <c r="IK12" s="63"/>
      <c r="IL12" s="63"/>
      <c r="IM12" s="88"/>
      <c r="IN12" s="63"/>
      <c r="IO12" s="63"/>
      <c r="IP12" s="63"/>
      <c r="IQ12" s="88"/>
      <c r="IR12" s="63"/>
      <c r="IS12" s="63"/>
      <c r="IT12" s="63"/>
      <c r="IU12" s="88"/>
      <c r="IV12" s="63"/>
      <c r="IW12" s="63"/>
      <c r="IX12" s="63"/>
      <c r="IY12" s="88"/>
      <c r="IZ12" s="63"/>
      <c r="JA12" s="63"/>
      <c r="JB12" s="63"/>
      <c r="JC12" s="88"/>
      <c r="JD12" s="63"/>
      <c r="JE12" s="63"/>
      <c r="JF12" s="63"/>
      <c r="JG12" s="88"/>
      <c r="JH12" s="63"/>
      <c r="JI12" s="63"/>
      <c r="JJ12" s="63"/>
      <c r="JK12" s="88"/>
      <c r="JL12" s="63"/>
      <c r="JM12" s="63"/>
      <c r="JN12" s="63"/>
      <c r="JO12" s="88"/>
      <c r="JP12" s="63"/>
      <c r="JQ12" s="63"/>
      <c r="JR12" s="63"/>
      <c r="JS12" s="88"/>
      <c r="JT12" s="63"/>
      <c r="JU12" s="63"/>
      <c r="JV12" s="63"/>
      <c r="JW12" s="63"/>
      <c r="JX12" s="63"/>
      <c r="JY12" s="63"/>
      <c r="JZ12" s="63"/>
      <c r="KA12" s="88"/>
      <c r="KB12" s="63"/>
      <c r="KC12" s="63"/>
      <c r="KD12" s="187"/>
      <c r="KE12" s="88"/>
      <c r="KF12" s="63"/>
      <c r="KG12" s="63"/>
      <c r="KH12" s="187"/>
      <c r="KI12" s="88"/>
      <c r="KJ12" s="63"/>
      <c r="KK12" s="63"/>
      <c r="KL12" s="187"/>
      <c r="KM12" s="88"/>
      <c r="KN12" s="63"/>
      <c r="KO12" s="63"/>
      <c r="KP12" s="187"/>
      <c r="KQ12" s="88"/>
      <c r="KR12" s="63"/>
      <c r="KS12" s="63"/>
      <c r="KT12" s="187"/>
      <c r="KU12" s="88"/>
      <c r="KV12" s="63"/>
      <c r="KW12" s="63"/>
      <c r="KX12" s="187"/>
      <c r="KY12" s="88"/>
      <c r="KZ12" s="63"/>
      <c r="LA12" s="63"/>
      <c r="LB12" s="187"/>
      <c r="LC12" s="88"/>
      <c r="LD12" s="63"/>
      <c r="LE12" s="63"/>
      <c r="LF12" s="187"/>
      <c r="LG12" s="88"/>
      <c r="LH12" s="63"/>
      <c r="LI12" s="63"/>
      <c r="LJ12" s="187"/>
      <c r="LK12" s="88"/>
      <c r="LL12" s="63"/>
      <c r="LM12" s="63"/>
      <c r="LN12" s="187"/>
      <c r="LO12" s="88"/>
      <c r="LP12" s="63"/>
      <c r="LQ12" s="63"/>
      <c r="LR12" s="187"/>
      <c r="LS12" s="88"/>
      <c r="LT12" s="63"/>
      <c r="LU12" s="63"/>
      <c r="LV12" s="187"/>
      <c r="LW12" s="88"/>
      <c r="LX12" s="63"/>
      <c r="LY12" s="63"/>
      <c r="LZ12" s="187"/>
      <c r="MA12" s="88"/>
      <c r="MB12" s="63"/>
      <c r="MC12" s="63"/>
      <c r="MD12" s="187"/>
      <c r="ME12" s="88"/>
      <c r="MF12" s="63"/>
      <c r="MG12" s="63"/>
      <c r="MH12" s="187"/>
      <c r="MI12" s="88"/>
      <c r="MJ12" s="63"/>
      <c r="MK12" s="63"/>
      <c r="ML12" s="187"/>
      <c r="MM12" s="88"/>
      <c r="MN12" s="63"/>
      <c r="MO12" s="63"/>
      <c r="MP12" s="187"/>
      <c r="MQ12" s="88"/>
      <c r="MR12" s="63"/>
      <c r="MS12" s="63"/>
      <c r="MT12" s="187"/>
      <c r="MU12" s="88"/>
      <c r="MV12" s="63"/>
      <c r="MW12" s="63"/>
      <c r="MX12" s="187"/>
      <c r="MY12" s="88"/>
      <c r="MZ12" s="63"/>
      <c r="NA12" s="63"/>
      <c r="NB12" s="187"/>
      <c r="NC12" s="88"/>
      <c r="ND12" s="63"/>
      <c r="NE12" s="63"/>
      <c r="NF12" s="187"/>
      <c r="NG12" s="88"/>
      <c r="NH12" s="63"/>
      <c r="NI12" s="63"/>
      <c r="NJ12" s="187"/>
      <c r="NK12" s="88"/>
      <c r="NL12" s="63"/>
      <c r="NM12" s="63"/>
      <c r="NN12" s="187"/>
      <c r="NO12" s="88"/>
      <c r="NP12" s="63"/>
      <c r="NQ12" s="63"/>
      <c r="NR12" s="187"/>
      <c r="NS12" s="88"/>
      <c r="NT12" s="63"/>
      <c r="NU12" s="63"/>
      <c r="NV12" s="187"/>
      <c r="NW12" s="88"/>
      <c r="NX12" s="63"/>
      <c r="NY12" s="63"/>
      <c r="NZ12" s="187"/>
      <c r="OA12" s="88"/>
      <c r="OB12" s="63"/>
      <c r="OC12" s="63"/>
      <c r="OD12" s="63"/>
      <c r="OE12" s="88"/>
      <c r="OF12" s="63"/>
      <c r="OG12" s="63"/>
      <c r="OH12" s="63"/>
      <c r="OI12" s="88"/>
      <c r="OJ12" s="63"/>
      <c r="OK12" s="63"/>
      <c r="OL12" s="63"/>
      <c r="OM12" s="88"/>
      <c r="ON12" s="63"/>
      <c r="OO12" s="63"/>
      <c r="OP12" s="63"/>
      <c r="OQ12" s="198"/>
      <c r="OR12" s="63"/>
      <c r="OS12" s="63"/>
      <c r="OT12" s="63"/>
      <c r="OU12" s="88"/>
      <c r="OV12" s="63"/>
      <c r="OW12" s="63"/>
      <c r="OX12" s="63"/>
      <c r="OY12" s="198"/>
      <c r="OZ12" s="63"/>
      <c r="PA12" s="63"/>
      <c r="PB12" s="63"/>
      <c r="PC12" s="88"/>
      <c r="PD12" s="63"/>
      <c r="PE12" s="63"/>
      <c r="PF12" s="63"/>
      <c r="PG12" s="198"/>
      <c r="PH12" s="63"/>
      <c r="PI12" s="63"/>
      <c r="PJ12" s="63"/>
      <c r="PK12" s="88"/>
      <c r="PL12" s="63"/>
      <c r="PM12" s="63"/>
      <c r="PN12" s="63"/>
      <c r="PO12" s="198"/>
      <c r="PP12" s="63"/>
      <c r="PQ12" s="63"/>
      <c r="PR12" s="63"/>
      <c r="PS12" s="88"/>
      <c r="PT12" s="63"/>
      <c r="PU12" s="63"/>
      <c r="PV12" s="63"/>
      <c r="PW12" s="198"/>
      <c r="PX12" s="63"/>
      <c r="PY12" s="63"/>
      <c r="PZ12" s="63"/>
      <c r="QA12" s="88"/>
      <c r="QB12" s="63"/>
      <c r="QC12" s="63"/>
      <c r="QD12" s="63"/>
      <c r="QE12" s="198"/>
      <c r="QF12" s="63"/>
      <c r="QG12" s="63"/>
      <c r="QH12" s="63"/>
      <c r="QI12" s="88"/>
      <c r="QJ12" s="63"/>
      <c r="QK12" s="63"/>
      <c r="QL12" s="63"/>
      <c r="QM12" s="198"/>
      <c r="QN12" s="63"/>
      <c r="QO12" s="63"/>
      <c r="QP12" s="63"/>
      <c r="QQ12" s="198"/>
      <c r="QR12" s="63"/>
      <c r="QS12" s="63"/>
      <c r="QT12" s="63"/>
      <c r="QU12" s="198"/>
      <c r="QV12" s="63"/>
      <c r="QW12" s="63"/>
      <c r="QX12" s="63"/>
      <c r="QY12" s="198"/>
      <c r="QZ12" s="63"/>
      <c r="RA12" s="63"/>
      <c r="RB12" s="63"/>
      <c r="RC12" s="88"/>
      <c r="RD12" s="63"/>
      <c r="RE12" s="63"/>
      <c r="RF12" s="63"/>
      <c r="RG12" s="198"/>
      <c r="RH12" s="63"/>
      <c r="RI12" s="63"/>
      <c r="RJ12" s="63"/>
      <c r="RK12" s="88"/>
      <c r="RL12" s="63"/>
      <c r="RM12" s="63"/>
      <c r="RN12" s="63"/>
      <c r="RO12" s="198"/>
      <c r="RP12" s="63"/>
      <c r="RQ12" s="63"/>
      <c r="RR12" s="63"/>
      <c r="RS12" s="198"/>
      <c r="RT12" s="63"/>
      <c r="RU12" s="63"/>
      <c r="RV12" s="63"/>
      <c r="RW12" s="63"/>
      <c r="RX12" s="63"/>
      <c r="RY12" s="63"/>
      <c r="RZ12" s="63"/>
      <c r="SA12" s="88"/>
      <c r="SB12" s="63"/>
      <c r="SC12" s="63"/>
      <c r="SD12" s="63"/>
      <c r="SE12" s="198"/>
      <c r="SF12" s="63"/>
      <c r="SG12" s="63"/>
      <c r="SH12" s="63"/>
      <c r="SI12" s="198">
        <v>8360</v>
      </c>
      <c r="SJ12" s="63">
        <v>8360</v>
      </c>
      <c r="SK12" s="63">
        <v>7880</v>
      </c>
      <c r="SL12" s="63">
        <v>7880</v>
      </c>
      <c r="SM12" s="198"/>
      <c r="SN12" s="63"/>
      <c r="SO12" s="63"/>
      <c r="SP12" s="63"/>
      <c r="SQ12" s="198"/>
      <c r="SR12" s="63"/>
      <c r="SS12" s="63"/>
      <c r="ST12" s="63"/>
      <c r="SU12" s="198"/>
      <c r="SV12" s="63"/>
      <c r="SW12" s="63"/>
      <c r="SX12" s="63"/>
      <c r="SY12" s="198"/>
      <c r="SZ12" s="63"/>
      <c r="TA12" s="63"/>
      <c r="TB12" s="198"/>
      <c r="TC12" s="198"/>
      <c r="TD12" s="63"/>
      <c r="TE12" s="63"/>
      <c r="TF12" s="63"/>
      <c r="TG12" s="198"/>
      <c r="TH12" s="63"/>
      <c r="TI12" s="63"/>
      <c r="TJ12" s="89"/>
      <c r="TK12" s="198"/>
      <c r="TL12" s="63"/>
      <c r="TM12" s="63"/>
      <c r="TN12" s="89"/>
      <c r="TO12" s="198"/>
      <c r="TP12" s="63"/>
      <c r="TQ12" s="63"/>
      <c r="TR12" s="89"/>
      <c r="TS12" s="267"/>
      <c r="TT12" s="267"/>
      <c r="TU12" s="267"/>
      <c r="TV12" s="267"/>
      <c r="TW12" s="267"/>
      <c r="TX12" s="267"/>
      <c r="TY12" s="267"/>
    </row>
    <row r="13" spans="1:545" outlineLevel="2" x14ac:dyDescent="0.2">
      <c r="A13" s="101" t="s">
        <v>292</v>
      </c>
      <c r="B13" s="102" t="s">
        <v>293</v>
      </c>
      <c r="C13" s="88">
        <f t="shared" si="384"/>
        <v>5000</v>
      </c>
      <c r="D13" s="88">
        <f t="shared" si="385"/>
        <v>6280</v>
      </c>
      <c r="E13" s="88">
        <f t="shared" si="386"/>
        <v>5672.27</v>
      </c>
      <c r="F13" s="88">
        <f t="shared" si="387"/>
        <v>5639.2</v>
      </c>
      <c r="G13" s="88"/>
      <c r="H13" s="63"/>
      <c r="I13" s="63"/>
      <c r="J13" s="63"/>
      <c r="K13" s="88"/>
      <c r="L13" s="63"/>
      <c r="M13" s="63"/>
      <c r="N13" s="63"/>
      <c r="O13" s="88"/>
      <c r="P13" s="63"/>
      <c r="Q13" s="63"/>
      <c r="R13" s="63"/>
      <c r="S13" s="88"/>
      <c r="T13" s="63"/>
      <c r="U13" s="63"/>
      <c r="V13" s="63"/>
      <c r="W13" s="88"/>
      <c r="X13" s="63"/>
      <c r="Y13" s="63"/>
      <c r="Z13" s="63"/>
      <c r="AA13" s="88"/>
      <c r="AB13" s="63"/>
      <c r="AC13" s="63"/>
      <c r="AD13" s="63"/>
      <c r="AE13" s="88"/>
      <c r="AF13" s="63"/>
      <c r="AG13" s="63"/>
      <c r="AH13" s="63"/>
      <c r="AI13" s="88"/>
      <c r="AJ13" s="63"/>
      <c r="AK13" s="63"/>
      <c r="AL13" s="63"/>
      <c r="AM13" s="88"/>
      <c r="AN13" s="63"/>
      <c r="AO13" s="63"/>
      <c r="AP13" s="63"/>
      <c r="AQ13" s="88"/>
      <c r="AR13" s="63"/>
      <c r="AS13" s="63"/>
      <c r="AT13" s="63"/>
      <c r="AU13" s="88"/>
      <c r="AV13" s="63"/>
      <c r="AW13" s="63"/>
      <c r="AX13" s="63"/>
      <c r="AY13" s="88"/>
      <c r="AZ13" s="63"/>
      <c r="BA13" s="63"/>
      <c r="BB13" s="63"/>
      <c r="BC13" s="88"/>
      <c r="BD13" s="63"/>
      <c r="BE13" s="63"/>
      <c r="BF13" s="63"/>
      <c r="BG13" s="88"/>
      <c r="BH13" s="63"/>
      <c r="BI13" s="63"/>
      <c r="BJ13" s="63"/>
      <c r="BK13" s="88"/>
      <c r="BL13" s="63"/>
      <c r="BM13" s="63"/>
      <c r="BN13" s="63"/>
      <c r="BO13" s="88"/>
      <c r="BP13" s="63"/>
      <c r="BQ13" s="63"/>
      <c r="BR13" s="63"/>
      <c r="BS13" s="88"/>
      <c r="BT13" s="63"/>
      <c r="BU13" s="63"/>
      <c r="BV13" s="63"/>
      <c r="BW13" s="88"/>
      <c r="BX13" s="63"/>
      <c r="BY13" s="63"/>
      <c r="BZ13" s="63"/>
      <c r="CA13" s="88"/>
      <c r="CB13" s="63"/>
      <c r="CC13" s="63"/>
      <c r="CD13" s="63"/>
      <c r="CE13" s="88"/>
      <c r="CF13" s="63"/>
      <c r="CG13" s="63"/>
      <c r="CH13" s="63"/>
      <c r="CI13" s="88"/>
      <c r="CJ13" s="63"/>
      <c r="CK13" s="63"/>
      <c r="CL13" s="63"/>
      <c r="CM13" s="88"/>
      <c r="CN13" s="63"/>
      <c r="CO13" s="63"/>
      <c r="CP13" s="63"/>
      <c r="CQ13" s="88"/>
      <c r="CR13" s="63"/>
      <c r="CS13" s="63"/>
      <c r="CT13" s="63"/>
      <c r="CU13" s="88"/>
      <c r="CV13" s="63"/>
      <c r="CW13" s="63"/>
      <c r="CX13" s="63"/>
      <c r="CY13" s="88"/>
      <c r="CZ13" s="63"/>
      <c r="DA13" s="63"/>
      <c r="DB13" s="63"/>
      <c r="DC13" s="88"/>
      <c r="DD13" s="63"/>
      <c r="DE13" s="63"/>
      <c r="DF13" s="63"/>
      <c r="DG13" s="88"/>
      <c r="DH13" s="63"/>
      <c r="DI13" s="63"/>
      <c r="DJ13" s="63"/>
      <c r="DK13" s="88"/>
      <c r="DL13" s="63"/>
      <c r="DM13" s="63"/>
      <c r="DN13" s="63"/>
      <c r="DO13" s="88"/>
      <c r="DP13" s="63"/>
      <c r="DQ13" s="63"/>
      <c r="DR13" s="63"/>
      <c r="DS13" s="88"/>
      <c r="DT13" s="63"/>
      <c r="DU13" s="63"/>
      <c r="DV13" s="63"/>
      <c r="DW13" s="88"/>
      <c r="DX13" s="63"/>
      <c r="DY13" s="63"/>
      <c r="DZ13" s="63"/>
      <c r="EA13" s="88"/>
      <c r="EB13" s="63"/>
      <c r="EC13" s="63"/>
      <c r="ED13" s="63"/>
      <c r="EE13" s="88"/>
      <c r="EF13" s="63"/>
      <c r="EG13" s="63"/>
      <c r="EH13" s="63"/>
      <c r="EI13" s="88"/>
      <c r="EJ13" s="63"/>
      <c r="EK13" s="63"/>
      <c r="EL13" s="63"/>
      <c r="EM13" s="88"/>
      <c r="EN13" s="63"/>
      <c r="EO13" s="63"/>
      <c r="EP13" s="63"/>
      <c r="EQ13" s="88"/>
      <c r="ER13" s="63"/>
      <c r="ES13" s="63"/>
      <c r="ET13" s="63"/>
      <c r="EU13" s="88"/>
      <c r="EV13" s="63"/>
      <c r="EW13" s="63"/>
      <c r="EX13" s="63"/>
      <c r="EY13" s="88"/>
      <c r="EZ13" s="63"/>
      <c r="FA13" s="63"/>
      <c r="FB13" s="63"/>
      <c r="FC13" s="88"/>
      <c r="FD13" s="63"/>
      <c r="FE13" s="63"/>
      <c r="FF13" s="63"/>
      <c r="FG13" s="88"/>
      <c r="FH13" s="63"/>
      <c r="FI13" s="63"/>
      <c r="FJ13" s="63"/>
      <c r="FK13" s="88"/>
      <c r="FL13" s="63"/>
      <c r="FM13" s="63"/>
      <c r="FN13" s="63"/>
      <c r="FO13" s="88"/>
      <c r="FP13" s="63"/>
      <c r="FQ13" s="63"/>
      <c r="FR13" s="63"/>
      <c r="FS13" s="198"/>
      <c r="FT13" s="63"/>
      <c r="FU13" s="63"/>
      <c r="FV13" s="187"/>
      <c r="FW13" s="88"/>
      <c r="FX13" s="63"/>
      <c r="FY13" s="63"/>
      <c r="FZ13" s="187"/>
      <c r="GA13" s="88"/>
      <c r="GB13" s="63"/>
      <c r="GC13" s="63"/>
      <c r="GD13" s="187"/>
      <c r="GE13" s="88"/>
      <c r="GF13" s="63"/>
      <c r="GG13" s="63"/>
      <c r="GH13" s="187"/>
      <c r="GI13" s="88"/>
      <c r="GJ13" s="63"/>
      <c r="GK13" s="63"/>
      <c r="GL13" s="187"/>
      <c r="GM13" s="88"/>
      <c r="GN13" s="63"/>
      <c r="GO13" s="63"/>
      <c r="GP13" s="63"/>
      <c r="GQ13" s="88"/>
      <c r="GR13" s="63"/>
      <c r="GS13" s="63"/>
      <c r="GT13" s="63"/>
      <c r="GU13" s="88"/>
      <c r="GV13" s="63"/>
      <c r="GW13" s="63"/>
      <c r="GX13" s="63"/>
      <c r="GY13" s="88"/>
      <c r="GZ13" s="63"/>
      <c r="HA13" s="63"/>
      <c r="HB13" s="63"/>
      <c r="HC13" s="88"/>
      <c r="HD13" s="63"/>
      <c r="HE13" s="63"/>
      <c r="HF13" s="63"/>
      <c r="HG13" s="88"/>
      <c r="HH13" s="63"/>
      <c r="HI13" s="63"/>
      <c r="HJ13" s="63"/>
      <c r="HK13" s="88"/>
      <c r="HL13" s="63"/>
      <c r="HM13" s="63"/>
      <c r="HN13" s="63"/>
      <c r="HO13" s="88"/>
      <c r="HP13" s="63"/>
      <c r="HQ13" s="63"/>
      <c r="HR13" s="63"/>
      <c r="HS13" s="88"/>
      <c r="HT13" s="63"/>
      <c r="HU13" s="63"/>
      <c r="HV13" s="63"/>
      <c r="HW13" s="88"/>
      <c r="HX13" s="63"/>
      <c r="HY13" s="63"/>
      <c r="HZ13" s="63"/>
      <c r="IA13" s="88"/>
      <c r="IB13" s="63"/>
      <c r="IC13" s="63"/>
      <c r="ID13" s="63"/>
      <c r="IE13" s="88"/>
      <c r="IF13" s="63"/>
      <c r="IG13" s="63"/>
      <c r="IH13" s="63"/>
      <c r="II13" s="88"/>
      <c r="IJ13" s="63"/>
      <c r="IK13" s="63"/>
      <c r="IL13" s="63"/>
      <c r="IM13" s="88"/>
      <c r="IN13" s="63"/>
      <c r="IO13" s="63"/>
      <c r="IP13" s="63"/>
      <c r="IQ13" s="88"/>
      <c r="IR13" s="63"/>
      <c r="IS13" s="63"/>
      <c r="IT13" s="63"/>
      <c r="IU13" s="88"/>
      <c r="IV13" s="63"/>
      <c r="IW13" s="63"/>
      <c r="IX13" s="63"/>
      <c r="IY13" s="88"/>
      <c r="IZ13" s="63"/>
      <c r="JA13" s="63"/>
      <c r="JB13" s="63"/>
      <c r="JC13" s="88"/>
      <c r="JD13" s="63"/>
      <c r="JE13" s="63"/>
      <c r="JF13" s="63"/>
      <c r="JG13" s="88"/>
      <c r="JH13" s="63"/>
      <c r="JI13" s="63"/>
      <c r="JJ13" s="63"/>
      <c r="JK13" s="88"/>
      <c r="JL13" s="63"/>
      <c r="JM13" s="63"/>
      <c r="JN13" s="63"/>
      <c r="JO13" s="88"/>
      <c r="JP13" s="63"/>
      <c r="JQ13" s="63"/>
      <c r="JR13" s="63"/>
      <c r="JS13" s="88"/>
      <c r="JT13" s="63"/>
      <c r="JU13" s="63"/>
      <c r="JV13" s="63"/>
      <c r="JW13" s="63"/>
      <c r="JX13" s="63"/>
      <c r="JY13" s="63"/>
      <c r="JZ13" s="63"/>
      <c r="KA13" s="88"/>
      <c r="KB13" s="63"/>
      <c r="KC13" s="63"/>
      <c r="KD13" s="187"/>
      <c r="KE13" s="88"/>
      <c r="KF13" s="63"/>
      <c r="KG13" s="63"/>
      <c r="KH13" s="187"/>
      <c r="KI13" s="88"/>
      <c r="KJ13" s="63"/>
      <c r="KK13" s="63"/>
      <c r="KL13" s="187"/>
      <c r="KM13" s="88"/>
      <c r="KN13" s="63"/>
      <c r="KO13" s="63"/>
      <c r="KP13" s="187"/>
      <c r="KQ13" s="88"/>
      <c r="KR13" s="63"/>
      <c r="KS13" s="63"/>
      <c r="KT13" s="187"/>
      <c r="KU13" s="88"/>
      <c r="KV13" s="63"/>
      <c r="KW13" s="63"/>
      <c r="KX13" s="187"/>
      <c r="KY13" s="88"/>
      <c r="KZ13" s="63"/>
      <c r="LA13" s="63"/>
      <c r="LB13" s="187"/>
      <c r="LC13" s="88"/>
      <c r="LD13" s="63"/>
      <c r="LE13" s="63"/>
      <c r="LF13" s="187"/>
      <c r="LG13" s="88"/>
      <c r="LH13" s="63"/>
      <c r="LI13" s="63"/>
      <c r="LJ13" s="187"/>
      <c r="LK13" s="88"/>
      <c r="LL13" s="63"/>
      <c r="LM13" s="63"/>
      <c r="LN13" s="187"/>
      <c r="LO13" s="88"/>
      <c r="LP13" s="63"/>
      <c r="LQ13" s="63"/>
      <c r="LR13" s="187"/>
      <c r="LS13" s="88"/>
      <c r="LT13" s="63"/>
      <c r="LU13" s="63"/>
      <c r="LV13" s="187"/>
      <c r="LW13" s="88"/>
      <c r="LX13" s="63"/>
      <c r="LY13" s="63"/>
      <c r="LZ13" s="187"/>
      <c r="MA13" s="88"/>
      <c r="MB13" s="63"/>
      <c r="MC13" s="63"/>
      <c r="MD13" s="187"/>
      <c r="ME13" s="88"/>
      <c r="MF13" s="63"/>
      <c r="MG13" s="63"/>
      <c r="MH13" s="187"/>
      <c r="MI13" s="88"/>
      <c r="MJ13" s="63"/>
      <c r="MK13" s="63"/>
      <c r="ML13" s="187"/>
      <c r="MM13" s="88"/>
      <c r="MN13" s="63"/>
      <c r="MO13" s="63"/>
      <c r="MP13" s="187"/>
      <c r="MQ13" s="88"/>
      <c r="MR13" s="63"/>
      <c r="MS13" s="63"/>
      <c r="MT13" s="187"/>
      <c r="MU13" s="88"/>
      <c r="MV13" s="63"/>
      <c r="MW13" s="63"/>
      <c r="MX13" s="187"/>
      <c r="MY13" s="88"/>
      <c r="MZ13" s="63"/>
      <c r="NA13" s="63"/>
      <c r="NB13" s="187"/>
      <c r="NC13" s="88"/>
      <c r="ND13" s="63"/>
      <c r="NE13" s="63"/>
      <c r="NF13" s="187"/>
      <c r="NG13" s="88"/>
      <c r="NH13" s="63"/>
      <c r="NI13" s="63"/>
      <c r="NJ13" s="187"/>
      <c r="NK13" s="88"/>
      <c r="NL13" s="63"/>
      <c r="NM13" s="63"/>
      <c r="NN13" s="187"/>
      <c r="NO13" s="88"/>
      <c r="NP13" s="63"/>
      <c r="NQ13" s="63"/>
      <c r="NR13" s="187"/>
      <c r="NS13" s="88"/>
      <c r="NT13" s="63"/>
      <c r="NU13" s="63"/>
      <c r="NV13" s="187"/>
      <c r="NW13" s="88"/>
      <c r="NX13" s="63"/>
      <c r="NY13" s="63"/>
      <c r="NZ13" s="187"/>
      <c r="OA13" s="88"/>
      <c r="OB13" s="63"/>
      <c r="OC13" s="63"/>
      <c r="OD13" s="63"/>
      <c r="OE13" s="88"/>
      <c r="OF13" s="63"/>
      <c r="OG13" s="63"/>
      <c r="OH13" s="63"/>
      <c r="OI13" s="88"/>
      <c r="OJ13" s="63"/>
      <c r="OK13" s="63"/>
      <c r="OL13" s="63"/>
      <c r="OM13" s="88"/>
      <c r="ON13" s="63"/>
      <c r="OO13" s="63"/>
      <c r="OP13" s="63"/>
      <c r="OQ13" s="198"/>
      <c r="OR13" s="63"/>
      <c r="OS13" s="63"/>
      <c r="OT13" s="63"/>
      <c r="OU13" s="88"/>
      <c r="OV13" s="63"/>
      <c r="OW13" s="63"/>
      <c r="OX13" s="63"/>
      <c r="OY13" s="198"/>
      <c r="OZ13" s="63"/>
      <c r="PA13" s="63"/>
      <c r="PB13" s="63"/>
      <c r="PC13" s="88"/>
      <c r="PD13" s="63"/>
      <c r="PE13" s="63"/>
      <c r="PF13" s="63"/>
      <c r="PG13" s="198"/>
      <c r="PH13" s="63"/>
      <c r="PI13" s="63"/>
      <c r="PJ13" s="63"/>
      <c r="PK13" s="88"/>
      <c r="PL13" s="63"/>
      <c r="PM13" s="63"/>
      <c r="PN13" s="63"/>
      <c r="PO13" s="198"/>
      <c r="PP13" s="63"/>
      <c r="PQ13" s="63"/>
      <c r="PR13" s="63"/>
      <c r="PS13" s="88"/>
      <c r="PT13" s="63"/>
      <c r="PU13" s="63"/>
      <c r="PV13" s="63"/>
      <c r="PW13" s="198"/>
      <c r="PX13" s="63"/>
      <c r="PY13" s="63"/>
      <c r="PZ13" s="63"/>
      <c r="QA13" s="88"/>
      <c r="QB13" s="63"/>
      <c r="QC13" s="63"/>
      <c r="QD13" s="63"/>
      <c r="QE13" s="198"/>
      <c r="QF13" s="63"/>
      <c r="QG13" s="63"/>
      <c r="QH13" s="63"/>
      <c r="QI13" s="88"/>
      <c r="QJ13" s="63"/>
      <c r="QK13" s="63"/>
      <c r="QL13" s="63"/>
      <c r="QM13" s="198"/>
      <c r="QN13" s="63"/>
      <c r="QO13" s="63"/>
      <c r="QP13" s="63"/>
      <c r="QQ13" s="198"/>
      <c r="QR13" s="63"/>
      <c r="QS13" s="63"/>
      <c r="QT13" s="63"/>
      <c r="QU13" s="198"/>
      <c r="QV13" s="63"/>
      <c r="QW13" s="63"/>
      <c r="QX13" s="63"/>
      <c r="QY13" s="198"/>
      <c r="QZ13" s="63"/>
      <c r="RA13" s="63"/>
      <c r="RB13" s="63"/>
      <c r="RC13" s="88"/>
      <c r="RD13" s="63"/>
      <c r="RE13" s="63"/>
      <c r="RF13" s="63"/>
      <c r="RG13" s="198"/>
      <c r="RH13" s="63"/>
      <c r="RI13" s="63"/>
      <c r="RJ13" s="63"/>
      <c r="RK13" s="88"/>
      <c r="RL13" s="63"/>
      <c r="RM13" s="63"/>
      <c r="RN13" s="63"/>
      <c r="RO13" s="198"/>
      <c r="RP13" s="63"/>
      <c r="RQ13" s="63"/>
      <c r="RR13" s="63"/>
      <c r="RS13" s="198"/>
      <c r="RT13" s="63"/>
      <c r="RU13" s="63"/>
      <c r="RV13" s="63"/>
      <c r="RW13" s="63"/>
      <c r="RX13" s="63"/>
      <c r="RY13" s="63"/>
      <c r="RZ13" s="63"/>
      <c r="SA13" s="88"/>
      <c r="SB13" s="63"/>
      <c r="SC13" s="63"/>
      <c r="SD13" s="63"/>
      <c r="SE13" s="198"/>
      <c r="SF13" s="63"/>
      <c r="SG13" s="63"/>
      <c r="SH13" s="63"/>
      <c r="SI13" s="198">
        <v>5000</v>
      </c>
      <c r="SJ13" s="63">
        <v>6280</v>
      </c>
      <c r="SK13" s="63">
        <v>5672.27</v>
      </c>
      <c r="SL13" s="63">
        <v>5639.2</v>
      </c>
      <c r="SM13" s="198"/>
      <c r="SN13" s="63"/>
      <c r="SO13" s="63"/>
      <c r="SP13" s="63"/>
      <c r="SQ13" s="198"/>
      <c r="SR13" s="63"/>
      <c r="SS13" s="63"/>
      <c r="ST13" s="63"/>
      <c r="SU13" s="198"/>
      <c r="SV13" s="63"/>
      <c r="SW13" s="63"/>
      <c r="SX13" s="63"/>
      <c r="SY13" s="198"/>
      <c r="SZ13" s="63"/>
      <c r="TA13" s="63"/>
      <c r="TB13" s="198"/>
      <c r="TC13" s="198"/>
      <c r="TD13" s="63"/>
      <c r="TE13" s="63"/>
      <c r="TF13" s="63"/>
      <c r="TG13" s="198"/>
      <c r="TH13" s="63"/>
      <c r="TI13" s="63"/>
      <c r="TJ13" s="89"/>
      <c r="TK13" s="198"/>
      <c r="TL13" s="63"/>
      <c r="TM13" s="63"/>
      <c r="TN13" s="89"/>
      <c r="TO13" s="198"/>
      <c r="TP13" s="63"/>
      <c r="TQ13" s="63"/>
      <c r="TR13" s="89"/>
      <c r="TS13" s="267"/>
      <c r="TT13" s="267"/>
      <c r="TU13" s="267"/>
      <c r="TV13" s="267"/>
      <c r="TW13" s="267"/>
      <c r="TX13" s="267"/>
      <c r="TY13" s="267"/>
    </row>
    <row r="14" spans="1:545" outlineLevel="2" x14ac:dyDescent="0.2">
      <c r="A14" s="101" t="s">
        <v>294</v>
      </c>
      <c r="B14" s="102" t="s">
        <v>295</v>
      </c>
      <c r="C14" s="88">
        <f t="shared" si="384"/>
        <v>8000</v>
      </c>
      <c r="D14" s="88">
        <f t="shared" si="385"/>
        <v>10000</v>
      </c>
      <c r="E14" s="88">
        <f t="shared" si="386"/>
        <v>6981.97</v>
      </c>
      <c r="F14" s="88">
        <f t="shared" si="387"/>
        <v>6981.97</v>
      </c>
      <c r="G14" s="88"/>
      <c r="H14" s="63"/>
      <c r="I14" s="63"/>
      <c r="J14" s="63"/>
      <c r="K14" s="88"/>
      <c r="L14" s="63"/>
      <c r="M14" s="63"/>
      <c r="N14" s="63"/>
      <c r="O14" s="88"/>
      <c r="P14" s="63"/>
      <c r="Q14" s="63"/>
      <c r="R14" s="63"/>
      <c r="S14" s="88"/>
      <c r="T14" s="63"/>
      <c r="U14" s="63"/>
      <c r="V14" s="63"/>
      <c r="W14" s="88"/>
      <c r="X14" s="63"/>
      <c r="Y14" s="63"/>
      <c r="Z14" s="63"/>
      <c r="AA14" s="88"/>
      <c r="AB14" s="63"/>
      <c r="AC14" s="63"/>
      <c r="AD14" s="63"/>
      <c r="AE14" s="88"/>
      <c r="AF14" s="63"/>
      <c r="AG14" s="63"/>
      <c r="AH14" s="63"/>
      <c r="AI14" s="88"/>
      <c r="AJ14" s="63"/>
      <c r="AK14" s="63"/>
      <c r="AL14" s="63"/>
      <c r="AM14" s="88"/>
      <c r="AN14" s="63"/>
      <c r="AO14" s="63"/>
      <c r="AP14" s="63"/>
      <c r="AQ14" s="88"/>
      <c r="AR14" s="63"/>
      <c r="AS14" s="63"/>
      <c r="AT14" s="63"/>
      <c r="AU14" s="88"/>
      <c r="AV14" s="63"/>
      <c r="AW14" s="63"/>
      <c r="AX14" s="63"/>
      <c r="AY14" s="88"/>
      <c r="AZ14" s="63"/>
      <c r="BA14" s="63"/>
      <c r="BB14" s="63"/>
      <c r="BC14" s="88"/>
      <c r="BD14" s="63"/>
      <c r="BE14" s="63"/>
      <c r="BF14" s="63"/>
      <c r="BG14" s="88"/>
      <c r="BH14" s="63"/>
      <c r="BI14" s="63"/>
      <c r="BJ14" s="63"/>
      <c r="BK14" s="88"/>
      <c r="BL14" s="63"/>
      <c r="BM14" s="63"/>
      <c r="BN14" s="63"/>
      <c r="BO14" s="88"/>
      <c r="BP14" s="63"/>
      <c r="BQ14" s="63"/>
      <c r="BR14" s="63"/>
      <c r="BS14" s="88"/>
      <c r="BT14" s="63"/>
      <c r="BU14" s="63"/>
      <c r="BV14" s="63"/>
      <c r="BW14" s="88"/>
      <c r="BX14" s="63"/>
      <c r="BY14" s="63"/>
      <c r="BZ14" s="63"/>
      <c r="CA14" s="88"/>
      <c r="CB14" s="63"/>
      <c r="CC14" s="63"/>
      <c r="CD14" s="63"/>
      <c r="CE14" s="88"/>
      <c r="CF14" s="63"/>
      <c r="CG14" s="63"/>
      <c r="CH14" s="63"/>
      <c r="CI14" s="88"/>
      <c r="CJ14" s="63"/>
      <c r="CK14" s="63"/>
      <c r="CL14" s="63"/>
      <c r="CM14" s="88"/>
      <c r="CN14" s="63"/>
      <c r="CO14" s="63"/>
      <c r="CP14" s="63"/>
      <c r="CQ14" s="88"/>
      <c r="CR14" s="63"/>
      <c r="CS14" s="63"/>
      <c r="CT14" s="63"/>
      <c r="CU14" s="88"/>
      <c r="CV14" s="63"/>
      <c r="CW14" s="63"/>
      <c r="CX14" s="63"/>
      <c r="CY14" s="88"/>
      <c r="CZ14" s="63"/>
      <c r="DA14" s="63"/>
      <c r="DB14" s="63"/>
      <c r="DC14" s="88"/>
      <c r="DD14" s="63"/>
      <c r="DE14" s="63"/>
      <c r="DF14" s="63"/>
      <c r="DG14" s="88"/>
      <c r="DH14" s="63"/>
      <c r="DI14" s="63"/>
      <c r="DJ14" s="63"/>
      <c r="DK14" s="88"/>
      <c r="DL14" s="63"/>
      <c r="DM14" s="63"/>
      <c r="DN14" s="63"/>
      <c r="DO14" s="88"/>
      <c r="DP14" s="63"/>
      <c r="DQ14" s="63"/>
      <c r="DR14" s="63"/>
      <c r="DS14" s="88"/>
      <c r="DT14" s="63"/>
      <c r="DU14" s="63"/>
      <c r="DV14" s="63"/>
      <c r="DW14" s="88"/>
      <c r="DX14" s="63"/>
      <c r="DY14" s="63"/>
      <c r="DZ14" s="63"/>
      <c r="EA14" s="88"/>
      <c r="EB14" s="63"/>
      <c r="EC14" s="63"/>
      <c r="ED14" s="63"/>
      <c r="EE14" s="88"/>
      <c r="EF14" s="63"/>
      <c r="EG14" s="63"/>
      <c r="EH14" s="63"/>
      <c r="EI14" s="88"/>
      <c r="EJ14" s="63"/>
      <c r="EK14" s="63"/>
      <c r="EL14" s="63"/>
      <c r="EM14" s="88"/>
      <c r="EN14" s="63"/>
      <c r="EO14" s="63"/>
      <c r="EP14" s="63"/>
      <c r="EQ14" s="88"/>
      <c r="ER14" s="63"/>
      <c r="ES14" s="63"/>
      <c r="ET14" s="63"/>
      <c r="EU14" s="88"/>
      <c r="EV14" s="63"/>
      <c r="EW14" s="63"/>
      <c r="EX14" s="63"/>
      <c r="EY14" s="88"/>
      <c r="EZ14" s="63"/>
      <c r="FA14" s="63"/>
      <c r="FB14" s="63"/>
      <c r="FC14" s="88"/>
      <c r="FD14" s="63"/>
      <c r="FE14" s="63"/>
      <c r="FF14" s="63"/>
      <c r="FG14" s="88"/>
      <c r="FH14" s="63"/>
      <c r="FI14" s="63"/>
      <c r="FJ14" s="63"/>
      <c r="FK14" s="88"/>
      <c r="FL14" s="63"/>
      <c r="FM14" s="63"/>
      <c r="FN14" s="63"/>
      <c r="FO14" s="88"/>
      <c r="FP14" s="63"/>
      <c r="FQ14" s="63"/>
      <c r="FR14" s="63"/>
      <c r="FS14" s="198"/>
      <c r="FT14" s="63"/>
      <c r="FU14" s="63"/>
      <c r="FV14" s="187"/>
      <c r="FW14" s="88"/>
      <c r="FX14" s="63"/>
      <c r="FY14" s="63"/>
      <c r="FZ14" s="187"/>
      <c r="GA14" s="88"/>
      <c r="GB14" s="63"/>
      <c r="GC14" s="63"/>
      <c r="GD14" s="187"/>
      <c r="GE14" s="88"/>
      <c r="GF14" s="63"/>
      <c r="GG14" s="63"/>
      <c r="GH14" s="187"/>
      <c r="GI14" s="88"/>
      <c r="GJ14" s="63"/>
      <c r="GK14" s="63"/>
      <c r="GL14" s="187"/>
      <c r="GM14" s="88"/>
      <c r="GN14" s="63"/>
      <c r="GO14" s="63"/>
      <c r="GP14" s="63"/>
      <c r="GQ14" s="88"/>
      <c r="GR14" s="63"/>
      <c r="GS14" s="63"/>
      <c r="GT14" s="63"/>
      <c r="GU14" s="88"/>
      <c r="GV14" s="63"/>
      <c r="GW14" s="63"/>
      <c r="GX14" s="63"/>
      <c r="GY14" s="88"/>
      <c r="GZ14" s="63"/>
      <c r="HA14" s="63"/>
      <c r="HB14" s="63"/>
      <c r="HC14" s="88"/>
      <c r="HD14" s="63"/>
      <c r="HE14" s="63"/>
      <c r="HF14" s="63"/>
      <c r="HG14" s="88"/>
      <c r="HH14" s="63"/>
      <c r="HI14" s="63"/>
      <c r="HJ14" s="63"/>
      <c r="HK14" s="88"/>
      <c r="HL14" s="63"/>
      <c r="HM14" s="63"/>
      <c r="HN14" s="63"/>
      <c r="HO14" s="88"/>
      <c r="HP14" s="63"/>
      <c r="HQ14" s="63"/>
      <c r="HR14" s="63"/>
      <c r="HS14" s="88"/>
      <c r="HT14" s="63"/>
      <c r="HU14" s="63"/>
      <c r="HV14" s="63"/>
      <c r="HW14" s="88"/>
      <c r="HX14" s="63"/>
      <c r="HY14" s="63"/>
      <c r="HZ14" s="63"/>
      <c r="IA14" s="88"/>
      <c r="IB14" s="63"/>
      <c r="IC14" s="63"/>
      <c r="ID14" s="63"/>
      <c r="IE14" s="88"/>
      <c r="IF14" s="63"/>
      <c r="IG14" s="63"/>
      <c r="IH14" s="63"/>
      <c r="II14" s="88"/>
      <c r="IJ14" s="63"/>
      <c r="IK14" s="63"/>
      <c r="IL14" s="63"/>
      <c r="IM14" s="88"/>
      <c r="IN14" s="63"/>
      <c r="IO14" s="63"/>
      <c r="IP14" s="63"/>
      <c r="IQ14" s="88"/>
      <c r="IR14" s="63"/>
      <c r="IS14" s="63"/>
      <c r="IT14" s="63"/>
      <c r="IU14" s="88"/>
      <c r="IV14" s="63"/>
      <c r="IW14" s="63"/>
      <c r="IX14" s="63"/>
      <c r="IY14" s="88"/>
      <c r="IZ14" s="63"/>
      <c r="JA14" s="63"/>
      <c r="JB14" s="63"/>
      <c r="JC14" s="88"/>
      <c r="JD14" s="63"/>
      <c r="JE14" s="63"/>
      <c r="JF14" s="63"/>
      <c r="JG14" s="88"/>
      <c r="JH14" s="63"/>
      <c r="JI14" s="63"/>
      <c r="JJ14" s="63"/>
      <c r="JK14" s="88"/>
      <c r="JL14" s="63"/>
      <c r="JM14" s="63"/>
      <c r="JN14" s="63"/>
      <c r="JO14" s="88"/>
      <c r="JP14" s="63"/>
      <c r="JQ14" s="63"/>
      <c r="JR14" s="63"/>
      <c r="JS14" s="88"/>
      <c r="JT14" s="63"/>
      <c r="JU14" s="63"/>
      <c r="JV14" s="63"/>
      <c r="JW14" s="63"/>
      <c r="JX14" s="63"/>
      <c r="JY14" s="63"/>
      <c r="JZ14" s="63"/>
      <c r="KA14" s="88"/>
      <c r="KB14" s="63"/>
      <c r="KC14" s="63"/>
      <c r="KD14" s="187"/>
      <c r="KE14" s="88"/>
      <c r="KF14" s="63"/>
      <c r="KG14" s="63"/>
      <c r="KH14" s="187"/>
      <c r="KI14" s="88"/>
      <c r="KJ14" s="63"/>
      <c r="KK14" s="63"/>
      <c r="KL14" s="187"/>
      <c r="KM14" s="88"/>
      <c r="KN14" s="63"/>
      <c r="KO14" s="63"/>
      <c r="KP14" s="187"/>
      <c r="KQ14" s="88"/>
      <c r="KR14" s="63"/>
      <c r="KS14" s="63"/>
      <c r="KT14" s="187"/>
      <c r="KU14" s="88"/>
      <c r="KV14" s="63"/>
      <c r="KW14" s="63"/>
      <c r="KX14" s="187"/>
      <c r="KY14" s="88"/>
      <c r="KZ14" s="63"/>
      <c r="LA14" s="63"/>
      <c r="LB14" s="187"/>
      <c r="LC14" s="88"/>
      <c r="LD14" s="63"/>
      <c r="LE14" s="63"/>
      <c r="LF14" s="187"/>
      <c r="LG14" s="88"/>
      <c r="LH14" s="63"/>
      <c r="LI14" s="63"/>
      <c r="LJ14" s="187"/>
      <c r="LK14" s="88"/>
      <c r="LL14" s="63"/>
      <c r="LM14" s="63"/>
      <c r="LN14" s="187"/>
      <c r="LO14" s="88"/>
      <c r="LP14" s="63"/>
      <c r="LQ14" s="63"/>
      <c r="LR14" s="187"/>
      <c r="LS14" s="88"/>
      <c r="LT14" s="63"/>
      <c r="LU14" s="63"/>
      <c r="LV14" s="187"/>
      <c r="LW14" s="88"/>
      <c r="LX14" s="63"/>
      <c r="LY14" s="63"/>
      <c r="LZ14" s="187"/>
      <c r="MA14" s="88"/>
      <c r="MB14" s="63"/>
      <c r="MC14" s="63"/>
      <c r="MD14" s="187"/>
      <c r="ME14" s="88"/>
      <c r="MF14" s="63"/>
      <c r="MG14" s="63"/>
      <c r="MH14" s="187"/>
      <c r="MI14" s="88"/>
      <c r="MJ14" s="63"/>
      <c r="MK14" s="63"/>
      <c r="ML14" s="187"/>
      <c r="MM14" s="88"/>
      <c r="MN14" s="63"/>
      <c r="MO14" s="63"/>
      <c r="MP14" s="187"/>
      <c r="MQ14" s="88"/>
      <c r="MR14" s="63"/>
      <c r="MS14" s="63"/>
      <c r="MT14" s="187"/>
      <c r="MU14" s="88"/>
      <c r="MV14" s="63"/>
      <c r="MW14" s="63"/>
      <c r="MX14" s="187"/>
      <c r="MY14" s="88"/>
      <c r="MZ14" s="63"/>
      <c r="NA14" s="63"/>
      <c r="NB14" s="187"/>
      <c r="NC14" s="88"/>
      <c r="ND14" s="63"/>
      <c r="NE14" s="63"/>
      <c r="NF14" s="187"/>
      <c r="NG14" s="88"/>
      <c r="NH14" s="63"/>
      <c r="NI14" s="63"/>
      <c r="NJ14" s="187"/>
      <c r="NK14" s="88"/>
      <c r="NL14" s="63"/>
      <c r="NM14" s="63"/>
      <c r="NN14" s="187"/>
      <c r="NO14" s="88"/>
      <c r="NP14" s="63"/>
      <c r="NQ14" s="63"/>
      <c r="NR14" s="187"/>
      <c r="NS14" s="88"/>
      <c r="NT14" s="63"/>
      <c r="NU14" s="63"/>
      <c r="NV14" s="187"/>
      <c r="NW14" s="88"/>
      <c r="NX14" s="63"/>
      <c r="NY14" s="63"/>
      <c r="NZ14" s="187"/>
      <c r="OA14" s="88"/>
      <c r="OB14" s="63"/>
      <c r="OC14" s="63"/>
      <c r="OD14" s="63"/>
      <c r="OE14" s="88"/>
      <c r="OF14" s="63"/>
      <c r="OG14" s="63"/>
      <c r="OH14" s="63"/>
      <c r="OI14" s="88"/>
      <c r="OJ14" s="63"/>
      <c r="OK14" s="63"/>
      <c r="OL14" s="63"/>
      <c r="OM14" s="88"/>
      <c r="ON14" s="63"/>
      <c r="OO14" s="63"/>
      <c r="OP14" s="63"/>
      <c r="OQ14" s="198"/>
      <c r="OR14" s="63"/>
      <c r="OS14" s="63"/>
      <c r="OT14" s="63"/>
      <c r="OU14" s="88"/>
      <c r="OV14" s="63"/>
      <c r="OW14" s="63"/>
      <c r="OX14" s="63"/>
      <c r="OY14" s="198"/>
      <c r="OZ14" s="63"/>
      <c r="PA14" s="63"/>
      <c r="PB14" s="63"/>
      <c r="PC14" s="88"/>
      <c r="PD14" s="63"/>
      <c r="PE14" s="63"/>
      <c r="PF14" s="63"/>
      <c r="PG14" s="198"/>
      <c r="PH14" s="63"/>
      <c r="PI14" s="63"/>
      <c r="PJ14" s="63"/>
      <c r="PK14" s="88"/>
      <c r="PL14" s="63"/>
      <c r="PM14" s="63"/>
      <c r="PN14" s="63"/>
      <c r="PO14" s="198"/>
      <c r="PP14" s="63"/>
      <c r="PQ14" s="63"/>
      <c r="PR14" s="63"/>
      <c r="PS14" s="88"/>
      <c r="PT14" s="63"/>
      <c r="PU14" s="63"/>
      <c r="PV14" s="63"/>
      <c r="PW14" s="198"/>
      <c r="PX14" s="63"/>
      <c r="PY14" s="63"/>
      <c r="PZ14" s="63"/>
      <c r="QA14" s="88"/>
      <c r="QB14" s="63"/>
      <c r="QC14" s="63"/>
      <c r="QD14" s="63"/>
      <c r="QE14" s="198"/>
      <c r="QF14" s="63"/>
      <c r="QG14" s="63"/>
      <c r="QH14" s="63"/>
      <c r="QI14" s="88"/>
      <c r="QJ14" s="63"/>
      <c r="QK14" s="63"/>
      <c r="QL14" s="63"/>
      <c r="QM14" s="198"/>
      <c r="QN14" s="63"/>
      <c r="QO14" s="63"/>
      <c r="QP14" s="63"/>
      <c r="QQ14" s="198"/>
      <c r="QR14" s="63"/>
      <c r="QS14" s="63"/>
      <c r="QT14" s="63"/>
      <c r="QU14" s="198"/>
      <c r="QV14" s="63"/>
      <c r="QW14" s="63"/>
      <c r="QX14" s="63"/>
      <c r="QY14" s="198"/>
      <c r="QZ14" s="63"/>
      <c r="RA14" s="63"/>
      <c r="RB14" s="63"/>
      <c r="RC14" s="88"/>
      <c r="RD14" s="63"/>
      <c r="RE14" s="63"/>
      <c r="RF14" s="63"/>
      <c r="RG14" s="198"/>
      <c r="RH14" s="63"/>
      <c r="RI14" s="63"/>
      <c r="RJ14" s="63"/>
      <c r="RK14" s="88"/>
      <c r="RL14" s="63"/>
      <c r="RM14" s="63"/>
      <c r="RN14" s="63"/>
      <c r="RO14" s="198"/>
      <c r="RP14" s="63"/>
      <c r="RQ14" s="63"/>
      <c r="RR14" s="63"/>
      <c r="RS14" s="198"/>
      <c r="RT14" s="63"/>
      <c r="RU14" s="63"/>
      <c r="RV14" s="63"/>
      <c r="RW14" s="63"/>
      <c r="RX14" s="63"/>
      <c r="RY14" s="63"/>
      <c r="RZ14" s="63"/>
      <c r="SA14" s="88"/>
      <c r="SB14" s="63"/>
      <c r="SC14" s="63"/>
      <c r="SD14" s="63"/>
      <c r="SE14" s="198"/>
      <c r="SF14" s="63"/>
      <c r="SG14" s="63"/>
      <c r="SH14" s="63"/>
      <c r="SI14" s="198">
        <v>8000</v>
      </c>
      <c r="SJ14" s="63">
        <v>10000</v>
      </c>
      <c r="SK14" s="63">
        <v>6981.97</v>
      </c>
      <c r="SL14" s="63">
        <v>6981.97</v>
      </c>
      <c r="SM14" s="198"/>
      <c r="SN14" s="63"/>
      <c r="SO14" s="63"/>
      <c r="SP14" s="63"/>
      <c r="SQ14" s="198"/>
      <c r="SR14" s="63"/>
      <c r="SS14" s="63"/>
      <c r="ST14" s="63"/>
      <c r="SU14" s="198"/>
      <c r="SV14" s="63"/>
      <c r="SW14" s="63"/>
      <c r="SX14" s="63"/>
      <c r="SY14" s="198"/>
      <c r="SZ14" s="63"/>
      <c r="TA14" s="63"/>
      <c r="TB14" s="198"/>
      <c r="TC14" s="198"/>
      <c r="TD14" s="63"/>
      <c r="TE14" s="63"/>
      <c r="TF14" s="63"/>
      <c r="TG14" s="198"/>
      <c r="TH14" s="63"/>
      <c r="TI14" s="63"/>
      <c r="TJ14" s="89"/>
      <c r="TK14" s="198"/>
      <c r="TL14" s="63"/>
      <c r="TM14" s="63"/>
      <c r="TN14" s="89"/>
      <c r="TO14" s="198"/>
      <c r="TP14" s="63"/>
      <c r="TQ14" s="63"/>
      <c r="TR14" s="89"/>
      <c r="TS14" s="267"/>
      <c r="TT14" s="267"/>
      <c r="TU14" s="267"/>
      <c r="TV14" s="267"/>
      <c r="TW14" s="267"/>
      <c r="TX14" s="267"/>
      <c r="TY14" s="267"/>
    </row>
    <row r="15" spans="1:545" outlineLevel="2" x14ac:dyDescent="0.2">
      <c r="A15" s="101" t="s">
        <v>296</v>
      </c>
      <c r="B15" s="102" t="s">
        <v>297</v>
      </c>
      <c r="C15" s="88">
        <f t="shared" si="384"/>
        <v>2000</v>
      </c>
      <c r="D15" s="88">
        <f t="shared" si="385"/>
        <v>400</v>
      </c>
      <c r="E15" s="88">
        <f t="shared" si="386"/>
        <v>312</v>
      </c>
      <c r="F15" s="88">
        <f t="shared" si="387"/>
        <v>312</v>
      </c>
      <c r="G15" s="88"/>
      <c r="H15" s="63"/>
      <c r="I15" s="63"/>
      <c r="J15" s="63"/>
      <c r="K15" s="88"/>
      <c r="L15" s="63"/>
      <c r="M15" s="63"/>
      <c r="N15" s="63"/>
      <c r="O15" s="88"/>
      <c r="P15" s="63"/>
      <c r="Q15" s="63"/>
      <c r="R15" s="63"/>
      <c r="S15" s="88"/>
      <c r="T15" s="63"/>
      <c r="U15" s="63"/>
      <c r="V15" s="63"/>
      <c r="W15" s="88"/>
      <c r="X15" s="63"/>
      <c r="Y15" s="63"/>
      <c r="Z15" s="63"/>
      <c r="AA15" s="88"/>
      <c r="AB15" s="63"/>
      <c r="AC15" s="63"/>
      <c r="AD15" s="63"/>
      <c r="AE15" s="88"/>
      <c r="AF15" s="63"/>
      <c r="AG15" s="63"/>
      <c r="AH15" s="63"/>
      <c r="AI15" s="88"/>
      <c r="AJ15" s="63"/>
      <c r="AK15" s="63"/>
      <c r="AL15" s="63"/>
      <c r="AM15" s="88"/>
      <c r="AN15" s="63"/>
      <c r="AO15" s="63"/>
      <c r="AP15" s="63"/>
      <c r="AQ15" s="88"/>
      <c r="AR15" s="63"/>
      <c r="AS15" s="63"/>
      <c r="AT15" s="63"/>
      <c r="AU15" s="88"/>
      <c r="AV15" s="63"/>
      <c r="AW15" s="63"/>
      <c r="AX15" s="63"/>
      <c r="AY15" s="88"/>
      <c r="AZ15" s="63"/>
      <c r="BA15" s="63"/>
      <c r="BB15" s="63"/>
      <c r="BC15" s="88"/>
      <c r="BD15" s="63"/>
      <c r="BE15" s="63"/>
      <c r="BF15" s="63"/>
      <c r="BG15" s="88"/>
      <c r="BH15" s="63"/>
      <c r="BI15" s="63"/>
      <c r="BJ15" s="63"/>
      <c r="BK15" s="88"/>
      <c r="BL15" s="63"/>
      <c r="BM15" s="63"/>
      <c r="BN15" s="63"/>
      <c r="BO15" s="88"/>
      <c r="BP15" s="63"/>
      <c r="BQ15" s="63"/>
      <c r="BR15" s="63"/>
      <c r="BS15" s="88"/>
      <c r="BT15" s="63"/>
      <c r="BU15" s="63"/>
      <c r="BV15" s="63"/>
      <c r="BW15" s="88"/>
      <c r="BX15" s="63"/>
      <c r="BY15" s="63"/>
      <c r="BZ15" s="63"/>
      <c r="CA15" s="88"/>
      <c r="CB15" s="63"/>
      <c r="CC15" s="63"/>
      <c r="CD15" s="63"/>
      <c r="CE15" s="88"/>
      <c r="CF15" s="63"/>
      <c r="CG15" s="63"/>
      <c r="CH15" s="63"/>
      <c r="CI15" s="88"/>
      <c r="CJ15" s="63"/>
      <c r="CK15" s="63"/>
      <c r="CL15" s="63"/>
      <c r="CM15" s="88"/>
      <c r="CN15" s="63"/>
      <c r="CO15" s="63"/>
      <c r="CP15" s="63"/>
      <c r="CQ15" s="88"/>
      <c r="CR15" s="63"/>
      <c r="CS15" s="63"/>
      <c r="CT15" s="63"/>
      <c r="CU15" s="88"/>
      <c r="CV15" s="63"/>
      <c r="CW15" s="63"/>
      <c r="CX15" s="63"/>
      <c r="CY15" s="88"/>
      <c r="CZ15" s="63"/>
      <c r="DA15" s="63"/>
      <c r="DB15" s="63"/>
      <c r="DC15" s="88"/>
      <c r="DD15" s="63"/>
      <c r="DE15" s="63"/>
      <c r="DF15" s="63"/>
      <c r="DG15" s="88"/>
      <c r="DH15" s="63"/>
      <c r="DI15" s="63"/>
      <c r="DJ15" s="63"/>
      <c r="DK15" s="88"/>
      <c r="DL15" s="63"/>
      <c r="DM15" s="63"/>
      <c r="DN15" s="63"/>
      <c r="DO15" s="88"/>
      <c r="DP15" s="63"/>
      <c r="DQ15" s="63"/>
      <c r="DR15" s="63"/>
      <c r="DS15" s="88"/>
      <c r="DT15" s="63"/>
      <c r="DU15" s="63"/>
      <c r="DV15" s="63"/>
      <c r="DW15" s="88"/>
      <c r="DX15" s="63"/>
      <c r="DY15" s="63"/>
      <c r="DZ15" s="63"/>
      <c r="EA15" s="88"/>
      <c r="EB15" s="63"/>
      <c r="EC15" s="63"/>
      <c r="ED15" s="63"/>
      <c r="EE15" s="88"/>
      <c r="EF15" s="63"/>
      <c r="EG15" s="63"/>
      <c r="EH15" s="63"/>
      <c r="EI15" s="88"/>
      <c r="EJ15" s="63"/>
      <c r="EK15" s="63"/>
      <c r="EL15" s="63"/>
      <c r="EM15" s="88"/>
      <c r="EN15" s="63"/>
      <c r="EO15" s="63"/>
      <c r="EP15" s="63"/>
      <c r="EQ15" s="88"/>
      <c r="ER15" s="63"/>
      <c r="ES15" s="63"/>
      <c r="ET15" s="63"/>
      <c r="EU15" s="88"/>
      <c r="EV15" s="63"/>
      <c r="EW15" s="63"/>
      <c r="EX15" s="63"/>
      <c r="EY15" s="88"/>
      <c r="EZ15" s="63"/>
      <c r="FA15" s="63"/>
      <c r="FB15" s="63"/>
      <c r="FC15" s="88"/>
      <c r="FD15" s="63"/>
      <c r="FE15" s="63"/>
      <c r="FF15" s="63"/>
      <c r="FG15" s="88"/>
      <c r="FH15" s="63"/>
      <c r="FI15" s="63"/>
      <c r="FJ15" s="63"/>
      <c r="FK15" s="88"/>
      <c r="FL15" s="63"/>
      <c r="FM15" s="63"/>
      <c r="FN15" s="63"/>
      <c r="FO15" s="88"/>
      <c r="FP15" s="63"/>
      <c r="FQ15" s="63"/>
      <c r="FR15" s="63"/>
      <c r="FS15" s="198"/>
      <c r="FT15" s="63"/>
      <c r="FU15" s="63"/>
      <c r="FV15" s="187"/>
      <c r="FW15" s="88"/>
      <c r="FX15" s="63"/>
      <c r="FY15" s="63"/>
      <c r="FZ15" s="187"/>
      <c r="GA15" s="88"/>
      <c r="GB15" s="63"/>
      <c r="GC15" s="63"/>
      <c r="GD15" s="187"/>
      <c r="GE15" s="88"/>
      <c r="GF15" s="63"/>
      <c r="GG15" s="63"/>
      <c r="GH15" s="187"/>
      <c r="GI15" s="88"/>
      <c r="GJ15" s="63"/>
      <c r="GK15" s="63"/>
      <c r="GL15" s="187"/>
      <c r="GM15" s="88"/>
      <c r="GN15" s="63"/>
      <c r="GO15" s="63"/>
      <c r="GP15" s="63"/>
      <c r="GQ15" s="88"/>
      <c r="GR15" s="63"/>
      <c r="GS15" s="63"/>
      <c r="GT15" s="63"/>
      <c r="GU15" s="88"/>
      <c r="GV15" s="63"/>
      <c r="GW15" s="63"/>
      <c r="GX15" s="63"/>
      <c r="GY15" s="88"/>
      <c r="GZ15" s="63"/>
      <c r="HA15" s="63"/>
      <c r="HB15" s="63"/>
      <c r="HC15" s="88"/>
      <c r="HD15" s="63"/>
      <c r="HE15" s="63"/>
      <c r="HF15" s="63"/>
      <c r="HG15" s="88"/>
      <c r="HH15" s="63"/>
      <c r="HI15" s="63"/>
      <c r="HJ15" s="63"/>
      <c r="HK15" s="88"/>
      <c r="HL15" s="63"/>
      <c r="HM15" s="63"/>
      <c r="HN15" s="63"/>
      <c r="HO15" s="88"/>
      <c r="HP15" s="63"/>
      <c r="HQ15" s="63"/>
      <c r="HR15" s="63"/>
      <c r="HS15" s="88"/>
      <c r="HT15" s="63"/>
      <c r="HU15" s="63"/>
      <c r="HV15" s="63"/>
      <c r="HW15" s="88"/>
      <c r="HX15" s="63"/>
      <c r="HY15" s="63"/>
      <c r="HZ15" s="63"/>
      <c r="IA15" s="88"/>
      <c r="IB15" s="63"/>
      <c r="IC15" s="63"/>
      <c r="ID15" s="63"/>
      <c r="IE15" s="88"/>
      <c r="IF15" s="63"/>
      <c r="IG15" s="63"/>
      <c r="IH15" s="63"/>
      <c r="II15" s="88"/>
      <c r="IJ15" s="63"/>
      <c r="IK15" s="63"/>
      <c r="IL15" s="63"/>
      <c r="IM15" s="88"/>
      <c r="IN15" s="63"/>
      <c r="IO15" s="63"/>
      <c r="IP15" s="63"/>
      <c r="IQ15" s="88"/>
      <c r="IR15" s="63"/>
      <c r="IS15" s="63"/>
      <c r="IT15" s="63"/>
      <c r="IU15" s="88"/>
      <c r="IV15" s="63"/>
      <c r="IW15" s="63"/>
      <c r="IX15" s="63"/>
      <c r="IY15" s="88"/>
      <c r="IZ15" s="63"/>
      <c r="JA15" s="63"/>
      <c r="JB15" s="63"/>
      <c r="JC15" s="88"/>
      <c r="JD15" s="63"/>
      <c r="JE15" s="63"/>
      <c r="JF15" s="63"/>
      <c r="JG15" s="88"/>
      <c r="JH15" s="63"/>
      <c r="JI15" s="63"/>
      <c r="JJ15" s="63"/>
      <c r="JK15" s="88"/>
      <c r="JL15" s="63"/>
      <c r="JM15" s="63"/>
      <c r="JN15" s="63"/>
      <c r="JO15" s="88"/>
      <c r="JP15" s="63"/>
      <c r="JQ15" s="63"/>
      <c r="JR15" s="63"/>
      <c r="JS15" s="88"/>
      <c r="JT15" s="63"/>
      <c r="JU15" s="63"/>
      <c r="JV15" s="63"/>
      <c r="JW15" s="63"/>
      <c r="JX15" s="63"/>
      <c r="JY15" s="63"/>
      <c r="JZ15" s="63"/>
      <c r="KA15" s="88"/>
      <c r="KB15" s="63"/>
      <c r="KC15" s="63"/>
      <c r="KD15" s="187"/>
      <c r="KE15" s="88"/>
      <c r="KF15" s="63"/>
      <c r="KG15" s="63"/>
      <c r="KH15" s="187"/>
      <c r="KI15" s="88"/>
      <c r="KJ15" s="63"/>
      <c r="KK15" s="63"/>
      <c r="KL15" s="187"/>
      <c r="KM15" s="88"/>
      <c r="KN15" s="63"/>
      <c r="KO15" s="63"/>
      <c r="KP15" s="187"/>
      <c r="KQ15" s="88"/>
      <c r="KR15" s="63"/>
      <c r="KS15" s="63"/>
      <c r="KT15" s="187"/>
      <c r="KU15" s="88"/>
      <c r="KV15" s="63"/>
      <c r="KW15" s="63"/>
      <c r="KX15" s="187"/>
      <c r="KY15" s="88"/>
      <c r="KZ15" s="63"/>
      <c r="LA15" s="63"/>
      <c r="LB15" s="187"/>
      <c r="LC15" s="88"/>
      <c r="LD15" s="63"/>
      <c r="LE15" s="63"/>
      <c r="LF15" s="187"/>
      <c r="LG15" s="88"/>
      <c r="LH15" s="63"/>
      <c r="LI15" s="63"/>
      <c r="LJ15" s="187"/>
      <c r="LK15" s="88"/>
      <c r="LL15" s="63"/>
      <c r="LM15" s="63"/>
      <c r="LN15" s="187"/>
      <c r="LO15" s="88"/>
      <c r="LP15" s="63"/>
      <c r="LQ15" s="63"/>
      <c r="LR15" s="187"/>
      <c r="LS15" s="88"/>
      <c r="LT15" s="63"/>
      <c r="LU15" s="63"/>
      <c r="LV15" s="187"/>
      <c r="LW15" s="88"/>
      <c r="LX15" s="63"/>
      <c r="LY15" s="63"/>
      <c r="LZ15" s="187"/>
      <c r="MA15" s="88"/>
      <c r="MB15" s="63"/>
      <c r="MC15" s="63"/>
      <c r="MD15" s="187"/>
      <c r="ME15" s="88"/>
      <c r="MF15" s="63"/>
      <c r="MG15" s="63"/>
      <c r="MH15" s="187"/>
      <c r="MI15" s="88"/>
      <c r="MJ15" s="63"/>
      <c r="MK15" s="63"/>
      <c r="ML15" s="187"/>
      <c r="MM15" s="88"/>
      <c r="MN15" s="63"/>
      <c r="MO15" s="63"/>
      <c r="MP15" s="187"/>
      <c r="MQ15" s="88"/>
      <c r="MR15" s="63"/>
      <c r="MS15" s="63"/>
      <c r="MT15" s="187"/>
      <c r="MU15" s="88"/>
      <c r="MV15" s="63"/>
      <c r="MW15" s="63"/>
      <c r="MX15" s="187"/>
      <c r="MY15" s="88"/>
      <c r="MZ15" s="63"/>
      <c r="NA15" s="63"/>
      <c r="NB15" s="187"/>
      <c r="NC15" s="88"/>
      <c r="ND15" s="63"/>
      <c r="NE15" s="63"/>
      <c r="NF15" s="187"/>
      <c r="NG15" s="88"/>
      <c r="NH15" s="63"/>
      <c r="NI15" s="63"/>
      <c r="NJ15" s="187"/>
      <c r="NK15" s="88"/>
      <c r="NL15" s="63"/>
      <c r="NM15" s="63"/>
      <c r="NN15" s="187"/>
      <c r="NO15" s="88"/>
      <c r="NP15" s="63"/>
      <c r="NQ15" s="63"/>
      <c r="NR15" s="187"/>
      <c r="NS15" s="88"/>
      <c r="NT15" s="63"/>
      <c r="NU15" s="63"/>
      <c r="NV15" s="187"/>
      <c r="NW15" s="88"/>
      <c r="NX15" s="63"/>
      <c r="NY15" s="63"/>
      <c r="NZ15" s="187"/>
      <c r="OA15" s="88"/>
      <c r="OB15" s="63"/>
      <c r="OC15" s="63"/>
      <c r="OD15" s="63"/>
      <c r="OE15" s="88"/>
      <c r="OF15" s="63"/>
      <c r="OG15" s="63"/>
      <c r="OH15" s="63"/>
      <c r="OI15" s="88"/>
      <c r="OJ15" s="63"/>
      <c r="OK15" s="63"/>
      <c r="OL15" s="63"/>
      <c r="OM15" s="88"/>
      <c r="ON15" s="63"/>
      <c r="OO15" s="63"/>
      <c r="OP15" s="63"/>
      <c r="OQ15" s="198"/>
      <c r="OR15" s="63"/>
      <c r="OS15" s="63"/>
      <c r="OT15" s="63"/>
      <c r="OU15" s="88"/>
      <c r="OV15" s="63"/>
      <c r="OW15" s="63"/>
      <c r="OX15" s="63"/>
      <c r="OY15" s="198"/>
      <c r="OZ15" s="63"/>
      <c r="PA15" s="63"/>
      <c r="PB15" s="63"/>
      <c r="PC15" s="88"/>
      <c r="PD15" s="63"/>
      <c r="PE15" s="63"/>
      <c r="PF15" s="63"/>
      <c r="PG15" s="198"/>
      <c r="PH15" s="63"/>
      <c r="PI15" s="63"/>
      <c r="PJ15" s="63"/>
      <c r="PK15" s="88"/>
      <c r="PL15" s="63"/>
      <c r="PM15" s="63"/>
      <c r="PN15" s="63"/>
      <c r="PO15" s="198"/>
      <c r="PP15" s="63"/>
      <c r="PQ15" s="63"/>
      <c r="PR15" s="63"/>
      <c r="PS15" s="88"/>
      <c r="PT15" s="63"/>
      <c r="PU15" s="63"/>
      <c r="PV15" s="63"/>
      <c r="PW15" s="198"/>
      <c r="PX15" s="63"/>
      <c r="PY15" s="63"/>
      <c r="PZ15" s="63"/>
      <c r="QA15" s="88"/>
      <c r="QB15" s="63"/>
      <c r="QC15" s="63"/>
      <c r="QD15" s="63"/>
      <c r="QE15" s="198"/>
      <c r="QF15" s="63"/>
      <c r="QG15" s="63"/>
      <c r="QH15" s="63"/>
      <c r="QI15" s="88"/>
      <c r="QJ15" s="63"/>
      <c r="QK15" s="63"/>
      <c r="QL15" s="63"/>
      <c r="QM15" s="198"/>
      <c r="QN15" s="63"/>
      <c r="QO15" s="63"/>
      <c r="QP15" s="63"/>
      <c r="QQ15" s="198"/>
      <c r="QR15" s="63"/>
      <c r="QS15" s="63"/>
      <c r="QT15" s="63"/>
      <c r="QU15" s="198"/>
      <c r="QV15" s="63"/>
      <c r="QW15" s="63"/>
      <c r="QX15" s="63"/>
      <c r="QY15" s="198"/>
      <c r="QZ15" s="63"/>
      <c r="RA15" s="63"/>
      <c r="RB15" s="63"/>
      <c r="RC15" s="88"/>
      <c r="RD15" s="63"/>
      <c r="RE15" s="63"/>
      <c r="RF15" s="63"/>
      <c r="RG15" s="198"/>
      <c r="RH15" s="63"/>
      <c r="RI15" s="63"/>
      <c r="RJ15" s="63"/>
      <c r="RK15" s="88"/>
      <c r="RL15" s="63"/>
      <c r="RM15" s="63"/>
      <c r="RN15" s="63"/>
      <c r="RO15" s="198"/>
      <c r="RP15" s="63"/>
      <c r="RQ15" s="63"/>
      <c r="RR15" s="63"/>
      <c r="RS15" s="198"/>
      <c r="RT15" s="63"/>
      <c r="RU15" s="63"/>
      <c r="RV15" s="63"/>
      <c r="RW15" s="63"/>
      <c r="RX15" s="63"/>
      <c r="RY15" s="63"/>
      <c r="RZ15" s="63"/>
      <c r="SA15" s="88"/>
      <c r="SB15" s="63"/>
      <c r="SC15" s="63"/>
      <c r="SD15" s="63"/>
      <c r="SE15" s="198"/>
      <c r="SF15" s="63"/>
      <c r="SG15" s="63"/>
      <c r="SH15" s="63"/>
      <c r="SI15" s="198">
        <v>2000</v>
      </c>
      <c r="SJ15" s="63">
        <v>400</v>
      </c>
      <c r="SK15" s="63">
        <v>312</v>
      </c>
      <c r="SL15" s="63">
        <v>312</v>
      </c>
      <c r="SM15" s="198"/>
      <c r="SN15" s="63"/>
      <c r="SO15" s="63"/>
      <c r="SP15" s="63"/>
      <c r="SQ15" s="198"/>
      <c r="SR15" s="63"/>
      <c r="SS15" s="63"/>
      <c r="ST15" s="63"/>
      <c r="SU15" s="198"/>
      <c r="SV15" s="63"/>
      <c r="SW15" s="63"/>
      <c r="SX15" s="63"/>
      <c r="SY15" s="198"/>
      <c r="SZ15" s="63"/>
      <c r="TA15" s="63"/>
      <c r="TB15" s="198"/>
      <c r="TC15" s="198"/>
      <c r="TD15" s="63"/>
      <c r="TE15" s="63"/>
      <c r="TF15" s="63"/>
      <c r="TG15" s="198"/>
      <c r="TH15" s="63"/>
      <c r="TI15" s="63"/>
      <c r="TJ15" s="89"/>
      <c r="TK15" s="198"/>
      <c r="TL15" s="63"/>
      <c r="TM15" s="63"/>
      <c r="TN15" s="89"/>
      <c r="TO15" s="198"/>
      <c r="TP15" s="63"/>
      <c r="TQ15" s="63"/>
      <c r="TR15" s="89"/>
      <c r="TS15" s="267"/>
      <c r="TT15" s="267"/>
      <c r="TU15" s="267"/>
      <c r="TV15" s="267"/>
      <c r="TW15" s="267"/>
      <c r="TX15" s="267"/>
      <c r="TY15" s="267"/>
    </row>
    <row r="16" spans="1:545" outlineLevel="2" x14ac:dyDescent="0.2">
      <c r="A16" s="101" t="s">
        <v>298</v>
      </c>
      <c r="B16" s="102" t="s">
        <v>299</v>
      </c>
      <c r="C16" s="88">
        <f t="shared" si="384"/>
        <v>1800</v>
      </c>
      <c r="D16" s="88">
        <f t="shared" si="385"/>
        <v>1800</v>
      </c>
      <c r="E16" s="88">
        <f t="shared" si="386"/>
        <v>1035</v>
      </c>
      <c r="F16" s="88">
        <f t="shared" si="387"/>
        <v>1035</v>
      </c>
      <c r="G16" s="88"/>
      <c r="H16" s="63"/>
      <c r="I16" s="63"/>
      <c r="J16" s="63"/>
      <c r="K16" s="88"/>
      <c r="L16" s="63"/>
      <c r="M16" s="63"/>
      <c r="N16" s="63"/>
      <c r="O16" s="88"/>
      <c r="P16" s="63"/>
      <c r="Q16" s="63"/>
      <c r="R16" s="63"/>
      <c r="S16" s="88"/>
      <c r="T16" s="63"/>
      <c r="U16" s="63"/>
      <c r="V16" s="63"/>
      <c r="W16" s="88"/>
      <c r="X16" s="63"/>
      <c r="Y16" s="63"/>
      <c r="Z16" s="63"/>
      <c r="AA16" s="88"/>
      <c r="AB16" s="63"/>
      <c r="AC16" s="63"/>
      <c r="AD16" s="63"/>
      <c r="AE16" s="88"/>
      <c r="AF16" s="63"/>
      <c r="AG16" s="63"/>
      <c r="AH16" s="63"/>
      <c r="AI16" s="88"/>
      <c r="AJ16" s="63"/>
      <c r="AK16" s="63"/>
      <c r="AL16" s="63"/>
      <c r="AM16" s="88"/>
      <c r="AN16" s="63"/>
      <c r="AO16" s="63"/>
      <c r="AP16" s="63"/>
      <c r="AQ16" s="88"/>
      <c r="AR16" s="63"/>
      <c r="AS16" s="63"/>
      <c r="AT16" s="63"/>
      <c r="AU16" s="88"/>
      <c r="AV16" s="63"/>
      <c r="AW16" s="63"/>
      <c r="AX16" s="63"/>
      <c r="AY16" s="88"/>
      <c r="AZ16" s="63"/>
      <c r="BA16" s="63"/>
      <c r="BB16" s="63"/>
      <c r="BC16" s="88"/>
      <c r="BD16" s="63"/>
      <c r="BE16" s="63"/>
      <c r="BF16" s="63"/>
      <c r="BG16" s="88"/>
      <c r="BH16" s="63"/>
      <c r="BI16" s="63"/>
      <c r="BJ16" s="63"/>
      <c r="BK16" s="88"/>
      <c r="BL16" s="63"/>
      <c r="BM16" s="63"/>
      <c r="BN16" s="63"/>
      <c r="BO16" s="88"/>
      <c r="BP16" s="63"/>
      <c r="BQ16" s="63"/>
      <c r="BR16" s="63"/>
      <c r="BS16" s="88"/>
      <c r="BT16" s="63"/>
      <c r="BU16" s="63"/>
      <c r="BV16" s="63"/>
      <c r="BW16" s="88"/>
      <c r="BX16" s="63"/>
      <c r="BY16" s="63"/>
      <c r="BZ16" s="63"/>
      <c r="CA16" s="88"/>
      <c r="CB16" s="63"/>
      <c r="CC16" s="63"/>
      <c r="CD16" s="63"/>
      <c r="CE16" s="88"/>
      <c r="CF16" s="63"/>
      <c r="CG16" s="63"/>
      <c r="CH16" s="63"/>
      <c r="CI16" s="88"/>
      <c r="CJ16" s="63"/>
      <c r="CK16" s="63"/>
      <c r="CL16" s="63"/>
      <c r="CM16" s="88"/>
      <c r="CN16" s="63"/>
      <c r="CO16" s="63"/>
      <c r="CP16" s="63"/>
      <c r="CQ16" s="88"/>
      <c r="CR16" s="63"/>
      <c r="CS16" s="63"/>
      <c r="CT16" s="63"/>
      <c r="CU16" s="88"/>
      <c r="CV16" s="63"/>
      <c r="CW16" s="63"/>
      <c r="CX16" s="63"/>
      <c r="CY16" s="88"/>
      <c r="CZ16" s="63"/>
      <c r="DA16" s="63"/>
      <c r="DB16" s="63"/>
      <c r="DC16" s="88"/>
      <c r="DD16" s="63"/>
      <c r="DE16" s="63"/>
      <c r="DF16" s="63"/>
      <c r="DG16" s="88"/>
      <c r="DH16" s="63"/>
      <c r="DI16" s="63"/>
      <c r="DJ16" s="63"/>
      <c r="DK16" s="88"/>
      <c r="DL16" s="63"/>
      <c r="DM16" s="63"/>
      <c r="DN16" s="63"/>
      <c r="DO16" s="88"/>
      <c r="DP16" s="63"/>
      <c r="DQ16" s="63"/>
      <c r="DR16" s="63"/>
      <c r="DS16" s="88"/>
      <c r="DT16" s="63"/>
      <c r="DU16" s="63"/>
      <c r="DV16" s="63"/>
      <c r="DW16" s="88"/>
      <c r="DX16" s="63"/>
      <c r="DY16" s="63"/>
      <c r="DZ16" s="63"/>
      <c r="EA16" s="88"/>
      <c r="EB16" s="63"/>
      <c r="EC16" s="63"/>
      <c r="ED16" s="63"/>
      <c r="EE16" s="88"/>
      <c r="EF16" s="63"/>
      <c r="EG16" s="63"/>
      <c r="EH16" s="63"/>
      <c r="EI16" s="88"/>
      <c r="EJ16" s="63"/>
      <c r="EK16" s="63"/>
      <c r="EL16" s="63"/>
      <c r="EM16" s="88"/>
      <c r="EN16" s="63"/>
      <c r="EO16" s="63"/>
      <c r="EP16" s="63"/>
      <c r="EQ16" s="88"/>
      <c r="ER16" s="63"/>
      <c r="ES16" s="63"/>
      <c r="ET16" s="63"/>
      <c r="EU16" s="88"/>
      <c r="EV16" s="63"/>
      <c r="EW16" s="63"/>
      <c r="EX16" s="63"/>
      <c r="EY16" s="88"/>
      <c r="EZ16" s="63"/>
      <c r="FA16" s="63"/>
      <c r="FB16" s="63"/>
      <c r="FC16" s="88"/>
      <c r="FD16" s="63"/>
      <c r="FE16" s="63"/>
      <c r="FF16" s="63"/>
      <c r="FG16" s="88"/>
      <c r="FH16" s="63"/>
      <c r="FI16" s="63"/>
      <c r="FJ16" s="63"/>
      <c r="FK16" s="88"/>
      <c r="FL16" s="63"/>
      <c r="FM16" s="63"/>
      <c r="FN16" s="63"/>
      <c r="FO16" s="88"/>
      <c r="FP16" s="63"/>
      <c r="FQ16" s="63"/>
      <c r="FR16" s="63"/>
      <c r="FS16" s="198"/>
      <c r="FT16" s="63"/>
      <c r="FU16" s="63"/>
      <c r="FV16" s="187"/>
      <c r="FW16" s="88"/>
      <c r="FX16" s="63"/>
      <c r="FY16" s="63"/>
      <c r="FZ16" s="187"/>
      <c r="GA16" s="88"/>
      <c r="GB16" s="63"/>
      <c r="GC16" s="63"/>
      <c r="GD16" s="187"/>
      <c r="GE16" s="88"/>
      <c r="GF16" s="63"/>
      <c r="GG16" s="63"/>
      <c r="GH16" s="187"/>
      <c r="GI16" s="88"/>
      <c r="GJ16" s="63"/>
      <c r="GK16" s="63"/>
      <c r="GL16" s="187"/>
      <c r="GM16" s="88"/>
      <c r="GN16" s="63"/>
      <c r="GO16" s="63"/>
      <c r="GP16" s="63"/>
      <c r="GQ16" s="88"/>
      <c r="GR16" s="63"/>
      <c r="GS16" s="63"/>
      <c r="GT16" s="63"/>
      <c r="GU16" s="88"/>
      <c r="GV16" s="63"/>
      <c r="GW16" s="63"/>
      <c r="GX16" s="63"/>
      <c r="GY16" s="88"/>
      <c r="GZ16" s="63"/>
      <c r="HA16" s="63"/>
      <c r="HB16" s="63"/>
      <c r="HC16" s="88"/>
      <c r="HD16" s="63"/>
      <c r="HE16" s="63"/>
      <c r="HF16" s="63"/>
      <c r="HG16" s="88"/>
      <c r="HH16" s="63"/>
      <c r="HI16" s="63"/>
      <c r="HJ16" s="63"/>
      <c r="HK16" s="88"/>
      <c r="HL16" s="63"/>
      <c r="HM16" s="63"/>
      <c r="HN16" s="63"/>
      <c r="HO16" s="88"/>
      <c r="HP16" s="63"/>
      <c r="HQ16" s="63"/>
      <c r="HR16" s="63"/>
      <c r="HS16" s="88"/>
      <c r="HT16" s="63"/>
      <c r="HU16" s="63"/>
      <c r="HV16" s="63"/>
      <c r="HW16" s="88"/>
      <c r="HX16" s="63"/>
      <c r="HY16" s="63"/>
      <c r="HZ16" s="63"/>
      <c r="IA16" s="88"/>
      <c r="IB16" s="63"/>
      <c r="IC16" s="63"/>
      <c r="ID16" s="63"/>
      <c r="IE16" s="88"/>
      <c r="IF16" s="63"/>
      <c r="IG16" s="63"/>
      <c r="IH16" s="63"/>
      <c r="II16" s="88"/>
      <c r="IJ16" s="63"/>
      <c r="IK16" s="63"/>
      <c r="IL16" s="63"/>
      <c r="IM16" s="88"/>
      <c r="IN16" s="63"/>
      <c r="IO16" s="63"/>
      <c r="IP16" s="63"/>
      <c r="IQ16" s="88"/>
      <c r="IR16" s="63"/>
      <c r="IS16" s="63"/>
      <c r="IT16" s="63"/>
      <c r="IU16" s="88"/>
      <c r="IV16" s="63"/>
      <c r="IW16" s="63"/>
      <c r="IX16" s="63"/>
      <c r="IY16" s="88"/>
      <c r="IZ16" s="63"/>
      <c r="JA16" s="63"/>
      <c r="JB16" s="63"/>
      <c r="JC16" s="88"/>
      <c r="JD16" s="63"/>
      <c r="JE16" s="63"/>
      <c r="JF16" s="63"/>
      <c r="JG16" s="88"/>
      <c r="JH16" s="63"/>
      <c r="JI16" s="63"/>
      <c r="JJ16" s="63"/>
      <c r="JK16" s="88"/>
      <c r="JL16" s="63"/>
      <c r="JM16" s="63"/>
      <c r="JN16" s="63"/>
      <c r="JO16" s="88"/>
      <c r="JP16" s="63"/>
      <c r="JQ16" s="63"/>
      <c r="JR16" s="63"/>
      <c r="JS16" s="88"/>
      <c r="JT16" s="63"/>
      <c r="JU16" s="63"/>
      <c r="JV16" s="63"/>
      <c r="JW16" s="63"/>
      <c r="JX16" s="63"/>
      <c r="JY16" s="63"/>
      <c r="JZ16" s="63"/>
      <c r="KA16" s="88"/>
      <c r="KB16" s="63"/>
      <c r="KC16" s="63"/>
      <c r="KD16" s="187"/>
      <c r="KE16" s="88"/>
      <c r="KF16" s="63"/>
      <c r="KG16" s="63"/>
      <c r="KH16" s="187"/>
      <c r="KI16" s="88"/>
      <c r="KJ16" s="63"/>
      <c r="KK16" s="63"/>
      <c r="KL16" s="187"/>
      <c r="KM16" s="88"/>
      <c r="KN16" s="63"/>
      <c r="KO16" s="63"/>
      <c r="KP16" s="187"/>
      <c r="KQ16" s="88"/>
      <c r="KR16" s="63"/>
      <c r="KS16" s="63"/>
      <c r="KT16" s="187"/>
      <c r="KU16" s="88"/>
      <c r="KV16" s="63"/>
      <c r="KW16" s="63"/>
      <c r="KX16" s="187"/>
      <c r="KY16" s="88"/>
      <c r="KZ16" s="63"/>
      <c r="LA16" s="63"/>
      <c r="LB16" s="187"/>
      <c r="LC16" s="88"/>
      <c r="LD16" s="63"/>
      <c r="LE16" s="63"/>
      <c r="LF16" s="187"/>
      <c r="LG16" s="88"/>
      <c r="LH16" s="63"/>
      <c r="LI16" s="63"/>
      <c r="LJ16" s="187"/>
      <c r="LK16" s="88"/>
      <c r="LL16" s="63"/>
      <c r="LM16" s="63"/>
      <c r="LN16" s="187"/>
      <c r="LO16" s="88"/>
      <c r="LP16" s="63"/>
      <c r="LQ16" s="63"/>
      <c r="LR16" s="187"/>
      <c r="LS16" s="88"/>
      <c r="LT16" s="63"/>
      <c r="LU16" s="63"/>
      <c r="LV16" s="187"/>
      <c r="LW16" s="88"/>
      <c r="LX16" s="63"/>
      <c r="LY16" s="63"/>
      <c r="LZ16" s="187"/>
      <c r="MA16" s="88"/>
      <c r="MB16" s="63"/>
      <c r="MC16" s="63"/>
      <c r="MD16" s="187"/>
      <c r="ME16" s="88"/>
      <c r="MF16" s="63"/>
      <c r="MG16" s="63"/>
      <c r="MH16" s="187"/>
      <c r="MI16" s="88"/>
      <c r="MJ16" s="63"/>
      <c r="MK16" s="63"/>
      <c r="ML16" s="187"/>
      <c r="MM16" s="88"/>
      <c r="MN16" s="63"/>
      <c r="MO16" s="63"/>
      <c r="MP16" s="187"/>
      <c r="MQ16" s="88"/>
      <c r="MR16" s="63"/>
      <c r="MS16" s="63"/>
      <c r="MT16" s="187"/>
      <c r="MU16" s="88"/>
      <c r="MV16" s="63"/>
      <c r="MW16" s="63"/>
      <c r="MX16" s="187"/>
      <c r="MY16" s="88"/>
      <c r="MZ16" s="63"/>
      <c r="NA16" s="63"/>
      <c r="NB16" s="187"/>
      <c r="NC16" s="88"/>
      <c r="ND16" s="63"/>
      <c r="NE16" s="63"/>
      <c r="NF16" s="187"/>
      <c r="NG16" s="88"/>
      <c r="NH16" s="63"/>
      <c r="NI16" s="63"/>
      <c r="NJ16" s="187"/>
      <c r="NK16" s="88"/>
      <c r="NL16" s="63"/>
      <c r="NM16" s="63"/>
      <c r="NN16" s="187"/>
      <c r="NO16" s="88"/>
      <c r="NP16" s="63"/>
      <c r="NQ16" s="63"/>
      <c r="NR16" s="187"/>
      <c r="NS16" s="88"/>
      <c r="NT16" s="63"/>
      <c r="NU16" s="63"/>
      <c r="NV16" s="187"/>
      <c r="NW16" s="88"/>
      <c r="NX16" s="63"/>
      <c r="NY16" s="63"/>
      <c r="NZ16" s="187"/>
      <c r="OA16" s="88"/>
      <c r="OB16" s="63"/>
      <c r="OC16" s="63"/>
      <c r="OD16" s="63"/>
      <c r="OE16" s="88"/>
      <c r="OF16" s="63"/>
      <c r="OG16" s="63"/>
      <c r="OH16" s="63"/>
      <c r="OI16" s="88"/>
      <c r="OJ16" s="63"/>
      <c r="OK16" s="63"/>
      <c r="OL16" s="63"/>
      <c r="OM16" s="88"/>
      <c r="ON16" s="63"/>
      <c r="OO16" s="63"/>
      <c r="OP16" s="63"/>
      <c r="OQ16" s="198"/>
      <c r="OR16" s="63"/>
      <c r="OS16" s="63"/>
      <c r="OT16" s="63"/>
      <c r="OU16" s="88"/>
      <c r="OV16" s="63"/>
      <c r="OW16" s="63"/>
      <c r="OX16" s="63"/>
      <c r="OY16" s="198"/>
      <c r="OZ16" s="63"/>
      <c r="PA16" s="63"/>
      <c r="PB16" s="63"/>
      <c r="PC16" s="88"/>
      <c r="PD16" s="63"/>
      <c r="PE16" s="63"/>
      <c r="PF16" s="63"/>
      <c r="PG16" s="198"/>
      <c r="PH16" s="63"/>
      <c r="PI16" s="63"/>
      <c r="PJ16" s="63"/>
      <c r="PK16" s="88"/>
      <c r="PL16" s="63"/>
      <c r="PM16" s="63"/>
      <c r="PN16" s="63"/>
      <c r="PO16" s="198"/>
      <c r="PP16" s="63"/>
      <c r="PQ16" s="63"/>
      <c r="PR16" s="63"/>
      <c r="PS16" s="88"/>
      <c r="PT16" s="63"/>
      <c r="PU16" s="63"/>
      <c r="PV16" s="63"/>
      <c r="PW16" s="198"/>
      <c r="PX16" s="63"/>
      <c r="PY16" s="63"/>
      <c r="PZ16" s="63"/>
      <c r="QA16" s="88"/>
      <c r="QB16" s="63"/>
      <c r="QC16" s="63"/>
      <c r="QD16" s="63"/>
      <c r="QE16" s="198"/>
      <c r="QF16" s="63"/>
      <c r="QG16" s="63"/>
      <c r="QH16" s="63"/>
      <c r="QI16" s="88"/>
      <c r="QJ16" s="63"/>
      <c r="QK16" s="63"/>
      <c r="QL16" s="63"/>
      <c r="QM16" s="198"/>
      <c r="QN16" s="63"/>
      <c r="QO16" s="63"/>
      <c r="QP16" s="63"/>
      <c r="QQ16" s="198"/>
      <c r="QR16" s="63"/>
      <c r="QS16" s="63"/>
      <c r="QT16" s="63"/>
      <c r="QU16" s="198"/>
      <c r="QV16" s="63"/>
      <c r="QW16" s="63"/>
      <c r="QX16" s="63"/>
      <c r="QY16" s="198"/>
      <c r="QZ16" s="63"/>
      <c r="RA16" s="63"/>
      <c r="RB16" s="63"/>
      <c r="RC16" s="88"/>
      <c r="RD16" s="63"/>
      <c r="RE16" s="63"/>
      <c r="RF16" s="63"/>
      <c r="RG16" s="198"/>
      <c r="RH16" s="63"/>
      <c r="RI16" s="63"/>
      <c r="RJ16" s="63"/>
      <c r="RK16" s="88"/>
      <c r="RL16" s="63"/>
      <c r="RM16" s="63"/>
      <c r="RN16" s="63"/>
      <c r="RO16" s="198"/>
      <c r="RP16" s="63"/>
      <c r="RQ16" s="63"/>
      <c r="RR16" s="63"/>
      <c r="RS16" s="198"/>
      <c r="RT16" s="63"/>
      <c r="RU16" s="63"/>
      <c r="RV16" s="63"/>
      <c r="RW16" s="63"/>
      <c r="RX16" s="63"/>
      <c r="RY16" s="63"/>
      <c r="RZ16" s="63"/>
      <c r="SA16" s="88"/>
      <c r="SB16" s="63"/>
      <c r="SC16" s="63"/>
      <c r="SD16" s="63"/>
      <c r="SE16" s="198"/>
      <c r="SF16" s="63"/>
      <c r="SG16" s="63"/>
      <c r="SH16" s="63"/>
      <c r="SI16" s="198">
        <v>1800</v>
      </c>
      <c r="SJ16" s="63">
        <v>1800</v>
      </c>
      <c r="SK16" s="63">
        <v>1035</v>
      </c>
      <c r="SL16" s="63">
        <v>1035</v>
      </c>
      <c r="SM16" s="198"/>
      <c r="SN16" s="63"/>
      <c r="SO16" s="63"/>
      <c r="SP16" s="63"/>
      <c r="SQ16" s="198"/>
      <c r="SR16" s="63"/>
      <c r="SS16" s="63"/>
      <c r="ST16" s="63"/>
      <c r="SU16" s="198"/>
      <c r="SV16" s="63"/>
      <c r="SW16" s="63"/>
      <c r="SX16" s="63"/>
      <c r="SY16" s="198"/>
      <c r="SZ16" s="63"/>
      <c r="TA16" s="63"/>
      <c r="TB16" s="198"/>
      <c r="TC16" s="198"/>
      <c r="TD16" s="63"/>
      <c r="TE16" s="63"/>
      <c r="TF16" s="63"/>
      <c r="TG16" s="198"/>
      <c r="TH16" s="63"/>
      <c r="TI16" s="63"/>
      <c r="TJ16" s="89"/>
      <c r="TK16" s="198"/>
      <c r="TL16" s="63"/>
      <c r="TM16" s="63"/>
      <c r="TN16" s="89"/>
      <c r="TO16" s="198"/>
      <c r="TP16" s="63"/>
      <c r="TQ16" s="63"/>
      <c r="TR16" s="89"/>
      <c r="TS16" s="267"/>
      <c r="TT16" s="267"/>
      <c r="TU16" s="267"/>
      <c r="TV16" s="267"/>
      <c r="TW16" s="267"/>
      <c r="TX16" s="267"/>
      <c r="TY16" s="267"/>
    </row>
    <row r="17" spans="1:545" outlineLevel="2" x14ac:dyDescent="0.2">
      <c r="A17" s="101" t="s">
        <v>300</v>
      </c>
      <c r="B17" s="102" t="s">
        <v>301</v>
      </c>
      <c r="C17" s="88">
        <f t="shared" si="384"/>
        <v>6000</v>
      </c>
      <c r="D17" s="88">
        <f t="shared" si="385"/>
        <v>6500</v>
      </c>
      <c r="E17" s="88">
        <f t="shared" si="386"/>
        <v>4900</v>
      </c>
      <c r="F17" s="88">
        <f t="shared" si="387"/>
        <v>4900</v>
      </c>
      <c r="G17" s="88"/>
      <c r="H17" s="63"/>
      <c r="I17" s="63"/>
      <c r="J17" s="63"/>
      <c r="K17" s="88"/>
      <c r="L17" s="63"/>
      <c r="M17" s="63"/>
      <c r="N17" s="63"/>
      <c r="O17" s="88"/>
      <c r="P17" s="63"/>
      <c r="Q17" s="63"/>
      <c r="R17" s="63"/>
      <c r="S17" s="88"/>
      <c r="T17" s="63"/>
      <c r="U17" s="63"/>
      <c r="V17" s="63"/>
      <c r="W17" s="88"/>
      <c r="X17" s="63"/>
      <c r="Y17" s="63"/>
      <c r="Z17" s="63"/>
      <c r="AA17" s="88"/>
      <c r="AB17" s="63"/>
      <c r="AC17" s="63"/>
      <c r="AD17" s="63"/>
      <c r="AE17" s="88"/>
      <c r="AF17" s="63"/>
      <c r="AG17" s="63"/>
      <c r="AH17" s="63"/>
      <c r="AI17" s="88"/>
      <c r="AJ17" s="63"/>
      <c r="AK17" s="63"/>
      <c r="AL17" s="63"/>
      <c r="AM17" s="88"/>
      <c r="AN17" s="63"/>
      <c r="AO17" s="63"/>
      <c r="AP17" s="63"/>
      <c r="AQ17" s="88"/>
      <c r="AR17" s="63"/>
      <c r="AS17" s="63"/>
      <c r="AT17" s="63"/>
      <c r="AU17" s="88"/>
      <c r="AV17" s="63"/>
      <c r="AW17" s="63"/>
      <c r="AX17" s="63"/>
      <c r="AY17" s="88"/>
      <c r="AZ17" s="63"/>
      <c r="BA17" s="63"/>
      <c r="BB17" s="63"/>
      <c r="BC17" s="88"/>
      <c r="BD17" s="63"/>
      <c r="BE17" s="63"/>
      <c r="BF17" s="63"/>
      <c r="BG17" s="88"/>
      <c r="BH17" s="63"/>
      <c r="BI17" s="63"/>
      <c r="BJ17" s="63"/>
      <c r="BK17" s="88"/>
      <c r="BL17" s="63"/>
      <c r="BM17" s="63"/>
      <c r="BN17" s="63"/>
      <c r="BO17" s="88"/>
      <c r="BP17" s="63"/>
      <c r="BQ17" s="63"/>
      <c r="BR17" s="63"/>
      <c r="BS17" s="88"/>
      <c r="BT17" s="63"/>
      <c r="BU17" s="63"/>
      <c r="BV17" s="63"/>
      <c r="BW17" s="88"/>
      <c r="BX17" s="63"/>
      <c r="BY17" s="63"/>
      <c r="BZ17" s="63"/>
      <c r="CA17" s="88"/>
      <c r="CB17" s="63"/>
      <c r="CC17" s="63"/>
      <c r="CD17" s="63"/>
      <c r="CE17" s="88"/>
      <c r="CF17" s="63"/>
      <c r="CG17" s="63"/>
      <c r="CH17" s="63"/>
      <c r="CI17" s="88"/>
      <c r="CJ17" s="63"/>
      <c r="CK17" s="63"/>
      <c r="CL17" s="63"/>
      <c r="CM17" s="88"/>
      <c r="CN17" s="63"/>
      <c r="CO17" s="63"/>
      <c r="CP17" s="63"/>
      <c r="CQ17" s="88"/>
      <c r="CR17" s="63"/>
      <c r="CS17" s="63"/>
      <c r="CT17" s="63"/>
      <c r="CU17" s="88"/>
      <c r="CV17" s="63"/>
      <c r="CW17" s="63"/>
      <c r="CX17" s="63"/>
      <c r="CY17" s="88"/>
      <c r="CZ17" s="63"/>
      <c r="DA17" s="63"/>
      <c r="DB17" s="63"/>
      <c r="DC17" s="88"/>
      <c r="DD17" s="63"/>
      <c r="DE17" s="63"/>
      <c r="DF17" s="63"/>
      <c r="DG17" s="88"/>
      <c r="DH17" s="63"/>
      <c r="DI17" s="63"/>
      <c r="DJ17" s="63"/>
      <c r="DK17" s="88"/>
      <c r="DL17" s="63"/>
      <c r="DM17" s="63"/>
      <c r="DN17" s="63"/>
      <c r="DO17" s="88"/>
      <c r="DP17" s="63"/>
      <c r="DQ17" s="63"/>
      <c r="DR17" s="63"/>
      <c r="DS17" s="88"/>
      <c r="DT17" s="63"/>
      <c r="DU17" s="63"/>
      <c r="DV17" s="63"/>
      <c r="DW17" s="88"/>
      <c r="DX17" s="63"/>
      <c r="DY17" s="63"/>
      <c r="DZ17" s="63"/>
      <c r="EA17" s="88"/>
      <c r="EB17" s="63"/>
      <c r="EC17" s="63"/>
      <c r="ED17" s="63"/>
      <c r="EE17" s="88"/>
      <c r="EF17" s="63"/>
      <c r="EG17" s="63"/>
      <c r="EH17" s="63"/>
      <c r="EI17" s="88"/>
      <c r="EJ17" s="63"/>
      <c r="EK17" s="63"/>
      <c r="EL17" s="63"/>
      <c r="EM17" s="88"/>
      <c r="EN17" s="63"/>
      <c r="EO17" s="63"/>
      <c r="EP17" s="63"/>
      <c r="EQ17" s="88"/>
      <c r="ER17" s="63"/>
      <c r="ES17" s="63"/>
      <c r="ET17" s="63"/>
      <c r="EU17" s="88"/>
      <c r="EV17" s="63"/>
      <c r="EW17" s="63"/>
      <c r="EX17" s="63"/>
      <c r="EY17" s="88"/>
      <c r="EZ17" s="63"/>
      <c r="FA17" s="63"/>
      <c r="FB17" s="63"/>
      <c r="FC17" s="88"/>
      <c r="FD17" s="63"/>
      <c r="FE17" s="63"/>
      <c r="FF17" s="63"/>
      <c r="FG17" s="88"/>
      <c r="FH17" s="63"/>
      <c r="FI17" s="63"/>
      <c r="FJ17" s="63"/>
      <c r="FK17" s="88"/>
      <c r="FL17" s="63"/>
      <c r="FM17" s="63"/>
      <c r="FN17" s="63"/>
      <c r="FO17" s="88"/>
      <c r="FP17" s="63"/>
      <c r="FQ17" s="63"/>
      <c r="FR17" s="63"/>
      <c r="FS17" s="198"/>
      <c r="FT17" s="63"/>
      <c r="FU17" s="63"/>
      <c r="FV17" s="187"/>
      <c r="FW17" s="88"/>
      <c r="FX17" s="63"/>
      <c r="FY17" s="63"/>
      <c r="FZ17" s="187"/>
      <c r="GA17" s="88"/>
      <c r="GB17" s="63"/>
      <c r="GC17" s="63"/>
      <c r="GD17" s="187"/>
      <c r="GE17" s="88"/>
      <c r="GF17" s="63"/>
      <c r="GG17" s="63"/>
      <c r="GH17" s="187"/>
      <c r="GI17" s="88"/>
      <c r="GJ17" s="63"/>
      <c r="GK17" s="63"/>
      <c r="GL17" s="187"/>
      <c r="GM17" s="88"/>
      <c r="GN17" s="63"/>
      <c r="GO17" s="63"/>
      <c r="GP17" s="63"/>
      <c r="GQ17" s="88"/>
      <c r="GR17" s="63"/>
      <c r="GS17" s="63"/>
      <c r="GT17" s="63"/>
      <c r="GU17" s="88"/>
      <c r="GV17" s="63"/>
      <c r="GW17" s="63"/>
      <c r="GX17" s="63"/>
      <c r="GY17" s="88"/>
      <c r="GZ17" s="63"/>
      <c r="HA17" s="63"/>
      <c r="HB17" s="63"/>
      <c r="HC17" s="88"/>
      <c r="HD17" s="63"/>
      <c r="HE17" s="63"/>
      <c r="HF17" s="63"/>
      <c r="HG17" s="88"/>
      <c r="HH17" s="63"/>
      <c r="HI17" s="63"/>
      <c r="HJ17" s="63"/>
      <c r="HK17" s="88"/>
      <c r="HL17" s="63"/>
      <c r="HM17" s="63"/>
      <c r="HN17" s="63"/>
      <c r="HO17" s="88"/>
      <c r="HP17" s="63"/>
      <c r="HQ17" s="63"/>
      <c r="HR17" s="63"/>
      <c r="HS17" s="88"/>
      <c r="HT17" s="63"/>
      <c r="HU17" s="63"/>
      <c r="HV17" s="63"/>
      <c r="HW17" s="88"/>
      <c r="HX17" s="63"/>
      <c r="HY17" s="63"/>
      <c r="HZ17" s="63"/>
      <c r="IA17" s="88"/>
      <c r="IB17" s="63"/>
      <c r="IC17" s="63"/>
      <c r="ID17" s="63"/>
      <c r="IE17" s="88"/>
      <c r="IF17" s="63"/>
      <c r="IG17" s="63"/>
      <c r="IH17" s="63"/>
      <c r="II17" s="88"/>
      <c r="IJ17" s="63"/>
      <c r="IK17" s="63"/>
      <c r="IL17" s="63"/>
      <c r="IM17" s="88"/>
      <c r="IN17" s="63"/>
      <c r="IO17" s="63"/>
      <c r="IP17" s="63"/>
      <c r="IQ17" s="88"/>
      <c r="IR17" s="63"/>
      <c r="IS17" s="63"/>
      <c r="IT17" s="63"/>
      <c r="IU17" s="88"/>
      <c r="IV17" s="63"/>
      <c r="IW17" s="63"/>
      <c r="IX17" s="63"/>
      <c r="IY17" s="88"/>
      <c r="IZ17" s="63"/>
      <c r="JA17" s="63"/>
      <c r="JB17" s="63"/>
      <c r="JC17" s="88"/>
      <c r="JD17" s="63"/>
      <c r="JE17" s="63"/>
      <c r="JF17" s="63"/>
      <c r="JG17" s="88"/>
      <c r="JH17" s="63"/>
      <c r="JI17" s="63"/>
      <c r="JJ17" s="63"/>
      <c r="JK17" s="88"/>
      <c r="JL17" s="63"/>
      <c r="JM17" s="63"/>
      <c r="JN17" s="63"/>
      <c r="JO17" s="88"/>
      <c r="JP17" s="63"/>
      <c r="JQ17" s="63"/>
      <c r="JR17" s="63"/>
      <c r="JS17" s="88"/>
      <c r="JT17" s="63"/>
      <c r="JU17" s="63"/>
      <c r="JV17" s="63"/>
      <c r="JW17" s="63"/>
      <c r="JX17" s="63"/>
      <c r="JY17" s="63"/>
      <c r="JZ17" s="63"/>
      <c r="KA17" s="88"/>
      <c r="KB17" s="63"/>
      <c r="KC17" s="63"/>
      <c r="KD17" s="187"/>
      <c r="KE17" s="88"/>
      <c r="KF17" s="63"/>
      <c r="KG17" s="63"/>
      <c r="KH17" s="187"/>
      <c r="KI17" s="88"/>
      <c r="KJ17" s="63"/>
      <c r="KK17" s="63"/>
      <c r="KL17" s="187"/>
      <c r="KM17" s="88"/>
      <c r="KN17" s="63"/>
      <c r="KO17" s="63"/>
      <c r="KP17" s="187"/>
      <c r="KQ17" s="88"/>
      <c r="KR17" s="63"/>
      <c r="KS17" s="63"/>
      <c r="KT17" s="187"/>
      <c r="KU17" s="88"/>
      <c r="KV17" s="63"/>
      <c r="KW17" s="63"/>
      <c r="KX17" s="187"/>
      <c r="KY17" s="88"/>
      <c r="KZ17" s="63"/>
      <c r="LA17" s="63"/>
      <c r="LB17" s="187"/>
      <c r="LC17" s="88"/>
      <c r="LD17" s="63"/>
      <c r="LE17" s="63"/>
      <c r="LF17" s="187"/>
      <c r="LG17" s="88"/>
      <c r="LH17" s="63"/>
      <c r="LI17" s="63"/>
      <c r="LJ17" s="187"/>
      <c r="LK17" s="88"/>
      <c r="LL17" s="63"/>
      <c r="LM17" s="63"/>
      <c r="LN17" s="187"/>
      <c r="LO17" s="88"/>
      <c r="LP17" s="63"/>
      <c r="LQ17" s="63"/>
      <c r="LR17" s="187"/>
      <c r="LS17" s="88"/>
      <c r="LT17" s="63"/>
      <c r="LU17" s="63"/>
      <c r="LV17" s="187"/>
      <c r="LW17" s="88"/>
      <c r="LX17" s="63"/>
      <c r="LY17" s="63"/>
      <c r="LZ17" s="187"/>
      <c r="MA17" s="88"/>
      <c r="MB17" s="63"/>
      <c r="MC17" s="63"/>
      <c r="MD17" s="187"/>
      <c r="ME17" s="88"/>
      <c r="MF17" s="63"/>
      <c r="MG17" s="63"/>
      <c r="MH17" s="187"/>
      <c r="MI17" s="88"/>
      <c r="MJ17" s="63"/>
      <c r="MK17" s="63"/>
      <c r="ML17" s="187"/>
      <c r="MM17" s="88"/>
      <c r="MN17" s="63"/>
      <c r="MO17" s="63"/>
      <c r="MP17" s="187"/>
      <c r="MQ17" s="88"/>
      <c r="MR17" s="63"/>
      <c r="MS17" s="63"/>
      <c r="MT17" s="187"/>
      <c r="MU17" s="88"/>
      <c r="MV17" s="63"/>
      <c r="MW17" s="63"/>
      <c r="MX17" s="187"/>
      <c r="MY17" s="88"/>
      <c r="MZ17" s="63"/>
      <c r="NA17" s="63"/>
      <c r="NB17" s="187"/>
      <c r="NC17" s="88"/>
      <c r="ND17" s="63"/>
      <c r="NE17" s="63"/>
      <c r="NF17" s="187"/>
      <c r="NG17" s="88"/>
      <c r="NH17" s="63"/>
      <c r="NI17" s="63"/>
      <c r="NJ17" s="187"/>
      <c r="NK17" s="88"/>
      <c r="NL17" s="63"/>
      <c r="NM17" s="63"/>
      <c r="NN17" s="187"/>
      <c r="NO17" s="88"/>
      <c r="NP17" s="63"/>
      <c r="NQ17" s="63"/>
      <c r="NR17" s="187"/>
      <c r="NS17" s="88"/>
      <c r="NT17" s="63"/>
      <c r="NU17" s="63"/>
      <c r="NV17" s="187"/>
      <c r="NW17" s="88"/>
      <c r="NX17" s="63"/>
      <c r="NY17" s="63"/>
      <c r="NZ17" s="187"/>
      <c r="OA17" s="88"/>
      <c r="OB17" s="63"/>
      <c r="OC17" s="63"/>
      <c r="OD17" s="63"/>
      <c r="OE17" s="88"/>
      <c r="OF17" s="63"/>
      <c r="OG17" s="63"/>
      <c r="OH17" s="63"/>
      <c r="OI17" s="88"/>
      <c r="OJ17" s="63"/>
      <c r="OK17" s="63"/>
      <c r="OL17" s="63"/>
      <c r="OM17" s="88"/>
      <c r="ON17" s="63"/>
      <c r="OO17" s="63"/>
      <c r="OP17" s="63"/>
      <c r="OQ17" s="198"/>
      <c r="OR17" s="63"/>
      <c r="OS17" s="63"/>
      <c r="OT17" s="63"/>
      <c r="OU17" s="88"/>
      <c r="OV17" s="63"/>
      <c r="OW17" s="63"/>
      <c r="OX17" s="63"/>
      <c r="OY17" s="198"/>
      <c r="OZ17" s="63"/>
      <c r="PA17" s="63"/>
      <c r="PB17" s="63"/>
      <c r="PC17" s="88"/>
      <c r="PD17" s="63"/>
      <c r="PE17" s="63"/>
      <c r="PF17" s="63"/>
      <c r="PG17" s="198"/>
      <c r="PH17" s="63"/>
      <c r="PI17" s="63"/>
      <c r="PJ17" s="63"/>
      <c r="PK17" s="88"/>
      <c r="PL17" s="63"/>
      <c r="PM17" s="63"/>
      <c r="PN17" s="63"/>
      <c r="PO17" s="198"/>
      <c r="PP17" s="63"/>
      <c r="PQ17" s="63"/>
      <c r="PR17" s="63"/>
      <c r="PS17" s="88"/>
      <c r="PT17" s="63"/>
      <c r="PU17" s="63"/>
      <c r="PV17" s="63"/>
      <c r="PW17" s="198"/>
      <c r="PX17" s="63"/>
      <c r="PY17" s="63"/>
      <c r="PZ17" s="63"/>
      <c r="QA17" s="88"/>
      <c r="QB17" s="63"/>
      <c r="QC17" s="63"/>
      <c r="QD17" s="63"/>
      <c r="QE17" s="198"/>
      <c r="QF17" s="63"/>
      <c r="QG17" s="63"/>
      <c r="QH17" s="63"/>
      <c r="QI17" s="88"/>
      <c r="QJ17" s="63"/>
      <c r="QK17" s="63"/>
      <c r="QL17" s="63"/>
      <c r="QM17" s="198"/>
      <c r="QN17" s="63"/>
      <c r="QO17" s="63"/>
      <c r="QP17" s="63"/>
      <c r="QQ17" s="198"/>
      <c r="QR17" s="63"/>
      <c r="QS17" s="63"/>
      <c r="QT17" s="63"/>
      <c r="QU17" s="198"/>
      <c r="QV17" s="63"/>
      <c r="QW17" s="63"/>
      <c r="QX17" s="63"/>
      <c r="QY17" s="198"/>
      <c r="QZ17" s="63"/>
      <c r="RA17" s="63"/>
      <c r="RB17" s="63"/>
      <c r="RC17" s="88"/>
      <c r="RD17" s="63"/>
      <c r="RE17" s="63"/>
      <c r="RF17" s="63"/>
      <c r="RG17" s="198"/>
      <c r="RH17" s="63"/>
      <c r="RI17" s="63"/>
      <c r="RJ17" s="63"/>
      <c r="RK17" s="88"/>
      <c r="RL17" s="63"/>
      <c r="RM17" s="63"/>
      <c r="RN17" s="63"/>
      <c r="RO17" s="198"/>
      <c r="RP17" s="63"/>
      <c r="RQ17" s="63"/>
      <c r="RR17" s="63"/>
      <c r="RS17" s="198"/>
      <c r="RT17" s="63"/>
      <c r="RU17" s="63"/>
      <c r="RV17" s="63"/>
      <c r="RW17" s="63"/>
      <c r="RX17" s="63"/>
      <c r="RY17" s="63"/>
      <c r="RZ17" s="63"/>
      <c r="SA17" s="88"/>
      <c r="SB17" s="63"/>
      <c r="SC17" s="63"/>
      <c r="SD17" s="63"/>
      <c r="SE17" s="198"/>
      <c r="SF17" s="63"/>
      <c r="SG17" s="63"/>
      <c r="SH17" s="63"/>
      <c r="SI17" s="198">
        <v>6000</v>
      </c>
      <c r="SJ17" s="63">
        <v>6500</v>
      </c>
      <c r="SK17" s="63">
        <v>4900</v>
      </c>
      <c r="SL17" s="63">
        <v>4900</v>
      </c>
      <c r="SM17" s="198"/>
      <c r="SN17" s="63"/>
      <c r="SO17" s="63"/>
      <c r="SP17" s="63"/>
      <c r="SQ17" s="198"/>
      <c r="SR17" s="63"/>
      <c r="SS17" s="63"/>
      <c r="ST17" s="63"/>
      <c r="SU17" s="198"/>
      <c r="SV17" s="63"/>
      <c r="SW17" s="63"/>
      <c r="SX17" s="63"/>
      <c r="SY17" s="198"/>
      <c r="SZ17" s="63"/>
      <c r="TA17" s="63"/>
      <c r="TB17" s="198"/>
      <c r="TC17" s="198"/>
      <c r="TD17" s="63"/>
      <c r="TE17" s="63"/>
      <c r="TF17" s="63"/>
      <c r="TG17" s="198"/>
      <c r="TH17" s="63"/>
      <c r="TI17" s="63"/>
      <c r="TJ17" s="89"/>
      <c r="TK17" s="198"/>
      <c r="TL17" s="63"/>
      <c r="TM17" s="63"/>
      <c r="TN17" s="89"/>
      <c r="TO17" s="198"/>
      <c r="TP17" s="63"/>
      <c r="TQ17" s="63"/>
      <c r="TR17" s="89"/>
      <c r="TS17" s="267"/>
      <c r="TT17" s="267"/>
      <c r="TU17" s="267"/>
      <c r="TV17" s="267"/>
      <c r="TW17" s="267"/>
      <c r="TX17" s="267"/>
      <c r="TY17" s="267"/>
    </row>
    <row r="18" spans="1:545" outlineLevel="2" x14ac:dyDescent="0.2">
      <c r="A18" s="101" t="s">
        <v>302</v>
      </c>
      <c r="B18" s="102" t="s">
        <v>303</v>
      </c>
      <c r="C18" s="88">
        <f t="shared" si="384"/>
        <v>4000</v>
      </c>
      <c r="D18" s="88">
        <f t="shared" si="385"/>
        <v>2900</v>
      </c>
      <c r="E18" s="88">
        <f t="shared" si="386"/>
        <v>2808.48</v>
      </c>
      <c r="F18" s="88">
        <f t="shared" si="387"/>
        <v>2808.48</v>
      </c>
      <c r="G18" s="88"/>
      <c r="H18" s="63"/>
      <c r="I18" s="63"/>
      <c r="J18" s="63"/>
      <c r="K18" s="88"/>
      <c r="L18" s="63"/>
      <c r="M18" s="63"/>
      <c r="N18" s="63"/>
      <c r="O18" s="88"/>
      <c r="P18" s="63"/>
      <c r="Q18" s="63"/>
      <c r="R18" s="63"/>
      <c r="S18" s="88"/>
      <c r="T18" s="63"/>
      <c r="U18" s="63"/>
      <c r="V18" s="63"/>
      <c r="W18" s="88"/>
      <c r="X18" s="63"/>
      <c r="Y18" s="63"/>
      <c r="Z18" s="63"/>
      <c r="AA18" s="88"/>
      <c r="AB18" s="63"/>
      <c r="AC18" s="63"/>
      <c r="AD18" s="63"/>
      <c r="AE18" s="88"/>
      <c r="AF18" s="63"/>
      <c r="AG18" s="63"/>
      <c r="AH18" s="63"/>
      <c r="AI18" s="88"/>
      <c r="AJ18" s="63"/>
      <c r="AK18" s="63"/>
      <c r="AL18" s="63"/>
      <c r="AM18" s="88"/>
      <c r="AN18" s="63"/>
      <c r="AO18" s="63"/>
      <c r="AP18" s="63"/>
      <c r="AQ18" s="88"/>
      <c r="AR18" s="63"/>
      <c r="AS18" s="63"/>
      <c r="AT18" s="63"/>
      <c r="AU18" s="88"/>
      <c r="AV18" s="63"/>
      <c r="AW18" s="63"/>
      <c r="AX18" s="63"/>
      <c r="AY18" s="88"/>
      <c r="AZ18" s="63"/>
      <c r="BA18" s="63"/>
      <c r="BB18" s="63"/>
      <c r="BC18" s="88"/>
      <c r="BD18" s="63"/>
      <c r="BE18" s="63"/>
      <c r="BF18" s="63"/>
      <c r="BG18" s="88"/>
      <c r="BH18" s="63"/>
      <c r="BI18" s="63"/>
      <c r="BJ18" s="63"/>
      <c r="BK18" s="88"/>
      <c r="BL18" s="63"/>
      <c r="BM18" s="63"/>
      <c r="BN18" s="63"/>
      <c r="BO18" s="88"/>
      <c r="BP18" s="63"/>
      <c r="BQ18" s="63"/>
      <c r="BR18" s="63"/>
      <c r="BS18" s="88"/>
      <c r="BT18" s="63"/>
      <c r="BU18" s="63"/>
      <c r="BV18" s="63"/>
      <c r="BW18" s="88"/>
      <c r="BX18" s="63"/>
      <c r="BY18" s="63"/>
      <c r="BZ18" s="63"/>
      <c r="CA18" s="88"/>
      <c r="CB18" s="63"/>
      <c r="CC18" s="63"/>
      <c r="CD18" s="63"/>
      <c r="CE18" s="88"/>
      <c r="CF18" s="63"/>
      <c r="CG18" s="63"/>
      <c r="CH18" s="63"/>
      <c r="CI18" s="88"/>
      <c r="CJ18" s="63"/>
      <c r="CK18" s="63"/>
      <c r="CL18" s="63"/>
      <c r="CM18" s="88"/>
      <c r="CN18" s="63"/>
      <c r="CO18" s="63"/>
      <c r="CP18" s="63"/>
      <c r="CQ18" s="88"/>
      <c r="CR18" s="63"/>
      <c r="CS18" s="63"/>
      <c r="CT18" s="63"/>
      <c r="CU18" s="88"/>
      <c r="CV18" s="63"/>
      <c r="CW18" s="63"/>
      <c r="CX18" s="63"/>
      <c r="CY18" s="88"/>
      <c r="CZ18" s="63"/>
      <c r="DA18" s="63"/>
      <c r="DB18" s="63"/>
      <c r="DC18" s="88"/>
      <c r="DD18" s="63"/>
      <c r="DE18" s="63"/>
      <c r="DF18" s="63"/>
      <c r="DG18" s="88"/>
      <c r="DH18" s="63"/>
      <c r="DI18" s="63"/>
      <c r="DJ18" s="63"/>
      <c r="DK18" s="88"/>
      <c r="DL18" s="63"/>
      <c r="DM18" s="63"/>
      <c r="DN18" s="63"/>
      <c r="DO18" s="88"/>
      <c r="DP18" s="63"/>
      <c r="DQ18" s="63"/>
      <c r="DR18" s="63"/>
      <c r="DS18" s="88"/>
      <c r="DT18" s="63"/>
      <c r="DU18" s="63"/>
      <c r="DV18" s="63"/>
      <c r="DW18" s="88"/>
      <c r="DX18" s="63"/>
      <c r="DY18" s="63"/>
      <c r="DZ18" s="63"/>
      <c r="EA18" s="88"/>
      <c r="EB18" s="63"/>
      <c r="EC18" s="63"/>
      <c r="ED18" s="63"/>
      <c r="EE18" s="88"/>
      <c r="EF18" s="63"/>
      <c r="EG18" s="63"/>
      <c r="EH18" s="63"/>
      <c r="EI18" s="88"/>
      <c r="EJ18" s="63"/>
      <c r="EK18" s="63"/>
      <c r="EL18" s="63"/>
      <c r="EM18" s="88"/>
      <c r="EN18" s="63"/>
      <c r="EO18" s="63"/>
      <c r="EP18" s="63"/>
      <c r="EQ18" s="88"/>
      <c r="ER18" s="63"/>
      <c r="ES18" s="63"/>
      <c r="ET18" s="63"/>
      <c r="EU18" s="88"/>
      <c r="EV18" s="63"/>
      <c r="EW18" s="63"/>
      <c r="EX18" s="63"/>
      <c r="EY18" s="88"/>
      <c r="EZ18" s="63"/>
      <c r="FA18" s="63"/>
      <c r="FB18" s="63"/>
      <c r="FC18" s="88"/>
      <c r="FD18" s="63"/>
      <c r="FE18" s="63"/>
      <c r="FF18" s="63"/>
      <c r="FG18" s="88"/>
      <c r="FH18" s="63"/>
      <c r="FI18" s="63"/>
      <c r="FJ18" s="63"/>
      <c r="FK18" s="88"/>
      <c r="FL18" s="63"/>
      <c r="FM18" s="63"/>
      <c r="FN18" s="63"/>
      <c r="FO18" s="88"/>
      <c r="FP18" s="63"/>
      <c r="FQ18" s="63"/>
      <c r="FR18" s="63"/>
      <c r="FS18" s="198"/>
      <c r="FT18" s="63"/>
      <c r="FU18" s="63"/>
      <c r="FV18" s="187"/>
      <c r="FW18" s="88"/>
      <c r="FX18" s="63"/>
      <c r="FY18" s="63"/>
      <c r="FZ18" s="187"/>
      <c r="GA18" s="88"/>
      <c r="GB18" s="63"/>
      <c r="GC18" s="63"/>
      <c r="GD18" s="187"/>
      <c r="GE18" s="88"/>
      <c r="GF18" s="63"/>
      <c r="GG18" s="63"/>
      <c r="GH18" s="187"/>
      <c r="GI18" s="88"/>
      <c r="GJ18" s="63"/>
      <c r="GK18" s="63"/>
      <c r="GL18" s="187"/>
      <c r="GM18" s="88"/>
      <c r="GN18" s="63"/>
      <c r="GO18" s="63"/>
      <c r="GP18" s="63"/>
      <c r="GQ18" s="88"/>
      <c r="GR18" s="63"/>
      <c r="GS18" s="63"/>
      <c r="GT18" s="63"/>
      <c r="GU18" s="88"/>
      <c r="GV18" s="63"/>
      <c r="GW18" s="63"/>
      <c r="GX18" s="63"/>
      <c r="GY18" s="88"/>
      <c r="GZ18" s="63"/>
      <c r="HA18" s="63"/>
      <c r="HB18" s="63"/>
      <c r="HC18" s="88"/>
      <c r="HD18" s="63"/>
      <c r="HE18" s="63"/>
      <c r="HF18" s="63"/>
      <c r="HG18" s="88"/>
      <c r="HH18" s="63"/>
      <c r="HI18" s="63"/>
      <c r="HJ18" s="63"/>
      <c r="HK18" s="88"/>
      <c r="HL18" s="63"/>
      <c r="HM18" s="63"/>
      <c r="HN18" s="63"/>
      <c r="HO18" s="88"/>
      <c r="HP18" s="63"/>
      <c r="HQ18" s="63"/>
      <c r="HR18" s="63"/>
      <c r="HS18" s="88"/>
      <c r="HT18" s="63"/>
      <c r="HU18" s="63"/>
      <c r="HV18" s="63"/>
      <c r="HW18" s="88"/>
      <c r="HX18" s="63"/>
      <c r="HY18" s="63"/>
      <c r="HZ18" s="63"/>
      <c r="IA18" s="88"/>
      <c r="IB18" s="63"/>
      <c r="IC18" s="63"/>
      <c r="ID18" s="63"/>
      <c r="IE18" s="88"/>
      <c r="IF18" s="63"/>
      <c r="IG18" s="63"/>
      <c r="IH18" s="63"/>
      <c r="II18" s="88"/>
      <c r="IJ18" s="63"/>
      <c r="IK18" s="63"/>
      <c r="IL18" s="63"/>
      <c r="IM18" s="88"/>
      <c r="IN18" s="63"/>
      <c r="IO18" s="63"/>
      <c r="IP18" s="63"/>
      <c r="IQ18" s="88"/>
      <c r="IR18" s="63"/>
      <c r="IS18" s="63"/>
      <c r="IT18" s="63"/>
      <c r="IU18" s="88"/>
      <c r="IV18" s="63"/>
      <c r="IW18" s="63"/>
      <c r="IX18" s="63"/>
      <c r="IY18" s="88"/>
      <c r="IZ18" s="63"/>
      <c r="JA18" s="63"/>
      <c r="JB18" s="63"/>
      <c r="JC18" s="88"/>
      <c r="JD18" s="63"/>
      <c r="JE18" s="63"/>
      <c r="JF18" s="63"/>
      <c r="JG18" s="88"/>
      <c r="JH18" s="63"/>
      <c r="JI18" s="63"/>
      <c r="JJ18" s="63"/>
      <c r="JK18" s="88"/>
      <c r="JL18" s="63"/>
      <c r="JM18" s="63"/>
      <c r="JN18" s="63"/>
      <c r="JO18" s="88"/>
      <c r="JP18" s="63"/>
      <c r="JQ18" s="63"/>
      <c r="JR18" s="63"/>
      <c r="JS18" s="88"/>
      <c r="JT18" s="63"/>
      <c r="JU18" s="63"/>
      <c r="JV18" s="63"/>
      <c r="JW18" s="63"/>
      <c r="JX18" s="63"/>
      <c r="JY18" s="63"/>
      <c r="JZ18" s="63"/>
      <c r="KA18" s="88"/>
      <c r="KB18" s="63"/>
      <c r="KC18" s="63"/>
      <c r="KD18" s="187"/>
      <c r="KE18" s="88"/>
      <c r="KF18" s="63"/>
      <c r="KG18" s="63"/>
      <c r="KH18" s="187"/>
      <c r="KI18" s="88"/>
      <c r="KJ18" s="63"/>
      <c r="KK18" s="63"/>
      <c r="KL18" s="187"/>
      <c r="KM18" s="88"/>
      <c r="KN18" s="63"/>
      <c r="KO18" s="63"/>
      <c r="KP18" s="187"/>
      <c r="KQ18" s="88"/>
      <c r="KR18" s="63"/>
      <c r="KS18" s="63"/>
      <c r="KT18" s="187"/>
      <c r="KU18" s="88"/>
      <c r="KV18" s="63"/>
      <c r="KW18" s="63"/>
      <c r="KX18" s="187"/>
      <c r="KY18" s="88"/>
      <c r="KZ18" s="63"/>
      <c r="LA18" s="63"/>
      <c r="LB18" s="187"/>
      <c r="LC18" s="88"/>
      <c r="LD18" s="63"/>
      <c r="LE18" s="63"/>
      <c r="LF18" s="187"/>
      <c r="LG18" s="88"/>
      <c r="LH18" s="63"/>
      <c r="LI18" s="63"/>
      <c r="LJ18" s="187"/>
      <c r="LK18" s="88"/>
      <c r="LL18" s="63"/>
      <c r="LM18" s="63"/>
      <c r="LN18" s="187"/>
      <c r="LO18" s="88"/>
      <c r="LP18" s="63"/>
      <c r="LQ18" s="63"/>
      <c r="LR18" s="187"/>
      <c r="LS18" s="88"/>
      <c r="LT18" s="63"/>
      <c r="LU18" s="63"/>
      <c r="LV18" s="187"/>
      <c r="LW18" s="88"/>
      <c r="LX18" s="63"/>
      <c r="LY18" s="63"/>
      <c r="LZ18" s="187"/>
      <c r="MA18" s="88"/>
      <c r="MB18" s="63"/>
      <c r="MC18" s="63"/>
      <c r="MD18" s="187"/>
      <c r="ME18" s="88"/>
      <c r="MF18" s="63"/>
      <c r="MG18" s="63"/>
      <c r="MH18" s="187"/>
      <c r="MI18" s="88"/>
      <c r="MJ18" s="63"/>
      <c r="MK18" s="63"/>
      <c r="ML18" s="187"/>
      <c r="MM18" s="88"/>
      <c r="MN18" s="63"/>
      <c r="MO18" s="63"/>
      <c r="MP18" s="187"/>
      <c r="MQ18" s="88"/>
      <c r="MR18" s="63"/>
      <c r="MS18" s="63"/>
      <c r="MT18" s="187"/>
      <c r="MU18" s="88"/>
      <c r="MV18" s="63"/>
      <c r="MW18" s="63"/>
      <c r="MX18" s="187"/>
      <c r="MY18" s="88"/>
      <c r="MZ18" s="63"/>
      <c r="NA18" s="63"/>
      <c r="NB18" s="187"/>
      <c r="NC18" s="88"/>
      <c r="ND18" s="63"/>
      <c r="NE18" s="63"/>
      <c r="NF18" s="187"/>
      <c r="NG18" s="88"/>
      <c r="NH18" s="63"/>
      <c r="NI18" s="63"/>
      <c r="NJ18" s="187"/>
      <c r="NK18" s="88"/>
      <c r="NL18" s="63"/>
      <c r="NM18" s="63"/>
      <c r="NN18" s="187"/>
      <c r="NO18" s="88"/>
      <c r="NP18" s="63"/>
      <c r="NQ18" s="63"/>
      <c r="NR18" s="187"/>
      <c r="NS18" s="88"/>
      <c r="NT18" s="63"/>
      <c r="NU18" s="63"/>
      <c r="NV18" s="187"/>
      <c r="NW18" s="88"/>
      <c r="NX18" s="63"/>
      <c r="NY18" s="63"/>
      <c r="NZ18" s="187"/>
      <c r="OA18" s="88"/>
      <c r="OB18" s="63"/>
      <c r="OC18" s="63"/>
      <c r="OD18" s="63"/>
      <c r="OE18" s="88"/>
      <c r="OF18" s="63"/>
      <c r="OG18" s="63"/>
      <c r="OH18" s="63"/>
      <c r="OI18" s="88"/>
      <c r="OJ18" s="63"/>
      <c r="OK18" s="63"/>
      <c r="OL18" s="63"/>
      <c r="OM18" s="88"/>
      <c r="ON18" s="63"/>
      <c r="OO18" s="63"/>
      <c r="OP18" s="63"/>
      <c r="OQ18" s="198"/>
      <c r="OR18" s="63"/>
      <c r="OS18" s="63"/>
      <c r="OT18" s="63"/>
      <c r="OU18" s="88"/>
      <c r="OV18" s="63"/>
      <c r="OW18" s="63"/>
      <c r="OX18" s="63"/>
      <c r="OY18" s="198"/>
      <c r="OZ18" s="63"/>
      <c r="PA18" s="63"/>
      <c r="PB18" s="63"/>
      <c r="PC18" s="88"/>
      <c r="PD18" s="63"/>
      <c r="PE18" s="63"/>
      <c r="PF18" s="63"/>
      <c r="PG18" s="198"/>
      <c r="PH18" s="63"/>
      <c r="PI18" s="63"/>
      <c r="PJ18" s="63"/>
      <c r="PK18" s="88"/>
      <c r="PL18" s="63"/>
      <c r="PM18" s="63"/>
      <c r="PN18" s="63"/>
      <c r="PO18" s="198"/>
      <c r="PP18" s="63"/>
      <c r="PQ18" s="63"/>
      <c r="PR18" s="63"/>
      <c r="PS18" s="88"/>
      <c r="PT18" s="63"/>
      <c r="PU18" s="63"/>
      <c r="PV18" s="63"/>
      <c r="PW18" s="198"/>
      <c r="PX18" s="63"/>
      <c r="PY18" s="63"/>
      <c r="PZ18" s="63"/>
      <c r="QA18" s="88"/>
      <c r="QB18" s="63"/>
      <c r="QC18" s="63"/>
      <c r="QD18" s="63"/>
      <c r="QE18" s="198"/>
      <c r="QF18" s="63"/>
      <c r="QG18" s="63"/>
      <c r="QH18" s="63"/>
      <c r="QI18" s="88"/>
      <c r="QJ18" s="63"/>
      <c r="QK18" s="63"/>
      <c r="QL18" s="63"/>
      <c r="QM18" s="198"/>
      <c r="QN18" s="63"/>
      <c r="QO18" s="63"/>
      <c r="QP18" s="63"/>
      <c r="QQ18" s="198"/>
      <c r="QR18" s="63"/>
      <c r="QS18" s="63"/>
      <c r="QT18" s="63"/>
      <c r="QU18" s="198"/>
      <c r="QV18" s="63"/>
      <c r="QW18" s="63"/>
      <c r="QX18" s="63"/>
      <c r="QY18" s="198"/>
      <c r="QZ18" s="63"/>
      <c r="RA18" s="63"/>
      <c r="RB18" s="63"/>
      <c r="RC18" s="88"/>
      <c r="RD18" s="63"/>
      <c r="RE18" s="63"/>
      <c r="RF18" s="63"/>
      <c r="RG18" s="198"/>
      <c r="RH18" s="63"/>
      <c r="RI18" s="63"/>
      <c r="RJ18" s="63"/>
      <c r="RK18" s="88"/>
      <c r="RL18" s="63"/>
      <c r="RM18" s="63"/>
      <c r="RN18" s="63"/>
      <c r="RO18" s="198"/>
      <c r="RP18" s="63"/>
      <c r="RQ18" s="63"/>
      <c r="RR18" s="63"/>
      <c r="RS18" s="198"/>
      <c r="RT18" s="63"/>
      <c r="RU18" s="63"/>
      <c r="RV18" s="63"/>
      <c r="RW18" s="63"/>
      <c r="RX18" s="63"/>
      <c r="RY18" s="63"/>
      <c r="RZ18" s="63"/>
      <c r="SA18" s="88"/>
      <c r="SB18" s="63"/>
      <c r="SC18" s="63"/>
      <c r="SD18" s="63"/>
      <c r="SE18" s="198"/>
      <c r="SF18" s="63"/>
      <c r="SG18" s="63"/>
      <c r="SH18" s="63"/>
      <c r="SI18" s="198">
        <v>4000</v>
      </c>
      <c r="SJ18" s="63">
        <v>2900</v>
      </c>
      <c r="SK18" s="63">
        <v>2808.48</v>
      </c>
      <c r="SL18" s="63">
        <v>2808.48</v>
      </c>
      <c r="SM18" s="198"/>
      <c r="SN18" s="63"/>
      <c r="SO18" s="63"/>
      <c r="SP18" s="63"/>
      <c r="SQ18" s="198"/>
      <c r="SR18" s="63"/>
      <c r="SS18" s="63"/>
      <c r="ST18" s="63"/>
      <c r="SU18" s="198"/>
      <c r="SV18" s="63"/>
      <c r="SW18" s="63"/>
      <c r="SX18" s="63"/>
      <c r="SY18" s="198"/>
      <c r="SZ18" s="63"/>
      <c r="TA18" s="63"/>
      <c r="TB18" s="198"/>
      <c r="TC18" s="198"/>
      <c r="TD18" s="63"/>
      <c r="TE18" s="63"/>
      <c r="TF18" s="63"/>
      <c r="TG18" s="198"/>
      <c r="TH18" s="63"/>
      <c r="TI18" s="63"/>
      <c r="TJ18" s="89"/>
      <c r="TK18" s="198"/>
      <c r="TL18" s="63"/>
      <c r="TM18" s="63"/>
      <c r="TN18" s="89"/>
      <c r="TO18" s="198"/>
      <c r="TP18" s="63"/>
      <c r="TQ18" s="63"/>
      <c r="TR18" s="89"/>
      <c r="TS18" s="267"/>
      <c r="TT18" s="267"/>
      <c r="TU18" s="267"/>
      <c r="TV18" s="267"/>
      <c r="TW18" s="267"/>
      <c r="TX18" s="267"/>
      <c r="TY18" s="267"/>
    </row>
    <row r="19" spans="1:545" outlineLevel="2" x14ac:dyDescent="0.2">
      <c r="A19" s="101" t="s">
        <v>304</v>
      </c>
      <c r="B19" s="102" t="s">
        <v>305</v>
      </c>
      <c r="C19" s="88">
        <f t="shared" si="384"/>
        <v>1800</v>
      </c>
      <c r="D19" s="88">
        <f t="shared" si="385"/>
        <v>800</v>
      </c>
      <c r="E19" s="88">
        <f t="shared" si="386"/>
        <v>202.5</v>
      </c>
      <c r="F19" s="88">
        <f t="shared" si="387"/>
        <v>202.5</v>
      </c>
      <c r="G19" s="88"/>
      <c r="H19" s="63"/>
      <c r="I19" s="63"/>
      <c r="J19" s="63"/>
      <c r="K19" s="88"/>
      <c r="L19" s="63"/>
      <c r="M19" s="63"/>
      <c r="N19" s="63"/>
      <c r="O19" s="88"/>
      <c r="P19" s="63"/>
      <c r="Q19" s="63"/>
      <c r="R19" s="63"/>
      <c r="S19" s="88"/>
      <c r="T19" s="63"/>
      <c r="U19" s="63"/>
      <c r="V19" s="63"/>
      <c r="W19" s="88"/>
      <c r="X19" s="63"/>
      <c r="Y19" s="63"/>
      <c r="Z19" s="63"/>
      <c r="AA19" s="88"/>
      <c r="AB19" s="63"/>
      <c r="AC19" s="63"/>
      <c r="AD19" s="63"/>
      <c r="AE19" s="88"/>
      <c r="AF19" s="63"/>
      <c r="AG19" s="63"/>
      <c r="AH19" s="63"/>
      <c r="AI19" s="88"/>
      <c r="AJ19" s="63"/>
      <c r="AK19" s="63"/>
      <c r="AL19" s="63"/>
      <c r="AM19" s="88"/>
      <c r="AN19" s="63"/>
      <c r="AO19" s="63"/>
      <c r="AP19" s="63"/>
      <c r="AQ19" s="88"/>
      <c r="AR19" s="63"/>
      <c r="AS19" s="63"/>
      <c r="AT19" s="63"/>
      <c r="AU19" s="88"/>
      <c r="AV19" s="63"/>
      <c r="AW19" s="63"/>
      <c r="AX19" s="63"/>
      <c r="AY19" s="88"/>
      <c r="AZ19" s="63"/>
      <c r="BA19" s="63"/>
      <c r="BB19" s="63"/>
      <c r="BC19" s="88"/>
      <c r="BD19" s="63"/>
      <c r="BE19" s="63"/>
      <c r="BF19" s="63"/>
      <c r="BG19" s="88"/>
      <c r="BH19" s="63"/>
      <c r="BI19" s="63"/>
      <c r="BJ19" s="63"/>
      <c r="BK19" s="88"/>
      <c r="BL19" s="63"/>
      <c r="BM19" s="63"/>
      <c r="BN19" s="63"/>
      <c r="BO19" s="88"/>
      <c r="BP19" s="63"/>
      <c r="BQ19" s="63"/>
      <c r="BR19" s="63"/>
      <c r="BS19" s="88"/>
      <c r="BT19" s="63"/>
      <c r="BU19" s="63"/>
      <c r="BV19" s="63"/>
      <c r="BW19" s="88"/>
      <c r="BX19" s="63"/>
      <c r="BY19" s="63"/>
      <c r="BZ19" s="63"/>
      <c r="CA19" s="88"/>
      <c r="CB19" s="63"/>
      <c r="CC19" s="63"/>
      <c r="CD19" s="63"/>
      <c r="CE19" s="88"/>
      <c r="CF19" s="63"/>
      <c r="CG19" s="63"/>
      <c r="CH19" s="63"/>
      <c r="CI19" s="88"/>
      <c r="CJ19" s="63"/>
      <c r="CK19" s="63"/>
      <c r="CL19" s="63"/>
      <c r="CM19" s="88"/>
      <c r="CN19" s="63"/>
      <c r="CO19" s="63"/>
      <c r="CP19" s="63"/>
      <c r="CQ19" s="88"/>
      <c r="CR19" s="63"/>
      <c r="CS19" s="63"/>
      <c r="CT19" s="63"/>
      <c r="CU19" s="88"/>
      <c r="CV19" s="63"/>
      <c r="CW19" s="63"/>
      <c r="CX19" s="63"/>
      <c r="CY19" s="88"/>
      <c r="CZ19" s="63"/>
      <c r="DA19" s="63"/>
      <c r="DB19" s="63"/>
      <c r="DC19" s="88"/>
      <c r="DD19" s="63"/>
      <c r="DE19" s="63"/>
      <c r="DF19" s="63"/>
      <c r="DG19" s="88"/>
      <c r="DH19" s="63"/>
      <c r="DI19" s="63"/>
      <c r="DJ19" s="63"/>
      <c r="DK19" s="88"/>
      <c r="DL19" s="63"/>
      <c r="DM19" s="63"/>
      <c r="DN19" s="63"/>
      <c r="DO19" s="88"/>
      <c r="DP19" s="63"/>
      <c r="DQ19" s="63"/>
      <c r="DR19" s="63"/>
      <c r="DS19" s="88"/>
      <c r="DT19" s="63"/>
      <c r="DU19" s="63"/>
      <c r="DV19" s="63"/>
      <c r="DW19" s="88"/>
      <c r="DX19" s="63"/>
      <c r="DY19" s="63"/>
      <c r="DZ19" s="63"/>
      <c r="EA19" s="88"/>
      <c r="EB19" s="63"/>
      <c r="EC19" s="63"/>
      <c r="ED19" s="63"/>
      <c r="EE19" s="88"/>
      <c r="EF19" s="63"/>
      <c r="EG19" s="63"/>
      <c r="EH19" s="63"/>
      <c r="EI19" s="88"/>
      <c r="EJ19" s="63"/>
      <c r="EK19" s="63"/>
      <c r="EL19" s="63"/>
      <c r="EM19" s="88"/>
      <c r="EN19" s="63"/>
      <c r="EO19" s="63"/>
      <c r="EP19" s="63"/>
      <c r="EQ19" s="88"/>
      <c r="ER19" s="63"/>
      <c r="ES19" s="63"/>
      <c r="ET19" s="63"/>
      <c r="EU19" s="88"/>
      <c r="EV19" s="63"/>
      <c r="EW19" s="63"/>
      <c r="EX19" s="63"/>
      <c r="EY19" s="88"/>
      <c r="EZ19" s="63"/>
      <c r="FA19" s="63"/>
      <c r="FB19" s="63"/>
      <c r="FC19" s="88"/>
      <c r="FD19" s="63"/>
      <c r="FE19" s="63"/>
      <c r="FF19" s="63"/>
      <c r="FG19" s="88"/>
      <c r="FH19" s="63"/>
      <c r="FI19" s="63"/>
      <c r="FJ19" s="63"/>
      <c r="FK19" s="88"/>
      <c r="FL19" s="63"/>
      <c r="FM19" s="63"/>
      <c r="FN19" s="63"/>
      <c r="FO19" s="88"/>
      <c r="FP19" s="63"/>
      <c r="FQ19" s="63"/>
      <c r="FR19" s="63"/>
      <c r="FS19" s="198"/>
      <c r="FT19" s="63"/>
      <c r="FU19" s="63"/>
      <c r="FV19" s="187"/>
      <c r="FW19" s="88"/>
      <c r="FX19" s="63"/>
      <c r="FY19" s="63"/>
      <c r="FZ19" s="187"/>
      <c r="GA19" s="88"/>
      <c r="GB19" s="63"/>
      <c r="GC19" s="63"/>
      <c r="GD19" s="187"/>
      <c r="GE19" s="88"/>
      <c r="GF19" s="63"/>
      <c r="GG19" s="63"/>
      <c r="GH19" s="187"/>
      <c r="GI19" s="88"/>
      <c r="GJ19" s="63"/>
      <c r="GK19" s="63"/>
      <c r="GL19" s="187"/>
      <c r="GM19" s="88"/>
      <c r="GN19" s="63"/>
      <c r="GO19" s="63"/>
      <c r="GP19" s="63"/>
      <c r="GQ19" s="88"/>
      <c r="GR19" s="63"/>
      <c r="GS19" s="63"/>
      <c r="GT19" s="63"/>
      <c r="GU19" s="88"/>
      <c r="GV19" s="63"/>
      <c r="GW19" s="63"/>
      <c r="GX19" s="63"/>
      <c r="GY19" s="88"/>
      <c r="GZ19" s="63"/>
      <c r="HA19" s="63"/>
      <c r="HB19" s="63"/>
      <c r="HC19" s="88"/>
      <c r="HD19" s="63"/>
      <c r="HE19" s="63"/>
      <c r="HF19" s="63"/>
      <c r="HG19" s="88"/>
      <c r="HH19" s="63"/>
      <c r="HI19" s="63"/>
      <c r="HJ19" s="63"/>
      <c r="HK19" s="88"/>
      <c r="HL19" s="63"/>
      <c r="HM19" s="63"/>
      <c r="HN19" s="63"/>
      <c r="HO19" s="88"/>
      <c r="HP19" s="63"/>
      <c r="HQ19" s="63"/>
      <c r="HR19" s="63"/>
      <c r="HS19" s="88"/>
      <c r="HT19" s="63"/>
      <c r="HU19" s="63"/>
      <c r="HV19" s="63"/>
      <c r="HW19" s="88"/>
      <c r="HX19" s="63"/>
      <c r="HY19" s="63"/>
      <c r="HZ19" s="63"/>
      <c r="IA19" s="88"/>
      <c r="IB19" s="63"/>
      <c r="IC19" s="63"/>
      <c r="ID19" s="63"/>
      <c r="IE19" s="88"/>
      <c r="IF19" s="63"/>
      <c r="IG19" s="63"/>
      <c r="IH19" s="63"/>
      <c r="II19" s="88"/>
      <c r="IJ19" s="63"/>
      <c r="IK19" s="63"/>
      <c r="IL19" s="63"/>
      <c r="IM19" s="88"/>
      <c r="IN19" s="63"/>
      <c r="IO19" s="63"/>
      <c r="IP19" s="63"/>
      <c r="IQ19" s="88"/>
      <c r="IR19" s="63"/>
      <c r="IS19" s="63"/>
      <c r="IT19" s="63"/>
      <c r="IU19" s="88"/>
      <c r="IV19" s="63"/>
      <c r="IW19" s="63"/>
      <c r="IX19" s="63"/>
      <c r="IY19" s="88"/>
      <c r="IZ19" s="63"/>
      <c r="JA19" s="63"/>
      <c r="JB19" s="63"/>
      <c r="JC19" s="88"/>
      <c r="JD19" s="63"/>
      <c r="JE19" s="63"/>
      <c r="JF19" s="63"/>
      <c r="JG19" s="88"/>
      <c r="JH19" s="63"/>
      <c r="JI19" s="63"/>
      <c r="JJ19" s="63"/>
      <c r="JK19" s="88"/>
      <c r="JL19" s="63"/>
      <c r="JM19" s="63"/>
      <c r="JN19" s="63"/>
      <c r="JO19" s="88"/>
      <c r="JP19" s="63"/>
      <c r="JQ19" s="63"/>
      <c r="JR19" s="63"/>
      <c r="JS19" s="88"/>
      <c r="JT19" s="63"/>
      <c r="JU19" s="63"/>
      <c r="JV19" s="63"/>
      <c r="JW19" s="63"/>
      <c r="JX19" s="63"/>
      <c r="JY19" s="63"/>
      <c r="JZ19" s="63"/>
      <c r="KA19" s="88"/>
      <c r="KB19" s="63"/>
      <c r="KC19" s="63"/>
      <c r="KD19" s="187"/>
      <c r="KE19" s="88"/>
      <c r="KF19" s="63"/>
      <c r="KG19" s="63"/>
      <c r="KH19" s="187"/>
      <c r="KI19" s="88"/>
      <c r="KJ19" s="63"/>
      <c r="KK19" s="63"/>
      <c r="KL19" s="187"/>
      <c r="KM19" s="88"/>
      <c r="KN19" s="63"/>
      <c r="KO19" s="63"/>
      <c r="KP19" s="187"/>
      <c r="KQ19" s="88"/>
      <c r="KR19" s="63"/>
      <c r="KS19" s="63"/>
      <c r="KT19" s="187"/>
      <c r="KU19" s="88"/>
      <c r="KV19" s="63"/>
      <c r="KW19" s="63"/>
      <c r="KX19" s="187"/>
      <c r="KY19" s="88"/>
      <c r="KZ19" s="63"/>
      <c r="LA19" s="63"/>
      <c r="LB19" s="187"/>
      <c r="LC19" s="88"/>
      <c r="LD19" s="63"/>
      <c r="LE19" s="63"/>
      <c r="LF19" s="187"/>
      <c r="LG19" s="88"/>
      <c r="LH19" s="63"/>
      <c r="LI19" s="63"/>
      <c r="LJ19" s="187"/>
      <c r="LK19" s="88"/>
      <c r="LL19" s="63"/>
      <c r="LM19" s="63"/>
      <c r="LN19" s="187"/>
      <c r="LO19" s="88"/>
      <c r="LP19" s="63"/>
      <c r="LQ19" s="63"/>
      <c r="LR19" s="187"/>
      <c r="LS19" s="88"/>
      <c r="LT19" s="63"/>
      <c r="LU19" s="63"/>
      <c r="LV19" s="187"/>
      <c r="LW19" s="88"/>
      <c r="LX19" s="63"/>
      <c r="LY19" s="63"/>
      <c r="LZ19" s="187"/>
      <c r="MA19" s="88"/>
      <c r="MB19" s="63"/>
      <c r="MC19" s="63"/>
      <c r="MD19" s="187"/>
      <c r="ME19" s="88"/>
      <c r="MF19" s="63"/>
      <c r="MG19" s="63"/>
      <c r="MH19" s="187"/>
      <c r="MI19" s="88"/>
      <c r="MJ19" s="63"/>
      <c r="MK19" s="63"/>
      <c r="ML19" s="187"/>
      <c r="MM19" s="88"/>
      <c r="MN19" s="63"/>
      <c r="MO19" s="63"/>
      <c r="MP19" s="187"/>
      <c r="MQ19" s="88"/>
      <c r="MR19" s="63"/>
      <c r="MS19" s="63"/>
      <c r="MT19" s="187"/>
      <c r="MU19" s="88"/>
      <c r="MV19" s="63"/>
      <c r="MW19" s="63"/>
      <c r="MX19" s="187"/>
      <c r="MY19" s="88"/>
      <c r="MZ19" s="63"/>
      <c r="NA19" s="63"/>
      <c r="NB19" s="187"/>
      <c r="NC19" s="88"/>
      <c r="ND19" s="63"/>
      <c r="NE19" s="63"/>
      <c r="NF19" s="187"/>
      <c r="NG19" s="88"/>
      <c r="NH19" s="63"/>
      <c r="NI19" s="63"/>
      <c r="NJ19" s="187"/>
      <c r="NK19" s="88"/>
      <c r="NL19" s="63"/>
      <c r="NM19" s="63"/>
      <c r="NN19" s="187"/>
      <c r="NO19" s="88"/>
      <c r="NP19" s="63"/>
      <c r="NQ19" s="63"/>
      <c r="NR19" s="187"/>
      <c r="NS19" s="88"/>
      <c r="NT19" s="63"/>
      <c r="NU19" s="63"/>
      <c r="NV19" s="187"/>
      <c r="NW19" s="88"/>
      <c r="NX19" s="63"/>
      <c r="NY19" s="63"/>
      <c r="NZ19" s="187"/>
      <c r="OA19" s="88"/>
      <c r="OB19" s="63"/>
      <c r="OC19" s="63"/>
      <c r="OD19" s="63"/>
      <c r="OE19" s="88"/>
      <c r="OF19" s="63"/>
      <c r="OG19" s="63"/>
      <c r="OH19" s="63"/>
      <c r="OI19" s="88"/>
      <c r="OJ19" s="63"/>
      <c r="OK19" s="63"/>
      <c r="OL19" s="63"/>
      <c r="OM19" s="88"/>
      <c r="ON19" s="63"/>
      <c r="OO19" s="63"/>
      <c r="OP19" s="63"/>
      <c r="OQ19" s="198"/>
      <c r="OR19" s="63"/>
      <c r="OS19" s="63"/>
      <c r="OT19" s="63"/>
      <c r="OU19" s="88"/>
      <c r="OV19" s="63"/>
      <c r="OW19" s="63"/>
      <c r="OX19" s="63"/>
      <c r="OY19" s="198"/>
      <c r="OZ19" s="63"/>
      <c r="PA19" s="63"/>
      <c r="PB19" s="63"/>
      <c r="PC19" s="88"/>
      <c r="PD19" s="63"/>
      <c r="PE19" s="63"/>
      <c r="PF19" s="63"/>
      <c r="PG19" s="198"/>
      <c r="PH19" s="63"/>
      <c r="PI19" s="63"/>
      <c r="PJ19" s="63"/>
      <c r="PK19" s="88"/>
      <c r="PL19" s="63"/>
      <c r="PM19" s="63"/>
      <c r="PN19" s="63"/>
      <c r="PO19" s="198"/>
      <c r="PP19" s="63"/>
      <c r="PQ19" s="63"/>
      <c r="PR19" s="63"/>
      <c r="PS19" s="88"/>
      <c r="PT19" s="63"/>
      <c r="PU19" s="63"/>
      <c r="PV19" s="63"/>
      <c r="PW19" s="198"/>
      <c r="PX19" s="63"/>
      <c r="PY19" s="63"/>
      <c r="PZ19" s="63"/>
      <c r="QA19" s="88"/>
      <c r="QB19" s="63"/>
      <c r="QC19" s="63"/>
      <c r="QD19" s="63"/>
      <c r="QE19" s="198"/>
      <c r="QF19" s="63"/>
      <c r="QG19" s="63"/>
      <c r="QH19" s="63"/>
      <c r="QI19" s="88"/>
      <c r="QJ19" s="63"/>
      <c r="QK19" s="63"/>
      <c r="QL19" s="63"/>
      <c r="QM19" s="198"/>
      <c r="QN19" s="63"/>
      <c r="QO19" s="63"/>
      <c r="QP19" s="63"/>
      <c r="QQ19" s="198"/>
      <c r="QR19" s="63"/>
      <c r="QS19" s="63"/>
      <c r="QT19" s="63"/>
      <c r="QU19" s="198"/>
      <c r="QV19" s="63"/>
      <c r="QW19" s="63"/>
      <c r="QX19" s="63"/>
      <c r="QY19" s="198"/>
      <c r="QZ19" s="63"/>
      <c r="RA19" s="63"/>
      <c r="RB19" s="63"/>
      <c r="RC19" s="88"/>
      <c r="RD19" s="63"/>
      <c r="RE19" s="63"/>
      <c r="RF19" s="63"/>
      <c r="RG19" s="198"/>
      <c r="RH19" s="63"/>
      <c r="RI19" s="63"/>
      <c r="RJ19" s="63"/>
      <c r="RK19" s="88"/>
      <c r="RL19" s="63"/>
      <c r="RM19" s="63"/>
      <c r="RN19" s="63"/>
      <c r="RO19" s="198"/>
      <c r="RP19" s="63"/>
      <c r="RQ19" s="63"/>
      <c r="RR19" s="63"/>
      <c r="RS19" s="198"/>
      <c r="RT19" s="63"/>
      <c r="RU19" s="63"/>
      <c r="RV19" s="63"/>
      <c r="RW19" s="63"/>
      <c r="RX19" s="63"/>
      <c r="RY19" s="63"/>
      <c r="RZ19" s="63"/>
      <c r="SA19" s="88"/>
      <c r="SB19" s="63"/>
      <c r="SC19" s="63"/>
      <c r="SD19" s="63"/>
      <c r="SE19" s="198"/>
      <c r="SF19" s="63"/>
      <c r="SG19" s="63"/>
      <c r="SH19" s="63"/>
      <c r="SI19" s="198">
        <v>1800</v>
      </c>
      <c r="SJ19" s="63">
        <v>800</v>
      </c>
      <c r="SK19" s="63">
        <v>202.5</v>
      </c>
      <c r="SL19" s="63">
        <v>202.5</v>
      </c>
      <c r="SM19" s="198"/>
      <c r="SN19" s="63"/>
      <c r="SO19" s="63"/>
      <c r="SP19" s="63"/>
      <c r="SQ19" s="198"/>
      <c r="SR19" s="63"/>
      <c r="SS19" s="63"/>
      <c r="ST19" s="63"/>
      <c r="SU19" s="198"/>
      <c r="SV19" s="63"/>
      <c r="SW19" s="63"/>
      <c r="SX19" s="63"/>
      <c r="SY19" s="198"/>
      <c r="SZ19" s="63"/>
      <c r="TA19" s="63"/>
      <c r="TB19" s="198"/>
      <c r="TC19" s="198"/>
      <c r="TD19" s="63"/>
      <c r="TE19" s="63"/>
      <c r="TF19" s="63"/>
      <c r="TG19" s="198"/>
      <c r="TH19" s="63"/>
      <c r="TI19" s="63"/>
      <c r="TJ19" s="89"/>
      <c r="TK19" s="198"/>
      <c r="TL19" s="63"/>
      <c r="TM19" s="63"/>
      <c r="TN19" s="89"/>
      <c r="TO19" s="198"/>
      <c r="TP19" s="63"/>
      <c r="TQ19" s="63"/>
      <c r="TR19" s="89"/>
      <c r="TS19" s="267"/>
      <c r="TT19" s="267"/>
      <c r="TU19" s="267"/>
      <c r="TV19" s="267"/>
      <c r="TW19" s="267"/>
      <c r="TX19" s="267"/>
      <c r="TY19" s="267"/>
    </row>
    <row r="20" spans="1:545" outlineLevel="2" x14ac:dyDescent="0.2">
      <c r="A20" s="101" t="s">
        <v>306</v>
      </c>
      <c r="B20" s="102" t="s">
        <v>307</v>
      </c>
      <c r="C20" s="88">
        <f t="shared" si="384"/>
        <v>3000</v>
      </c>
      <c r="D20" s="88">
        <f t="shared" si="385"/>
        <v>6000</v>
      </c>
      <c r="E20" s="88">
        <f t="shared" si="386"/>
        <v>3047.2</v>
      </c>
      <c r="F20" s="88">
        <f t="shared" si="387"/>
        <v>3047.2</v>
      </c>
      <c r="G20" s="88"/>
      <c r="H20" s="63"/>
      <c r="I20" s="63"/>
      <c r="J20" s="63"/>
      <c r="K20" s="88"/>
      <c r="L20" s="63"/>
      <c r="M20" s="63"/>
      <c r="N20" s="63"/>
      <c r="O20" s="88"/>
      <c r="P20" s="63"/>
      <c r="Q20" s="63"/>
      <c r="R20" s="63"/>
      <c r="S20" s="88"/>
      <c r="T20" s="63"/>
      <c r="U20" s="63"/>
      <c r="V20" s="63"/>
      <c r="W20" s="88"/>
      <c r="X20" s="63"/>
      <c r="Y20" s="63"/>
      <c r="Z20" s="63"/>
      <c r="AA20" s="88"/>
      <c r="AB20" s="63"/>
      <c r="AC20" s="63"/>
      <c r="AD20" s="63"/>
      <c r="AE20" s="88"/>
      <c r="AF20" s="63"/>
      <c r="AG20" s="63"/>
      <c r="AH20" s="63"/>
      <c r="AI20" s="88"/>
      <c r="AJ20" s="63"/>
      <c r="AK20" s="63"/>
      <c r="AL20" s="63"/>
      <c r="AM20" s="88"/>
      <c r="AN20" s="63"/>
      <c r="AO20" s="63"/>
      <c r="AP20" s="63"/>
      <c r="AQ20" s="88"/>
      <c r="AR20" s="63"/>
      <c r="AS20" s="63"/>
      <c r="AT20" s="63"/>
      <c r="AU20" s="88"/>
      <c r="AV20" s="63"/>
      <c r="AW20" s="63"/>
      <c r="AX20" s="63"/>
      <c r="AY20" s="88"/>
      <c r="AZ20" s="63"/>
      <c r="BA20" s="63"/>
      <c r="BB20" s="63"/>
      <c r="BC20" s="88"/>
      <c r="BD20" s="63"/>
      <c r="BE20" s="63"/>
      <c r="BF20" s="63"/>
      <c r="BG20" s="88"/>
      <c r="BH20" s="63"/>
      <c r="BI20" s="63"/>
      <c r="BJ20" s="63"/>
      <c r="BK20" s="88"/>
      <c r="BL20" s="63"/>
      <c r="BM20" s="63"/>
      <c r="BN20" s="63"/>
      <c r="BO20" s="88"/>
      <c r="BP20" s="63"/>
      <c r="BQ20" s="63"/>
      <c r="BR20" s="63"/>
      <c r="BS20" s="88"/>
      <c r="BT20" s="63"/>
      <c r="BU20" s="63"/>
      <c r="BV20" s="63"/>
      <c r="BW20" s="88"/>
      <c r="BX20" s="63"/>
      <c r="BY20" s="63"/>
      <c r="BZ20" s="63"/>
      <c r="CA20" s="88"/>
      <c r="CB20" s="63"/>
      <c r="CC20" s="63"/>
      <c r="CD20" s="63"/>
      <c r="CE20" s="88"/>
      <c r="CF20" s="63"/>
      <c r="CG20" s="63"/>
      <c r="CH20" s="63"/>
      <c r="CI20" s="88"/>
      <c r="CJ20" s="63"/>
      <c r="CK20" s="63"/>
      <c r="CL20" s="63"/>
      <c r="CM20" s="88"/>
      <c r="CN20" s="63"/>
      <c r="CO20" s="63"/>
      <c r="CP20" s="63"/>
      <c r="CQ20" s="88"/>
      <c r="CR20" s="63"/>
      <c r="CS20" s="63"/>
      <c r="CT20" s="63"/>
      <c r="CU20" s="88"/>
      <c r="CV20" s="63"/>
      <c r="CW20" s="63"/>
      <c r="CX20" s="63"/>
      <c r="CY20" s="88"/>
      <c r="CZ20" s="63"/>
      <c r="DA20" s="63"/>
      <c r="DB20" s="63"/>
      <c r="DC20" s="88"/>
      <c r="DD20" s="63"/>
      <c r="DE20" s="63"/>
      <c r="DF20" s="63"/>
      <c r="DG20" s="88"/>
      <c r="DH20" s="63"/>
      <c r="DI20" s="63"/>
      <c r="DJ20" s="63"/>
      <c r="DK20" s="88"/>
      <c r="DL20" s="63"/>
      <c r="DM20" s="63"/>
      <c r="DN20" s="63"/>
      <c r="DO20" s="88"/>
      <c r="DP20" s="63"/>
      <c r="DQ20" s="63"/>
      <c r="DR20" s="63"/>
      <c r="DS20" s="88"/>
      <c r="DT20" s="63"/>
      <c r="DU20" s="63"/>
      <c r="DV20" s="63"/>
      <c r="DW20" s="88"/>
      <c r="DX20" s="63"/>
      <c r="DY20" s="63"/>
      <c r="DZ20" s="63"/>
      <c r="EA20" s="88"/>
      <c r="EB20" s="63"/>
      <c r="EC20" s="63"/>
      <c r="ED20" s="63"/>
      <c r="EE20" s="88"/>
      <c r="EF20" s="63"/>
      <c r="EG20" s="63"/>
      <c r="EH20" s="63"/>
      <c r="EI20" s="88"/>
      <c r="EJ20" s="63"/>
      <c r="EK20" s="63"/>
      <c r="EL20" s="63"/>
      <c r="EM20" s="88"/>
      <c r="EN20" s="63"/>
      <c r="EO20" s="63"/>
      <c r="EP20" s="63"/>
      <c r="EQ20" s="88"/>
      <c r="ER20" s="63"/>
      <c r="ES20" s="63"/>
      <c r="ET20" s="63"/>
      <c r="EU20" s="88"/>
      <c r="EV20" s="63"/>
      <c r="EW20" s="63"/>
      <c r="EX20" s="63"/>
      <c r="EY20" s="88"/>
      <c r="EZ20" s="63"/>
      <c r="FA20" s="63"/>
      <c r="FB20" s="63"/>
      <c r="FC20" s="88"/>
      <c r="FD20" s="63"/>
      <c r="FE20" s="63"/>
      <c r="FF20" s="63"/>
      <c r="FG20" s="88"/>
      <c r="FH20" s="63"/>
      <c r="FI20" s="63"/>
      <c r="FJ20" s="63"/>
      <c r="FK20" s="88"/>
      <c r="FL20" s="63"/>
      <c r="FM20" s="63"/>
      <c r="FN20" s="63"/>
      <c r="FO20" s="88"/>
      <c r="FP20" s="63"/>
      <c r="FQ20" s="63"/>
      <c r="FR20" s="63"/>
      <c r="FS20" s="198"/>
      <c r="FT20" s="63"/>
      <c r="FU20" s="63"/>
      <c r="FV20" s="187"/>
      <c r="FW20" s="88"/>
      <c r="FX20" s="63"/>
      <c r="FY20" s="63"/>
      <c r="FZ20" s="187"/>
      <c r="GA20" s="88"/>
      <c r="GB20" s="63"/>
      <c r="GC20" s="63"/>
      <c r="GD20" s="187"/>
      <c r="GE20" s="88"/>
      <c r="GF20" s="63"/>
      <c r="GG20" s="63"/>
      <c r="GH20" s="187"/>
      <c r="GI20" s="88"/>
      <c r="GJ20" s="63"/>
      <c r="GK20" s="63"/>
      <c r="GL20" s="187"/>
      <c r="GM20" s="88"/>
      <c r="GN20" s="63"/>
      <c r="GO20" s="63"/>
      <c r="GP20" s="63"/>
      <c r="GQ20" s="88"/>
      <c r="GR20" s="63"/>
      <c r="GS20" s="63"/>
      <c r="GT20" s="63"/>
      <c r="GU20" s="88"/>
      <c r="GV20" s="63"/>
      <c r="GW20" s="63"/>
      <c r="GX20" s="63"/>
      <c r="GY20" s="88"/>
      <c r="GZ20" s="63"/>
      <c r="HA20" s="63"/>
      <c r="HB20" s="63"/>
      <c r="HC20" s="88"/>
      <c r="HD20" s="63"/>
      <c r="HE20" s="63"/>
      <c r="HF20" s="63"/>
      <c r="HG20" s="88"/>
      <c r="HH20" s="63"/>
      <c r="HI20" s="63"/>
      <c r="HJ20" s="63"/>
      <c r="HK20" s="88"/>
      <c r="HL20" s="63"/>
      <c r="HM20" s="63"/>
      <c r="HN20" s="63"/>
      <c r="HO20" s="88"/>
      <c r="HP20" s="63"/>
      <c r="HQ20" s="63"/>
      <c r="HR20" s="63"/>
      <c r="HS20" s="88"/>
      <c r="HT20" s="63"/>
      <c r="HU20" s="63"/>
      <c r="HV20" s="63"/>
      <c r="HW20" s="88"/>
      <c r="HX20" s="63"/>
      <c r="HY20" s="63"/>
      <c r="HZ20" s="63"/>
      <c r="IA20" s="88"/>
      <c r="IB20" s="63"/>
      <c r="IC20" s="63"/>
      <c r="ID20" s="63"/>
      <c r="IE20" s="88"/>
      <c r="IF20" s="63"/>
      <c r="IG20" s="63"/>
      <c r="IH20" s="63"/>
      <c r="II20" s="88"/>
      <c r="IJ20" s="63"/>
      <c r="IK20" s="63"/>
      <c r="IL20" s="63"/>
      <c r="IM20" s="88"/>
      <c r="IN20" s="63"/>
      <c r="IO20" s="63"/>
      <c r="IP20" s="63"/>
      <c r="IQ20" s="88"/>
      <c r="IR20" s="63"/>
      <c r="IS20" s="63"/>
      <c r="IT20" s="63"/>
      <c r="IU20" s="88"/>
      <c r="IV20" s="63"/>
      <c r="IW20" s="63"/>
      <c r="IX20" s="63"/>
      <c r="IY20" s="88"/>
      <c r="IZ20" s="63"/>
      <c r="JA20" s="63"/>
      <c r="JB20" s="63"/>
      <c r="JC20" s="88"/>
      <c r="JD20" s="63"/>
      <c r="JE20" s="63"/>
      <c r="JF20" s="63"/>
      <c r="JG20" s="88"/>
      <c r="JH20" s="63"/>
      <c r="JI20" s="63"/>
      <c r="JJ20" s="63"/>
      <c r="JK20" s="88"/>
      <c r="JL20" s="63"/>
      <c r="JM20" s="63"/>
      <c r="JN20" s="63"/>
      <c r="JO20" s="88"/>
      <c r="JP20" s="63"/>
      <c r="JQ20" s="63"/>
      <c r="JR20" s="63"/>
      <c r="JS20" s="88"/>
      <c r="JT20" s="63"/>
      <c r="JU20" s="63"/>
      <c r="JV20" s="63"/>
      <c r="JW20" s="63"/>
      <c r="JX20" s="63"/>
      <c r="JY20" s="63"/>
      <c r="JZ20" s="63"/>
      <c r="KA20" s="88"/>
      <c r="KB20" s="63"/>
      <c r="KC20" s="63"/>
      <c r="KD20" s="187"/>
      <c r="KE20" s="88"/>
      <c r="KF20" s="63"/>
      <c r="KG20" s="63"/>
      <c r="KH20" s="187"/>
      <c r="KI20" s="88"/>
      <c r="KJ20" s="63"/>
      <c r="KK20" s="63"/>
      <c r="KL20" s="187"/>
      <c r="KM20" s="88"/>
      <c r="KN20" s="63"/>
      <c r="KO20" s="63"/>
      <c r="KP20" s="187"/>
      <c r="KQ20" s="88"/>
      <c r="KR20" s="63"/>
      <c r="KS20" s="63"/>
      <c r="KT20" s="187"/>
      <c r="KU20" s="88"/>
      <c r="KV20" s="63"/>
      <c r="KW20" s="63"/>
      <c r="KX20" s="187"/>
      <c r="KY20" s="88"/>
      <c r="KZ20" s="63"/>
      <c r="LA20" s="63"/>
      <c r="LB20" s="187"/>
      <c r="LC20" s="88"/>
      <c r="LD20" s="63"/>
      <c r="LE20" s="63"/>
      <c r="LF20" s="187"/>
      <c r="LG20" s="88"/>
      <c r="LH20" s="63"/>
      <c r="LI20" s="63"/>
      <c r="LJ20" s="187"/>
      <c r="LK20" s="88"/>
      <c r="LL20" s="63"/>
      <c r="LM20" s="63"/>
      <c r="LN20" s="187"/>
      <c r="LO20" s="88"/>
      <c r="LP20" s="63"/>
      <c r="LQ20" s="63"/>
      <c r="LR20" s="187"/>
      <c r="LS20" s="88"/>
      <c r="LT20" s="63"/>
      <c r="LU20" s="63"/>
      <c r="LV20" s="187"/>
      <c r="LW20" s="88"/>
      <c r="LX20" s="63"/>
      <c r="LY20" s="63"/>
      <c r="LZ20" s="187"/>
      <c r="MA20" s="88"/>
      <c r="MB20" s="63"/>
      <c r="MC20" s="63"/>
      <c r="MD20" s="187"/>
      <c r="ME20" s="88"/>
      <c r="MF20" s="63"/>
      <c r="MG20" s="63"/>
      <c r="MH20" s="187"/>
      <c r="MI20" s="88"/>
      <c r="MJ20" s="63"/>
      <c r="MK20" s="63"/>
      <c r="ML20" s="187"/>
      <c r="MM20" s="88"/>
      <c r="MN20" s="63"/>
      <c r="MO20" s="63"/>
      <c r="MP20" s="187"/>
      <c r="MQ20" s="88"/>
      <c r="MR20" s="63"/>
      <c r="MS20" s="63"/>
      <c r="MT20" s="187"/>
      <c r="MU20" s="88"/>
      <c r="MV20" s="63"/>
      <c r="MW20" s="63"/>
      <c r="MX20" s="187"/>
      <c r="MY20" s="88"/>
      <c r="MZ20" s="63"/>
      <c r="NA20" s="63"/>
      <c r="NB20" s="187"/>
      <c r="NC20" s="88"/>
      <c r="ND20" s="63"/>
      <c r="NE20" s="63"/>
      <c r="NF20" s="187"/>
      <c r="NG20" s="88"/>
      <c r="NH20" s="63"/>
      <c r="NI20" s="63"/>
      <c r="NJ20" s="187"/>
      <c r="NK20" s="88"/>
      <c r="NL20" s="63"/>
      <c r="NM20" s="63"/>
      <c r="NN20" s="187"/>
      <c r="NO20" s="88"/>
      <c r="NP20" s="63"/>
      <c r="NQ20" s="63"/>
      <c r="NR20" s="187"/>
      <c r="NS20" s="88"/>
      <c r="NT20" s="63"/>
      <c r="NU20" s="63"/>
      <c r="NV20" s="187"/>
      <c r="NW20" s="88"/>
      <c r="NX20" s="63"/>
      <c r="NY20" s="63"/>
      <c r="NZ20" s="187"/>
      <c r="OA20" s="88"/>
      <c r="OB20" s="63"/>
      <c r="OC20" s="63"/>
      <c r="OD20" s="63"/>
      <c r="OE20" s="88"/>
      <c r="OF20" s="63"/>
      <c r="OG20" s="63"/>
      <c r="OH20" s="63"/>
      <c r="OI20" s="88"/>
      <c r="OJ20" s="63"/>
      <c r="OK20" s="63"/>
      <c r="OL20" s="63"/>
      <c r="OM20" s="88"/>
      <c r="ON20" s="63"/>
      <c r="OO20" s="63"/>
      <c r="OP20" s="63"/>
      <c r="OQ20" s="198"/>
      <c r="OR20" s="63"/>
      <c r="OS20" s="63"/>
      <c r="OT20" s="63"/>
      <c r="OU20" s="88"/>
      <c r="OV20" s="63"/>
      <c r="OW20" s="63"/>
      <c r="OX20" s="63"/>
      <c r="OY20" s="198"/>
      <c r="OZ20" s="63"/>
      <c r="PA20" s="63"/>
      <c r="PB20" s="63"/>
      <c r="PC20" s="88"/>
      <c r="PD20" s="63"/>
      <c r="PE20" s="63"/>
      <c r="PF20" s="63"/>
      <c r="PG20" s="198"/>
      <c r="PH20" s="63"/>
      <c r="PI20" s="63"/>
      <c r="PJ20" s="63"/>
      <c r="PK20" s="88"/>
      <c r="PL20" s="63"/>
      <c r="PM20" s="63"/>
      <c r="PN20" s="63"/>
      <c r="PO20" s="198"/>
      <c r="PP20" s="63"/>
      <c r="PQ20" s="63"/>
      <c r="PR20" s="63"/>
      <c r="PS20" s="88"/>
      <c r="PT20" s="63"/>
      <c r="PU20" s="63"/>
      <c r="PV20" s="63"/>
      <c r="PW20" s="198"/>
      <c r="PX20" s="63"/>
      <c r="PY20" s="63"/>
      <c r="PZ20" s="63"/>
      <c r="QA20" s="88"/>
      <c r="QB20" s="63"/>
      <c r="QC20" s="63"/>
      <c r="QD20" s="63"/>
      <c r="QE20" s="198"/>
      <c r="QF20" s="63"/>
      <c r="QG20" s="63"/>
      <c r="QH20" s="63"/>
      <c r="QI20" s="88"/>
      <c r="QJ20" s="63"/>
      <c r="QK20" s="63"/>
      <c r="QL20" s="63"/>
      <c r="QM20" s="198"/>
      <c r="QN20" s="63"/>
      <c r="QO20" s="63"/>
      <c r="QP20" s="63"/>
      <c r="QQ20" s="198"/>
      <c r="QR20" s="63"/>
      <c r="QS20" s="63"/>
      <c r="QT20" s="63"/>
      <c r="QU20" s="198"/>
      <c r="QV20" s="63"/>
      <c r="QW20" s="63"/>
      <c r="QX20" s="63"/>
      <c r="QY20" s="198"/>
      <c r="QZ20" s="63"/>
      <c r="RA20" s="63"/>
      <c r="RB20" s="63"/>
      <c r="RC20" s="88"/>
      <c r="RD20" s="63"/>
      <c r="RE20" s="63"/>
      <c r="RF20" s="63"/>
      <c r="RG20" s="198"/>
      <c r="RH20" s="63"/>
      <c r="RI20" s="63"/>
      <c r="RJ20" s="63"/>
      <c r="RK20" s="88"/>
      <c r="RL20" s="63"/>
      <c r="RM20" s="63"/>
      <c r="RN20" s="63"/>
      <c r="RO20" s="198"/>
      <c r="RP20" s="63"/>
      <c r="RQ20" s="63"/>
      <c r="RR20" s="63"/>
      <c r="RS20" s="198"/>
      <c r="RT20" s="63"/>
      <c r="RU20" s="63"/>
      <c r="RV20" s="63"/>
      <c r="RW20" s="63"/>
      <c r="RX20" s="63"/>
      <c r="RY20" s="63"/>
      <c r="RZ20" s="63"/>
      <c r="SA20" s="88"/>
      <c r="SB20" s="63"/>
      <c r="SC20" s="63"/>
      <c r="SD20" s="63"/>
      <c r="SE20" s="198"/>
      <c r="SF20" s="63"/>
      <c r="SG20" s="63"/>
      <c r="SH20" s="63"/>
      <c r="SI20" s="198"/>
      <c r="SJ20" s="63"/>
      <c r="SK20" s="63"/>
      <c r="SL20" s="63"/>
      <c r="SM20" s="198">
        <f>5000-2000</f>
        <v>3000</v>
      </c>
      <c r="SN20" s="63">
        <v>6000</v>
      </c>
      <c r="SO20" s="63">
        <v>3047.2</v>
      </c>
      <c r="SP20" s="63">
        <v>3047.2</v>
      </c>
      <c r="SQ20" s="198"/>
      <c r="SR20" s="63"/>
      <c r="SS20" s="63"/>
      <c r="ST20" s="63"/>
      <c r="SU20" s="198"/>
      <c r="SV20" s="63"/>
      <c r="SW20" s="63"/>
      <c r="SX20" s="63"/>
      <c r="SY20" s="198"/>
      <c r="SZ20" s="63"/>
      <c r="TA20" s="63"/>
      <c r="TB20" s="198"/>
      <c r="TC20" s="198"/>
      <c r="TD20" s="63"/>
      <c r="TE20" s="63"/>
      <c r="TF20" s="63"/>
      <c r="TG20" s="198"/>
      <c r="TH20" s="63"/>
      <c r="TI20" s="63"/>
      <c r="TJ20" s="89"/>
      <c r="TK20" s="198"/>
      <c r="TL20" s="63"/>
      <c r="TM20" s="63"/>
      <c r="TN20" s="89"/>
      <c r="TO20" s="198"/>
      <c r="TP20" s="63"/>
      <c r="TQ20" s="63"/>
      <c r="TR20" s="89"/>
      <c r="TS20" s="267"/>
      <c r="TT20" s="267"/>
      <c r="TU20" s="267"/>
      <c r="TV20" s="267"/>
      <c r="TW20" s="267"/>
      <c r="TX20" s="267"/>
      <c r="TY20" s="267"/>
    </row>
    <row r="21" spans="1:545" s="48" customFormat="1" outlineLevel="1" x14ac:dyDescent="0.2">
      <c r="A21" s="99" t="s">
        <v>308</v>
      </c>
      <c r="B21" s="100" t="s">
        <v>309</v>
      </c>
      <c r="C21" s="86">
        <f t="shared" ref="C21:AT21" si="388">C22</f>
        <v>66582.26999999999</v>
      </c>
      <c r="D21" s="61">
        <f t="shared" si="388"/>
        <v>88731</v>
      </c>
      <c r="E21" s="185">
        <f t="shared" si="388"/>
        <v>61998.94</v>
      </c>
      <c r="F21" s="185">
        <f t="shared" si="388"/>
        <v>61998.94</v>
      </c>
      <c r="G21" s="86">
        <f t="shared" si="388"/>
        <v>0</v>
      </c>
      <c r="H21" s="61">
        <f t="shared" si="388"/>
        <v>0</v>
      </c>
      <c r="I21" s="61">
        <f t="shared" si="388"/>
        <v>0</v>
      </c>
      <c r="J21" s="61">
        <f t="shared" si="388"/>
        <v>0</v>
      </c>
      <c r="K21" s="86">
        <f t="shared" si="388"/>
        <v>0</v>
      </c>
      <c r="L21" s="61">
        <f t="shared" si="388"/>
        <v>0</v>
      </c>
      <c r="M21" s="61">
        <f t="shared" si="388"/>
        <v>0</v>
      </c>
      <c r="N21" s="61">
        <f t="shared" si="388"/>
        <v>0</v>
      </c>
      <c r="O21" s="86">
        <f t="shared" si="388"/>
        <v>0</v>
      </c>
      <c r="P21" s="61">
        <f t="shared" si="388"/>
        <v>0</v>
      </c>
      <c r="Q21" s="61">
        <f t="shared" si="388"/>
        <v>0</v>
      </c>
      <c r="R21" s="61">
        <f t="shared" si="388"/>
        <v>0</v>
      </c>
      <c r="S21" s="86">
        <f t="shared" si="388"/>
        <v>0</v>
      </c>
      <c r="T21" s="61">
        <f t="shared" si="388"/>
        <v>0</v>
      </c>
      <c r="U21" s="61">
        <f t="shared" si="388"/>
        <v>0</v>
      </c>
      <c r="V21" s="61">
        <f t="shared" si="388"/>
        <v>0</v>
      </c>
      <c r="W21" s="86">
        <f t="shared" si="388"/>
        <v>0</v>
      </c>
      <c r="X21" s="61">
        <f t="shared" si="388"/>
        <v>0</v>
      </c>
      <c r="Y21" s="61">
        <f t="shared" si="388"/>
        <v>0</v>
      </c>
      <c r="Z21" s="61">
        <f t="shared" si="388"/>
        <v>0</v>
      </c>
      <c r="AA21" s="86">
        <f t="shared" si="388"/>
        <v>0</v>
      </c>
      <c r="AB21" s="61">
        <f t="shared" si="388"/>
        <v>0</v>
      </c>
      <c r="AC21" s="61">
        <f t="shared" si="388"/>
        <v>0</v>
      </c>
      <c r="AD21" s="61">
        <f t="shared" si="388"/>
        <v>0</v>
      </c>
      <c r="AE21" s="86">
        <f t="shared" si="388"/>
        <v>0</v>
      </c>
      <c r="AF21" s="61">
        <f t="shared" si="388"/>
        <v>0</v>
      </c>
      <c r="AG21" s="61">
        <f t="shared" si="388"/>
        <v>0</v>
      </c>
      <c r="AH21" s="61">
        <f t="shared" si="388"/>
        <v>0</v>
      </c>
      <c r="AI21" s="86">
        <f t="shared" si="388"/>
        <v>0</v>
      </c>
      <c r="AJ21" s="61">
        <f t="shared" si="388"/>
        <v>0</v>
      </c>
      <c r="AK21" s="61">
        <f t="shared" si="388"/>
        <v>0</v>
      </c>
      <c r="AL21" s="61">
        <f t="shared" si="388"/>
        <v>0</v>
      </c>
      <c r="AM21" s="86">
        <f t="shared" si="388"/>
        <v>0</v>
      </c>
      <c r="AN21" s="61">
        <f t="shared" si="388"/>
        <v>0</v>
      </c>
      <c r="AO21" s="61">
        <f t="shared" si="388"/>
        <v>0</v>
      </c>
      <c r="AP21" s="61">
        <f t="shared" si="388"/>
        <v>0</v>
      </c>
      <c r="AQ21" s="86">
        <f t="shared" si="388"/>
        <v>0</v>
      </c>
      <c r="AR21" s="61">
        <f t="shared" si="388"/>
        <v>0</v>
      </c>
      <c r="AS21" s="61">
        <f t="shared" si="388"/>
        <v>0</v>
      </c>
      <c r="AT21" s="61">
        <f t="shared" si="388"/>
        <v>0</v>
      </c>
      <c r="AU21" s="86">
        <f t="shared" ref="AU21:BN21" si="389">AU22</f>
        <v>0</v>
      </c>
      <c r="AV21" s="61">
        <f t="shared" si="389"/>
        <v>0</v>
      </c>
      <c r="AW21" s="61">
        <f t="shared" si="389"/>
        <v>0</v>
      </c>
      <c r="AX21" s="61">
        <f t="shared" si="389"/>
        <v>0</v>
      </c>
      <c r="AY21" s="86">
        <f t="shared" si="389"/>
        <v>0</v>
      </c>
      <c r="AZ21" s="61">
        <f t="shared" si="389"/>
        <v>0</v>
      </c>
      <c r="BA21" s="61">
        <f t="shared" si="389"/>
        <v>0</v>
      </c>
      <c r="BB21" s="61">
        <f t="shared" si="389"/>
        <v>0</v>
      </c>
      <c r="BC21" s="86">
        <f t="shared" si="389"/>
        <v>0</v>
      </c>
      <c r="BD21" s="61">
        <f t="shared" si="389"/>
        <v>0</v>
      </c>
      <c r="BE21" s="61">
        <f t="shared" si="389"/>
        <v>0</v>
      </c>
      <c r="BF21" s="61">
        <f t="shared" si="389"/>
        <v>0</v>
      </c>
      <c r="BG21" s="86">
        <f t="shared" si="389"/>
        <v>0</v>
      </c>
      <c r="BH21" s="61">
        <f t="shared" si="389"/>
        <v>0</v>
      </c>
      <c r="BI21" s="61">
        <f t="shared" si="389"/>
        <v>0</v>
      </c>
      <c r="BJ21" s="61">
        <f t="shared" si="389"/>
        <v>0</v>
      </c>
      <c r="BK21" s="86">
        <f t="shared" si="389"/>
        <v>0</v>
      </c>
      <c r="BL21" s="61">
        <f t="shared" si="389"/>
        <v>0</v>
      </c>
      <c r="BM21" s="61">
        <f t="shared" si="389"/>
        <v>0</v>
      </c>
      <c r="BN21" s="61">
        <f t="shared" si="389"/>
        <v>0</v>
      </c>
      <c r="BO21" s="86">
        <f t="shared" ref="BO21:CI21" si="390">BO22</f>
        <v>0</v>
      </c>
      <c r="BP21" s="61">
        <f t="shared" si="390"/>
        <v>0</v>
      </c>
      <c r="BQ21" s="61">
        <f t="shared" si="390"/>
        <v>0</v>
      </c>
      <c r="BR21" s="61">
        <f t="shared" si="390"/>
        <v>0</v>
      </c>
      <c r="BS21" s="86">
        <f t="shared" si="390"/>
        <v>0</v>
      </c>
      <c r="BT21" s="61">
        <f t="shared" si="390"/>
        <v>0</v>
      </c>
      <c r="BU21" s="61">
        <f t="shared" si="390"/>
        <v>0</v>
      </c>
      <c r="BV21" s="61">
        <f t="shared" si="390"/>
        <v>0</v>
      </c>
      <c r="BW21" s="86">
        <f t="shared" si="390"/>
        <v>0</v>
      </c>
      <c r="BX21" s="61">
        <f t="shared" si="390"/>
        <v>0</v>
      </c>
      <c r="BY21" s="61">
        <f t="shared" si="390"/>
        <v>0</v>
      </c>
      <c r="BZ21" s="61">
        <f t="shared" si="390"/>
        <v>0</v>
      </c>
      <c r="CA21" s="86">
        <f>CA22</f>
        <v>0</v>
      </c>
      <c r="CB21" s="61">
        <f>CB22</f>
        <v>0</v>
      </c>
      <c r="CC21" s="61">
        <f>CC22</f>
        <v>0</v>
      </c>
      <c r="CD21" s="61">
        <f>CD22</f>
        <v>0</v>
      </c>
      <c r="CE21" s="86">
        <f t="shared" si="390"/>
        <v>0</v>
      </c>
      <c r="CF21" s="61">
        <f t="shared" si="390"/>
        <v>0</v>
      </c>
      <c r="CG21" s="61">
        <f t="shared" si="390"/>
        <v>0</v>
      </c>
      <c r="CH21" s="61">
        <f t="shared" si="390"/>
        <v>0</v>
      </c>
      <c r="CI21" s="86">
        <f t="shared" si="390"/>
        <v>0</v>
      </c>
      <c r="CJ21" s="61">
        <f t="shared" ref="CJ21:DN21" si="391">CJ22</f>
        <v>0</v>
      </c>
      <c r="CK21" s="61">
        <f t="shared" si="391"/>
        <v>0</v>
      </c>
      <c r="CL21" s="61">
        <f t="shared" si="391"/>
        <v>0</v>
      </c>
      <c r="CM21" s="86">
        <f t="shared" si="391"/>
        <v>0</v>
      </c>
      <c r="CN21" s="61">
        <f t="shared" si="391"/>
        <v>0</v>
      </c>
      <c r="CO21" s="61">
        <f t="shared" si="391"/>
        <v>0</v>
      </c>
      <c r="CP21" s="61">
        <f t="shared" si="391"/>
        <v>0</v>
      </c>
      <c r="CQ21" s="86">
        <f>CQ22</f>
        <v>0</v>
      </c>
      <c r="CR21" s="61">
        <f t="shared" si="391"/>
        <v>0</v>
      </c>
      <c r="CS21" s="61">
        <f t="shared" si="391"/>
        <v>0</v>
      </c>
      <c r="CT21" s="61">
        <f t="shared" si="391"/>
        <v>0</v>
      </c>
      <c r="CU21" s="86">
        <f t="shared" si="391"/>
        <v>0</v>
      </c>
      <c r="CV21" s="61">
        <f t="shared" si="391"/>
        <v>0</v>
      </c>
      <c r="CW21" s="61">
        <f t="shared" si="391"/>
        <v>0</v>
      </c>
      <c r="CX21" s="61">
        <f t="shared" si="391"/>
        <v>0</v>
      </c>
      <c r="CY21" s="86">
        <f t="shared" si="391"/>
        <v>0</v>
      </c>
      <c r="CZ21" s="61">
        <f t="shared" si="391"/>
        <v>0</v>
      </c>
      <c r="DA21" s="61">
        <f t="shared" si="391"/>
        <v>0</v>
      </c>
      <c r="DB21" s="61">
        <f t="shared" si="391"/>
        <v>0</v>
      </c>
      <c r="DC21" s="86">
        <f t="shared" si="391"/>
        <v>0</v>
      </c>
      <c r="DD21" s="61">
        <f t="shared" si="391"/>
        <v>0</v>
      </c>
      <c r="DE21" s="61">
        <f t="shared" si="391"/>
        <v>0</v>
      </c>
      <c r="DF21" s="61">
        <f t="shared" si="391"/>
        <v>0</v>
      </c>
      <c r="DG21" s="86">
        <f>DG22</f>
        <v>0</v>
      </c>
      <c r="DH21" s="61">
        <f>DH22</f>
        <v>0</v>
      </c>
      <c r="DI21" s="61">
        <f>DI22</f>
        <v>0</v>
      </c>
      <c r="DJ21" s="61">
        <f>DJ22</f>
        <v>0</v>
      </c>
      <c r="DK21" s="86">
        <f t="shared" si="391"/>
        <v>0</v>
      </c>
      <c r="DL21" s="61">
        <f t="shared" si="391"/>
        <v>0</v>
      </c>
      <c r="DM21" s="61">
        <f t="shared" si="391"/>
        <v>0</v>
      </c>
      <c r="DN21" s="61">
        <f t="shared" si="391"/>
        <v>0</v>
      </c>
      <c r="DO21" s="86">
        <f t="shared" ref="DO21:DZ21" si="392">DO22</f>
        <v>0</v>
      </c>
      <c r="DP21" s="61">
        <f t="shared" si="392"/>
        <v>0</v>
      </c>
      <c r="DQ21" s="61">
        <f t="shared" si="392"/>
        <v>0</v>
      </c>
      <c r="DR21" s="61">
        <f t="shared" si="392"/>
        <v>0</v>
      </c>
      <c r="DS21" s="86">
        <f t="shared" si="392"/>
        <v>0</v>
      </c>
      <c r="DT21" s="61">
        <f t="shared" si="392"/>
        <v>0</v>
      </c>
      <c r="DU21" s="61">
        <f t="shared" si="392"/>
        <v>0</v>
      </c>
      <c r="DV21" s="61">
        <f t="shared" si="392"/>
        <v>0</v>
      </c>
      <c r="DW21" s="86">
        <f t="shared" si="392"/>
        <v>0</v>
      </c>
      <c r="DX21" s="61">
        <f t="shared" si="392"/>
        <v>0</v>
      </c>
      <c r="DY21" s="61">
        <f t="shared" si="392"/>
        <v>0</v>
      </c>
      <c r="DZ21" s="61">
        <f t="shared" si="392"/>
        <v>0</v>
      </c>
      <c r="EA21" s="86">
        <f t="shared" ref="EA21:FT21" si="393">EA22</f>
        <v>0</v>
      </c>
      <c r="EB21" s="61">
        <f t="shared" si="393"/>
        <v>0</v>
      </c>
      <c r="EC21" s="61">
        <f t="shared" si="393"/>
        <v>0</v>
      </c>
      <c r="ED21" s="61">
        <f t="shared" si="393"/>
        <v>0</v>
      </c>
      <c r="EE21" s="86">
        <f t="shared" si="393"/>
        <v>0</v>
      </c>
      <c r="EF21" s="61">
        <f t="shared" si="393"/>
        <v>0</v>
      </c>
      <c r="EG21" s="61">
        <f t="shared" si="393"/>
        <v>0</v>
      </c>
      <c r="EH21" s="61">
        <f t="shared" si="393"/>
        <v>0</v>
      </c>
      <c r="EI21" s="86">
        <f t="shared" ref="EI21:EP21" si="394">EI22</f>
        <v>0</v>
      </c>
      <c r="EJ21" s="61">
        <f t="shared" si="394"/>
        <v>0</v>
      </c>
      <c r="EK21" s="61">
        <f t="shared" si="394"/>
        <v>0</v>
      </c>
      <c r="EL21" s="61">
        <f t="shared" si="394"/>
        <v>0</v>
      </c>
      <c r="EM21" s="86">
        <f t="shared" si="394"/>
        <v>0</v>
      </c>
      <c r="EN21" s="61">
        <f t="shared" si="394"/>
        <v>0</v>
      </c>
      <c r="EO21" s="61">
        <f t="shared" si="394"/>
        <v>0</v>
      </c>
      <c r="EP21" s="61">
        <f t="shared" si="394"/>
        <v>0</v>
      </c>
      <c r="EQ21" s="86">
        <f t="shared" si="393"/>
        <v>0</v>
      </c>
      <c r="ER21" s="61">
        <f t="shared" si="393"/>
        <v>0</v>
      </c>
      <c r="ES21" s="61">
        <f t="shared" si="393"/>
        <v>0</v>
      </c>
      <c r="ET21" s="61">
        <f t="shared" si="393"/>
        <v>0</v>
      </c>
      <c r="EU21" s="86">
        <f>EU22</f>
        <v>0</v>
      </c>
      <c r="EV21" s="61">
        <f>EV22</f>
        <v>0</v>
      </c>
      <c r="EW21" s="61">
        <f>EW22</f>
        <v>0</v>
      </c>
      <c r="EX21" s="61">
        <f>EX22</f>
        <v>0</v>
      </c>
      <c r="EY21" s="86">
        <f t="shared" si="393"/>
        <v>0</v>
      </c>
      <c r="EZ21" s="61">
        <f t="shared" si="393"/>
        <v>0</v>
      </c>
      <c r="FA21" s="61">
        <f t="shared" si="393"/>
        <v>0</v>
      </c>
      <c r="FB21" s="61">
        <f t="shared" si="393"/>
        <v>0</v>
      </c>
      <c r="FC21" s="86">
        <f t="shared" si="393"/>
        <v>0</v>
      </c>
      <c r="FD21" s="61">
        <f t="shared" si="393"/>
        <v>0</v>
      </c>
      <c r="FE21" s="61">
        <f t="shared" si="393"/>
        <v>0</v>
      </c>
      <c r="FF21" s="61">
        <f t="shared" si="393"/>
        <v>0</v>
      </c>
      <c r="FG21" s="86">
        <f t="shared" ref="FG21:FN21" si="395">FG22</f>
        <v>0</v>
      </c>
      <c r="FH21" s="61">
        <f t="shared" si="395"/>
        <v>0</v>
      </c>
      <c r="FI21" s="61">
        <f t="shared" si="395"/>
        <v>0</v>
      </c>
      <c r="FJ21" s="61">
        <f t="shared" si="395"/>
        <v>0</v>
      </c>
      <c r="FK21" s="86">
        <f t="shared" si="395"/>
        <v>0</v>
      </c>
      <c r="FL21" s="61">
        <f t="shared" si="395"/>
        <v>0</v>
      </c>
      <c r="FM21" s="61">
        <f t="shared" si="395"/>
        <v>0</v>
      </c>
      <c r="FN21" s="61">
        <f t="shared" si="395"/>
        <v>0</v>
      </c>
      <c r="FO21" s="86">
        <f t="shared" si="393"/>
        <v>0</v>
      </c>
      <c r="FP21" s="61">
        <f t="shared" si="393"/>
        <v>0</v>
      </c>
      <c r="FQ21" s="61">
        <f t="shared" ref="FQ21:HJ21" si="396">FQ22</f>
        <v>0</v>
      </c>
      <c r="FR21" s="61">
        <f t="shared" si="396"/>
        <v>0</v>
      </c>
      <c r="FS21" s="197">
        <f t="shared" si="393"/>
        <v>0</v>
      </c>
      <c r="FT21" s="61">
        <f t="shared" si="393"/>
        <v>0</v>
      </c>
      <c r="FU21" s="61">
        <f t="shared" si="396"/>
        <v>0</v>
      </c>
      <c r="FV21" s="185">
        <f t="shared" si="396"/>
        <v>0</v>
      </c>
      <c r="FW21" s="86">
        <f t="shared" si="396"/>
        <v>0</v>
      </c>
      <c r="FX21" s="61">
        <f t="shared" si="396"/>
        <v>0</v>
      </c>
      <c r="FY21" s="61">
        <f t="shared" si="396"/>
        <v>0</v>
      </c>
      <c r="FZ21" s="185">
        <f t="shared" si="396"/>
        <v>0</v>
      </c>
      <c r="GA21" s="86">
        <f t="shared" si="396"/>
        <v>0</v>
      </c>
      <c r="GB21" s="61">
        <f t="shared" si="396"/>
        <v>0</v>
      </c>
      <c r="GC21" s="61">
        <f t="shared" si="396"/>
        <v>0</v>
      </c>
      <c r="GD21" s="185">
        <f t="shared" si="396"/>
        <v>0</v>
      </c>
      <c r="GE21" s="86">
        <f t="shared" si="396"/>
        <v>0</v>
      </c>
      <c r="GF21" s="61">
        <f t="shared" si="396"/>
        <v>0</v>
      </c>
      <c r="GG21" s="61">
        <f t="shared" si="396"/>
        <v>0</v>
      </c>
      <c r="GH21" s="185">
        <f t="shared" si="396"/>
        <v>0</v>
      </c>
      <c r="GI21" s="86">
        <f t="shared" si="396"/>
        <v>0</v>
      </c>
      <c r="GJ21" s="61">
        <f t="shared" si="396"/>
        <v>0</v>
      </c>
      <c r="GK21" s="61">
        <f t="shared" si="396"/>
        <v>0</v>
      </c>
      <c r="GL21" s="185">
        <f t="shared" si="396"/>
        <v>0</v>
      </c>
      <c r="GM21" s="86">
        <f t="shared" si="396"/>
        <v>0</v>
      </c>
      <c r="GN21" s="61">
        <f t="shared" si="396"/>
        <v>0</v>
      </c>
      <c r="GO21" s="61">
        <f t="shared" si="396"/>
        <v>0</v>
      </c>
      <c r="GP21" s="61">
        <f t="shared" si="396"/>
        <v>0</v>
      </c>
      <c r="GQ21" s="86">
        <f t="shared" si="396"/>
        <v>0</v>
      </c>
      <c r="GR21" s="61">
        <f t="shared" si="396"/>
        <v>0</v>
      </c>
      <c r="GS21" s="61">
        <f t="shared" si="396"/>
        <v>0</v>
      </c>
      <c r="GT21" s="61">
        <f t="shared" si="396"/>
        <v>0</v>
      </c>
      <c r="GU21" s="86">
        <f t="shared" ref="GU21" si="397">GU22</f>
        <v>0</v>
      </c>
      <c r="GV21" s="61">
        <f t="shared" ref="GV21" si="398">GV22</f>
        <v>0</v>
      </c>
      <c r="GW21" s="61">
        <f t="shared" ref="GW21:GX21" si="399">GW22</f>
        <v>0</v>
      </c>
      <c r="GX21" s="61">
        <f t="shared" si="399"/>
        <v>0</v>
      </c>
      <c r="GY21" s="86">
        <f t="shared" ref="GY21" si="400">GY22</f>
        <v>0</v>
      </c>
      <c r="GZ21" s="61">
        <f t="shared" ref="GZ21" si="401">GZ22</f>
        <v>0</v>
      </c>
      <c r="HA21" s="61">
        <f t="shared" ref="HA21:HB21" si="402">HA22</f>
        <v>0</v>
      </c>
      <c r="HB21" s="61">
        <f t="shared" si="402"/>
        <v>0</v>
      </c>
      <c r="HC21" s="86">
        <f t="shared" ref="HC21" si="403">HC22</f>
        <v>0</v>
      </c>
      <c r="HD21" s="61">
        <f t="shared" ref="HD21" si="404">HD22</f>
        <v>0</v>
      </c>
      <c r="HE21" s="61">
        <f t="shared" ref="HE21:HF21" si="405">HE22</f>
        <v>0</v>
      </c>
      <c r="HF21" s="61">
        <f t="shared" si="405"/>
        <v>0</v>
      </c>
      <c r="HG21" s="86">
        <f t="shared" si="396"/>
        <v>0</v>
      </c>
      <c r="HH21" s="61">
        <f t="shared" si="396"/>
        <v>0</v>
      </c>
      <c r="HI21" s="61">
        <f t="shared" si="396"/>
        <v>0</v>
      </c>
      <c r="HJ21" s="61">
        <f t="shared" si="396"/>
        <v>0</v>
      </c>
      <c r="HK21" s="86">
        <f t="shared" ref="HK21" si="406">HK22</f>
        <v>0</v>
      </c>
      <c r="HL21" s="61">
        <f t="shared" ref="HL21" si="407">HL22</f>
        <v>0</v>
      </c>
      <c r="HM21" s="61">
        <f t="shared" ref="HM21:HN21" si="408">HM22</f>
        <v>0</v>
      </c>
      <c r="HN21" s="61">
        <f t="shared" si="408"/>
        <v>0</v>
      </c>
      <c r="HO21" s="86">
        <f t="shared" ref="HO21" si="409">HO22</f>
        <v>0</v>
      </c>
      <c r="HP21" s="61">
        <f t="shared" ref="HP21" si="410">HP22</f>
        <v>0</v>
      </c>
      <c r="HQ21" s="61">
        <f t="shared" ref="HQ21:HR21" si="411">HQ22</f>
        <v>0</v>
      </c>
      <c r="HR21" s="61">
        <f t="shared" si="411"/>
        <v>0</v>
      </c>
      <c r="HS21" s="86">
        <f t="shared" ref="HS21" si="412">HS22</f>
        <v>0</v>
      </c>
      <c r="HT21" s="61">
        <f t="shared" ref="HT21" si="413">HT22</f>
        <v>0</v>
      </c>
      <c r="HU21" s="61">
        <f t="shared" ref="HU21:HV21" si="414">HU22</f>
        <v>0</v>
      </c>
      <c r="HV21" s="61">
        <f t="shared" si="414"/>
        <v>0</v>
      </c>
      <c r="HW21" s="86">
        <f t="shared" ref="HW21" si="415">HW22</f>
        <v>0</v>
      </c>
      <c r="HX21" s="61">
        <f t="shared" ref="HX21" si="416">HX22</f>
        <v>0</v>
      </c>
      <c r="HY21" s="61">
        <f t="shared" ref="HY21:HZ21" si="417">HY22</f>
        <v>0</v>
      </c>
      <c r="HZ21" s="61">
        <f t="shared" si="417"/>
        <v>0</v>
      </c>
      <c r="IA21" s="86">
        <f t="shared" ref="IA21" si="418">IA22</f>
        <v>0</v>
      </c>
      <c r="IB21" s="61">
        <f t="shared" ref="IB21" si="419">IB22</f>
        <v>0</v>
      </c>
      <c r="IC21" s="61">
        <f t="shared" ref="IC21:ID21" si="420">IC22</f>
        <v>0</v>
      </c>
      <c r="ID21" s="61">
        <f t="shared" si="420"/>
        <v>0</v>
      </c>
      <c r="IE21" s="307">
        <f t="shared" ref="IE21" si="421">IE22</f>
        <v>0</v>
      </c>
      <c r="IF21" s="300">
        <f t="shared" ref="IF21" si="422">IF22</f>
        <v>0</v>
      </c>
      <c r="IG21" s="300">
        <f t="shared" ref="IG21:IH21" si="423">IG22</f>
        <v>0</v>
      </c>
      <c r="IH21" s="300">
        <f t="shared" si="423"/>
        <v>0</v>
      </c>
      <c r="II21" s="86">
        <f t="shared" ref="II21" si="424">II22</f>
        <v>0</v>
      </c>
      <c r="IJ21" s="61">
        <f t="shared" ref="IJ21" si="425">IJ22</f>
        <v>0</v>
      </c>
      <c r="IK21" s="61">
        <f t="shared" ref="IK21:IL21" si="426">IK22</f>
        <v>0</v>
      </c>
      <c r="IL21" s="61">
        <f t="shared" si="426"/>
        <v>0</v>
      </c>
      <c r="IM21" s="86">
        <f t="shared" ref="IM21" si="427">IM22</f>
        <v>0</v>
      </c>
      <c r="IN21" s="61">
        <f t="shared" ref="IN21" si="428">IN22</f>
        <v>0</v>
      </c>
      <c r="IO21" s="61">
        <f t="shared" ref="IO21:IP21" si="429">IO22</f>
        <v>0</v>
      </c>
      <c r="IP21" s="61">
        <f t="shared" si="429"/>
        <v>0</v>
      </c>
      <c r="IQ21" s="86">
        <f t="shared" ref="IQ21" si="430">IQ22</f>
        <v>0</v>
      </c>
      <c r="IR21" s="61">
        <f t="shared" ref="IR21" si="431">IR22</f>
        <v>0</v>
      </c>
      <c r="IS21" s="61">
        <f t="shared" ref="IS21:IT21" si="432">IS22</f>
        <v>0</v>
      </c>
      <c r="IT21" s="61">
        <f t="shared" si="432"/>
        <v>0</v>
      </c>
      <c r="IU21" s="307">
        <f t="shared" ref="IU21" si="433">IU22</f>
        <v>0</v>
      </c>
      <c r="IV21" s="300">
        <f t="shared" ref="IV21" si="434">IV22</f>
        <v>0</v>
      </c>
      <c r="IW21" s="300">
        <f t="shared" ref="IW21:IX21" si="435">IW22</f>
        <v>0</v>
      </c>
      <c r="IX21" s="300">
        <f t="shared" si="435"/>
        <v>0</v>
      </c>
      <c r="IY21" s="86">
        <f t="shared" ref="IY21" si="436">IY22</f>
        <v>0</v>
      </c>
      <c r="IZ21" s="61">
        <f t="shared" ref="IZ21" si="437">IZ22</f>
        <v>0</v>
      </c>
      <c r="JA21" s="61">
        <f t="shared" ref="JA21:JB21" si="438">JA22</f>
        <v>0</v>
      </c>
      <c r="JB21" s="61">
        <f t="shared" si="438"/>
        <v>0</v>
      </c>
      <c r="JC21" s="86">
        <f t="shared" ref="JC21" si="439">JC22</f>
        <v>0</v>
      </c>
      <c r="JD21" s="61">
        <f t="shared" ref="JD21" si="440">JD22</f>
        <v>0</v>
      </c>
      <c r="JE21" s="61">
        <f t="shared" ref="JE21:JZ21" si="441">JE22</f>
        <v>0</v>
      </c>
      <c r="JF21" s="61">
        <f t="shared" si="441"/>
        <v>0</v>
      </c>
      <c r="JG21" s="86">
        <f t="shared" si="441"/>
        <v>0</v>
      </c>
      <c r="JH21" s="61">
        <f t="shared" si="441"/>
        <v>0</v>
      </c>
      <c r="JI21" s="61">
        <f t="shared" si="441"/>
        <v>0</v>
      </c>
      <c r="JJ21" s="61">
        <f t="shared" si="441"/>
        <v>0</v>
      </c>
      <c r="JK21" s="86">
        <f t="shared" si="441"/>
        <v>0</v>
      </c>
      <c r="JL21" s="61">
        <f t="shared" si="441"/>
        <v>0</v>
      </c>
      <c r="JM21" s="61">
        <f t="shared" si="441"/>
        <v>0</v>
      </c>
      <c r="JN21" s="61">
        <f t="shared" si="441"/>
        <v>0</v>
      </c>
      <c r="JO21" s="86">
        <f t="shared" si="441"/>
        <v>0</v>
      </c>
      <c r="JP21" s="61">
        <f t="shared" si="441"/>
        <v>0</v>
      </c>
      <c r="JQ21" s="61">
        <f t="shared" si="441"/>
        <v>0</v>
      </c>
      <c r="JR21" s="61">
        <f t="shared" si="441"/>
        <v>0</v>
      </c>
      <c r="JS21" s="86">
        <f t="shared" si="441"/>
        <v>0</v>
      </c>
      <c r="JT21" s="61">
        <f t="shared" si="441"/>
        <v>0</v>
      </c>
      <c r="JU21" s="61">
        <f t="shared" si="441"/>
        <v>0</v>
      </c>
      <c r="JV21" s="61">
        <f t="shared" si="441"/>
        <v>0</v>
      </c>
      <c r="JW21" s="61">
        <f t="shared" si="441"/>
        <v>0</v>
      </c>
      <c r="JX21" s="61">
        <f t="shared" si="441"/>
        <v>0</v>
      </c>
      <c r="JY21" s="61">
        <f t="shared" si="441"/>
        <v>0</v>
      </c>
      <c r="JZ21" s="61">
        <f t="shared" si="441"/>
        <v>0</v>
      </c>
      <c r="KA21" s="86">
        <f t="shared" ref="KA21:KX21" si="442">KA22</f>
        <v>0</v>
      </c>
      <c r="KB21" s="61">
        <f t="shared" si="442"/>
        <v>0</v>
      </c>
      <c r="KC21" s="61">
        <f t="shared" si="442"/>
        <v>0</v>
      </c>
      <c r="KD21" s="185">
        <f t="shared" si="442"/>
        <v>0</v>
      </c>
      <c r="KE21" s="86">
        <f t="shared" si="442"/>
        <v>0</v>
      </c>
      <c r="KF21" s="61">
        <f t="shared" si="442"/>
        <v>0</v>
      </c>
      <c r="KG21" s="61">
        <f t="shared" si="442"/>
        <v>0</v>
      </c>
      <c r="KH21" s="185">
        <f t="shared" si="442"/>
        <v>0</v>
      </c>
      <c r="KI21" s="86">
        <f t="shared" si="442"/>
        <v>0</v>
      </c>
      <c r="KJ21" s="61">
        <f t="shared" si="442"/>
        <v>0</v>
      </c>
      <c r="KK21" s="61">
        <f t="shared" si="442"/>
        <v>0</v>
      </c>
      <c r="KL21" s="185">
        <f t="shared" si="442"/>
        <v>0</v>
      </c>
      <c r="KM21" s="86">
        <f t="shared" si="442"/>
        <v>0</v>
      </c>
      <c r="KN21" s="61">
        <f t="shared" si="442"/>
        <v>0</v>
      </c>
      <c r="KO21" s="61">
        <f t="shared" si="442"/>
        <v>0</v>
      </c>
      <c r="KP21" s="185">
        <f t="shared" si="442"/>
        <v>0</v>
      </c>
      <c r="KQ21" s="86">
        <f t="shared" si="442"/>
        <v>0</v>
      </c>
      <c r="KR21" s="61">
        <f t="shared" si="442"/>
        <v>0</v>
      </c>
      <c r="KS21" s="61">
        <f t="shared" si="442"/>
        <v>0</v>
      </c>
      <c r="KT21" s="185">
        <f t="shared" si="442"/>
        <v>0</v>
      </c>
      <c r="KU21" s="86">
        <f t="shared" si="442"/>
        <v>0</v>
      </c>
      <c r="KV21" s="61">
        <f t="shared" si="442"/>
        <v>0</v>
      </c>
      <c r="KW21" s="61">
        <f t="shared" si="442"/>
        <v>0</v>
      </c>
      <c r="KX21" s="185">
        <f t="shared" si="442"/>
        <v>0</v>
      </c>
      <c r="KY21" s="86">
        <f t="shared" ref="KY21:NX21" si="443">KY22</f>
        <v>0</v>
      </c>
      <c r="KZ21" s="61">
        <f t="shared" si="443"/>
        <v>0</v>
      </c>
      <c r="LA21" s="61">
        <f t="shared" si="443"/>
        <v>0</v>
      </c>
      <c r="LB21" s="185">
        <f t="shared" si="443"/>
        <v>0</v>
      </c>
      <c r="LC21" s="86">
        <f t="shared" si="443"/>
        <v>0</v>
      </c>
      <c r="LD21" s="61">
        <f t="shared" si="443"/>
        <v>0</v>
      </c>
      <c r="LE21" s="61">
        <f t="shared" si="443"/>
        <v>0</v>
      </c>
      <c r="LF21" s="185">
        <f t="shared" si="443"/>
        <v>0</v>
      </c>
      <c r="LG21" s="86">
        <f t="shared" ref="LG21:NJ21" si="444">LG22</f>
        <v>0</v>
      </c>
      <c r="LH21" s="61">
        <f t="shared" si="444"/>
        <v>0</v>
      </c>
      <c r="LI21" s="61">
        <f t="shared" si="444"/>
        <v>0</v>
      </c>
      <c r="LJ21" s="185">
        <f t="shared" si="444"/>
        <v>0</v>
      </c>
      <c r="LK21" s="86">
        <f t="shared" si="444"/>
        <v>0</v>
      </c>
      <c r="LL21" s="61">
        <f t="shared" si="444"/>
        <v>0</v>
      </c>
      <c r="LM21" s="61">
        <f t="shared" si="444"/>
        <v>0</v>
      </c>
      <c r="LN21" s="185">
        <f t="shared" si="444"/>
        <v>0</v>
      </c>
      <c r="LO21" s="86">
        <f t="shared" si="444"/>
        <v>0</v>
      </c>
      <c r="LP21" s="61">
        <f t="shared" si="444"/>
        <v>0</v>
      </c>
      <c r="LQ21" s="61">
        <f t="shared" si="444"/>
        <v>0</v>
      </c>
      <c r="LR21" s="185">
        <f t="shared" si="444"/>
        <v>0</v>
      </c>
      <c r="LS21" s="86">
        <f t="shared" si="444"/>
        <v>0</v>
      </c>
      <c r="LT21" s="61">
        <f t="shared" si="444"/>
        <v>0</v>
      </c>
      <c r="LU21" s="61">
        <f t="shared" si="444"/>
        <v>0</v>
      </c>
      <c r="LV21" s="185">
        <f t="shared" si="444"/>
        <v>0</v>
      </c>
      <c r="LW21" s="86">
        <f t="shared" si="444"/>
        <v>0</v>
      </c>
      <c r="LX21" s="61">
        <f t="shared" si="444"/>
        <v>0</v>
      </c>
      <c r="LY21" s="61">
        <f t="shared" si="444"/>
        <v>0</v>
      </c>
      <c r="LZ21" s="185">
        <f t="shared" si="444"/>
        <v>0</v>
      </c>
      <c r="MA21" s="86">
        <f t="shared" si="444"/>
        <v>0</v>
      </c>
      <c r="MB21" s="61">
        <f t="shared" si="444"/>
        <v>0</v>
      </c>
      <c r="MC21" s="61">
        <f t="shared" si="444"/>
        <v>0</v>
      </c>
      <c r="MD21" s="185">
        <f t="shared" si="444"/>
        <v>0</v>
      </c>
      <c r="ME21" s="86">
        <f t="shared" si="444"/>
        <v>0</v>
      </c>
      <c r="MF21" s="61">
        <f t="shared" si="444"/>
        <v>0</v>
      </c>
      <c r="MG21" s="61">
        <f t="shared" si="444"/>
        <v>0</v>
      </c>
      <c r="MH21" s="185">
        <f t="shared" si="444"/>
        <v>0</v>
      </c>
      <c r="MI21" s="86">
        <f t="shared" si="444"/>
        <v>0</v>
      </c>
      <c r="MJ21" s="61">
        <f t="shared" si="444"/>
        <v>0</v>
      </c>
      <c r="MK21" s="61">
        <f t="shared" si="444"/>
        <v>0</v>
      </c>
      <c r="ML21" s="185">
        <f t="shared" si="444"/>
        <v>0</v>
      </c>
      <c r="MM21" s="86">
        <f t="shared" si="444"/>
        <v>0</v>
      </c>
      <c r="MN21" s="61">
        <f t="shared" si="444"/>
        <v>0</v>
      </c>
      <c r="MO21" s="61">
        <f t="shared" si="444"/>
        <v>0</v>
      </c>
      <c r="MP21" s="185">
        <f t="shared" si="444"/>
        <v>0</v>
      </c>
      <c r="MQ21" s="86">
        <f t="shared" si="444"/>
        <v>0</v>
      </c>
      <c r="MR21" s="61">
        <f t="shared" si="444"/>
        <v>0</v>
      </c>
      <c r="MS21" s="61">
        <f t="shared" si="444"/>
        <v>0</v>
      </c>
      <c r="MT21" s="185">
        <f t="shared" si="444"/>
        <v>0</v>
      </c>
      <c r="MU21" s="86">
        <f t="shared" si="444"/>
        <v>0</v>
      </c>
      <c r="MV21" s="61">
        <f t="shared" si="444"/>
        <v>0</v>
      </c>
      <c r="MW21" s="61">
        <f t="shared" si="444"/>
        <v>0</v>
      </c>
      <c r="MX21" s="185">
        <f t="shared" si="444"/>
        <v>0</v>
      </c>
      <c r="MY21" s="86">
        <f t="shared" si="444"/>
        <v>0</v>
      </c>
      <c r="MZ21" s="61">
        <f t="shared" si="444"/>
        <v>0</v>
      </c>
      <c r="NA21" s="61">
        <f t="shared" si="444"/>
        <v>0</v>
      </c>
      <c r="NB21" s="185">
        <f t="shared" si="444"/>
        <v>0</v>
      </c>
      <c r="NC21" s="86">
        <f t="shared" si="444"/>
        <v>0</v>
      </c>
      <c r="ND21" s="61">
        <f t="shared" si="444"/>
        <v>0</v>
      </c>
      <c r="NE21" s="61">
        <f t="shared" si="444"/>
        <v>0</v>
      </c>
      <c r="NF21" s="185">
        <f t="shared" si="444"/>
        <v>0</v>
      </c>
      <c r="NG21" s="86">
        <f t="shared" si="444"/>
        <v>0</v>
      </c>
      <c r="NH21" s="61">
        <f t="shared" si="444"/>
        <v>0</v>
      </c>
      <c r="NI21" s="61">
        <f t="shared" si="444"/>
        <v>0</v>
      </c>
      <c r="NJ21" s="185">
        <f t="shared" si="444"/>
        <v>0</v>
      </c>
      <c r="NK21" s="86">
        <f t="shared" si="443"/>
        <v>0</v>
      </c>
      <c r="NL21" s="61">
        <f t="shared" si="443"/>
        <v>0</v>
      </c>
      <c r="NM21" s="61">
        <f t="shared" si="443"/>
        <v>0</v>
      </c>
      <c r="NN21" s="185">
        <f t="shared" si="443"/>
        <v>0</v>
      </c>
      <c r="NO21" s="86">
        <f t="shared" ref="NO21:NV21" si="445">NO22</f>
        <v>0</v>
      </c>
      <c r="NP21" s="61">
        <f t="shared" si="445"/>
        <v>0</v>
      </c>
      <c r="NQ21" s="61">
        <f t="shared" si="445"/>
        <v>0</v>
      </c>
      <c r="NR21" s="185">
        <f t="shared" si="445"/>
        <v>0</v>
      </c>
      <c r="NS21" s="86">
        <f t="shared" si="445"/>
        <v>0</v>
      </c>
      <c r="NT21" s="61">
        <f t="shared" si="445"/>
        <v>0</v>
      </c>
      <c r="NU21" s="61">
        <f t="shared" si="445"/>
        <v>0</v>
      </c>
      <c r="NV21" s="185">
        <f t="shared" si="445"/>
        <v>0</v>
      </c>
      <c r="NW21" s="86">
        <f t="shared" si="443"/>
        <v>0</v>
      </c>
      <c r="NX21" s="61">
        <f t="shared" si="443"/>
        <v>0</v>
      </c>
      <c r="NY21" s="61">
        <f t="shared" ref="NY21:NZ21" si="446">NY22</f>
        <v>0</v>
      </c>
      <c r="NZ21" s="185">
        <f t="shared" si="446"/>
        <v>0</v>
      </c>
      <c r="OA21" s="86">
        <f t="shared" ref="OA21:PN21" si="447">OA22</f>
        <v>0</v>
      </c>
      <c r="OB21" s="61">
        <f t="shared" si="447"/>
        <v>0</v>
      </c>
      <c r="OC21" s="61">
        <f t="shared" si="447"/>
        <v>0</v>
      </c>
      <c r="OD21" s="61">
        <f t="shared" si="447"/>
        <v>0</v>
      </c>
      <c r="OE21" s="86">
        <f t="shared" si="447"/>
        <v>0</v>
      </c>
      <c r="OF21" s="61">
        <f t="shared" si="447"/>
        <v>0</v>
      </c>
      <c r="OG21" s="61">
        <f t="shared" si="447"/>
        <v>0</v>
      </c>
      <c r="OH21" s="61">
        <f t="shared" si="447"/>
        <v>0</v>
      </c>
      <c r="OI21" s="86">
        <f t="shared" si="447"/>
        <v>0</v>
      </c>
      <c r="OJ21" s="61">
        <f t="shared" si="447"/>
        <v>0</v>
      </c>
      <c r="OK21" s="61">
        <f t="shared" si="447"/>
        <v>0</v>
      </c>
      <c r="OL21" s="61">
        <f t="shared" si="447"/>
        <v>0</v>
      </c>
      <c r="OM21" s="86">
        <f t="shared" si="447"/>
        <v>0</v>
      </c>
      <c r="ON21" s="61">
        <f t="shared" si="447"/>
        <v>0</v>
      </c>
      <c r="OO21" s="61">
        <f t="shared" si="447"/>
        <v>0</v>
      </c>
      <c r="OP21" s="61">
        <f t="shared" si="447"/>
        <v>0</v>
      </c>
      <c r="OQ21" s="197">
        <f t="shared" si="447"/>
        <v>0</v>
      </c>
      <c r="OR21" s="61">
        <f t="shared" si="447"/>
        <v>0</v>
      </c>
      <c r="OS21" s="61">
        <f t="shared" si="447"/>
        <v>0</v>
      </c>
      <c r="OT21" s="61">
        <f t="shared" si="447"/>
        <v>0</v>
      </c>
      <c r="OU21" s="86">
        <f t="shared" si="447"/>
        <v>0</v>
      </c>
      <c r="OV21" s="61">
        <f t="shared" si="447"/>
        <v>0</v>
      </c>
      <c r="OW21" s="61">
        <f t="shared" si="447"/>
        <v>0</v>
      </c>
      <c r="OX21" s="61">
        <f t="shared" si="447"/>
        <v>0</v>
      </c>
      <c r="OY21" s="197">
        <f t="shared" si="447"/>
        <v>0</v>
      </c>
      <c r="OZ21" s="61">
        <f t="shared" si="447"/>
        <v>0</v>
      </c>
      <c r="PA21" s="61">
        <f t="shared" si="447"/>
        <v>0</v>
      </c>
      <c r="PB21" s="61">
        <f t="shared" si="447"/>
        <v>0</v>
      </c>
      <c r="PC21" s="86">
        <f t="shared" si="447"/>
        <v>0</v>
      </c>
      <c r="PD21" s="61">
        <f t="shared" si="447"/>
        <v>0</v>
      </c>
      <c r="PE21" s="61">
        <f t="shared" si="447"/>
        <v>0</v>
      </c>
      <c r="PF21" s="61">
        <f t="shared" si="447"/>
        <v>0</v>
      </c>
      <c r="PG21" s="197">
        <f t="shared" si="447"/>
        <v>0</v>
      </c>
      <c r="PH21" s="61">
        <f t="shared" si="447"/>
        <v>0</v>
      </c>
      <c r="PI21" s="61">
        <f t="shared" si="447"/>
        <v>0</v>
      </c>
      <c r="PJ21" s="61">
        <f t="shared" si="447"/>
        <v>0</v>
      </c>
      <c r="PK21" s="86">
        <f t="shared" si="447"/>
        <v>0</v>
      </c>
      <c r="PL21" s="61">
        <f t="shared" si="447"/>
        <v>0</v>
      </c>
      <c r="PM21" s="61">
        <f t="shared" si="447"/>
        <v>0</v>
      </c>
      <c r="PN21" s="61">
        <f t="shared" si="447"/>
        <v>0</v>
      </c>
      <c r="PO21" s="197">
        <f t="shared" ref="PO21:PZ21" si="448">PO22</f>
        <v>0</v>
      </c>
      <c r="PP21" s="61">
        <f t="shared" si="448"/>
        <v>0</v>
      </c>
      <c r="PQ21" s="61">
        <f t="shared" si="448"/>
        <v>0</v>
      </c>
      <c r="PR21" s="61">
        <f t="shared" si="448"/>
        <v>0</v>
      </c>
      <c r="PS21" s="86">
        <f>PS22</f>
        <v>0</v>
      </c>
      <c r="PT21" s="61">
        <f>PT22</f>
        <v>0</v>
      </c>
      <c r="PU21" s="61">
        <f>PU22</f>
        <v>0</v>
      </c>
      <c r="PV21" s="61">
        <f>PV22</f>
        <v>0</v>
      </c>
      <c r="PW21" s="197">
        <f t="shared" si="448"/>
        <v>0</v>
      </c>
      <c r="PX21" s="61">
        <f t="shared" si="448"/>
        <v>0</v>
      </c>
      <c r="PY21" s="61">
        <f t="shared" si="448"/>
        <v>0</v>
      </c>
      <c r="PZ21" s="61">
        <f t="shared" si="448"/>
        <v>0</v>
      </c>
      <c r="QA21" s="86">
        <f t="shared" ref="QA21:RP21" si="449">QA22</f>
        <v>0</v>
      </c>
      <c r="QB21" s="61">
        <f t="shared" si="449"/>
        <v>0</v>
      </c>
      <c r="QC21" s="61">
        <f t="shared" si="449"/>
        <v>0</v>
      </c>
      <c r="QD21" s="61">
        <f t="shared" si="449"/>
        <v>0</v>
      </c>
      <c r="QE21" s="197">
        <f t="shared" si="449"/>
        <v>0</v>
      </c>
      <c r="QF21" s="61">
        <f t="shared" si="449"/>
        <v>0</v>
      </c>
      <c r="QG21" s="61">
        <f t="shared" si="449"/>
        <v>0</v>
      </c>
      <c r="QH21" s="61">
        <f t="shared" si="449"/>
        <v>0</v>
      </c>
      <c r="QI21" s="86">
        <f t="shared" si="449"/>
        <v>0</v>
      </c>
      <c r="QJ21" s="61">
        <f t="shared" si="449"/>
        <v>0</v>
      </c>
      <c r="QK21" s="61">
        <f t="shared" si="449"/>
        <v>0</v>
      </c>
      <c r="QL21" s="61">
        <f t="shared" si="449"/>
        <v>0</v>
      </c>
      <c r="QM21" s="197">
        <f t="shared" si="449"/>
        <v>0</v>
      </c>
      <c r="QN21" s="61">
        <f t="shared" si="449"/>
        <v>0</v>
      </c>
      <c r="QO21" s="61">
        <f t="shared" si="449"/>
        <v>0</v>
      </c>
      <c r="QP21" s="61">
        <f t="shared" si="449"/>
        <v>0</v>
      </c>
      <c r="QQ21" s="197">
        <f t="shared" si="449"/>
        <v>0</v>
      </c>
      <c r="QR21" s="61">
        <f t="shared" si="449"/>
        <v>0</v>
      </c>
      <c r="QS21" s="61">
        <f t="shared" si="449"/>
        <v>0</v>
      </c>
      <c r="QT21" s="61">
        <f t="shared" si="449"/>
        <v>0</v>
      </c>
      <c r="QU21" s="197">
        <f t="shared" si="449"/>
        <v>0</v>
      </c>
      <c r="QV21" s="61">
        <f t="shared" si="449"/>
        <v>0</v>
      </c>
      <c r="QW21" s="61">
        <f t="shared" si="449"/>
        <v>0</v>
      </c>
      <c r="QX21" s="61">
        <f t="shared" si="449"/>
        <v>0</v>
      </c>
      <c r="QY21" s="197">
        <f t="shared" si="449"/>
        <v>0</v>
      </c>
      <c r="QZ21" s="61">
        <f t="shared" si="449"/>
        <v>0</v>
      </c>
      <c r="RA21" s="61">
        <f t="shared" si="449"/>
        <v>0</v>
      </c>
      <c r="RB21" s="61">
        <f t="shared" si="449"/>
        <v>0</v>
      </c>
      <c r="RC21" s="86">
        <f t="shared" si="449"/>
        <v>0</v>
      </c>
      <c r="RD21" s="61">
        <f t="shared" si="449"/>
        <v>0</v>
      </c>
      <c r="RE21" s="61">
        <f t="shared" si="449"/>
        <v>0</v>
      </c>
      <c r="RF21" s="61">
        <f t="shared" si="449"/>
        <v>0</v>
      </c>
      <c r="RG21" s="197">
        <f t="shared" si="449"/>
        <v>0</v>
      </c>
      <c r="RH21" s="61">
        <f t="shared" si="449"/>
        <v>0</v>
      </c>
      <c r="RI21" s="61">
        <f t="shared" si="449"/>
        <v>0</v>
      </c>
      <c r="RJ21" s="61">
        <f t="shared" si="449"/>
        <v>0</v>
      </c>
      <c r="RK21" s="86">
        <f t="shared" si="449"/>
        <v>0</v>
      </c>
      <c r="RL21" s="61">
        <f t="shared" si="449"/>
        <v>0</v>
      </c>
      <c r="RM21" s="61">
        <f t="shared" si="449"/>
        <v>0</v>
      </c>
      <c r="RN21" s="61">
        <f t="shared" si="449"/>
        <v>0</v>
      </c>
      <c r="RO21" s="360">
        <f t="shared" si="449"/>
        <v>0</v>
      </c>
      <c r="RP21" s="300">
        <f t="shared" si="449"/>
        <v>0</v>
      </c>
      <c r="RQ21" s="300">
        <f t="shared" ref="RQ21:TG21" si="450">RQ22</f>
        <v>0</v>
      </c>
      <c r="RR21" s="300">
        <f t="shared" si="450"/>
        <v>0</v>
      </c>
      <c r="RS21" s="360">
        <f t="shared" si="450"/>
        <v>0</v>
      </c>
      <c r="RT21" s="300">
        <f t="shared" si="450"/>
        <v>0</v>
      </c>
      <c r="RU21" s="300">
        <f t="shared" si="450"/>
        <v>0</v>
      </c>
      <c r="RV21" s="300">
        <f t="shared" si="450"/>
        <v>0</v>
      </c>
      <c r="RW21" s="61">
        <f t="shared" si="450"/>
        <v>0</v>
      </c>
      <c r="RX21" s="61">
        <f t="shared" si="450"/>
        <v>0</v>
      </c>
      <c r="RY21" s="61">
        <f t="shared" si="450"/>
        <v>0</v>
      </c>
      <c r="RZ21" s="61">
        <f t="shared" si="450"/>
        <v>0</v>
      </c>
      <c r="SA21" s="86">
        <f t="shared" si="450"/>
        <v>0</v>
      </c>
      <c r="SB21" s="61">
        <f t="shared" si="450"/>
        <v>0</v>
      </c>
      <c r="SC21" s="61">
        <f t="shared" si="450"/>
        <v>0</v>
      </c>
      <c r="SD21" s="61">
        <f t="shared" si="450"/>
        <v>0</v>
      </c>
      <c r="SE21" s="197">
        <f t="shared" si="450"/>
        <v>0</v>
      </c>
      <c r="SF21" s="61">
        <f t="shared" si="450"/>
        <v>0</v>
      </c>
      <c r="SG21" s="61">
        <f t="shared" si="450"/>
        <v>0</v>
      </c>
      <c r="SH21" s="61">
        <f t="shared" si="450"/>
        <v>0</v>
      </c>
      <c r="SI21" s="197">
        <f t="shared" si="450"/>
        <v>0</v>
      </c>
      <c r="SJ21" s="61">
        <f t="shared" si="450"/>
        <v>0</v>
      </c>
      <c r="SK21" s="61">
        <f t="shared" si="450"/>
        <v>0</v>
      </c>
      <c r="SL21" s="61">
        <f t="shared" si="450"/>
        <v>0</v>
      </c>
      <c r="SM21" s="197">
        <f t="shared" si="450"/>
        <v>0</v>
      </c>
      <c r="SN21" s="61">
        <f t="shared" si="450"/>
        <v>0</v>
      </c>
      <c r="SO21" s="61">
        <f t="shared" si="450"/>
        <v>0</v>
      </c>
      <c r="SP21" s="61">
        <f t="shared" si="450"/>
        <v>0</v>
      </c>
      <c r="SQ21" s="197">
        <f t="shared" si="450"/>
        <v>0</v>
      </c>
      <c r="SR21" s="61">
        <f t="shared" si="450"/>
        <v>0</v>
      </c>
      <c r="SS21" s="61">
        <f t="shared" si="450"/>
        <v>0</v>
      </c>
      <c r="ST21" s="61">
        <f t="shared" si="450"/>
        <v>0</v>
      </c>
      <c r="SU21" s="197">
        <f t="shared" si="450"/>
        <v>66582.26999999999</v>
      </c>
      <c r="SV21" s="61">
        <f t="shared" si="450"/>
        <v>88731</v>
      </c>
      <c r="SW21" s="61">
        <f t="shared" si="450"/>
        <v>61998.94</v>
      </c>
      <c r="SX21" s="61">
        <f t="shared" si="450"/>
        <v>61998.94</v>
      </c>
      <c r="SY21" s="197">
        <f t="shared" si="450"/>
        <v>0</v>
      </c>
      <c r="SZ21" s="61">
        <f t="shared" si="450"/>
        <v>0</v>
      </c>
      <c r="TA21" s="61">
        <f t="shared" si="450"/>
        <v>0</v>
      </c>
      <c r="TB21" s="197">
        <f t="shared" si="450"/>
        <v>0</v>
      </c>
      <c r="TC21" s="197">
        <f t="shared" si="450"/>
        <v>0</v>
      </c>
      <c r="TD21" s="61">
        <f t="shared" si="450"/>
        <v>0</v>
      </c>
      <c r="TE21" s="61">
        <f t="shared" si="450"/>
        <v>0</v>
      </c>
      <c r="TF21" s="61">
        <f t="shared" si="450"/>
        <v>0</v>
      </c>
      <c r="TG21" s="197">
        <f t="shared" si="450"/>
        <v>0</v>
      </c>
      <c r="TH21" s="61">
        <f t="shared" ref="TH21:TI21" si="451">TH22</f>
        <v>0</v>
      </c>
      <c r="TI21" s="61">
        <f t="shared" si="451"/>
        <v>0</v>
      </c>
      <c r="TJ21" s="87">
        <f t="shared" ref="TJ21:TR21" si="452">TJ22</f>
        <v>0</v>
      </c>
      <c r="TK21" s="197">
        <f t="shared" si="452"/>
        <v>0</v>
      </c>
      <c r="TL21" s="61">
        <f t="shared" si="452"/>
        <v>0</v>
      </c>
      <c r="TM21" s="61">
        <f t="shared" si="452"/>
        <v>0</v>
      </c>
      <c r="TN21" s="87">
        <f t="shared" si="452"/>
        <v>0</v>
      </c>
      <c r="TO21" s="197">
        <f t="shared" si="452"/>
        <v>0</v>
      </c>
      <c r="TP21" s="61">
        <f t="shared" si="452"/>
        <v>0</v>
      </c>
      <c r="TQ21" s="61">
        <f t="shared" si="452"/>
        <v>0</v>
      </c>
      <c r="TR21" s="87">
        <f t="shared" si="452"/>
        <v>0</v>
      </c>
      <c r="TS21" s="278"/>
      <c r="TT21" s="278"/>
      <c r="TU21" s="278"/>
      <c r="TV21" s="278"/>
      <c r="TW21" s="278"/>
      <c r="TX21" s="278"/>
      <c r="TY21" s="278"/>
    </row>
    <row r="22" spans="1:545" outlineLevel="2" x14ac:dyDescent="0.2">
      <c r="A22" s="101" t="s">
        <v>310</v>
      </c>
      <c r="B22" s="102" t="s">
        <v>311</v>
      </c>
      <c r="C22" s="88">
        <f>G22+K22+O22+S22+W22+AA22+AE22+AI22+AM22+AQ22+AU22+AY22+BC22+BG22+BK22+BO22+BS22+BW22+CA22+CE22+CI22+CM22+CQ22+CU22+CY22+DC22+DG22+DK22+DO22+DS22+DW22+EA22+EE22+EI22+EM22+EQ22+EU22+EY22+FC22+FG22+FK22+FO22+FS22+FW22+GA22+GE22+GI22+GM22+GQ22+GU22+GY22+HC22+HG22+HK22+HO22+HS22+HW22+IA22+IE22+II22+IM22+IQ22+IU22+IY22+JC22+JG22+JK22+JO22+JS22+JW22+KA22+KE22+KI22+KM22+KQ22+KU22+KY22+LC22+LG22+LK22+LO22+LS22+LW22+MA22+ME22+MI22+MM22+MQ22+MU22+MY22+NC22+NG22+NK22+NO22+NS22+NW22+OA22+OE22+OI22+OM22+OQ22+OU22+OY22+PC22+PG22+PK22+PO22+PS22+PW22+QA22+QE22+QI22+QM22+QQ22+QU22+QY22+RC22+RG22+RK22+RO22+RS22+RW22+SA22+SE22+SI22+SM22+SQ22+SU22+SY22+TC22+TG22+TK22+TO22</f>
        <v>66582.26999999999</v>
      </c>
      <c r="D22" s="88">
        <f t="shared" ref="D22" si="453">H22+L22+P22+T22+X22+AB22+AF22+AJ22+AN22+AR22+AV22+AZ22+BD22+BH22+BL22+BP22+BT22+BX22+CB22+CF22+CJ22+CN22+CR22+CV22+CZ22+DD22+DH22+DL22+DP22+DT22+DX22+EB22+EF22+EJ22+EN22+ER22+EV22+EZ22+FD22+FH22+FL22+FP22+FT22+FX22+GB22+GF22+GJ22+GN22+GR22+GV22+GZ22+HD22+HH22+HL22+HP22+HT22+HX22+IB22+IF22+IJ22+IN22+IR22+IV22+IZ22+JD22+JH22+JL22+JP22+JT22+JX22+KB22+KF22+KJ22+KN22+KR22+KV22+KZ22+LD22+LH22+LL22+LP22+LT22+LX22+MB22+MF22+MJ22+MN22+MR22+MV22+MZ22+ND22+NH22+NL22+NP22+NT22+NX22+OB22+OF22+OJ22+ON22+OR22+OV22+OZ22+PD22+PH22+PL22+PP22+PT22+PX22+QB22+QF22+QJ22+QN22+QR22+QV22+QZ22+RD22+RH22+RL22+RP22+RT22+RX22+SB22+SF22+SJ22+SN22+SR22+SV22+SZ22+TD22+TH22+TL22+TP22</f>
        <v>88731</v>
      </c>
      <c r="E22" s="88">
        <f t="shared" ref="E22" si="454">I22+M22+Q22+U22+Y22+AC22+AG22+AK22+AO22+AS22+AW22+BA22+BE22+BI22+BM22+BQ22+BU22+BY22+CC22+CG22+CK22+CO22+CS22+CW22+DA22+DE22+DI22+DM22+DQ22+DU22+DY22+EC22+EG22+EK22+EO22+ES22+EW22+FA22+FE22+FI22+FM22+FQ22+FU22+FY22+GC22+GG22+GK22+GO22+GS22+GW22+HA22+HE22+HI22+HM22+HQ22+HU22+HY22+IC22+IG22+IK22+IO22+IS22+IW22+JA22+JE22+JI22+JM22+JQ22+JU22+JY22+KC22+KG22+KK22+KO22+KS22+KW22+LA22+LE22+LI22+LM22+LQ22+LU22+LY22+MC22+MG22+MK22+MO22+MS22+MW22+NA22+NE22+NI22+NM22+NQ22+NU22+NY22+OC22+OG22+OK22+OO22+OS22+OW22+PA22+PE22+PI22+PM22+PQ22+PU22+PY22+QC22+QG22+QK22+QO22+QS22+QW22+RA22+RE22+RI22+RM22+RQ22+RU22+RY22+SC22+SG22+SK22+SO22+SS22+SW22+TA22+TE22+TI22+TM22+TQ22</f>
        <v>61998.94</v>
      </c>
      <c r="F22" s="88">
        <f t="shared" ref="F22" si="455">J22+N22+R22+V22+Z22+AD22+AH22+AL22+AP22+AT22+AX22+BB22+BF22+BJ22+BN22+BR22+BV22+BZ22+CD22+CH22+CL22+CP22+CT22+CX22+DB22+DF22+DJ22+DN22+DR22+DV22+DZ22+ED22+EH22+EL22+EP22+ET22+EX22+FB22+FF22+FJ22+FN22+FR22+FV22+FZ22+GD22+GH22+GL22+GP22+GT22+GX22+HB22+HF22+HJ22+HN22+HR22+HV22+HZ22+ID22+IH22+IL22+IP22+IT22+IX22+JB22+JF22+JJ22+JN22+JR22+JV22+JZ22+KD22+KH22+KL22+KP22+KT22+KX22+LB22+LF22+LJ22+LN22+LR22+LV22+LZ22+MD22+MH22+ML22+MP22+MT22+MX22+NB22+NF22+NJ22+NN22+NR22+NV22+NZ22+OD22+OH22+OL22+OP22+OT22+OX22+PB22+PF22+PJ22+PN22+PR22+PV22+PZ22+QD22+QH22+QL22+QP22+QT22+QX22+RB22+RF22+RJ22+RN22+RR22+RV22+RZ22+SD22+SH22+SL22+SP22+ST22+SX22+TB22+TF22+TJ22+TN22+TR22</f>
        <v>61998.94</v>
      </c>
      <c r="G22" s="88"/>
      <c r="H22" s="63"/>
      <c r="I22" s="63"/>
      <c r="J22" s="63"/>
      <c r="K22" s="88"/>
      <c r="L22" s="63"/>
      <c r="M22" s="63"/>
      <c r="N22" s="63"/>
      <c r="O22" s="88"/>
      <c r="P22" s="63"/>
      <c r="Q22" s="63"/>
      <c r="R22" s="63"/>
      <c r="S22" s="88"/>
      <c r="T22" s="63"/>
      <c r="U22" s="63"/>
      <c r="V22" s="63"/>
      <c r="W22" s="88"/>
      <c r="X22" s="63"/>
      <c r="Y22" s="63"/>
      <c r="Z22" s="63"/>
      <c r="AA22" s="88"/>
      <c r="AB22" s="63"/>
      <c r="AC22" s="63"/>
      <c r="AD22" s="63"/>
      <c r="AE22" s="88"/>
      <c r="AF22" s="63"/>
      <c r="AG22" s="63"/>
      <c r="AH22" s="63"/>
      <c r="AI22" s="88"/>
      <c r="AJ22" s="63"/>
      <c r="AK22" s="63"/>
      <c r="AL22" s="63"/>
      <c r="AM22" s="88"/>
      <c r="AN22" s="63"/>
      <c r="AO22" s="63"/>
      <c r="AP22" s="63"/>
      <c r="AQ22" s="88"/>
      <c r="AR22" s="63"/>
      <c r="AS22" s="63"/>
      <c r="AT22" s="63"/>
      <c r="AU22" s="88"/>
      <c r="AV22" s="63"/>
      <c r="AW22" s="63"/>
      <c r="AX22" s="63"/>
      <c r="AY22" s="88"/>
      <c r="AZ22" s="63"/>
      <c r="BA22" s="63"/>
      <c r="BB22" s="63"/>
      <c r="BC22" s="88"/>
      <c r="BD22" s="63"/>
      <c r="BE22" s="63"/>
      <c r="BF22" s="63"/>
      <c r="BG22" s="88"/>
      <c r="BH22" s="63"/>
      <c r="BI22" s="63"/>
      <c r="BJ22" s="63"/>
      <c r="BK22" s="88"/>
      <c r="BL22" s="63"/>
      <c r="BM22" s="63"/>
      <c r="BN22" s="63"/>
      <c r="BO22" s="88"/>
      <c r="BP22" s="63"/>
      <c r="BQ22" s="63"/>
      <c r="BR22" s="63"/>
      <c r="BS22" s="88"/>
      <c r="BT22" s="63"/>
      <c r="BU22" s="63"/>
      <c r="BV22" s="63"/>
      <c r="BW22" s="88"/>
      <c r="BX22" s="63"/>
      <c r="BY22" s="63"/>
      <c r="BZ22" s="63"/>
      <c r="CA22" s="88"/>
      <c r="CB22" s="63"/>
      <c r="CC22" s="63"/>
      <c r="CD22" s="63"/>
      <c r="CE22" s="88"/>
      <c r="CF22" s="63"/>
      <c r="CG22" s="63"/>
      <c r="CH22" s="63"/>
      <c r="CI22" s="88"/>
      <c r="CJ22" s="63"/>
      <c r="CK22" s="63"/>
      <c r="CL22" s="63"/>
      <c r="CM22" s="88"/>
      <c r="CN22" s="63"/>
      <c r="CO22" s="63"/>
      <c r="CP22" s="63"/>
      <c r="CQ22" s="88"/>
      <c r="CR22" s="63"/>
      <c r="CS22" s="63"/>
      <c r="CT22" s="63"/>
      <c r="CU22" s="88"/>
      <c r="CV22" s="63"/>
      <c r="CW22" s="63"/>
      <c r="CX22" s="63"/>
      <c r="CY22" s="88"/>
      <c r="CZ22" s="63"/>
      <c r="DA22" s="63"/>
      <c r="DB22" s="63"/>
      <c r="DC22" s="88"/>
      <c r="DD22" s="63"/>
      <c r="DE22" s="63"/>
      <c r="DF22" s="63"/>
      <c r="DG22" s="88"/>
      <c r="DH22" s="63"/>
      <c r="DI22" s="63"/>
      <c r="DJ22" s="63"/>
      <c r="DK22" s="88"/>
      <c r="DL22" s="63"/>
      <c r="DM22" s="63"/>
      <c r="DN22" s="63"/>
      <c r="DO22" s="88"/>
      <c r="DP22" s="63"/>
      <c r="DQ22" s="63"/>
      <c r="DR22" s="63"/>
      <c r="DS22" s="88"/>
      <c r="DT22" s="63"/>
      <c r="DU22" s="63"/>
      <c r="DV22" s="63"/>
      <c r="DW22" s="88"/>
      <c r="DX22" s="63"/>
      <c r="DY22" s="63"/>
      <c r="DZ22" s="63"/>
      <c r="EA22" s="88"/>
      <c r="EB22" s="63"/>
      <c r="EC22" s="63"/>
      <c r="ED22" s="63"/>
      <c r="EE22" s="88"/>
      <c r="EF22" s="63"/>
      <c r="EG22" s="63"/>
      <c r="EH22" s="63"/>
      <c r="EI22" s="88"/>
      <c r="EJ22" s="63"/>
      <c r="EK22" s="63"/>
      <c r="EL22" s="63"/>
      <c r="EM22" s="88"/>
      <c r="EN22" s="63"/>
      <c r="EO22" s="63"/>
      <c r="EP22" s="63"/>
      <c r="EQ22" s="88"/>
      <c r="ER22" s="63"/>
      <c r="ES22" s="63"/>
      <c r="ET22" s="63"/>
      <c r="EU22" s="88"/>
      <c r="EV22" s="63"/>
      <c r="EW22" s="63"/>
      <c r="EX22" s="63"/>
      <c r="EY22" s="88"/>
      <c r="EZ22" s="63"/>
      <c r="FA22" s="63"/>
      <c r="FB22" s="63"/>
      <c r="FC22" s="88"/>
      <c r="FD22" s="63"/>
      <c r="FE22" s="63"/>
      <c r="FF22" s="63"/>
      <c r="FG22" s="88"/>
      <c r="FH22" s="63"/>
      <c r="FI22" s="63"/>
      <c r="FJ22" s="63"/>
      <c r="FK22" s="88"/>
      <c r="FL22" s="63"/>
      <c r="FM22" s="63"/>
      <c r="FN22" s="63"/>
      <c r="FO22" s="88"/>
      <c r="FP22" s="63"/>
      <c r="FQ22" s="63"/>
      <c r="FR22" s="63"/>
      <c r="FS22" s="198"/>
      <c r="FT22" s="63"/>
      <c r="FU22" s="63"/>
      <c r="FV22" s="187"/>
      <c r="FW22" s="88"/>
      <c r="FX22" s="63"/>
      <c r="FY22" s="63"/>
      <c r="FZ22" s="187"/>
      <c r="GA22" s="88"/>
      <c r="GB22" s="63"/>
      <c r="GC22" s="63"/>
      <c r="GD22" s="187"/>
      <c r="GE22" s="88"/>
      <c r="GF22" s="63"/>
      <c r="GG22" s="63"/>
      <c r="GH22" s="187"/>
      <c r="GI22" s="88"/>
      <c r="GJ22" s="63"/>
      <c r="GK22" s="63"/>
      <c r="GL22" s="187"/>
      <c r="GM22" s="88"/>
      <c r="GN22" s="63"/>
      <c r="GO22" s="63"/>
      <c r="GP22" s="63"/>
      <c r="GQ22" s="88"/>
      <c r="GR22" s="63"/>
      <c r="GS22" s="63"/>
      <c r="GT22" s="63"/>
      <c r="GU22" s="88"/>
      <c r="GV22" s="63"/>
      <c r="GW22" s="63"/>
      <c r="GX22" s="63"/>
      <c r="GY22" s="88"/>
      <c r="GZ22" s="63"/>
      <c r="HA22" s="63"/>
      <c r="HB22" s="63"/>
      <c r="HC22" s="88"/>
      <c r="HD22" s="63"/>
      <c r="HE22" s="63"/>
      <c r="HF22" s="63"/>
      <c r="HG22" s="88"/>
      <c r="HH22" s="63"/>
      <c r="HI22" s="63"/>
      <c r="HJ22" s="63"/>
      <c r="HK22" s="88"/>
      <c r="HL22" s="63"/>
      <c r="HM22" s="63"/>
      <c r="HN22" s="63"/>
      <c r="HO22" s="88"/>
      <c r="HP22" s="63"/>
      <c r="HQ22" s="63"/>
      <c r="HR22" s="63"/>
      <c r="HS22" s="88"/>
      <c r="HT22" s="63"/>
      <c r="HU22" s="63"/>
      <c r="HV22" s="63"/>
      <c r="HW22" s="88"/>
      <c r="HX22" s="63"/>
      <c r="HY22" s="63"/>
      <c r="HZ22" s="63"/>
      <c r="IA22" s="88"/>
      <c r="IB22" s="63"/>
      <c r="IC22" s="63"/>
      <c r="ID22" s="63"/>
      <c r="IE22" s="88"/>
      <c r="IF22" s="63"/>
      <c r="IG22" s="63"/>
      <c r="IH22" s="63"/>
      <c r="II22" s="88"/>
      <c r="IJ22" s="63"/>
      <c r="IK22" s="63"/>
      <c r="IL22" s="63"/>
      <c r="IM22" s="88"/>
      <c r="IN22" s="63"/>
      <c r="IO22" s="63"/>
      <c r="IP22" s="63"/>
      <c r="IQ22" s="88"/>
      <c r="IR22" s="63"/>
      <c r="IS22" s="63"/>
      <c r="IT22" s="63"/>
      <c r="IU22" s="88"/>
      <c r="IV22" s="63"/>
      <c r="IW22" s="63"/>
      <c r="IX22" s="63"/>
      <c r="IY22" s="88"/>
      <c r="IZ22" s="63"/>
      <c r="JA22" s="63"/>
      <c r="JB22" s="63"/>
      <c r="JC22" s="88"/>
      <c r="JD22" s="63"/>
      <c r="JE22" s="63"/>
      <c r="JF22" s="63"/>
      <c r="JG22" s="88"/>
      <c r="JH22" s="63"/>
      <c r="JI22" s="63"/>
      <c r="JJ22" s="63"/>
      <c r="JK22" s="88"/>
      <c r="JL22" s="63"/>
      <c r="JM22" s="63"/>
      <c r="JN22" s="63"/>
      <c r="JO22" s="88"/>
      <c r="JP22" s="63"/>
      <c r="JQ22" s="63"/>
      <c r="JR22" s="63"/>
      <c r="JS22" s="88"/>
      <c r="JT22" s="63"/>
      <c r="JU22" s="63"/>
      <c r="JV22" s="63"/>
      <c r="JW22" s="63"/>
      <c r="JX22" s="63"/>
      <c r="JY22" s="63"/>
      <c r="JZ22" s="63"/>
      <c r="KA22" s="88"/>
      <c r="KB22" s="63"/>
      <c r="KC22" s="63"/>
      <c r="KD22" s="187"/>
      <c r="KE22" s="88"/>
      <c r="KF22" s="63"/>
      <c r="KG22" s="63"/>
      <c r="KH22" s="187"/>
      <c r="KI22" s="88"/>
      <c r="KJ22" s="63"/>
      <c r="KK22" s="63"/>
      <c r="KL22" s="187"/>
      <c r="KM22" s="88"/>
      <c r="KN22" s="63"/>
      <c r="KO22" s="63"/>
      <c r="KP22" s="187"/>
      <c r="KQ22" s="88"/>
      <c r="KR22" s="63"/>
      <c r="KS22" s="63"/>
      <c r="KT22" s="187"/>
      <c r="KU22" s="88"/>
      <c r="KV22" s="63"/>
      <c r="KW22" s="63"/>
      <c r="KX22" s="187"/>
      <c r="KY22" s="88"/>
      <c r="KZ22" s="63"/>
      <c r="LA22" s="63"/>
      <c r="LB22" s="187"/>
      <c r="LC22" s="88"/>
      <c r="LD22" s="63"/>
      <c r="LE22" s="63"/>
      <c r="LF22" s="187"/>
      <c r="LG22" s="88"/>
      <c r="LH22" s="63"/>
      <c r="LI22" s="63"/>
      <c r="LJ22" s="187"/>
      <c r="LK22" s="88"/>
      <c r="LL22" s="63"/>
      <c r="LM22" s="63"/>
      <c r="LN22" s="187"/>
      <c r="LO22" s="88"/>
      <c r="LP22" s="63"/>
      <c r="LQ22" s="63"/>
      <c r="LR22" s="187"/>
      <c r="LS22" s="88"/>
      <c r="LT22" s="63"/>
      <c r="LU22" s="63"/>
      <c r="LV22" s="187"/>
      <c r="LW22" s="88"/>
      <c r="LX22" s="63"/>
      <c r="LY22" s="63"/>
      <c r="LZ22" s="187"/>
      <c r="MA22" s="88"/>
      <c r="MB22" s="63"/>
      <c r="MC22" s="63"/>
      <c r="MD22" s="187"/>
      <c r="ME22" s="88"/>
      <c r="MF22" s="63"/>
      <c r="MG22" s="63"/>
      <c r="MH22" s="187"/>
      <c r="MI22" s="88"/>
      <c r="MJ22" s="63"/>
      <c r="MK22" s="63"/>
      <c r="ML22" s="187"/>
      <c r="MM22" s="88"/>
      <c r="MN22" s="63"/>
      <c r="MO22" s="63"/>
      <c r="MP22" s="187"/>
      <c r="MQ22" s="88"/>
      <c r="MR22" s="63"/>
      <c r="MS22" s="63"/>
      <c r="MT22" s="187"/>
      <c r="MU22" s="88"/>
      <c r="MV22" s="63"/>
      <c r="MW22" s="63"/>
      <c r="MX22" s="187"/>
      <c r="MY22" s="88"/>
      <c r="MZ22" s="63"/>
      <c r="NA22" s="63"/>
      <c r="NB22" s="187"/>
      <c r="NC22" s="88"/>
      <c r="ND22" s="63"/>
      <c r="NE22" s="63"/>
      <c r="NF22" s="187"/>
      <c r="NG22" s="88"/>
      <c r="NH22" s="63"/>
      <c r="NI22" s="63"/>
      <c r="NJ22" s="187"/>
      <c r="NK22" s="88"/>
      <c r="NL22" s="63"/>
      <c r="NM22" s="63"/>
      <c r="NN22" s="187"/>
      <c r="NO22" s="88"/>
      <c r="NP22" s="63"/>
      <c r="NQ22" s="63"/>
      <c r="NR22" s="187"/>
      <c r="NS22" s="88"/>
      <c r="NT22" s="63"/>
      <c r="NU22" s="63"/>
      <c r="NV22" s="187"/>
      <c r="NW22" s="88"/>
      <c r="NX22" s="63"/>
      <c r="NY22" s="63"/>
      <c r="NZ22" s="187"/>
      <c r="OA22" s="88"/>
      <c r="OB22" s="63"/>
      <c r="OC22" s="63"/>
      <c r="OD22" s="63"/>
      <c r="OE22" s="88"/>
      <c r="OF22" s="63"/>
      <c r="OG22" s="63"/>
      <c r="OH22" s="63"/>
      <c r="OI22" s="88"/>
      <c r="OJ22" s="63"/>
      <c r="OK22" s="63"/>
      <c r="OL22" s="63"/>
      <c r="OM22" s="88"/>
      <c r="ON22" s="63"/>
      <c r="OO22" s="63"/>
      <c r="OP22" s="63"/>
      <c r="OQ22" s="198"/>
      <c r="OR22" s="63"/>
      <c r="OS22" s="63"/>
      <c r="OT22" s="63"/>
      <c r="OU22" s="88"/>
      <c r="OV22" s="63"/>
      <c r="OW22" s="63"/>
      <c r="OX22" s="63"/>
      <c r="OY22" s="198"/>
      <c r="OZ22" s="63"/>
      <c r="PA22" s="63"/>
      <c r="PB22" s="63"/>
      <c r="PC22" s="88"/>
      <c r="PD22" s="63"/>
      <c r="PE22" s="63"/>
      <c r="PF22" s="63"/>
      <c r="PG22" s="198"/>
      <c r="PH22" s="63"/>
      <c r="PI22" s="63"/>
      <c r="PJ22" s="63"/>
      <c r="PK22" s="88"/>
      <c r="PL22" s="63"/>
      <c r="PM22" s="63"/>
      <c r="PN22" s="63"/>
      <c r="PO22" s="198"/>
      <c r="PP22" s="63"/>
      <c r="PQ22" s="63"/>
      <c r="PR22" s="63"/>
      <c r="PS22" s="88"/>
      <c r="PT22" s="63"/>
      <c r="PU22" s="63"/>
      <c r="PV22" s="63"/>
      <c r="PW22" s="198"/>
      <c r="PX22" s="63"/>
      <c r="PY22" s="63"/>
      <c r="PZ22" s="63"/>
      <c r="QA22" s="88"/>
      <c r="QB22" s="63"/>
      <c r="QC22" s="63"/>
      <c r="QD22" s="63"/>
      <c r="QE22" s="198"/>
      <c r="QF22" s="63"/>
      <c r="QG22" s="63"/>
      <c r="QH22" s="63"/>
      <c r="QI22" s="88"/>
      <c r="QJ22" s="63"/>
      <c r="QK22" s="63"/>
      <c r="QL22" s="63"/>
      <c r="QM22" s="198"/>
      <c r="QN22" s="63"/>
      <c r="QO22" s="63"/>
      <c r="QP22" s="63"/>
      <c r="QQ22" s="198"/>
      <c r="QR22" s="63"/>
      <c r="QS22" s="63"/>
      <c r="QT22" s="63"/>
      <c r="QU22" s="198"/>
      <c r="QV22" s="63"/>
      <c r="QW22" s="63"/>
      <c r="QX22" s="63"/>
      <c r="QY22" s="198"/>
      <c r="QZ22" s="63"/>
      <c r="RA22" s="63"/>
      <c r="RB22" s="63"/>
      <c r="RC22" s="88"/>
      <c r="RD22" s="63"/>
      <c r="RE22" s="63"/>
      <c r="RF22" s="63"/>
      <c r="RG22" s="198"/>
      <c r="RH22" s="63"/>
      <c r="RI22" s="63"/>
      <c r="RJ22" s="63"/>
      <c r="RK22" s="88"/>
      <c r="RL22" s="63"/>
      <c r="RM22" s="63"/>
      <c r="RN22" s="63"/>
      <c r="RO22" s="198"/>
      <c r="RP22" s="63"/>
      <c r="RQ22" s="63"/>
      <c r="RR22" s="63"/>
      <c r="RS22" s="198"/>
      <c r="RT22" s="63"/>
      <c r="RU22" s="63"/>
      <c r="RV22" s="63"/>
      <c r="RW22" s="63"/>
      <c r="RX22" s="63"/>
      <c r="RY22" s="63"/>
      <c r="RZ22" s="63"/>
      <c r="SA22" s="88"/>
      <c r="SB22" s="63"/>
      <c r="SC22" s="63"/>
      <c r="SD22" s="63"/>
      <c r="SE22" s="198"/>
      <c r="SF22" s="63"/>
      <c r="SG22" s="63"/>
      <c r="SH22" s="63"/>
      <c r="SI22" s="198"/>
      <c r="SJ22" s="63"/>
      <c r="SK22" s="63"/>
      <c r="SL22" s="63"/>
      <c r="SM22" s="198"/>
      <c r="SN22" s="63"/>
      <c r="SO22" s="63"/>
      <c r="SP22" s="63"/>
      <c r="SQ22" s="198"/>
      <c r="SR22" s="63"/>
      <c r="SS22" s="63"/>
      <c r="ST22" s="63"/>
      <c r="SU22" s="198">
        <f>32695+33887.27</f>
        <v>66582.26999999999</v>
      </c>
      <c r="SV22" s="63">
        <v>88731</v>
      </c>
      <c r="SW22" s="63">
        <v>61998.94</v>
      </c>
      <c r="SX22" s="63">
        <v>61998.94</v>
      </c>
      <c r="SY22" s="198"/>
      <c r="SZ22" s="63"/>
      <c r="TA22" s="63"/>
      <c r="TB22" s="198"/>
      <c r="TC22" s="198"/>
      <c r="TD22" s="63"/>
      <c r="TE22" s="63"/>
      <c r="TF22" s="63"/>
      <c r="TG22" s="198"/>
      <c r="TH22" s="63"/>
      <c r="TI22" s="63"/>
      <c r="TJ22" s="89"/>
      <c r="TK22" s="198"/>
      <c r="TL22" s="63"/>
      <c r="TM22" s="63"/>
      <c r="TN22" s="89"/>
      <c r="TO22" s="198"/>
      <c r="TP22" s="63"/>
      <c r="TQ22" s="63"/>
      <c r="TR22" s="89"/>
      <c r="TS22" s="267"/>
      <c r="TT22" s="267"/>
      <c r="TU22" s="267"/>
      <c r="TV22" s="267"/>
      <c r="TW22" s="267"/>
      <c r="TX22" s="267"/>
      <c r="TY22" s="267"/>
    </row>
    <row r="23" spans="1:545" s="48" customFormat="1" outlineLevel="1" x14ac:dyDescent="0.2">
      <c r="A23" s="99" t="s">
        <v>312</v>
      </c>
      <c r="B23" s="100" t="s">
        <v>313</v>
      </c>
      <c r="C23" s="86">
        <f>C24+C25+C26+C27</f>
        <v>56000</v>
      </c>
      <c r="D23" s="61">
        <f t="shared" ref="D23:Q23" si="456">D24+D25+D26+D27</f>
        <v>54906</v>
      </c>
      <c r="E23" s="185">
        <f t="shared" si="456"/>
        <v>29126.52</v>
      </c>
      <c r="F23" s="185">
        <f t="shared" ref="F23" si="457">F24+F25+F26+F27</f>
        <v>29126.52</v>
      </c>
      <c r="G23" s="86">
        <f t="shared" si="456"/>
        <v>0</v>
      </c>
      <c r="H23" s="61">
        <f t="shared" si="456"/>
        <v>0</v>
      </c>
      <c r="I23" s="61">
        <f t="shared" si="456"/>
        <v>0</v>
      </c>
      <c r="J23" s="61">
        <f t="shared" ref="J23" si="458">J24+J25+J26+J27</f>
        <v>0</v>
      </c>
      <c r="K23" s="86">
        <f t="shared" si="456"/>
        <v>0</v>
      </c>
      <c r="L23" s="61">
        <f t="shared" si="456"/>
        <v>0</v>
      </c>
      <c r="M23" s="61">
        <f t="shared" si="456"/>
        <v>0</v>
      </c>
      <c r="N23" s="61">
        <f t="shared" ref="N23" si="459">N24+N25+N26+N27</f>
        <v>0</v>
      </c>
      <c r="O23" s="86">
        <f t="shared" si="456"/>
        <v>0</v>
      </c>
      <c r="P23" s="61">
        <f t="shared" si="456"/>
        <v>0</v>
      </c>
      <c r="Q23" s="61">
        <f t="shared" si="456"/>
        <v>0</v>
      </c>
      <c r="R23" s="61">
        <f t="shared" ref="R23" si="460">R24+R25+R26+R27</f>
        <v>0</v>
      </c>
      <c r="S23" s="86">
        <f t="shared" ref="S23:AS23" si="461">S24+S25+S26+S27</f>
        <v>0</v>
      </c>
      <c r="T23" s="61">
        <f t="shared" si="461"/>
        <v>0</v>
      </c>
      <c r="U23" s="61">
        <f t="shared" si="461"/>
        <v>0</v>
      </c>
      <c r="V23" s="61">
        <f t="shared" ref="V23" si="462">V24+V25+V26+V27</f>
        <v>0</v>
      </c>
      <c r="W23" s="86">
        <f t="shared" si="461"/>
        <v>0</v>
      </c>
      <c r="X23" s="61">
        <f t="shared" si="461"/>
        <v>0</v>
      </c>
      <c r="Y23" s="61">
        <f t="shared" si="461"/>
        <v>0</v>
      </c>
      <c r="Z23" s="61">
        <f t="shared" ref="Z23" si="463">Z24+Z25+Z26+Z27</f>
        <v>0</v>
      </c>
      <c r="AA23" s="86">
        <f t="shared" si="461"/>
        <v>0</v>
      </c>
      <c r="AB23" s="61">
        <f t="shared" si="461"/>
        <v>0</v>
      </c>
      <c r="AC23" s="61">
        <f t="shared" si="461"/>
        <v>0</v>
      </c>
      <c r="AD23" s="61">
        <f t="shared" ref="AD23" si="464">AD24+AD25+AD26+AD27</f>
        <v>0</v>
      </c>
      <c r="AE23" s="86">
        <f t="shared" si="461"/>
        <v>0</v>
      </c>
      <c r="AF23" s="61">
        <f t="shared" si="461"/>
        <v>0</v>
      </c>
      <c r="AG23" s="61">
        <f t="shared" si="461"/>
        <v>0</v>
      </c>
      <c r="AH23" s="61">
        <f t="shared" ref="AH23" si="465">AH24+AH25+AH26+AH27</f>
        <v>0</v>
      </c>
      <c r="AI23" s="86">
        <f t="shared" si="461"/>
        <v>0</v>
      </c>
      <c r="AJ23" s="61">
        <f t="shared" si="461"/>
        <v>0</v>
      </c>
      <c r="AK23" s="61">
        <f t="shared" si="461"/>
        <v>0</v>
      </c>
      <c r="AL23" s="61">
        <f t="shared" ref="AL23" si="466">AL24+AL25+AL26+AL27</f>
        <v>0</v>
      </c>
      <c r="AM23" s="86">
        <f t="shared" si="461"/>
        <v>0</v>
      </c>
      <c r="AN23" s="61">
        <f t="shared" si="461"/>
        <v>0</v>
      </c>
      <c r="AO23" s="61">
        <f t="shared" si="461"/>
        <v>0</v>
      </c>
      <c r="AP23" s="61">
        <f t="shared" ref="AP23" si="467">AP24+AP25+AP26+AP27</f>
        <v>0</v>
      </c>
      <c r="AQ23" s="86">
        <f t="shared" si="461"/>
        <v>0</v>
      </c>
      <c r="AR23" s="61">
        <f t="shared" si="461"/>
        <v>0</v>
      </c>
      <c r="AS23" s="61">
        <f t="shared" si="461"/>
        <v>0</v>
      </c>
      <c r="AT23" s="61">
        <f t="shared" ref="AT23" si="468">AT24+AT25+AT26+AT27</f>
        <v>0</v>
      </c>
      <c r="AU23" s="86">
        <f t="shared" ref="AU23:BM23" si="469">AU24+AU25+AU26+AU27</f>
        <v>0</v>
      </c>
      <c r="AV23" s="61">
        <f t="shared" si="469"/>
        <v>0</v>
      </c>
      <c r="AW23" s="61">
        <f t="shared" si="469"/>
        <v>0</v>
      </c>
      <c r="AX23" s="61">
        <f t="shared" ref="AX23" si="470">AX24+AX25+AX26+AX27</f>
        <v>0</v>
      </c>
      <c r="AY23" s="86">
        <f t="shared" si="469"/>
        <v>0</v>
      </c>
      <c r="AZ23" s="61">
        <f t="shared" si="469"/>
        <v>0</v>
      </c>
      <c r="BA23" s="61">
        <f t="shared" si="469"/>
        <v>0</v>
      </c>
      <c r="BB23" s="61">
        <f t="shared" ref="BB23" si="471">BB24+BB25+BB26+BB27</f>
        <v>0</v>
      </c>
      <c r="BC23" s="86">
        <f t="shared" si="469"/>
        <v>0</v>
      </c>
      <c r="BD23" s="61">
        <f t="shared" si="469"/>
        <v>0</v>
      </c>
      <c r="BE23" s="61">
        <f t="shared" si="469"/>
        <v>0</v>
      </c>
      <c r="BF23" s="61">
        <f t="shared" ref="BF23" si="472">BF24+BF25+BF26+BF27</f>
        <v>0</v>
      </c>
      <c r="BG23" s="86">
        <f t="shared" si="469"/>
        <v>0</v>
      </c>
      <c r="BH23" s="61">
        <f t="shared" si="469"/>
        <v>0</v>
      </c>
      <c r="BI23" s="61">
        <f t="shared" si="469"/>
        <v>0</v>
      </c>
      <c r="BJ23" s="61">
        <f t="shared" ref="BJ23" si="473">BJ24+BJ25+BJ26+BJ27</f>
        <v>0</v>
      </c>
      <c r="BK23" s="86">
        <f t="shared" si="469"/>
        <v>0</v>
      </c>
      <c r="BL23" s="61">
        <f t="shared" si="469"/>
        <v>0</v>
      </c>
      <c r="BM23" s="61">
        <f t="shared" si="469"/>
        <v>0</v>
      </c>
      <c r="BN23" s="61">
        <f t="shared" ref="BN23" si="474">BN24+BN25+BN26+BN27</f>
        <v>0</v>
      </c>
      <c r="BO23" s="86">
        <f t="shared" ref="BO23:CI23" si="475">BO24+BO25+BO26+BO27</f>
        <v>0</v>
      </c>
      <c r="BP23" s="61">
        <f t="shared" si="475"/>
        <v>0</v>
      </c>
      <c r="BQ23" s="61">
        <f t="shared" si="475"/>
        <v>0</v>
      </c>
      <c r="BR23" s="61">
        <f t="shared" ref="BR23" si="476">BR24+BR25+BR26+BR27</f>
        <v>0</v>
      </c>
      <c r="BS23" s="86">
        <f t="shared" si="475"/>
        <v>0</v>
      </c>
      <c r="BT23" s="61">
        <f t="shared" si="475"/>
        <v>0</v>
      </c>
      <c r="BU23" s="61">
        <f t="shared" si="475"/>
        <v>0</v>
      </c>
      <c r="BV23" s="61">
        <f t="shared" ref="BV23" si="477">BV24+BV25+BV26+BV27</f>
        <v>0</v>
      </c>
      <c r="BW23" s="86">
        <f t="shared" si="475"/>
        <v>0</v>
      </c>
      <c r="BX23" s="61">
        <f t="shared" si="475"/>
        <v>0</v>
      </c>
      <c r="BY23" s="61">
        <f t="shared" si="475"/>
        <v>0</v>
      </c>
      <c r="BZ23" s="61">
        <f t="shared" ref="BZ23" si="478">BZ24+BZ25+BZ26+BZ27</f>
        <v>0</v>
      </c>
      <c r="CA23" s="86">
        <f>CA24+CA25+CA26+CA27</f>
        <v>0</v>
      </c>
      <c r="CB23" s="61">
        <f>CB24+CB25+CB26+CB27</f>
        <v>0</v>
      </c>
      <c r="CC23" s="61">
        <f>CC24+CC25+CC26+CC27</f>
        <v>0</v>
      </c>
      <c r="CD23" s="61">
        <f>CD24+CD25+CD26+CD27</f>
        <v>0</v>
      </c>
      <c r="CE23" s="86">
        <f t="shared" si="475"/>
        <v>0</v>
      </c>
      <c r="CF23" s="61">
        <f t="shared" si="475"/>
        <v>0</v>
      </c>
      <c r="CG23" s="61">
        <f t="shared" si="475"/>
        <v>0</v>
      </c>
      <c r="CH23" s="61">
        <f t="shared" ref="CH23" si="479">CH24+CH25+CH26+CH27</f>
        <v>0</v>
      </c>
      <c r="CI23" s="86">
        <f t="shared" si="475"/>
        <v>0</v>
      </c>
      <c r="CJ23" s="61">
        <f t="shared" ref="CJ23:DM23" si="480">CJ24+CJ25+CJ26+CJ27</f>
        <v>0</v>
      </c>
      <c r="CK23" s="61">
        <f t="shared" si="480"/>
        <v>0</v>
      </c>
      <c r="CL23" s="61">
        <f t="shared" ref="CL23" si="481">CL24+CL25+CL26+CL27</f>
        <v>0</v>
      </c>
      <c r="CM23" s="86">
        <f t="shared" si="480"/>
        <v>0</v>
      </c>
      <c r="CN23" s="61">
        <f t="shared" si="480"/>
        <v>0</v>
      </c>
      <c r="CO23" s="61">
        <f t="shared" si="480"/>
        <v>0</v>
      </c>
      <c r="CP23" s="61">
        <f t="shared" ref="CP23" si="482">CP24+CP25+CP26+CP27</f>
        <v>0</v>
      </c>
      <c r="CQ23" s="86">
        <f>CQ24+CQ25+CQ26+CQ27</f>
        <v>0</v>
      </c>
      <c r="CR23" s="61">
        <f t="shared" si="480"/>
        <v>0</v>
      </c>
      <c r="CS23" s="61">
        <f t="shared" si="480"/>
        <v>0</v>
      </c>
      <c r="CT23" s="61">
        <f t="shared" ref="CT23" si="483">CT24+CT25+CT26+CT27</f>
        <v>0</v>
      </c>
      <c r="CU23" s="86">
        <f t="shared" si="480"/>
        <v>0</v>
      </c>
      <c r="CV23" s="61">
        <f t="shared" si="480"/>
        <v>0</v>
      </c>
      <c r="CW23" s="61">
        <f t="shared" si="480"/>
        <v>0</v>
      </c>
      <c r="CX23" s="61">
        <f t="shared" ref="CX23" si="484">CX24+CX25+CX26+CX27</f>
        <v>0</v>
      </c>
      <c r="CY23" s="86">
        <f t="shared" si="480"/>
        <v>0</v>
      </c>
      <c r="CZ23" s="61">
        <f t="shared" si="480"/>
        <v>0</v>
      </c>
      <c r="DA23" s="61">
        <f t="shared" si="480"/>
        <v>0</v>
      </c>
      <c r="DB23" s="61">
        <f t="shared" ref="DB23" si="485">DB24+DB25+DB26+DB27</f>
        <v>0</v>
      </c>
      <c r="DC23" s="86">
        <f t="shared" si="480"/>
        <v>0</v>
      </c>
      <c r="DD23" s="61">
        <f t="shared" si="480"/>
        <v>0</v>
      </c>
      <c r="DE23" s="61">
        <f t="shared" si="480"/>
        <v>0</v>
      </c>
      <c r="DF23" s="61">
        <f t="shared" ref="DF23" si="486">DF24+DF25+DF26+DF27</f>
        <v>0</v>
      </c>
      <c r="DG23" s="86">
        <f>DG24+DG25+DG26+DG27</f>
        <v>0</v>
      </c>
      <c r="DH23" s="61">
        <f>DH24+DH25+DH26+DH27</f>
        <v>0</v>
      </c>
      <c r="DI23" s="61">
        <f>DI24+DI25+DI26+DI27</f>
        <v>0</v>
      </c>
      <c r="DJ23" s="61">
        <f>DJ24+DJ25+DJ26+DJ27</f>
        <v>0</v>
      </c>
      <c r="DK23" s="86">
        <f t="shared" si="480"/>
        <v>0</v>
      </c>
      <c r="DL23" s="61">
        <f t="shared" si="480"/>
        <v>0</v>
      </c>
      <c r="DM23" s="61">
        <f t="shared" si="480"/>
        <v>0</v>
      </c>
      <c r="DN23" s="61">
        <f t="shared" ref="DN23" si="487">DN24+DN25+DN26+DN27</f>
        <v>0</v>
      </c>
      <c r="DO23" s="86">
        <f t="shared" ref="DO23:DY23" si="488">DO24+DO25+DO26+DO27</f>
        <v>0</v>
      </c>
      <c r="DP23" s="61">
        <f t="shared" si="488"/>
        <v>0</v>
      </c>
      <c r="DQ23" s="61">
        <f t="shared" si="488"/>
        <v>0</v>
      </c>
      <c r="DR23" s="61">
        <f t="shared" ref="DR23" si="489">DR24+DR25+DR26+DR27</f>
        <v>0</v>
      </c>
      <c r="DS23" s="86">
        <f t="shared" si="488"/>
        <v>0</v>
      </c>
      <c r="DT23" s="61">
        <f t="shared" si="488"/>
        <v>0</v>
      </c>
      <c r="DU23" s="61">
        <f t="shared" si="488"/>
        <v>0</v>
      </c>
      <c r="DV23" s="61">
        <f t="shared" ref="DV23" si="490">DV24+DV25+DV26+DV27</f>
        <v>0</v>
      </c>
      <c r="DW23" s="86">
        <f t="shared" si="488"/>
        <v>0</v>
      </c>
      <c r="DX23" s="61">
        <f t="shared" si="488"/>
        <v>0</v>
      </c>
      <c r="DY23" s="61">
        <f t="shared" si="488"/>
        <v>0</v>
      </c>
      <c r="DZ23" s="61">
        <f t="shared" ref="DZ23" si="491">DZ24+DZ25+DZ26+DZ27</f>
        <v>0</v>
      </c>
      <c r="EA23" s="86">
        <f t="shared" ref="EA23:FP23" si="492">EA24+EA25+EA26+EA27</f>
        <v>0</v>
      </c>
      <c r="EB23" s="61">
        <f t="shared" si="492"/>
        <v>0</v>
      </c>
      <c r="EC23" s="61">
        <f t="shared" si="492"/>
        <v>0</v>
      </c>
      <c r="ED23" s="61">
        <f t="shared" ref="ED23" si="493">ED24+ED25+ED26+ED27</f>
        <v>0</v>
      </c>
      <c r="EE23" s="86">
        <f t="shared" si="492"/>
        <v>0</v>
      </c>
      <c r="EF23" s="61">
        <f t="shared" si="492"/>
        <v>0</v>
      </c>
      <c r="EG23" s="61">
        <f t="shared" si="492"/>
        <v>0</v>
      </c>
      <c r="EH23" s="61">
        <f t="shared" ref="EH23" si="494">EH24+EH25+EH26+EH27</f>
        <v>0</v>
      </c>
      <c r="EI23" s="86">
        <f t="shared" ref="EI23:EO23" si="495">EI24+EI25+EI26+EI27</f>
        <v>0</v>
      </c>
      <c r="EJ23" s="61">
        <f t="shared" si="495"/>
        <v>0</v>
      </c>
      <c r="EK23" s="61">
        <f t="shared" si="495"/>
        <v>0</v>
      </c>
      <c r="EL23" s="61">
        <f t="shared" ref="EL23" si="496">EL24+EL25+EL26+EL27</f>
        <v>0</v>
      </c>
      <c r="EM23" s="86">
        <f t="shared" si="495"/>
        <v>0</v>
      </c>
      <c r="EN23" s="61">
        <f t="shared" si="495"/>
        <v>0</v>
      </c>
      <c r="EO23" s="61">
        <f t="shared" si="495"/>
        <v>0</v>
      </c>
      <c r="EP23" s="61">
        <f t="shared" ref="EP23" si="497">EP24+EP25+EP26+EP27</f>
        <v>0</v>
      </c>
      <c r="EQ23" s="86">
        <f t="shared" si="492"/>
        <v>0</v>
      </c>
      <c r="ER23" s="61">
        <f t="shared" si="492"/>
        <v>0</v>
      </c>
      <c r="ES23" s="61">
        <f t="shared" si="492"/>
        <v>0</v>
      </c>
      <c r="ET23" s="61">
        <f t="shared" ref="ET23" si="498">ET24+ET25+ET26+ET27</f>
        <v>0</v>
      </c>
      <c r="EU23" s="86">
        <f>EU24+EU25+EU26+EU27</f>
        <v>0</v>
      </c>
      <c r="EV23" s="61">
        <f>EV24+EV25+EV26+EV27</f>
        <v>0</v>
      </c>
      <c r="EW23" s="61">
        <f>EW24+EW25+EW26+EW27</f>
        <v>0</v>
      </c>
      <c r="EX23" s="61">
        <f>EX24+EX25+EX26+EX27</f>
        <v>0</v>
      </c>
      <c r="EY23" s="86">
        <f t="shared" si="492"/>
        <v>0</v>
      </c>
      <c r="EZ23" s="61">
        <f t="shared" si="492"/>
        <v>0</v>
      </c>
      <c r="FA23" s="61">
        <f t="shared" si="492"/>
        <v>0</v>
      </c>
      <c r="FB23" s="61">
        <f t="shared" ref="FB23" si="499">FB24+FB25+FB26+FB27</f>
        <v>0</v>
      </c>
      <c r="FC23" s="86">
        <f t="shared" si="492"/>
        <v>0</v>
      </c>
      <c r="FD23" s="61">
        <f t="shared" si="492"/>
        <v>0</v>
      </c>
      <c r="FE23" s="61">
        <f t="shared" si="492"/>
        <v>0</v>
      </c>
      <c r="FF23" s="61">
        <f t="shared" ref="FF23" si="500">FF24+FF25+FF26+FF27</f>
        <v>0</v>
      </c>
      <c r="FG23" s="86">
        <f t="shared" ref="FG23:FM23" si="501">FG24+FG25+FG26+FG27</f>
        <v>0</v>
      </c>
      <c r="FH23" s="61">
        <f t="shared" si="501"/>
        <v>0</v>
      </c>
      <c r="FI23" s="61">
        <f t="shared" si="501"/>
        <v>0</v>
      </c>
      <c r="FJ23" s="61">
        <f t="shared" ref="FJ23" si="502">FJ24+FJ25+FJ26+FJ27</f>
        <v>0</v>
      </c>
      <c r="FK23" s="86">
        <f t="shared" si="501"/>
        <v>0</v>
      </c>
      <c r="FL23" s="61">
        <f t="shared" si="501"/>
        <v>0</v>
      </c>
      <c r="FM23" s="61">
        <f t="shared" si="501"/>
        <v>0</v>
      </c>
      <c r="FN23" s="61">
        <f t="shared" ref="FN23" si="503">FN24+FN25+FN26+FN27</f>
        <v>0</v>
      </c>
      <c r="FO23" s="86">
        <f t="shared" si="492"/>
        <v>0</v>
      </c>
      <c r="FP23" s="61">
        <f t="shared" si="492"/>
        <v>0</v>
      </c>
      <c r="FQ23" s="61">
        <f t="shared" ref="FQ23:GG23" si="504">FQ24+FQ25+FQ26+FQ27</f>
        <v>0</v>
      </c>
      <c r="FR23" s="61">
        <f t="shared" ref="FR23" si="505">FR24+FR25+FR26+FR27</f>
        <v>0</v>
      </c>
      <c r="FS23" s="197">
        <f t="shared" si="504"/>
        <v>0</v>
      </c>
      <c r="FT23" s="61">
        <f t="shared" si="504"/>
        <v>0</v>
      </c>
      <c r="FU23" s="61">
        <f t="shared" ref="FU23:FV23" si="506">FU24+FU25+FU26+FU27</f>
        <v>0</v>
      </c>
      <c r="FV23" s="185">
        <f t="shared" si="506"/>
        <v>0</v>
      </c>
      <c r="FW23" s="86">
        <f t="shared" si="504"/>
        <v>0</v>
      </c>
      <c r="FX23" s="61">
        <f t="shared" si="504"/>
        <v>0</v>
      </c>
      <c r="FY23" s="61">
        <f t="shared" si="504"/>
        <v>0</v>
      </c>
      <c r="FZ23" s="185">
        <f t="shared" ref="FZ23" si="507">FZ24+FZ25+FZ26+FZ27</f>
        <v>0</v>
      </c>
      <c r="GA23" s="86">
        <f t="shared" si="504"/>
        <v>0</v>
      </c>
      <c r="GB23" s="61">
        <f t="shared" si="504"/>
        <v>0</v>
      </c>
      <c r="GC23" s="61">
        <f t="shared" si="504"/>
        <v>0</v>
      </c>
      <c r="GD23" s="185">
        <f t="shared" ref="GD23" si="508">GD24+GD25+GD26+GD27</f>
        <v>0</v>
      </c>
      <c r="GE23" s="86">
        <f t="shared" si="504"/>
        <v>0</v>
      </c>
      <c r="GF23" s="61">
        <f t="shared" si="504"/>
        <v>0</v>
      </c>
      <c r="GG23" s="61">
        <f t="shared" si="504"/>
        <v>0</v>
      </c>
      <c r="GH23" s="185">
        <f t="shared" ref="GH23" si="509">GH24+GH25+GH26+GH27</f>
        <v>0</v>
      </c>
      <c r="GI23" s="86">
        <f t="shared" ref="GI23:GS23" si="510">GI24+GI25+GI26+GI27</f>
        <v>0</v>
      </c>
      <c r="GJ23" s="61">
        <f t="shared" si="510"/>
        <v>0</v>
      </c>
      <c r="GK23" s="61">
        <f t="shared" si="510"/>
        <v>0</v>
      </c>
      <c r="GL23" s="185">
        <f t="shared" ref="GL23" si="511">GL24+GL25+GL26+GL27</f>
        <v>0</v>
      </c>
      <c r="GM23" s="86">
        <f t="shared" si="510"/>
        <v>0</v>
      </c>
      <c r="GN23" s="61">
        <f t="shared" si="510"/>
        <v>0</v>
      </c>
      <c r="GO23" s="61">
        <f t="shared" si="510"/>
        <v>0</v>
      </c>
      <c r="GP23" s="61">
        <f t="shared" ref="GP23" si="512">GP24+GP25+GP26+GP27</f>
        <v>0</v>
      </c>
      <c r="GQ23" s="86">
        <f t="shared" si="510"/>
        <v>0</v>
      </c>
      <c r="GR23" s="61">
        <f t="shared" si="510"/>
        <v>0</v>
      </c>
      <c r="GS23" s="61">
        <f t="shared" si="510"/>
        <v>0</v>
      </c>
      <c r="GT23" s="61">
        <f t="shared" ref="GT23" si="513">GT24+GT25+GT26+GT27</f>
        <v>0</v>
      </c>
      <c r="GU23" s="86">
        <f t="shared" ref="GU23" si="514">GU24+GU25+GU26+GU27</f>
        <v>0</v>
      </c>
      <c r="GV23" s="61">
        <f t="shared" ref="GV23" si="515">GV24+GV25+GV26+GV27</f>
        <v>0</v>
      </c>
      <c r="GW23" s="61">
        <f t="shared" ref="GW23" si="516">GW24+GW25+GW26+GW27</f>
        <v>0</v>
      </c>
      <c r="GX23" s="61">
        <f t="shared" ref="GX23" si="517">GX24+GX25+GX26+GX27</f>
        <v>0</v>
      </c>
      <c r="GY23" s="86">
        <f t="shared" ref="GY23" si="518">GY24+GY25+GY26+GY27</f>
        <v>0</v>
      </c>
      <c r="GZ23" s="61">
        <f t="shared" ref="GZ23" si="519">GZ24+GZ25+GZ26+GZ27</f>
        <v>0</v>
      </c>
      <c r="HA23" s="61">
        <f t="shared" ref="HA23:HB23" si="520">HA24+HA25+HA26+HA27</f>
        <v>0</v>
      </c>
      <c r="HB23" s="61">
        <f t="shared" si="520"/>
        <v>0</v>
      </c>
      <c r="HC23" s="86">
        <f t="shared" ref="HC23" si="521">HC24+HC25+HC26+HC27</f>
        <v>0</v>
      </c>
      <c r="HD23" s="61">
        <f t="shared" ref="HD23" si="522">HD24+HD25+HD26+HD27</f>
        <v>0</v>
      </c>
      <c r="HE23" s="61">
        <f t="shared" ref="HE23:HI23" si="523">HE24+HE25+HE26+HE27</f>
        <v>0</v>
      </c>
      <c r="HF23" s="61">
        <f t="shared" ref="HF23" si="524">HF24+HF25+HF26+HF27</f>
        <v>0</v>
      </c>
      <c r="HG23" s="86">
        <f t="shared" si="523"/>
        <v>0</v>
      </c>
      <c r="HH23" s="61">
        <f t="shared" si="523"/>
        <v>0</v>
      </c>
      <c r="HI23" s="61">
        <f t="shared" si="523"/>
        <v>0</v>
      </c>
      <c r="HJ23" s="61">
        <f t="shared" ref="HJ23" si="525">HJ24+HJ25+HJ26+HJ27</f>
        <v>0</v>
      </c>
      <c r="HK23" s="86">
        <f t="shared" ref="HK23" si="526">HK24+HK25+HK26+HK27</f>
        <v>0</v>
      </c>
      <c r="HL23" s="61">
        <f t="shared" ref="HL23" si="527">HL24+HL25+HL26+HL27</f>
        <v>0</v>
      </c>
      <c r="HM23" s="61">
        <f t="shared" ref="HM23" si="528">HM24+HM25+HM26+HM27</f>
        <v>0</v>
      </c>
      <c r="HN23" s="61">
        <f t="shared" ref="HN23" si="529">HN24+HN25+HN26+HN27</f>
        <v>0</v>
      </c>
      <c r="HO23" s="86">
        <f t="shared" ref="HO23" si="530">HO24+HO25+HO26+HO27</f>
        <v>0</v>
      </c>
      <c r="HP23" s="61">
        <f t="shared" ref="HP23" si="531">HP24+HP25+HP26+HP27</f>
        <v>0</v>
      </c>
      <c r="HQ23" s="61">
        <f t="shared" ref="HQ23:HR23" si="532">HQ24+HQ25+HQ26+HQ27</f>
        <v>0</v>
      </c>
      <c r="HR23" s="61">
        <f t="shared" si="532"/>
        <v>0</v>
      </c>
      <c r="HS23" s="86">
        <f t="shared" ref="HS23" si="533">HS24+HS25+HS26+HS27</f>
        <v>0</v>
      </c>
      <c r="HT23" s="61">
        <f t="shared" ref="HT23" si="534">HT24+HT25+HT26+HT27</f>
        <v>0</v>
      </c>
      <c r="HU23" s="61">
        <f t="shared" ref="HU23:HV23" si="535">HU24+HU25+HU26+HU27</f>
        <v>0</v>
      </c>
      <c r="HV23" s="61">
        <f t="shared" si="535"/>
        <v>0</v>
      </c>
      <c r="HW23" s="86">
        <f t="shared" ref="HW23" si="536">HW24+HW25+HW26+HW27</f>
        <v>0</v>
      </c>
      <c r="HX23" s="61">
        <f t="shared" ref="HX23" si="537">HX24+HX25+HX26+HX27</f>
        <v>0</v>
      </c>
      <c r="HY23" s="61">
        <f t="shared" ref="HY23:HZ23" si="538">HY24+HY25+HY26+HY27</f>
        <v>0</v>
      </c>
      <c r="HZ23" s="61">
        <f t="shared" si="538"/>
        <v>0</v>
      </c>
      <c r="IA23" s="86">
        <f t="shared" ref="IA23" si="539">IA24+IA25+IA26+IA27</f>
        <v>0</v>
      </c>
      <c r="IB23" s="61">
        <f t="shared" ref="IB23" si="540">IB24+IB25+IB26+IB27</f>
        <v>0</v>
      </c>
      <c r="IC23" s="61">
        <f t="shared" ref="IC23" si="541">IC24+IC25+IC26+IC27</f>
        <v>0</v>
      </c>
      <c r="ID23" s="61">
        <f t="shared" ref="ID23" si="542">ID24+ID25+ID26+ID27</f>
        <v>0</v>
      </c>
      <c r="IE23" s="307">
        <f t="shared" ref="IE23" si="543">IE24+IE25+IE26+IE27</f>
        <v>0</v>
      </c>
      <c r="IF23" s="300">
        <f t="shared" ref="IF23" si="544">IF24+IF25+IF26+IF27</f>
        <v>0</v>
      </c>
      <c r="IG23" s="300">
        <f t="shared" ref="IG23:IH23" si="545">IG24+IG25+IG26+IG27</f>
        <v>0</v>
      </c>
      <c r="IH23" s="300">
        <f t="shared" si="545"/>
        <v>0</v>
      </c>
      <c r="II23" s="86">
        <f t="shared" ref="II23" si="546">II24+II25+II26+II27</f>
        <v>0</v>
      </c>
      <c r="IJ23" s="61">
        <f t="shared" ref="IJ23" si="547">IJ24+IJ25+IJ26+IJ27</f>
        <v>0</v>
      </c>
      <c r="IK23" s="61">
        <f t="shared" ref="IK23" si="548">IK24+IK25+IK26+IK27</f>
        <v>0</v>
      </c>
      <c r="IL23" s="61">
        <f t="shared" ref="IL23" si="549">IL24+IL25+IL26+IL27</f>
        <v>0</v>
      </c>
      <c r="IM23" s="86">
        <f t="shared" ref="IM23" si="550">IM24+IM25+IM26+IM27</f>
        <v>0</v>
      </c>
      <c r="IN23" s="61">
        <f t="shared" ref="IN23" si="551">IN24+IN25+IN26+IN27</f>
        <v>0</v>
      </c>
      <c r="IO23" s="61">
        <f t="shared" ref="IO23:IP23" si="552">IO24+IO25+IO26+IO27</f>
        <v>0</v>
      </c>
      <c r="IP23" s="61">
        <f t="shared" si="552"/>
        <v>0</v>
      </c>
      <c r="IQ23" s="86">
        <f t="shared" ref="IQ23" si="553">IQ24+IQ25+IQ26+IQ27</f>
        <v>0</v>
      </c>
      <c r="IR23" s="61">
        <f t="shared" ref="IR23" si="554">IR24+IR25+IR26+IR27</f>
        <v>0</v>
      </c>
      <c r="IS23" s="61">
        <f t="shared" ref="IS23:IT23" si="555">IS24+IS25+IS26+IS27</f>
        <v>0</v>
      </c>
      <c r="IT23" s="61">
        <f t="shared" si="555"/>
        <v>0</v>
      </c>
      <c r="IU23" s="307">
        <f t="shared" ref="IU23" si="556">IU24+IU25+IU26+IU27</f>
        <v>0</v>
      </c>
      <c r="IV23" s="300">
        <f t="shared" ref="IV23" si="557">IV24+IV25+IV26+IV27</f>
        <v>0</v>
      </c>
      <c r="IW23" s="300">
        <f t="shared" ref="IW23" si="558">IW24+IW25+IW26+IW27</f>
        <v>0</v>
      </c>
      <c r="IX23" s="300">
        <f t="shared" ref="IX23" si="559">IX24+IX25+IX26+IX27</f>
        <v>0</v>
      </c>
      <c r="IY23" s="86">
        <f t="shared" ref="IY23" si="560">IY24+IY25+IY26+IY27</f>
        <v>0</v>
      </c>
      <c r="IZ23" s="61">
        <f t="shared" ref="IZ23" si="561">IZ24+IZ25+IZ26+IZ27</f>
        <v>0</v>
      </c>
      <c r="JA23" s="61">
        <f t="shared" ref="JA23:JB23" si="562">JA24+JA25+JA26+JA27</f>
        <v>0</v>
      </c>
      <c r="JB23" s="61">
        <f t="shared" si="562"/>
        <v>0</v>
      </c>
      <c r="JC23" s="86">
        <f t="shared" ref="JC23" si="563">JC24+JC25+JC26+JC27</f>
        <v>0</v>
      </c>
      <c r="JD23" s="61">
        <f t="shared" ref="JD23" si="564">JD24+JD25+JD26+JD27</f>
        <v>0</v>
      </c>
      <c r="JE23" s="61">
        <f t="shared" ref="JE23:JY23" si="565">JE24+JE25+JE26+JE27</f>
        <v>0</v>
      </c>
      <c r="JF23" s="61">
        <f t="shared" ref="JF23" si="566">JF24+JF25+JF26+JF27</f>
        <v>0</v>
      </c>
      <c r="JG23" s="86">
        <f t="shared" si="565"/>
        <v>0</v>
      </c>
      <c r="JH23" s="61">
        <f t="shared" si="565"/>
        <v>0</v>
      </c>
      <c r="JI23" s="61">
        <f t="shared" si="565"/>
        <v>0</v>
      </c>
      <c r="JJ23" s="61">
        <f t="shared" ref="JJ23" si="567">JJ24+JJ25+JJ26+JJ27</f>
        <v>0</v>
      </c>
      <c r="JK23" s="86">
        <f t="shared" si="565"/>
        <v>0</v>
      </c>
      <c r="JL23" s="61">
        <f t="shared" si="565"/>
        <v>0</v>
      </c>
      <c r="JM23" s="61">
        <f t="shared" si="565"/>
        <v>0</v>
      </c>
      <c r="JN23" s="61">
        <f t="shared" ref="JN23" si="568">JN24+JN25+JN26+JN27</f>
        <v>0</v>
      </c>
      <c r="JO23" s="86">
        <f t="shared" si="565"/>
        <v>0</v>
      </c>
      <c r="JP23" s="61">
        <f t="shared" si="565"/>
        <v>0</v>
      </c>
      <c r="JQ23" s="61">
        <f t="shared" si="565"/>
        <v>0</v>
      </c>
      <c r="JR23" s="61">
        <f t="shared" ref="JR23" si="569">JR24+JR25+JR26+JR27</f>
        <v>0</v>
      </c>
      <c r="JS23" s="86">
        <f t="shared" si="565"/>
        <v>0</v>
      </c>
      <c r="JT23" s="61">
        <f t="shared" si="565"/>
        <v>0</v>
      </c>
      <c r="JU23" s="61">
        <f t="shared" si="565"/>
        <v>0</v>
      </c>
      <c r="JV23" s="61">
        <f t="shared" ref="JV23" si="570">JV24+JV25+JV26+JV27</f>
        <v>0</v>
      </c>
      <c r="JW23" s="61">
        <f t="shared" si="565"/>
        <v>0</v>
      </c>
      <c r="JX23" s="61">
        <f t="shared" si="565"/>
        <v>0</v>
      </c>
      <c r="JY23" s="61">
        <f t="shared" si="565"/>
        <v>0</v>
      </c>
      <c r="JZ23" s="61">
        <f t="shared" ref="JZ23" si="571">JZ24+JZ25+JZ26+JZ27</f>
        <v>0</v>
      </c>
      <c r="KA23" s="86">
        <f t="shared" ref="KA23:KW23" si="572">KA24+KA25+KA26+KA27</f>
        <v>0</v>
      </c>
      <c r="KB23" s="61">
        <f t="shared" si="572"/>
        <v>0</v>
      </c>
      <c r="KC23" s="61">
        <f t="shared" si="572"/>
        <v>0</v>
      </c>
      <c r="KD23" s="185">
        <f t="shared" ref="KD23" si="573">KD24+KD25+KD26+KD27</f>
        <v>0</v>
      </c>
      <c r="KE23" s="86">
        <f t="shared" si="572"/>
        <v>0</v>
      </c>
      <c r="KF23" s="61">
        <f t="shared" si="572"/>
        <v>0</v>
      </c>
      <c r="KG23" s="61">
        <f t="shared" si="572"/>
        <v>0</v>
      </c>
      <c r="KH23" s="185">
        <f t="shared" ref="KH23" si="574">KH24+KH25+KH26+KH27</f>
        <v>0</v>
      </c>
      <c r="KI23" s="86">
        <f t="shared" si="572"/>
        <v>0</v>
      </c>
      <c r="KJ23" s="61">
        <f t="shared" si="572"/>
        <v>0</v>
      </c>
      <c r="KK23" s="61">
        <f t="shared" si="572"/>
        <v>0</v>
      </c>
      <c r="KL23" s="185">
        <f t="shared" ref="KL23" si="575">KL24+KL25+KL26+KL27</f>
        <v>0</v>
      </c>
      <c r="KM23" s="86">
        <f t="shared" si="572"/>
        <v>0</v>
      </c>
      <c r="KN23" s="61">
        <f t="shared" si="572"/>
        <v>0</v>
      </c>
      <c r="KO23" s="61">
        <f t="shared" si="572"/>
        <v>0</v>
      </c>
      <c r="KP23" s="185">
        <f t="shared" ref="KP23" si="576">KP24+KP25+KP26+KP27</f>
        <v>0</v>
      </c>
      <c r="KQ23" s="86">
        <f t="shared" si="572"/>
        <v>0</v>
      </c>
      <c r="KR23" s="61">
        <f t="shared" si="572"/>
        <v>0</v>
      </c>
      <c r="KS23" s="61">
        <f t="shared" si="572"/>
        <v>0</v>
      </c>
      <c r="KT23" s="185">
        <f t="shared" ref="KT23" si="577">KT24+KT25+KT26+KT27</f>
        <v>0</v>
      </c>
      <c r="KU23" s="86">
        <f t="shared" si="572"/>
        <v>0</v>
      </c>
      <c r="KV23" s="61">
        <f t="shared" si="572"/>
        <v>0</v>
      </c>
      <c r="KW23" s="61">
        <f t="shared" si="572"/>
        <v>0</v>
      </c>
      <c r="KX23" s="185">
        <f t="shared" ref="KX23" si="578">KX24+KX25+KX26+KX27</f>
        <v>0</v>
      </c>
      <c r="KY23" s="86">
        <f t="shared" ref="KY23:LE23" si="579">KY24+KY25+KY26+KY27</f>
        <v>0</v>
      </c>
      <c r="KZ23" s="61">
        <f t="shared" si="579"/>
        <v>0</v>
      </c>
      <c r="LA23" s="61">
        <f t="shared" si="579"/>
        <v>0</v>
      </c>
      <c r="LB23" s="185">
        <f t="shared" ref="LB23" si="580">LB24+LB25+LB26+LB27</f>
        <v>0</v>
      </c>
      <c r="LC23" s="86">
        <f t="shared" si="579"/>
        <v>0</v>
      </c>
      <c r="LD23" s="61">
        <f t="shared" si="579"/>
        <v>0</v>
      </c>
      <c r="LE23" s="61">
        <f t="shared" si="579"/>
        <v>0</v>
      </c>
      <c r="LF23" s="185">
        <f t="shared" ref="LF23" si="581">LF24+LF25+LF26+LF27</f>
        <v>0</v>
      </c>
      <c r="LG23" s="86">
        <f t="shared" ref="LG23:NI23" si="582">LG24+LG25+LG26+LG27</f>
        <v>0</v>
      </c>
      <c r="LH23" s="61">
        <f t="shared" si="582"/>
        <v>0</v>
      </c>
      <c r="LI23" s="61">
        <f t="shared" si="582"/>
        <v>0</v>
      </c>
      <c r="LJ23" s="185">
        <f t="shared" ref="LJ23" si="583">LJ24+LJ25+LJ26+LJ27</f>
        <v>0</v>
      </c>
      <c r="LK23" s="86">
        <f t="shared" si="582"/>
        <v>0</v>
      </c>
      <c r="LL23" s="61">
        <f t="shared" si="582"/>
        <v>0</v>
      </c>
      <c r="LM23" s="61">
        <f t="shared" si="582"/>
        <v>0</v>
      </c>
      <c r="LN23" s="185">
        <f t="shared" ref="LN23" si="584">LN24+LN25+LN26+LN27</f>
        <v>0</v>
      </c>
      <c r="LO23" s="86">
        <f t="shared" si="582"/>
        <v>0</v>
      </c>
      <c r="LP23" s="61">
        <f t="shared" si="582"/>
        <v>0</v>
      </c>
      <c r="LQ23" s="61">
        <f t="shared" si="582"/>
        <v>0</v>
      </c>
      <c r="LR23" s="185">
        <f t="shared" ref="LR23" si="585">LR24+LR25+LR26+LR27</f>
        <v>0</v>
      </c>
      <c r="LS23" s="86">
        <f t="shared" si="582"/>
        <v>0</v>
      </c>
      <c r="LT23" s="61">
        <f t="shared" si="582"/>
        <v>0</v>
      </c>
      <c r="LU23" s="61">
        <f t="shared" si="582"/>
        <v>0</v>
      </c>
      <c r="LV23" s="185">
        <f t="shared" ref="LV23" si="586">LV24+LV25+LV26+LV27</f>
        <v>0</v>
      </c>
      <c r="LW23" s="86">
        <f t="shared" si="582"/>
        <v>0</v>
      </c>
      <c r="LX23" s="61">
        <f t="shared" si="582"/>
        <v>0</v>
      </c>
      <c r="LY23" s="61">
        <f t="shared" si="582"/>
        <v>0</v>
      </c>
      <c r="LZ23" s="185">
        <f t="shared" ref="LZ23" si="587">LZ24+LZ25+LZ26+LZ27</f>
        <v>0</v>
      </c>
      <c r="MA23" s="86">
        <f t="shared" si="582"/>
        <v>0</v>
      </c>
      <c r="MB23" s="61">
        <f t="shared" si="582"/>
        <v>0</v>
      </c>
      <c r="MC23" s="61">
        <f t="shared" si="582"/>
        <v>0</v>
      </c>
      <c r="MD23" s="185">
        <f t="shared" ref="MD23" si="588">MD24+MD25+MD26+MD27</f>
        <v>0</v>
      </c>
      <c r="ME23" s="86">
        <f t="shared" si="582"/>
        <v>0</v>
      </c>
      <c r="MF23" s="61">
        <f t="shared" si="582"/>
        <v>0</v>
      </c>
      <c r="MG23" s="61">
        <f t="shared" si="582"/>
        <v>0</v>
      </c>
      <c r="MH23" s="185">
        <f t="shared" ref="MH23" si="589">MH24+MH25+MH26+MH27</f>
        <v>0</v>
      </c>
      <c r="MI23" s="86">
        <f t="shared" si="582"/>
        <v>0</v>
      </c>
      <c r="MJ23" s="61">
        <f t="shared" si="582"/>
        <v>0</v>
      </c>
      <c r="MK23" s="61">
        <f t="shared" si="582"/>
        <v>0</v>
      </c>
      <c r="ML23" s="185">
        <f t="shared" ref="ML23" si="590">ML24+ML25+ML26+ML27</f>
        <v>0</v>
      </c>
      <c r="MM23" s="86">
        <f t="shared" si="582"/>
        <v>0</v>
      </c>
      <c r="MN23" s="61">
        <f t="shared" si="582"/>
        <v>0</v>
      </c>
      <c r="MO23" s="61">
        <f t="shared" si="582"/>
        <v>0</v>
      </c>
      <c r="MP23" s="185">
        <f t="shared" ref="MP23" si="591">MP24+MP25+MP26+MP27</f>
        <v>0</v>
      </c>
      <c r="MQ23" s="86">
        <f t="shared" si="582"/>
        <v>0</v>
      </c>
      <c r="MR23" s="61">
        <f t="shared" si="582"/>
        <v>0</v>
      </c>
      <c r="MS23" s="61">
        <f t="shared" si="582"/>
        <v>0</v>
      </c>
      <c r="MT23" s="185">
        <f t="shared" ref="MT23" si="592">MT24+MT25+MT26+MT27</f>
        <v>0</v>
      </c>
      <c r="MU23" s="86">
        <f t="shared" si="582"/>
        <v>0</v>
      </c>
      <c r="MV23" s="61">
        <f t="shared" si="582"/>
        <v>0</v>
      </c>
      <c r="MW23" s="61">
        <f t="shared" si="582"/>
        <v>0</v>
      </c>
      <c r="MX23" s="185">
        <f t="shared" ref="MX23" si="593">MX24+MX25+MX26+MX27</f>
        <v>0</v>
      </c>
      <c r="MY23" s="86">
        <f t="shared" si="582"/>
        <v>0</v>
      </c>
      <c r="MZ23" s="61">
        <f t="shared" si="582"/>
        <v>0</v>
      </c>
      <c r="NA23" s="61">
        <f t="shared" si="582"/>
        <v>0</v>
      </c>
      <c r="NB23" s="185">
        <f t="shared" ref="NB23" si="594">NB24+NB25+NB26+NB27</f>
        <v>0</v>
      </c>
      <c r="NC23" s="86">
        <f t="shared" si="582"/>
        <v>0</v>
      </c>
      <c r="ND23" s="61">
        <f t="shared" si="582"/>
        <v>0</v>
      </c>
      <c r="NE23" s="61">
        <f t="shared" si="582"/>
        <v>0</v>
      </c>
      <c r="NF23" s="185">
        <f t="shared" ref="NF23" si="595">NF24+NF25+NF26+NF27</f>
        <v>0</v>
      </c>
      <c r="NG23" s="86">
        <f t="shared" si="582"/>
        <v>0</v>
      </c>
      <c r="NH23" s="61">
        <f t="shared" si="582"/>
        <v>0</v>
      </c>
      <c r="NI23" s="61">
        <f t="shared" si="582"/>
        <v>0</v>
      </c>
      <c r="NJ23" s="185">
        <f t="shared" ref="NJ23" si="596">NJ24+NJ25+NJ26+NJ27</f>
        <v>0</v>
      </c>
      <c r="NK23" s="86">
        <f t="shared" ref="NK23:PP23" si="597">NK24+NK25+NK26+NK27</f>
        <v>0</v>
      </c>
      <c r="NL23" s="61">
        <f t="shared" si="597"/>
        <v>0</v>
      </c>
      <c r="NM23" s="61">
        <f t="shared" si="597"/>
        <v>0</v>
      </c>
      <c r="NN23" s="185">
        <f t="shared" ref="NN23" si="598">NN24+NN25+NN26+NN27</f>
        <v>0</v>
      </c>
      <c r="NO23" s="86">
        <f t="shared" ref="NO23:NU23" si="599">NO24+NO25+NO26+NO27</f>
        <v>0</v>
      </c>
      <c r="NP23" s="61">
        <f t="shared" si="599"/>
        <v>0</v>
      </c>
      <c r="NQ23" s="61">
        <f t="shared" si="599"/>
        <v>0</v>
      </c>
      <c r="NR23" s="185">
        <f t="shared" ref="NR23" si="600">NR24+NR25+NR26+NR27</f>
        <v>0</v>
      </c>
      <c r="NS23" s="86">
        <f t="shared" si="599"/>
        <v>0</v>
      </c>
      <c r="NT23" s="61">
        <f t="shared" si="599"/>
        <v>0</v>
      </c>
      <c r="NU23" s="61">
        <f t="shared" si="599"/>
        <v>0</v>
      </c>
      <c r="NV23" s="185">
        <f t="shared" ref="NV23" si="601">NV24+NV25+NV26+NV27</f>
        <v>0</v>
      </c>
      <c r="NW23" s="86">
        <f t="shared" si="597"/>
        <v>0</v>
      </c>
      <c r="NX23" s="61">
        <f t="shared" si="597"/>
        <v>0</v>
      </c>
      <c r="NY23" s="61">
        <f t="shared" si="597"/>
        <v>0</v>
      </c>
      <c r="NZ23" s="185">
        <f t="shared" ref="NZ23" si="602">NZ24+NZ25+NZ26+NZ27</f>
        <v>0</v>
      </c>
      <c r="OA23" s="86">
        <f t="shared" ref="OA23:PM23" si="603">OA24+OA25+OA26+OA27</f>
        <v>0</v>
      </c>
      <c r="OB23" s="61">
        <f t="shared" si="603"/>
        <v>0</v>
      </c>
      <c r="OC23" s="61">
        <f t="shared" si="603"/>
        <v>0</v>
      </c>
      <c r="OD23" s="61">
        <f t="shared" ref="OD23" si="604">OD24+OD25+OD26+OD27</f>
        <v>0</v>
      </c>
      <c r="OE23" s="86">
        <f t="shared" si="603"/>
        <v>0</v>
      </c>
      <c r="OF23" s="61">
        <f t="shared" si="603"/>
        <v>0</v>
      </c>
      <c r="OG23" s="61">
        <f t="shared" si="603"/>
        <v>0</v>
      </c>
      <c r="OH23" s="61">
        <f t="shared" ref="OH23" si="605">OH24+OH25+OH26+OH27</f>
        <v>0</v>
      </c>
      <c r="OI23" s="86">
        <f t="shared" si="603"/>
        <v>0</v>
      </c>
      <c r="OJ23" s="61">
        <f t="shared" si="603"/>
        <v>0</v>
      </c>
      <c r="OK23" s="61">
        <f t="shared" si="603"/>
        <v>0</v>
      </c>
      <c r="OL23" s="61">
        <f t="shared" ref="OL23" si="606">OL24+OL25+OL26+OL27</f>
        <v>0</v>
      </c>
      <c r="OM23" s="86">
        <f t="shared" si="603"/>
        <v>0</v>
      </c>
      <c r="ON23" s="61">
        <f t="shared" si="603"/>
        <v>0</v>
      </c>
      <c r="OO23" s="61">
        <f t="shared" si="603"/>
        <v>0</v>
      </c>
      <c r="OP23" s="61">
        <f t="shared" ref="OP23" si="607">OP24+OP25+OP26+OP27</f>
        <v>0</v>
      </c>
      <c r="OQ23" s="197">
        <f t="shared" si="603"/>
        <v>0</v>
      </c>
      <c r="OR23" s="61">
        <f t="shared" si="603"/>
        <v>0</v>
      </c>
      <c r="OS23" s="61">
        <f t="shared" si="603"/>
        <v>0</v>
      </c>
      <c r="OT23" s="61">
        <f t="shared" ref="OT23" si="608">OT24+OT25+OT26+OT27</f>
        <v>0</v>
      </c>
      <c r="OU23" s="86">
        <f t="shared" si="603"/>
        <v>0</v>
      </c>
      <c r="OV23" s="61">
        <f t="shared" si="603"/>
        <v>0</v>
      </c>
      <c r="OW23" s="61">
        <f t="shared" si="603"/>
        <v>0</v>
      </c>
      <c r="OX23" s="61">
        <f t="shared" ref="OX23" si="609">OX24+OX25+OX26+OX27</f>
        <v>0</v>
      </c>
      <c r="OY23" s="197">
        <f t="shared" si="603"/>
        <v>0</v>
      </c>
      <c r="OZ23" s="61">
        <f t="shared" si="603"/>
        <v>0</v>
      </c>
      <c r="PA23" s="61">
        <f t="shared" si="603"/>
        <v>0</v>
      </c>
      <c r="PB23" s="61">
        <f t="shared" ref="PB23" si="610">PB24+PB25+PB26+PB27</f>
        <v>0</v>
      </c>
      <c r="PC23" s="86">
        <f t="shared" si="603"/>
        <v>0</v>
      </c>
      <c r="PD23" s="61">
        <f t="shared" si="603"/>
        <v>0</v>
      </c>
      <c r="PE23" s="61">
        <f t="shared" si="603"/>
        <v>0</v>
      </c>
      <c r="PF23" s="61">
        <f t="shared" ref="PF23" si="611">PF24+PF25+PF26+PF27</f>
        <v>0</v>
      </c>
      <c r="PG23" s="197">
        <f t="shared" si="603"/>
        <v>0</v>
      </c>
      <c r="PH23" s="61">
        <f t="shared" si="603"/>
        <v>0</v>
      </c>
      <c r="PI23" s="61">
        <f t="shared" si="603"/>
        <v>0</v>
      </c>
      <c r="PJ23" s="61">
        <f t="shared" ref="PJ23" si="612">PJ24+PJ25+PJ26+PJ27</f>
        <v>0</v>
      </c>
      <c r="PK23" s="86">
        <f t="shared" si="603"/>
        <v>0</v>
      </c>
      <c r="PL23" s="61">
        <f t="shared" si="603"/>
        <v>0</v>
      </c>
      <c r="PM23" s="61">
        <f t="shared" si="603"/>
        <v>0</v>
      </c>
      <c r="PN23" s="61">
        <f t="shared" ref="PN23" si="613">PN24+PN25+PN26+PN27</f>
        <v>0</v>
      </c>
      <c r="PO23" s="197">
        <f t="shared" si="597"/>
        <v>0</v>
      </c>
      <c r="PP23" s="61">
        <f t="shared" si="597"/>
        <v>0</v>
      </c>
      <c r="PQ23" s="61">
        <f t="shared" ref="PQ23:PY23" si="614">PQ24+PQ25+PQ26+PQ27</f>
        <v>0</v>
      </c>
      <c r="PR23" s="61">
        <f t="shared" ref="PR23" si="615">PR24+PR25+PR26+PR27</f>
        <v>0</v>
      </c>
      <c r="PS23" s="86">
        <f>PS24+PS25+PS26+PS27</f>
        <v>0</v>
      </c>
      <c r="PT23" s="61">
        <f>PT24+PT25+PT26+PT27</f>
        <v>0</v>
      </c>
      <c r="PU23" s="61">
        <f>PU24+PU25+PU26+PU27</f>
        <v>0</v>
      </c>
      <c r="PV23" s="61">
        <f>PV24+PV25+PV26+PV27</f>
        <v>0</v>
      </c>
      <c r="PW23" s="197">
        <f t="shared" si="614"/>
        <v>0</v>
      </c>
      <c r="PX23" s="61">
        <f t="shared" si="614"/>
        <v>0</v>
      </c>
      <c r="PY23" s="61">
        <f t="shared" si="614"/>
        <v>0</v>
      </c>
      <c r="PZ23" s="61">
        <f t="shared" ref="PZ23" si="616">PZ24+PZ25+PZ26+PZ27</f>
        <v>0</v>
      </c>
      <c r="QA23" s="86">
        <f t="shared" ref="QA23:RP23" si="617">QA24+QA25+QA26+QA27</f>
        <v>1000</v>
      </c>
      <c r="QB23" s="61">
        <f t="shared" si="617"/>
        <v>1000</v>
      </c>
      <c r="QC23" s="61">
        <f t="shared" si="617"/>
        <v>256.66000000000003</v>
      </c>
      <c r="QD23" s="61">
        <f t="shared" ref="QD23" si="618">QD24+QD25+QD26+QD27</f>
        <v>256.66000000000003</v>
      </c>
      <c r="QE23" s="197">
        <f t="shared" si="617"/>
        <v>0</v>
      </c>
      <c r="QF23" s="61">
        <f t="shared" si="617"/>
        <v>0</v>
      </c>
      <c r="QG23" s="61">
        <f t="shared" si="617"/>
        <v>0</v>
      </c>
      <c r="QH23" s="61">
        <f t="shared" ref="QH23" si="619">QH24+QH25+QH26+QH27</f>
        <v>0</v>
      </c>
      <c r="QI23" s="86">
        <f t="shared" si="617"/>
        <v>12400</v>
      </c>
      <c r="QJ23" s="61">
        <f t="shared" si="617"/>
        <v>7373</v>
      </c>
      <c r="QK23" s="61">
        <f t="shared" si="617"/>
        <v>551</v>
      </c>
      <c r="QL23" s="61">
        <f t="shared" ref="QL23" si="620">QL24+QL25+QL26+QL27</f>
        <v>551</v>
      </c>
      <c r="QM23" s="197">
        <f t="shared" si="617"/>
        <v>42600</v>
      </c>
      <c r="QN23" s="61">
        <f t="shared" si="617"/>
        <v>31500</v>
      </c>
      <c r="QO23" s="61">
        <f t="shared" si="617"/>
        <v>27468.86</v>
      </c>
      <c r="QP23" s="61">
        <f t="shared" ref="QP23" si="621">QP24+QP25+QP26+QP27</f>
        <v>27468.86</v>
      </c>
      <c r="QQ23" s="197">
        <f t="shared" si="617"/>
        <v>0</v>
      </c>
      <c r="QR23" s="61">
        <f t="shared" si="617"/>
        <v>14033</v>
      </c>
      <c r="QS23" s="61">
        <f t="shared" si="617"/>
        <v>850</v>
      </c>
      <c r="QT23" s="61">
        <f t="shared" ref="QT23" si="622">QT24+QT25+QT26+QT27</f>
        <v>850</v>
      </c>
      <c r="QU23" s="197">
        <f t="shared" si="617"/>
        <v>0</v>
      </c>
      <c r="QV23" s="61">
        <f t="shared" si="617"/>
        <v>0</v>
      </c>
      <c r="QW23" s="61">
        <f t="shared" si="617"/>
        <v>0</v>
      </c>
      <c r="QX23" s="61">
        <f t="shared" ref="QX23" si="623">QX24+QX25+QX26+QX27</f>
        <v>0</v>
      </c>
      <c r="QY23" s="197">
        <f t="shared" si="617"/>
        <v>0</v>
      </c>
      <c r="QZ23" s="61">
        <f t="shared" si="617"/>
        <v>0</v>
      </c>
      <c r="RA23" s="61">
        <f t="shared" si="617"/>
        <v>0</v>
      </c>
      <c r="RB23" s="61">
        <f t="shared" ref="RB23" si="624">RB24+RB25+RB26+RB27</f>
        <v>0</v>
      </c>
      <c r="RC23" s="86">
        <f t="shared" si="617"/>
        <v>0</v>
      </c>
      <c r="RD23" s="61">
        <f t="shared" si="617"/>
        <v>0</v>
      </c>
      <c r="RE23" s="61">
        <f t="shared" si="617"/>
        <v>0</v>
      </c>
      <c r="RF23" s="61">
        <f t="shared" ref="RF23" si="625">RF24+RF25+RF26+RF27</f>
        <v>0</v>
      </c>
      <c r="RG23" s="197">
        <f t="shared" si="617"/>
        <v>0</v>
      </c>
      <c r="RH23" s="61">
        <f t="shared" si="617"/>
        <v>0</v>
      </c>
      <c r="RI23" s="61">
        <f t="shared" si="617"/>
        <v>0</v>
      </c>
      <c r="RJ23" s="61">
        <f t="shared" ref="RJ23" si="626">RJ24+RJ25+RJ26+RJ27</f>
        <v>0</v>
      </c>
      <c r="RK23" s="86">
        <f t="shared" si="617"/>
        <v>0</v>
      </c>
      <c r="RL23" s="61">
        <f t="shared" si="617"/>
        <v>0</v>
      </c>
      <c r="RM23" s="61">
        <f t="shared" si="617"/>
        <v>0</v>
      </c>
      <c r="RN23" s="61">
        <f t="shared" ref="RN23" si="627">RN24+RN25+RN26+RN27</f>
        <v>0</v>
      </c>
      <c r="RO23" s="360">
        <f t="shared" si="617"/>
        <v>0</v>
      </c>
      <c r="RP23" s="300">
        <f t="shared" si="617"/>
        <v>0</v>
      </c>
      <c r="RQ23" s="300">
        <f t="shared" ref="RQ23:TG23" si="628">RQ24+RQ25+RQ26+RQ27</f>
        <v>0</v>
      </c>
      <c r="RR23" s="300">
        <f t="shared" ref="RR23" si="629">RR24+RR25+RR26+RR27</f>
        <v>0</v>
      </c>
      <c r="RS23" s="360">
        <f t="shared" si="628"/>
        <v>0</v>
      </c>
      <c r="RT23" s="300">
        <f t="shared" si="628"/>
        <v>0</v>
      </c>
      <c r="RU23" s="300">
        <f t="shared" si="628"/>
        <v>0</v>
      </c>
      <c r="RV23" s="300">
        <f t="shared" ref="RV23" si="630">RV24+RV25+RV26+RV27</f>
        <v>0</v>
      </c>
      <c r="RW23" s="61">
        <f t="shared" si="628"/>
        <v>0</v>
      </c>
      <c r="RX23" s="61">
        <f t="shared" si="628"/>
        <v>0</v>
      </c>
      <c r="RY23" s="61">
        <f t="shared" si="628"/>
        <v>0</v>
      </c>
      <c r="RZ23" s="61">
        <f t="shared" ref="RZ23" si="631">RZ24+RZ25+RZ26+RZ27</f>
        <v>0</v>
      </c>
      <c r="SA23" s="86">
        <f t="shared" si="628"/>
        <v>0</v>
      </c>
      <c r="SB23" s="61">
        <f t="shared" si="628"/>
        <v>0</v>
      </c>
      <c r="SC23" s="61">
        <f t="shared" si="628"/>
        <v>0</v>
      </c>
      <c r="SD23" s="61">
        <f t="shared" ref="SD23" si="632">SD24+SD25+SD26+SD27</f>
        <v>0</v>
      </c>
      <c r="SE23" s="197">
        <f t="shared" si="628"/>
        <v>0</v>
      </c>
      <c r="SF23" s="61">
        <f t="shared" si="628"/>
        <v>0</v>
      </c>
      <c r="SG23" s="61">
        <f t="shared" si="628"/>
        <v>0</v>
      </c>
      <c r="SH23" s="61">
        <f t="shared" ref="SH23" si="633">SH24+SH25+SH26+SH27</f>
        <v>0</v>
      </c>
      <c r="SI23" s="197">
        <f t="shared" si="628"/>
        <v>0</v>
      </c>
      <c r="SJ23" s="61">
        <f t="shared" si="628"/>
        <v>1000</v>
      </c>
      <c r="SK23" s="61">
        <f t="shared" si="628"/>
        <v>0</v>
      </c>
      <c r="SL23" s="61">
        <f t="shared" ref="SL23" si="634">SL24+SL25+SL26+SL27</f>
        <v>0</v>
      </c>
      <c r="SM23" s="197">
        <f t="shared" si="628"/>
        <v>0</v>
      </c>
      <c r="SN23" s="61">
        <f t="shared" si="628"/>
        <v>0</v>
      </c>
      <c r="SO23" s="61">
        <f t="shared" si="628"/>
        <v>0</v>
      </c>
      <c r="SP23" s="61">
        <f t="shared" ref="SP23" si="635">SP24+SP25+SP26+SP27</f>
        <v>0</v>
      </c>
      <c r="SQ23" s="197">
        <f t="shared" si="628"/>
        <v>0</v>
      </c>
      <c r="SR23" s="61">
        <f t="shared" si="628"/>
        <v>0</v>
      </c>
      <c r="SS23" s="61">
        <f t="shared" si="628"/>
        <v>0</v>
      </c>
      <c r="ST23" s="61">
        <f t="shared" ref="ST23" si="636">ST24+ST25+ST26+ST27</f>
        <v>0</v>
      </c>
      <c r="SU23" s="197">
        <f t="shared" si="628"/>
        <v>0</v>
      </c>
      <c r="SV23" s="61">
        <f t="shared" si="628"/>
        <v>0</v>
      </c>
      <c r="SW23" s="61">
        <f t="shared" si="628"/>
        <v>0</v>
      </c>
      <c r="SX23" s="61">
        <f t="shared" ref="SX23" si="637">SX24+SX25+SX26+SX27</f>
        <v>0</v>
      </c>
      <c r="SY23" s="197">
        <f t="shared" si="628"/>
        <v>0</v>
      </c>
      <c r="SZ23" s="61">
        <f t="shared" si="628"/>
        <v>0</v>
      </c>
      <c r="TA23" s="61">
        <f t="shared" si="628"/>
        <v>0</v>
      </c>
      <c r="TB23" s="197">
        <f t="shared" ref="TB23" si="638">TB24+TB25+TB26+TB27</f>
        <v>0</v>
      </c>
      <c r="TC23" s="197">
        <f t="shared" si="628"/>
        <v>0</v>
      </c>
      <c r="TD23" s="61">
        <f t="shared" si="628"/>
        <v>0</v>
      </c>
      <c r="TE23" s="61">
        <f t="shared" si="628"/>
        <v>0</v>
      </c>
      <c r="TF23" s="61">
        <f t="shared" ref="TF23" si="639">TF24+TF25+TF26+TF27</f>
        <v>0</v>
      </c>
      <c r="TG23" s="197">
        <f t="shared" si="628"/>
        <v>0</v>
      </c>
      <c r="TH23" s="61">
        <f t="shared" ref="TH23:TI23" si="640">TH24+TH25+TH26+TH27</f>
        <v>0</v>
      </c>
      <c r="TI23" s="61">
        <f t="shared" si="640"/>
        <v>0</v>
      </c>
      <c r="TJ23" s="87">
        <f t="shared" ref="TJ23:TM23" si="641">TJ24+TJ25+TJ26+TJ27</f>
        <v>0</v>
      </c>
      <c r="TK23" s="197">
        <f t="shared" si="641"/>
        <v>0</v>
      </c>
      <c r="TL23" s="61">
        <f t="shared" si="641"/>
        <v>0</v>
      </c>
      <c r="TM23" s="61">
        <f t="shared" si="641"/>
        <v>0</v>
      </c>
      <c r="TN23" s="87">
        <f t="shared" ref="TN23:TR23" si="642">TN24+TN25+TN26+TN27</f>
        <v>0</v>
      </c>
      <c r="TO23" s="197">
        <f t="shared" si="642"/>
        <v>0</v>
      </c>
      <c r="TP23" s="61">
        <f t="shared" si="642"/>
        <v>0</v>
      </c>
      <c r="TQ23" s="61">
        <f t="shared" si="642"/>
        <v>0</v>
      </c>
      <c r="TR23" s="87">
        <f t="shared" si="642"/>
        <v>0</v>
      </c>
      <c r="TS23" s="278"/>
      <c r="TT23" s="278"/>
      <c r="TU23" s="278"/>
      <c r="TV23" s="278"/>
      <c r="TW23" s="278"/>
      <c r="TX23" s="278"/>
      <c r="TY23" s="278"/>
    </row>
    <row r="24" spans="1:545" outlineLevel="2" x14ac:dyDescent="0.2">
      <c r="A24" s="101" t="s">
        <v>314</v>
      </c>
      <c r="B24" s="102" t="s">
        <v>315</v>
      </c>
      <c r="C24" s="88">
        <f t="shared" ref="C24:C27" si="643">G24+K24+O24+S24+W24+AA24+AE24+AI24+AM24+AQ24+AU24+AY24+BC24+BG24+BK24+BO24+BS24+BW24+CA24+CE24+CI24+CM24+CQ24+CU24+CY24+DC24+DG24+DK24+DO24+DS24+DW24+EA24+EE24+EI24+EM24+EQ24+EU24+EY24+FC24+FG24+FK24+FO24+FS24+FW24+GA24+GE24+GI24+GM24+GQ24+GU24+GY24+HC24+HG24+HK24+HO24+HS24+HW24+IA24+IE24+II24+IM24+IQ24+IU24+IY24+JC24+JG24+JK24+JO24+JS24+JW24+KA24+KE24+KI24+KM24+KQ24+KU24+KY24+LC24+LG24+LK24+LO24+LS24+LW24+MA24+ME24+MI24+MM24+MQ24+MU24+MY24+NC24+NG24+NK24+NO24+NS24+NW24+OA24+OE24+OI24+OM24+OQ24+OU24+OY24+PC24+PG24+PK24+PO24+PS24+PW24+QA24+QE24+QI24+QM24+QQ24+QU24+QY24+RC24+RG24+RK24+RO24+RS24+RW24+SA24+SE24+SI24+SM24+SQ24+SU24+SY24+TC24+TG24+TK24+TO24</f>
        <v>0</v>
      </c>
      <c r="D24" s="88">
        <f t="shared" ref="D24:D27" si="644">H24+L24+P24+T24+X24+AB24+AF24+AJ24+AN24+AR24+AV24+AZ24+BD24+BH24+BL24+BP24+BT24+BX24+CB24+CF24+CJ24+CN24+CR24+CV24+CZ24+DD24+DH24+DL24+DP24+DT24+DX24+EB24+EF24+EJ24+EN24+ER24+EV24+EZ24+FD24+FH24+FL24+FP24+FT24+FX24+GB24+GF24+GJ24+GN24+GR24+GV24+GZ24+HD24+HH24+HL24+HP24+HT24+HX24+IB24+IF24+IJ24+IN24+IR24+IV24+IZ24+JD24+JH24+JL24+JP24+JT24+JX24+KB24+KF24+KJ24+KN24+KR24+KV24+KZ24+LD24+LH24+LL24+LP24+LT24+LX24+MB24+MF24+MJ24+MN24+MR24+MV24+MZ24+ND24+NH24+NL24+NP24+NT24+NX24+OB24+OF24+OJ24+ON24+OR24+OV24+OZ24+PD24+PH24+PL24+PP24+PT24+PX24+QB24+QF24+QJ24+QN24+QR24+QV24+QZ24+RD24+RH24+RL24+RP24+RT24+RX24+SB24+SF24+SJ24+SN24+SR24+SV24+SZ24+TD24+TH24+TL24+TP24</f>
        <v>14033</v>
      </c>
      <c r="E24" s="88">
        <f t="shared" ref="E24:E27" si="645">I24+M24+Q24+U24+Y24+AC24+AG24+AK24+AO24+AS24+AW24+BA24+BE24+BI24+BM24+BQ24+BU24+BY24+CC24+CG24+CK24+CO24+CS24+CW24+DA24+DE24+DI24+DM24+DQ24+DU24+DY24+EC24+EG24+EK24+EO24+ES24+EW24+FA24+FE24+FI24+FM24+FQ24+FU24+FY24+GC24+GG24+GK24+GO24+GS24+GW24+HA24+HE24+HI24+HM24+HQ24+HU24+HY24+IC24+IG24+IK24+IO24+IS24+IW24+JA24+JE24+JI24+JM24+JQ24+JU24+JY24+KC24+KG24+KK24+KO24+KS24+KW24+LA24+LE24+LI24+LM24+LQ24+LU24+LY24+MC24+MG24+MK24+MO24+MS24+MW24+NA24+NE24+NI24+NM24+NQ24+NU24+NY24+OC24+OG24+OK24+OO24+OS24+OW24+PA24+PE24+PI24+PM24+PQ24+PU24+PY24+QC24+QG24+QK24+QO24+QS24+QW24+RA24+RE24+RI24+RM24+RQ24+RU24+RY24+SC24+SG24+SK24+SO24+SS24+SW24+TA24+TE24+TI24+TM24+TQ24</f>
        <v>850</v>
      </c>
      <c r="F24" s="88">
        <f t="shared" ref="F24:F27" si="646">J24+N24+R24+V24+Z24+AD24+AH24+AL24+AP24+AT24+AX24+BB24+BF24+BJ24+BN24+BR24+BV24+BZ24+CD24+CH24+CL24+CP24+CT24+CX24+DB24+DF24+DJ24+DN24+DR24+DV24+DZ24+ED24+EH24+EL24+EP24+ET24+EX24+FB24+FF24+FJ24+FN24+FR24+FV24+FZ24+GD24+GH24+GL24+GP24+GT24+GX24+HB24+HF24+HJ24+HN24+HR24+HV24+HZ24+ID24+IH24+IL24+IP24+IT24+IX24+JB24+JF24+JJ24+JN24+JR24+JV24+JZ24+KD24+KH24+KL24+KP24+KT24+KX24+LB24+LF24+LJ24+LN24+LR24+LV24+LZ24+MD24+MH24+ML24+MP24+MT24+MX24+NB24+NF24+NJ24+NN24+NR24+NV24+NZ24+OD24+OH24+OL24+OP24+OT24+OX24+PB24+PF24+PJ24+PN24+PR24+PV24+PZ24+QD24+QH24+QL24+QP24+QT24+QX24+RB24+RF24+RJ24+RN24+RR24+RV24+RZ24+SD24+SH24+SL24+SP24+ST24+SX24+TB24+TF24+TJ24+TN24+TR24</f>
        <v>850</v>
      </c>
      <c r="G24" s="88"/>
      <c r="H24" s="63"/>
      <c r="I24" s="63"/>
      <c r="J24" s="63"/>
      <c r="K24" s="88"/>
      <c r="L24" s="63"/>
      <c r="M24" s="63"/>
      <c r="N24" s="63"/>
      <c r="O24" s="88"/>
      <c r="P24" s="63"/>
      <c r="Q24" s="63"/>
      <c r="R24" s="63"/>
      <c r="S24" s="88"/>
      <c r="T24" s="63"/>
      <c r="U24" s="63"/>
      <c r="V24" s="63"/>
      <c r="W24" s="88"/>
      <c r="X24" s="63"/>
      <c r="Y24" s="63"/>
      <c r="Z24" s="63"/>
      <c r="AA24" s="88"/>
      <c r="AB24" s="63"/>
      <c r="AC24" s="63"/>
      <c r="AD24" s="63"/>
      <c r="AE24" s="88"/>
      <c r="AF24" s="63"/>
      <c r="AG24" s="63"/>
      <c r="AH24" s="63"/>
      <c r="AI24" s="88"/>
      <c r="AJ24" s="63"/>
      <c r="AK24" s="63"/>
      <c r="AL24" s="63"/>
      <c r="AM24" s="88"/>
      <c r="AN24" s="63"/>
      <c r="AO24" s="63"/>
      <c r="AP24" s="63"/>
      <c r="AQ24" s="88"/>
      <c r="AR24" s="63"/>
      <c r="AS24" s="63"/>
      <c r="AT24" s="63"/>
      <c r="AU24" s="88"/>
      <c r="AV24" s="63"/>
      <c r="AW24" s="63"/>
      <c r="AX24" s="63"/>
      <c r="AY24" s="88"/>
      <c r="AZ24" s="63"/>
      <c r="BA24" s="63"/>
      <c r="BB24" s="63"/>
      <c r="BC24" s="88"/>
      <c r="BD24" s="63"/>
      <c r="BE24" s="63"/>
      <c r="BF24" s="63"/>
      <c r="BG24" s="88"/>
      <c r="BH24" s="63"/>
      <c r="BI24" s="63"/>
      <c r="BJ24" s="63"/>
      <c r="BK24" s="88"/>
      <c r="BL24" s="63"/>
      <c r="BM24" s="63"/>
      <c r="BN24" s="63"/>
      <c r="BO24" s="88"/>
      <c r="BP24" s="63"/>
      <c r="BQ24" s="63"/>
      <c r="BR24" s="63"/>
      <c r="BS24" s="88"/>
      <c r="BT24" s="63"/>
      <c r="BU24" s="63"/>
      <c r="BV24" s="63"/>
      <c r="BW24" s="88"/>
      <c r="BX24" s="63"/>
      <c r="BY24" s="63"/>
      <c r="BZ24" s="63"/>
      <c r="CA24" s="88"/>
      <c r="CB24" s="63"/>
      <c r="CC24" s="63"/>
      <c r="CD24" s="63"/>
      <c r="CE24" s="88"/>
      <c r="CF24" s="63"/>
      <c r="CG24" s="63"/>
      <c r="CH24" s="63"/>
      <c r="CI24" s="88"/>
      <c r="CJ24" s="63"/>
      <c r="CK24" s="63"/>
      <c r="CL24" s="63"/>
      <c r="CM24" s="88"/>
      <c r="CN24" s="63"/>
      <c r="CO24" s="63"/>
      <c r="CP24" s="63"/>
      <c r="CQ24" s="88"/>
      <c r="CR24" s="63"/>
      <c r="CS24" s="63"/>
      <c r="CT24" s="63"/>
      <c r="CU24" s="88"/>
      <c r="CV24" s="63"/>
      <c r="CW24" s="63"/>
      <c r="CX24" s="63"/>
      <c r="CY24" s="88"/>
      <c r="CZ24" s="63"/>
      <c r="DA24" s="63"/>
      <c r="DB24" s="63"/>
      <c r="DC24" s="88"/>
      <c r="DD24" s="63"/>
      <c r="DE24" s="63"/>
      <c r="DF24" s="63"/>
      <c r="DG24" s="88"/>
      <c r="DH24" s="63"/>
      <c r="DI24" s="63"/>
      <c r="DJ24" s="63"/>
      <c r="DK24" s="88"/>
      <c r="DL24" s="63"/>
      <c r="DM24" s="63"/>
      <c r="DN24" s="63"/>
      <c r="DO24" s="88"/>
      <c r="DP24" s="63"/>
      <c r="DQ24" s="63"/>
      <c r="DR24" s="63"/>
      <c r="DS24" s="88"/>
      <c r="DT24" s="63"/>
      <c r="DU24" s="63"/>
      <c r="DV24" s="63"/>
      <c r="DW24" s="88"/>
      <c r="DX24" s="63"/>
      <c r="DY24" s="63"/>
      <c r="DZ24" s="63"/>
      <c r="EA24" s="88"/>
      <c r="EB24" s="63"/>
      <c r="EC24" s="63"/>
      <c r="ED24" s="63"/>
      <c r="EE24" s="88"/>
      <c r="EF24" s="63"/>
      <c r="EG24" s="63"/>
      <c r="EH24" s="63"/>
      <c r="EI24" s="88"/>
      <c r="EJ24" s="63"/>
      <c r="EK24" s="63"/>
      <c r="EL24" s="63"/>
      <c r="EM24" s="88"/>
      <c r="EN24" s="63"/>
      <c r="EO24" s="63"/>
      <c r="EP24" s="63"/>
      <c r="EQ24" s="88"/>
      <c r="ER24" s="63"/>
      <c r="ES24" s="63"/>
      <c r="ET24" s="63"/>
      <c r="EU24" s="88"/>
      <c r="EV24" s="63"/>
      <c r="EW24" s="63"/>
      <c r="EX24" s="63"/>
      <c r="EY24" s="88"/>
      <c r="EZ24" s="63"/>
      <c r="FA24" s="63"/>
      <c r="FB24" s="63"/>
      <c r="FC24" s="88"/>
      <c r="FD24" s="63"/>
      <c r="FE24" s="63"/>
      <c r="FF24" s="63"/>
      <c r="FG24" s="88"/>
      <c r="FH24" s="63"/>
      <c r="FI24" s="63"/>
      <c r="FJ24" s="63"/>
      <c r="FK24" s="88"/>
      <c r="FL24" s="63"/>
      <c r="FM24" s="63"/>
      <c r="FN24" s="63"/>
      <c r="FO24" s="88"/>
      <c r="FP24" s="63"/>
      <c r="FQ24" s="63"/>
      <c r="FR24" s="63"/>
      <c r="FS24" s="198"/>
      <c r="FT24" s="63"/>
      <c r="FU24" s="63"/>
      <c r="FV24" s="187"/>
      <c r="FW24" s="88"/>
      <c r="FX24" s="63"/>
      <c r="FY24" s="63"/>
      <c r="FZ24" s="187"/>
      <c r="GA24" s="88"/>
      <c r="GB24" s="63"/>
      <c r="GC24" s="63"/>
      <c r="GD24" s="187"/>
      <c r="GE24" s="88"/>
      <c r="GF24" s="63"/>
      <c r="GG24" s="63"/>
      <c r="GH24" s="187"/>
      <c r="GI24" s="88"/>
      <c r="GJ24" s="63"/>
      <c r="GK24" s="63"/>
      <c r="GL24" s="187"/>
      <c r="GM24" s="88"/>
      <c r="GN24" s="63"/>
      <c r="GO24" s="63"/>
      <c r="GP24" s="63"/>
      <c r="GQ24" s="88"/>
      <c r="GR24" s="63"/>
      <c r="GS24" s="63"/>
      <c r="GT24" s="63"/>
      <c r="GU24" s="88"/>
      <c r="GV24" s="63"/>
      <c r="GW24" s="63"/>
      <c r="GX24" s="63"/>
      <c r="GY24" s="88"/>
      <c r="GZ24" s="63"/>
      <c r="HA24" s="63"/>
      <c r="HB24" s="63"/>
      <c r="HC24" s="88"/>
      <c r="HD24" s="63"/>
      <c r="HE24" s="63"/>
      <c r="HF24" s="63"/>
      <c r="HG24" s="88"/>
      <c r="HH24" s="63"/>
      <c r="HI24" s="63"/>
      <c r="HJ24" s="63"/>
      <c r="HK24" s="88"/>
      <c r="HL24" s="63"/>
      <c r="HM24" s="63"/>
      <c r="HN24" s="63"/>
      <c r="HO24" s="88"/>
      <c r="HP24" s="63"/>
      <c r="HQ24" s="63"/>
      <c r="HR24" s="63"/>
      <c r="HS24" s="88"/>
      <c r="HT24" s="63"/>
      <c r="HU24" s="63"/>
      <c r="HV24" s="63"/>
      <c r="HW24" s="88"/>
      <c r="HX24" s="63"/>
      <c r="HY24" s="63"/>
      <c r="HZ24" s="63"/>
      <c r="IA24" s="88"/>
      <c r="IB24" s="63"/>
      <c r="IC24" s="63"/>
      <c r="ID24" s="63"/>
      <c r="IE24" s="88"/>
      <c r="IF24" s="63"/>
      <c r="IG24" s="63"/>
      <c r="IH24" s="63"/>
      <c r="II24" s="88"/>
      <c r="IJ24" s="63"/>
      <c r="IK24" s="63"/>
      <c r="IL24" s="63"/>
      <c r="IM24" s="88"/>
      <c r="IN24" s="63"/>
      <c r="IO24" s="63"/>
      <c r="IP24" s="63"/>
      <c r="IQ24" s="88"/>
      <c r="IR24" s="63"/>
      <c r="IS24" s="63"/>
      <c r="IT24" s="63"/>
      <c r="IU24" s="88"/>
      <c r="IV24" s="63"/>
      <c r="IW24" s="63"/>
      <c r="IX24" s="63"/>
      <c r="IY24" s="88"/>
      <c r="IZ24" s="63"/>
      <c r="JA24" s="63"/>
      <c r="JB24" s="63"/>
      <c r="JC24" s="88"/>
      <c r="JD24" s="63"/>
      <c r="JE24" s="63"/>
      <c r="JF24" s="63"/>
      <c r="JG24" s="88"/>
      <c r="JH24" s="63"/>
      <c r="JI24" s="63"/>
      <c r="JJ24" s="63"/>
      <c r="JK24" s="88"/>
      <c r="JL24" s="63"/>
      <c r="JM24" s="63"/>
      <c r="JN24" s="63"/>
      <c r="JO24" s="88"/>
      <c r="JP24" s="63"/>
      <c r="JQ24" s="63"/>
      <c r="JR24" s="63"/>
      <c r="JS24" s="88"/>
      <c r="JT24" s="63"/>
      <c r="JU24" s="63"/>
      <c r="JV24" s="63"/>
      <c r="JW24" s="63"/>
      <c r="JX24" s="63"/>
      <c r="JY24" s="63"/>
      <c r="JZ24" s="63"/>
      <c r="KA24" s="88"/>
      <c r="KB24" s="63"/>
      <c r="KC24" s="63"/>
      <c r="KD24" s="187"/>
      <c r="KE24" s="88"/>
      <c r="KF24" s="63"/>
      <c r="KG24" s="63"/>
      <c r="KH24" s="187"/>
      <c r="KI24" s="88"/>
      <c r="KJ24" s="63"/>
      <c r="KK24" s="63"/>
      <c r="KL24" s="187"/>
      <c r="KM24" s="88"/>
      <c r="KN24" s="63"/>
      <c r="KO24" s="63"/>
      <c r="KP24" s="187"/>
      <c r="KQ24" s="88"/>
      <c r="KR24" s="63"/>
      <c r="KS24" s="63"/>
      <c r="KT24" s="187"/>
      <c r="KU24" s="88"/>
      <c r="KV24" s="63"/>
      <c r="KW24" s="63"/>
      <c r="KX24" s="187"/>
      <c r="KY24" s="88"/>
      <c r="KZ24" s="63"/>
      <c r="LA24" s="63"/>
      <c r="LB24" s="187"/>
      <c r="LC24" s="88"/>
      <c r="LD24" s="63"/>
      <c r="LE24" s="63"/>
      <c r="LF24" s="187"/>
      <c r="LG24" s="88"/>
      <c r="LH24" s="63"/>
      <c r="LI24" s="63"/>
      <c r="LJ24" s="187"/>
      <c r="LK24" s="88"/>
      <c r="LL24" s="63"/>
      <c r="LM24" s="63"/>
      <c r="LN24" s="187"/>
      <c r="LO24" s="88"/>
      <c r="LP24" s="63"/>
      <c r="LQ24" s="63"/>
      <c r="LR24" s="187"/>
      <c r="LS24" s="88"/>
      <c r="LT24" s="63"/>
      <c r="LU24" s="63"/>
      <c r="LV24" s="187"/>
      <c r="LW24" s="88"/>
      <c r="LX24" s="63"/>
      <c r="LY24" s="63"/>
      <c r="LZ24" s="187"/>
      <c r="MA24" s="88"/>
      <c r="MB24" s="63"/>
      <c r="MC24" s="63"/>
      <c r="MD24" s="187"/>
      <c r="ME24" s="88"/>
      <c r="MF24" s="63"/>
      <c r="MG24" s="63"/>
      <c r="MH24" s="187"/>
      <c r="MI24" s="88"/>
      <c r="MJ24" s="63"/>
      <c r="MK24" s="63"/>
      <c r="ML24" s="187"/>
      <c r="MM24" s="88"/>
      <c r="MN24" s="63"/>
      <c r="MO24" s="63"/>
      <c r="MP24" s="187"/>
      <c r="MQ24" s="88"/>
      <c r="MR24" s="63"/>
      <c r="MS24" s="63"/>
      <c r="MT24" s="187"/>
      <c r="MU24" s="88"/>
      <c r="MV24" s="63"/>
      <c r="MW24" s="63"/>
      <c r="MX24" s="187"/>
      <c r="MY24" s="88"/>
      <c r="MZ24" s="63"/>
      <c r="NA24" s="63"/>
      <c r="NB24" s="187"/>
      <c r="NC24" s="88"/>
      <c r="ND24" s="63"/>
      <c r="NE24" s="63"/>
      <c r="NF24" s="187"/>
      <c r="NG24" s="88"/>
      <c r="NH24" s="63"/>
      <c r="NI24" s="63"/>
      <c r="NJ24" s="187"/>
      <c r="NK24" s="88"/>
      <c r="NL24" s="63"/>
      <c r="NM24" s="63"/>
      <c r="NN24" s="187"/>
      <c r="NO24" s="88"/>
      <c r="NP24" s="63"/>
      <c r="NQ24" s="63"/>
      <c r="NR24" s="187"/>
      <c r="NS24" s="88"/>
      <c r="NT24" s="63"/>
      <c r="NU24" s="63"/>
      <c r="NV24" s="187"/>
      <c r="NW24" s="88"/>
      <c r="NX24" s="63"/>
      <c r="NY24" s="63"/>
      <c r="NZ24" s="187"/>
      <c r="OA24" s="88"/>
      <c r="OB24" s="63"/>
      <c r="OC24" s="63"/>
      <c r="OD24" s="63"/>
      <c r="OE24" s="88"/>
      <c r="OF24" s="63"/>
      <c r="OG24" s="63"/>
      <c r="OH24" s="63"/>
      <c r="OI24" s="88"/>
      <c r="OJ24" s="63"/>
      <c r="OK24" s="63"/>
      <c r="OL24" s="63"/>
      <c r="OM24" s="88"/>
      <c r="ON24" s="63"/>
      <c r="OO24" s="63"/>
      <c r="OP24" s="63"/>
      <c r="OQ24" s="198"/>
      <c r="OR24" s="63"/>
      <c r="OS24" s="63"/>
      <c r="OT24" s="63"/>
      <c r="OU24" s="88"/>
      <c r="OV24" s="63"/>
      <c r="OW24" s="63"/>
      <c r="OX24" s="63"/>
      <c r="OY24" s="198"/>
      <c r="OZ24" s="63"/>
      <c r="PA24" s="63"/>
      <c r="PB24" s="63"/>
      <c r="PC24" s="88"/>
      <c r="PD24" s="63"/>
      <c r="PE24" s="63"/>
      <c r="PF24" s="63"/>
      <c r="PG24" s="198"/>
      <c r="PH24" s="63"/>
      <c r="PI24" s="63"/>
      <c r="PJ24" s="63"/>
      <c r="PK24" s="88"/>
      <c r="PL24" s="63"/>
      <c r="PM24" s="63"/>
      <c r="PN24" s="63"/>
      <c r="PO24" s="198"/>
      <c r="PP24" s="63"/>
      <c r="PQ24" s="63"/>
      <c r="PR24" s="63"/>
      <c r="PS24" s="88"/>
      <c r="PT24" s="63"/>
      <c r="PU24" s="63"/>
      <c r="PV24" s="63"/>
      <c r="PW24" s="198"/>
      <c r="PX24" s="63"/>
      <c r="PY24" s="63"/>
      <c r="PZ24" s="63"/>
      <c r="QA24" s="88"/>
      <c r="QB24" s="63"/>
      <c r="QC24" s="63"/>
      <c r="QD24" s="63"/>
      <c r="QE24" s="198"/>
      <c r="QF24" s="63"/>
      <c r="QG24" s="63"/>
      <c r="QH24" s="63"/>
      <c r="QI24" s="88"/>
      <c r="QJ24" s="63"/>
      <c r="QK24" s="63"/>
      <c r="QL24" s="63"/>
      <c r="QM24" s="198"/>
      <c r="QN24" s="63"/>
      <c r="QO24" s="63"/>
      <c r="QP24" s="63"/>
      <c r="QQ24" s="198">
        <v>0</v>
      </c>
      <c r="QR24" s="63">
        <v>14033</v>
      </c>
      <c r="QS24" s="63">
        <v>850</v>
      </c>
      <c r="QT24" s="63">
        <v>850</v>
      </c>
      <c r="QU24" s="198"/>
      <c r="QV24" s="63"/>
      <c r="QW24" s="63"/>
      <c r="QX24" s="63"/>
      <c r="QY24" s="198"/>
      <c r="QZ24" s="63"/>
      <c r="RA24" s="63"/>
      <c r="RB24" s="63"/>
      <c r="RC24" s="88"/>
      <c r="RD24" s="63"/>
      <c r="RE24" s="63"/>
      <c r="RF24" s="63"/>
      <c r="RG24" s="198"/>
      <c r="RH24" s="63"/>
      <c r="RI24" s="63"/>
      <c r="RJ24" s="63"/>
      <c r="RK24" s="88"/>
      <c r="RL24" s="63"/>
      <c r="RM24" s="63"/>
      <c r="RN24" s="63"/>
      <c r="RO24" s="198"/>
      <c r="RP24" s="63"/>
      <c r="RQ24" s="63"/>
      <c r="RR24" s="63"/>
      <c r="RS24" s="198"/>
      <c r="RT24" s="63"/>
      <c r="RU24" s="63"/>
      <c r="RV24" s="63"/>
      <c r="RW24" s="63"/>
      <c r="RX24" s="63"/>
      <c r="RY24" s="63"/>
      <c r="RZ24" s="63"/>
      <c r="SA24" s="88"/>
      <c r="SB24" s="63"/>
      <c r="SC24" s="63"/>
      <c r="SD24" s="63"/>
      <c r="SE24" s="198"/>
      <c r="SF24" s="63"/>
      <c r="SG24" s="63"/>
      <c r="SH24" s="63"/>
      <c r="SI24" s="198"/>
      <c r="SJ24" s="63"/>
      <c r="SK24" s="63"/>
      <c r="SL24" s="63"/>
      <c r="SM24" s="198"/>
      <c r="SN24" s="63"/>
      <c r="SO24" s="63"/>
      <c r="SP24" s="63"/>
      <c r="SQ24" s="198"/>
      <c r="SR24" s="63"/>
      <c r="SS24" s="63"/>
      <c r="ST24" s="63"/>
      <c r="SU24" s="198"/>
      <c r="SV24" s="63"/>
      <c r="SW24" s="63"/>
      <c r="SX24" s="63"/>
      <c r="SY24" s="198"/>
      <c r="SZ24" s="63"/>
      <c r="TA24" s="63"/>
      <c r="TB24" s="198"/>
      <c r="TC24" s="198"/>
      <c r="TD24" s="63"/>
      <c r="TE24" s="63"/>
      <c r="TF24" s="63"/>
      <c r="TG24" s="198"/>
      <c r="TH24" s="63"/>
      <c r="TI24" s="63"/>
      <c r="TJ24" s="89"/>
      <c r="TK24" s="198"/>
      <c r="TL24" s="63"/>
      <c r="TM24" s="63"/>
      <c r="TN24" s="89"/>
      <c r="TO24" s="198"/>
      <c r="TP24" s="63"/>
      <c r="TQ24" s="63"/>
      <c r="TR24" s="89"/>
      <c r="TS24" s="267"/>
      <c r="TT24" s="267"/>
      <c r="TU24" s="267"/>
      <c r="TV24" s="267"/>
      <c r="TW24" s="267"/>
      <c r="TX24" s="267"/>
      <c r="TY24" s="267"/>
    </row>
    <row r="25" spans="1:545" outlineLevel="2" x14ac:dyDescent="0.2">
      <c r="A25" s="101" t="s">
        <v>316</v>
      </c>
      <c r="B25" s="102" t="s">
        <v>317</v>
      </c>
      <c r="C25" s="88">
        <f t="shared" si="643"/>
        <v>42600</v>
      </c>
      <c r="D25" s="88">
        <f t="shared" si="644"/>
        <v>31500</v>
      </c>
      <c r="E25" s="88">
        <f t="shared" si="645"/>
        <v>27468.86</v>
      </c>
      <c r="F25" s="88">
        <f t="shared" si="646"/>
        <v>27468.86</v>
      </c>
      <c r="G25" s="88"/>
      <c r="H25" s="63"/>
      <c r="I25" s="63"/>
      <c r="J25" s="63"/>
      <c r="K25" s="88"/>
      <c r="L25" s="63"/>
      <c r="M25" s="63"/>
      <c r="N25" s="63"/>
      <c r="O25" s="88"/>
      <c r="P25" s="63"/>
      <c r="Q25" s="63"/>
      <c r="R25" s="63"/>
      <c r="S25" s="88"/>
      <c r="T25" s="63"/>
      <c r="U25" s="63"/>
      <c r="V25" s="63"/>
      <c r="W25" s="88"/>
      <c r="X25" s="63"/>
      <c r="Y25" s="63"/>
      <c r="Z25" s="63"/>
      <c r="AA25" s="88"/>
      <c r="AB25" s="63"/>
      <c r="AC25" s="63"/>
      <c r="AD25" s="63"/>
      <c r="AE25" s="88"/>
      <c r="AF25" s="63"/>
      <c r="AG25" s="63"/>
      <c r="AH25" s="63"/>
      <c r="AI25" s="88"/>
      <c r="AJ25" s="63"/>
      <c r="AK25" s="63"/>
      <c r="AL25" s="63"/>
      <c r="AM25" s="88"/>
      <c r="AN25" s="63"/>
      <c r="AO25" s="63"/>
      <c r="AP25" s="63"/>
      <c r="AQ25" s="88"/>
      <c r="AR25" s="63"/>
      <c r="AS25" s="63"/>
      <c r="AT25" s="63"/>
      <c r="AU25" s="88"/>
      <c r="AV25" s="63"/>
      <c r="AW25" s="63"/>
      <c r="AX25" s="63"/>
      <c r="AY25" s="88"/>
      <c r="AZ25" s="63"/>
      <c r="BA25" s="63"/>
      <c r="BB25" s="63"/>
      <c r="BC25" s="88"/>
      <c r="BD25" s="63"/>
      <c r="BE25" s="63"/>
      <c r="BF25" s="63"/>
      <c r="BG25" s="88"/>
      <c r="BH25" s="63"/>
      <c r="BI25" s="63"/>
      <c r="BJ25" s="63"/>
      <c r="BK25" s="88"/>
      <c r="BL25" s="63"/>
      <c r="BM25" s="63"/>
      <c r="BN25" s="63"/>
      <c r="BO25" s="88"/>
      <c r="BP25" s="63"/>
      <c r="BQ25" s="63"/>
      <c r="BR25" s="63"/>
      <c r="BS25" s="88"/>
      <c r="BT25" s="63"/>
      <c r="BU25" s="63"/>
      <c r="BV25" s="63"/>
      <c r="BW25" s="88"/>
      <c r="BX25" s="63"/>
      <c r="BY25" s="63"/>
      <c r="BZ25" s="63"/>
      <c r="CA25" s="88"/>
      <c r="CB25" s="63"/>
      <c r="CC25" s="63"/>
      <c r="CD25" s="63"/>
      <c r="CE25" s="88"/>
      <c r="CF25" s="63"/>
      <c r="CG25" s="63"/>
      <c r="CH25" s="63"/>
      <c r="CI25" s="88"/>
      <c r="CJ25" s="63"/>
      <c r="CK25" s="63"/>
      <c r="CL25" s="63"/>
      <c r="CM25" s="88"/>
      <c r="CN25" s="63"/>
      <c r="CO25" s="63"/>
      <c r="CP25" s="63"/>
      <c r="CQ25" s="88"/>
      <c r="CR25" s="63"/>
      <c r="CS25" s="63"/>
      <c r="CT25" s="63"/>
      <c r="CU25" s="88"/>
      <c r="CV25" s="63"/>
      <c r="CW25" s="63"/>
      <c r="CX25" s="63"/>
      <c r="CY25" s="88"/>
      <c r="CZ25" s="63"/>
      <c r="DA25" s="63"/>
      <c r="DB25" s="63"/>
      <c r="DC25" s="88"/>
      <c r="DD25" s="63"/>
      <c r="DE25" s="63"/>
      <c r="DF25" s="63"/>
      <c r="DG25" s="88"/>
      <c r="DH25" s="63"/>
      <c r="DI25" s="63"/>
      <c r="DJ25" s="63"/>
      <c r="DK25" s="88"/>
      <c r="DL25" s="63"/>
      <c r="DM25" s="63"/>
      <c r="DN25" s="63"/>
      <c r="DO25" s="88"/>
      <c r="DP25" s="63"/>
      <c r="DQ25" s="63"/>
      <c r="DR25" s="63"/>
      <c r="DS25" s="88"/>
      <c r="DT25" s="63"/>
      <c r="DU25" s="63"/>
      <c r="DV25" s="63"/>
      <c r="DW25" s="88"/>
      <c r="DX25" s="63"/>
      <c r="DY25" s="63"/>
      <c r="DZ25" s="63"/>
      <c r="EA25" s="88"/>
      <c r="EB25" s="63"/>
      <c r="EC25" s="63"/>
      <c r="ED25" s="63"/>
      <c r="EE25" s="88"/>
      <c r="EF25" s="63"/>
      <c r="EG25" s="63"/>
      <c r="EH25" s="63"/>
      <c r="EI25" s="88"/>
      <c r="EJ25" s="63"/>
      <c r="EK25" s="63"/>
      <c r="EL25" s="63"/>
      <c r="EM25" s="88"/>
      <c r="EN25" s="63"/>
      <c r="EO25" s="63"/>
      <c r="EP25" s="63"/>
      <c r="EQ25" s="88"/>
      <c r="ER25" s="63"/>
      <c r="ES25" s="63"/>
      <c r="ET25" s="63"/>
      <c r="EU25" s="88"/>
      <c r="EV25" s="63"/>
      <c r="EW25" s="63"/>
      <c r="EX25" s="63"/>
      <c r="EY25" s="88"/>
      <c r="EZ25" s="63"/>
      <c r="FA25" s="63"/>
      <c r="FB25" s="63"/>
      <c r="FC25" s="88"/>
      <c r="FD25" s="63"/>
      <c r="FE25" s="63"/>
      <c r="FF25" s="63"/>
      <c r="FG25" s="88"/>
      <c r="FH25" s="63"/>
      <c r="FI25" s="63"/>
      <c r="FJ25" s="63"/>
      <c r="FK25" s="88"/>
      <c r="FL25" s="63"/>
      <c r="FM25" s="63"/>
      <c r="FN25" s="63"/>
      <c r="FO25" s="88"/>
      <c r="FP25" s="63"/>
      <c r="FQ25" s="63"/>
      <c r="FR25" s="63"/>
      <c r="FS25" s="198"/>
      <c r="FT25" s="63"/>
      <c r="FU25" s="63"/>
      <c r="FV25" s="187"/>
      <c r="FW25" s="88"/>
      <c r="FX25" s="63"/>
      <c r="FY25" s="63"/>
      <c r="FZ25" s="187"/>
      <c r="GA25" s="88"/>
      <c r="GB25" s="63"/>
      <c r="GC25" s="63"/>
      <c r="GD25" s="187"/>
      <c r="GE25" s="88"/>
      <c r="GF25" s="63"/>
      <c r="GG25" s="63"/>
      <c r="GH25" s="187"/>
      <c r="GI25" s="88"/>
      <c r="GJ25" s="63"/>
      <c r="GK25" s="63"/>
      <c r="GL25" s="187"/>
      <c r="GM25" s="88"/>
      <c r="GN25" s="63"/>
      <c r="GO25" s="63"/>
      <c r="GP25" s="63"/>
      <c r="GQ25" s="88"/>
      <c r="GR25" s="63"/>
      <c r="GS25" s="63"/>
      <c r="GT25" s="63"/>
      <c r="GU25" s="88"/>
      <c r="GV25" s="63"/>
      <c r="GW25" s="63"/>
      <c r="GX25" s="63"/>
      <c r="GY25" s="88"/>
      <c r="GZ25" s="63"/>
      <c r="HA25" s="63"/>
      <c r="HB25" s="63"/>
      <c r="HC25" s="88"/>
      <c r="HD25" s="63"/>
      <c r="HE25" s="63"/>
      <c r="HF25" s="63"/>
      <c r="HG25" s="88"/>
      <c r="HH25" s="63"/>
      <c r="HI25" s="63"/>
      <c r="HJ25" s="63"/>
      <c r="HK25" s="88"/>
      <c r="HL25" s="63"/>
      <c r="HM25" s="63"/>
      <c r="HN25" s="63"/>
      <c r="HO25" s="88"/>
      <c r="HP25" s="63"/>
      <c r="HQ25" s="63"/>
      <c r="HR25" s="63"/>
      <c r="HS25" s="88"/>
      <c r="HT25" s="63"/>
      <c r="HU25" s="63"/>
      <c r="HV25" s="63"/>
      <c r="HW25" s="88"/>
      <c r="HX25" s="63"/>
      <c r="HY25" s="63"/>
      <c r="HZ25" s="63"/>
      <c r="IA25" s="88"/>
      <c r="IB25" s="63"/>
      <c r="IC25" s="63"/>
      <c r="ID25" s="63"/>
      <c r="IE25" s="88"/>
      <c r="IF25" s="63"/>
      <c r="IG25" s="63"/>
      <c r="IH25" s="63"/>
      <c r="II25" s="88"/>
      <c r="IJ25" s="63"/>
      <c r="IK25" s="63"/>
      <c r="IL25" s="63"/>
      <c r="IM25" s="88"/>
      <c r="IN25" s="63"/>
      <c r="IO25" s="63"/>
      <c r="IP25" s="63"/>
      <c r="IQ25" s="88"/>
      <c r="IR25" s="63"/>
      <c r="IS25" s="63"/>
      <c r="IT25" s="63"/>
      <c r="IU25" s="88"/>
      <c r="IV25" s="63"/>
      <c r="IW25" s="63"/>
      <c r="IX25" s="63"/>
      <c r="IY25" s="88"/>
      <c r="IZ25" s="63"/>
      <c r="JA25" s="63"/>
      <c r="JB25" s="63"/>
      <c r="JC25" s="88"/>
      <c r="JD25" s="63"/>
      <c r="JE25" s="63"/>
      <c r="JF25" s="63"/>
      <c r="JG25" s="88"/>
      <c r="JH25" s="63"/>
      <c r="JI25" s="63"/>
      <c r="JJ25" s="63"/>
      <c r="JK25" s="88"/>
      <c r="JL25" s="63"/>
      <c r="JM25" s="63"/>
      <c r="JN25" s="63"/>
      <c r="JO25" s="88"/>
      <c r="JP25" s="63"/>
      <c r="JQ25" s="63"/>
      <c r="JR25" s="63"/>
      <c r="JS25" s="88"/>
      <c r="JT25" s="63"/>
      <c r="JU25" s="63"/>
      <c r="JV25" s="63"/>
      <c r="JW25" s="63"/>
      <c r="JX25" s="63"/>
      <c r="JY25" s="63"/>
      <c r="JZ25" s="63"/>
      <c r="KA25" s="88"/>
      <c r="KB25" s="63"/>
      <c r="KC25" s="63"/>
      <c r="KD25" s="187"/>
      <c r="KE25" s="88"/>
      <c r="KF25" s="63"/>
      <c r="KG25" s="63"/>
      <c r="KH25" s="187"/>
      <c r="KI25" s="88"/>
      <c r="KJ25" s="63"/>
      <c r="KK25" s="63"/>
      <c r="KL25" s="187"/>
      <c r="KM25" s="88"/>
      <c r="KN25" s="63"/>
      <c r="KO25" s="63"/>
      <c r="KP25" s="187"/>
      <c r="KQ25" s="88"/>
      <c r="KR25" s="63"/>
      <c r="KS25" s="63"/>
      <c r="KT25" s="187"/>
      <c r="KU25" s="88"/>
      <c r="KV25" s="63"/>
      <c r="KW25" s="63"/>
      <c r="KX25" s="187"/>
      <c r="KY25" s="88"/>
      <c r="KZ25" s="63"/>
      <c r="LA25" s="63"/>
      <c r="LB25" s="187"/>
      <c r="LC25" s="88"/>
      <c r="LD25" s="63"/>
      <c r="LE25" s="63"/>
      <c r="LF25" s="187"/>
      <c r="LG25" s="88"/>
      <c r="LH25" s="63"/>
      <c r="LI25" s="63"/>
      <c r="LJ25" s="187"/>
      <c r="LK25" s="88"/>
      <c r="LL25" s="63"/>
      <c r="LM25" s="63"/>
      <c r="LN25" s="187"/>
      <c r="LO25" s="88"/>
      <c r="LP25" s="63"/>
      <c r="LQ25" s="63"/>
      <c r="LR25" s="187"/>
      <c r="LS25" s="88"/>
      <c r="LT25" s="63"/>
      <c r="LU25" s="63"/>
      <c r="LV25" s="187"/>
      <c r="LW25" s="88"/>
      <c r="LX25" s="63"/>
      <c r="LY25" s="63"/>
      <c r="LZ25" s="187"/>
      <c r="MA25" s="88"/>
      <c r="MB25" s="63"/>
      <c r="MC25" s="63"/>
      <c r="MD25" s="187"/>
      <c r="ME25" s="88"/>
      <c r="MF25" s="63"/>
      <c r="MG25" s="63"/>
      <c r="MH25" s="187"/>
      <c r="MI25" s="88"/>
      <c r="MJ25" s="63"/>
      <c r="MK25" s="63"/>
      <c r="ML25" s="187"/>
      <c r="MM25" s="88"/>
      <c r="MN25" s="63"/>
      <c r="MO25" s="63"/>
      <c r="MP25" s="187"/>
      <c r="MQ25" s="88"/>
      <c r="MR25" s="63"/>
      <c r="MS25" s="63"/>
      <c r="MT25" s="187"/>
      <c r="MU25" s="88"/>
      <c r="MV25" s="63"/>
      <c r="MW25" s="63"/>
      <c r="MX25" s="187"/>
      <c r="MY25" s="88"/>
      <c r="MZ25" s="63"/>
      <c r="NA25" s="63"/>
      <c r="NB25" s="187"/>
      <c r="NC25" s="88"/>
      <c r="ND25" s="63"/>
      <c r="NE25" s="63"/>
      <c r="NF25" s="187"/>
      <c r="NG25" s="88"/>
      <c r="NH25" s="63"/>
      <c r="NI25" s="63"/>
      <c r="NJ25" s="187"/>
      <c r="NK25" s="88"/>
      <c r="NL25" s="63"/>
      <c r="NM25" s="63"/>
      <c r="NN25" s="187"/>
      <c r="NO25" s="88"/>
      <c r="NP25" s="63"/>
      <c r="NQ25" s="63"/>
      <c r="NR25" s="187"/>
      <c r="NS25" s="88"/>
      <c r="NT25" s="63"/>
      <c r="NU25" s="63"/>
      <c r="NV25" s="187"/>
      <c r="NW25" s="88"/>
      <c r="NX25" s="63"/>
      <c r="NY25" s="63"/>
      <c r="NZ25" s="187"/>
      <c r="OA25" s="88"/>
      <c r="OB25" s="63"/>
      <c r="OC25" s="63"/>
      <c r="OD25" s="63"/>
      <c r="OE25" s="88"/>
      <c r="OF25" s="63"/>
      <c r="OG25" s="63"/>
      <c r="OH25" s="63"/>
      <c r="OI25" s="88"/>
      <c r="OJ25" s="63"/>
      <c r="OK25" s="63"/>
      <c r="OL25" s="63"/>
      <c r="OM25" s="88"/>
      <c r="ON25" s="63"/>
      <c r="OO25" s="63"/>
      <c r="OP25" s="63"/>
      <c r="OQ25" s="198"/>
      <c r="OR25" s="63"/>
      <c r="OS25" s="63"/>
      <c r="OT25" s="63"/>
      <c r="OU25" s="88"/>
      <c r="OV25" s="63"/>
      <c r="OW25" s="63"/>
      <c r="OX25" s="63"/>
      <c r="OY25" s="198"/>
      <c r="OZ25" s="63"/>
      <c r="PA25" s="63"/>
      <c r="PB25" s="63"/>
      <c r="PC25" s="88"/>
      <c r="PD25" s="63"/>
      <c r="PE25" s="63"/>
      <c r="PF25" s="63"/>
      <c r="PG25" s="198"/>
      <c r="PH25" s="63"/>
      <c r="PI25" s="63"/>
      <c r="PJ25" s="63"/>
      <c r="PK25" s="88"/>
      <c r="PL25" s="63"/>
      <c r="PM25" s="63"/>
      <c r="PN25" s="63"/>
      <c r="PO25" s="198"/>
      <c r="PP25" s="63"/>
      <c r="PQ25" s="63"/>
      <c r="PR25" s="63"/>
      <c r="PS25" s="88"/>
      <c r="PT25" s="63"/>
      <c r="PU25" s="63"/>
      <c r="PV25" s="63"/>
      <c r="PW25" s="198"/>
      <c r="PX25" s="63"/>
      <c r="PY25" s="63"/>
      <c r="PZ25" s="63"/>
      <c r="QA25" s="88"/>
      <c r="QB25" s="63"/>
      <c r="QC25" s="63"/>
      <c r="QD25" s="63"/>
      <c r="QE25" s="198"/>
      <c r="QF25" s="63"/>
      <c r="QG25" s="63"/>
      <c r="QH25" s="63"/>
      <c r="QI25" s="88"/>
      <c r="QJ25" s="63"/>
      <c r="QK25" s="63"/>
      <c r="QL25" s="63"/>
      <c r="QM25" s="198">
        <f>55000-12400</f>
        <v>42600</v>
      </c>
      <c r="QN25" s="63">
        <v>31500</v>
      </c>
      <c r="QO25" s="63">
        <v>27468.86</v>
      </c>
      <c r="QP25" s="63">
        <v>27468.86</v>
      </c>
      <c r="QQ25" s="198"/>
      <c r="QR25" s="63"/>
      <c r="QS25" s="63"/>
      <c r="QT25" s="63"/>
      <c r="QU25" s="198"/>
      <c r="QV25" s="63"/>
      <c r="QW25" s="63"/>
      <c r="QX25" s="63"/>
      <c r="QY25" s="198"/>
      <c r="QZ25" s="63"/>
      <c r="RA25" s="63"/>
      <c r="RB25" s="63"/>
      <c r="RC25" s="88"/>
      <c r="RD25" s="63"/>
      <c r="RE25" s="63"/>
      <c r="RF25" s="63"/>
      <c r="RG25" s="198"/>
      <c r="RH25" s="63"/>
      <c r="RI25" s="63"/>
      <c r="RJ25" s="63"/>
      <c r="RK25" s="88"/>
      <c r="RL25" s="63"/>
      <c r="RM25" s="63"/>
      <c r="RN25" s="63"/>
      <c r="RO25" s="198"/>
      <c r="RP25" s="63"/>
      <c r="RQ25" s="63"/>
      <c r="RR25" s="63"/>
      <c r="RS25" s="198"/>
      <c r="RT25" s="63"/>
      <c r="RU25" s="63"/>
      <c r="RV25" s="63"/>
      <c r="RW25" s="63"/>
      <c r="RX25" s="63"/>
      <c r="RY25" s="63"/>
      <c r="RZ25" s="63"/>
      <c r="SA25" s="88"/>
      <c r="SB25" s="63"/>
      <c r="SC25" s="63"/>
      <c r="SD25" s="63"/>
      <c r="SE25" s="198"/>
      <c r="SF25" s="63"/>
      <c r="SG25" s="63"/>
      <c r="SH25" s="63"/>
      <c r="SI25" s="198"/>
      <c r="SJ25" s="63"/>
      <c r="SK25" s="63"/>
      <c r="SL25" s="63"/>
      <c r="SM25" s="198"/>
      <c r="SN25" s="63"/>
      <c r="SO25" s="63"/>
      <c r="SP25" s="63"/>
      <c r="SQ25" s="198"/>
      <c r="SR25" s="63"/>
      <c r="SS25" s="63"/>
      <c r="ST25" s="63"/>
      <c r="SU25" s="198"/>
      <c r="SV25" s="63"/>
      <c r="SW25" s="63"/>
      <c r="SX25" s="63"/>
      <c r="SY25" s="198"/>
      <c r="SZ25" s="63"/>
      <c r="TA25" s="63"/>
      <c r="TB25" s="198"/>
      <c r="TC25" s="198"/>
      <c r="TD25" s="63"/>
      <c r="TE25" s="63"/>
      <c r="TF25" s="63"/>
      <c r="TG25" s="198"/>
      <c r="TH25" s="63"/>
      <c r="TI25" s="63"/>
      <c r="TJ25" s="89"/>
      <c r="TK25" s="198"/>
      <c r="TL25" s="63"/>
      <c r="TM25" s="63"/>
      <c r="TN25" s="89"/>
      <c r="TO25" s="198"/>
      <c r="TP25" s="63"/>
      <c r="TQ25" s="63"/>
      <c r="TR25" s="89"/>
      <c r="TS25" s="267"/>
      <c r="TT25" s="267"/>
      <c r="TU25" s="267"/>
      <c r="TV25" s="267"/>
      <c r="TW25" s="267"/>
      <c r="TX25" s="267"/>
      <c r="TY25" s="267"/>
    </row>
    <row r="26" spans="1:545" outlineLevel="2" x14ac:dyDescent="0.2">
      <c r="A26" s="101" t="s">
        <v>318</v>
      </c>
      <c r="B26" s="102" t="s">
        <v>319</v>
      </c>
      <c r="C26" s="88">
        <f t="shared" si="643"/>
        <v>1000</v>
      </c>
      <c r="D26" s="88">
        <f t="shared" si="644"/>
        <v>2000</v>
      </c>
      <c r="E26" s="88">
        <f t="shared" si="645"/>
        <v>256.66000000000003</v>
      </c>
      <c r="F26" s="88">
        <f t="shared" si="646"/>
        <v>256.66000000000003</v>
      </c>
      <c r="G26" s="88"/>
      <c r="H26" s="63"/>
      <c r="I26" s="63"/>
      <c r="J26" s="63"/>
      <c r="K26" s="88"/>
      <c r="L26" s="63"/>
      <c r="M26" s="63"/>
      <c r="N26" s="63"/>
      <c r="O26" s="88"/>
      <c r="P26" s="63"/>
      <c r="Q26" s="63"/>
      <c r="R26" s="63"/>
      <c r="S26" s="88"/>
      <c r="T26" s="63"/>
      <c r="U26" s="63"/>
      <c r="V26" s="63"/>
      <c r="W26" s="88"/>
      <c r="X26" s="63"/>
      <c r="Y26" s="63"/>
      <c r="Z26" s="63"/>
      <c r="AA26" s="88"/>
      <c r="AB26" s="63"/>
      <c r="AC26" s="63"/>
      <c r="AD26" s="63"/>
      <c r="AE26" s="88"/>
      <c r="AF26" s="63"/>
      <c r="AG26" s="63"/>
      <c r="AH26" s="63"/>
      <c r="AI26" s="88"/>
      <c r="AJ26" s="63"/>
      <c r="AK26" s="63"/>
      <c r="AL26" s="63"/>
      <c r="AM26" s="88"/>
      <c r="AN26" s="63"/>
      <c r="AO26" s="63"/>
      <c r="AP26" s="63"/>
      <c r="AQ26" s="88"/>
      <c r="AR26" s="63"/>
      <c r="AS26" s="63"/>
      <c r="AT26" s="63"/>
      <c r="AU26" s="88"/>
      <c r="AV26" s="63"/>
      <c r="AW26" s="63"/>
      <c r="AX26" s="63"/>
      <c r="AY26" s="88"/>
      <c r="AZ26" s="63"/>
      <c r="BA26" s="63"/>
      <c r="BB26" s="63"/>
      <c r="BC26" s="88"/>
      <c r="BD26" s="63"/>
      <c r="BE26" s="63"/>
      <c r="BF26" s="63"/>
      <c r="BG26" s="88"/>
      <c r="BH26" s="63"/>
      <c r="BI26" s="63"/>
      <c r="BJ26" s="63"/>
      <c r="BK26" s="88"/>
      <c r="BL26" s="63"/>
      <c r="BM26" s="63"/>
      <c r="BN26" s="63"/>
      <c r="BO26" s="88"/>
      <c r="BP26" s="63"/>
      <c r="BQ26" s="63"/>
      <c r="BR26" s="63"/>
      <c r="BS26" s="88"/>
      <c r="BT26" s="63"/>
      <c r="BU26" s="63"/>
      <c r="BV26" s="63"/>
      <c r="BW26" s="88"/>
      <c r="BX26" s="63"/>
      <c r="BY26" s="63"/>
      <c r="BZ26" s="63"/>
      <c r="CA26" s="88"/>
      <c r="CB26" s="63"/>
      <c r="CC26" s="63"/>
      <c r="CD26" s="63"/>
      <c r="CE26" s="88"/>
      <c r="CF26" s="63"/>
      <c r="CG26" s="63"/>
      <c r="CH26" s="63"/>
      <c r="CI26" s="88"/>
      <c r="CJ26" s="63"/>
      <c r="CK26" s="63"/>
      <c r="CL26" s="63"/>
      <c r="CM26" s="88"/>
      <c r="CN26" s="63"/>
      <c r="CO26" s="63"/>
      <c r="CP26" s="63"/>
      <c r="CQ26" s="88"/>
      <c r="CR26" s="63"/>
      <c r="CS26" s="63"/>
      <c r="CT26" s="63"/>
      <c r="CU26" s="88"/>
      <c r="CV26" s="63"/>
      <c r="CW26" s="63"/>
      <c r="CX26" s="63"/>
      <c r="CY26" s="88"/>
      <c r="CZ26" s="63"/>
      <c r="DA26" s="63"/>
      <c r="DB26" s="63"/>
      <c r="DC26" s="88"/>
      <c r="DD26" s="63"/>
      <c r="DE26" s="63"/>
      <c r="DF26" s="63"/>
      <c r="DG26" s="88"/>
      <c r="DH26" s="63"/>
      <c r="DI26" s="63"/>
      <c r="DJ26" s="63"/>
      <c r="DK26" s="88"/>
      <c r="DL26" s="63"/>
      <c r="DM26" s="63"/>
      <c r="DN26" s="63"/>
      <c r="DO26" s="88"/>
      <c r="DP26" s="63"/>
      <c r="DQ26" s="63"/>
      <c r="DR26" s="63"/>
      <c r="DS26" s="88"/>
      <c r="DT26" s="63"/>
      <c r="DU26" s="63"/>
      <c r="DV26" s="63"/>
      <c r="DW26" s="88"/>
      <c r="DX26" s="63"/>
      <c r="DY26" s="63"/>
      <c r="DZ26" s="63"/>
      <c r="EA26" s="88"/>
      <c r="EB26" s="63"/>
      <c r="EC26" s="63"/>
      <c r="ED26" s="63"/>
      <c r="EE26" s="88"/>
      <c r="EF26" s="63"/>
      <c r="EG26" s="63"/>
      <c r="EH26" s="63"/>
      <c r="EI26" s="88"/>
      <c r="EJ26" s="63"/>
      <c r="EK26" s="63"/>
      <c r="EL26" s="63"/>
      <c r="EM26" s="88"/>
      <c r="EN26" s="63"/>
      <c r="EO26" s="63"/>
      <c r="EP26" s="63"/>
      <c r="EQ26" s="88"/>
      <c r="ER26" s="63"/>
      <c r="ES26" s="63"/>
      <c r="ET26" s="63"/>
      <c r="EU26" s="88"/>
      <c r="EV26" s="63"/>
      <c r="EW26" s="63"/>
      <c r="EX26" s="63"/>
      <c r="EY26" s="88"/>
      <c r="EZ26" s="63"/>
      <c r="FA26" s="63"/>
      <c r="FB26" s="63"/>
      <c r="FC26" s="88"/>
      <c r="FD26" s="63"/>
      <c r="FE26" s="63"/>
      <c r="FF26" s="63"/>
      <c r="FG26" s="88"/>
      <c r="FH26" s="63"/>
      <c r="FI26" s="63"/>
      <c r="FJ26" s="63"/>
      <c r="FK26" s="88"/>
      <c r="FL26" s="63"/>
      <c r="FM26" s="63"/>
      <c r="FN26" s="63"/>
      <c r="FO26" s="88"/>
      <c r="FP26" s="63"/>
      <c r="FQ26" s="63"/>
      <c r="FR26" s="63"/>
      <c r="FS26" s="198"/>
      <c r="FT26" s="63"/>
      <c r="FU26" s="63"/>
      <c r="FV26" s="187"/>
      <c r="FW26" s="88"/>
      <c r="FX26" s="63"/>
      <c r="FY26" s="63"/>
      <c r="FZ26" s="187"/>
      <c r="GA26" s="88"/>
      <c r="GB26" s="63"/>
      <c r="GC26" s="63"/>
      <c r="GD26" s="187"/>
      <c r="GE26" s="88"/>
      <c r="GF26" s="63"/>
      <c r="GG26" s="63"/>
      <c r="GH26" s="187"/>
      <c r="GI26" s="88"/>
      <c r="GJ26" s="63"/>
      <c r="GK26" s="63"/>
      <c r="GL26" s="187"/>
      <c r="GM26" s="88"/>
      <c r="GN26" s="63"/>
      <c r="GO26" s="63"/>
      <c r="GP26" s="63"/>
      <c r="GQ26" s="88"/>
      <c r="GR26" s="63"/>
      <c r="GS26" s="63"/>
      <c r="GT26" s="63"/>
      <c r="GU26" s="88"/>
      <c r="GV26" s="63"/>
      <c r="GW26" s="63"/>
      <c r="GX26" s="63"/>
      <c r="GY26" s="88"/>
      <c r="GZ26" s="63"/>
      <c r="HA26" s="63"/>
      <c r="HB26" s="63"/>
      <c r="HC26" s="88"/>
      <c r="HD26" s="63"/>
      <c r="HE26" s="63"/>
      <c r="HF26" s="63"/>
      <c r="HG26" s="88"/>
      <c r="HH26" s="63"/>
      <c r="HI26" s="63"/>
      <c r="HJ26" s="63"/>
      <c r="HK26" s="88"/>
      <c r="HL26" s="63"/>
      <c r="HM26" s="63"/>
      <c r="HN26" s="63"/>
      <c r="HO26" s="88"/>
      <c r="HP26" s="63"/>
      <c r="HQ26" s="63"/>
      <c r="HR26" s="63"/>
      <c r="HS26" s="88"/>
      <c r="HT26" s="63"/>
      <c r="HU26" s="63"/>
      <c r="HV26" s="63"/>
      <c r="HW26" s="88"/>
      <c r="HX26" s="63"/>
      <c r="HY26" s="63"/>
      <c r="HZ26" s="63"/>
      <c r="IA26" s="88"/>
      <c r="IB26" s="63"/>
      <c r="IC26" s="63"/>
      <c r="ID26" s="63"/>
      <c r="IE26" s="88"/>
      <c r="IF26" s="63"/>
      <c r="IG26" s="63"/>
      <c r="IH26" s="63"/>
      <c r="II26" s="88"/>
      <c r="IJ26" s="63"/>
      <c r="IK26" s="63"/>
      <c r="IL26" s="63"/>
      <c r="IM26" s="88"/>
      <c r="IN26" s="63"/>
      <c r="IO26" s="63"/>
      <c r="IP26" s="63"/>
      <c r="IQ26" s="88"/>
      <c r="IR26" s="63"/>
      <c r="IS26" s="63"/>
      <c r="IT26" s="63"/>
      <c r="IU26" s="88"/>
      <c r="IV26" s="63"/>
      <c r="IW26" s="63"/>
      <c r="IX26" s="63"/>
      <c r="IY26" s="88"/>
      <c r="IZ26" s="63"/>
      <c r="JA26" s="63"/>
      <c r="JB26" s="63"/>
      <c r="JC26" s="88"/>
      <c r="JD26" s="63"/>
      <c r="JE26" s="63"/>
      <c r="JF26" s="63"/>
      <c r="JG26" s="88"/>
      <c r="JH26" s="63"/>
      <c r="JI26" s="63"/>
      <c r="JJ26" s="63"/>
      <c r="JK26" s="88"/>
      <c r="JL26" s="63"/>
      <c r="JM26" s="63"/>
      <c r="JN26" s="63"/>
      <c r="JO26" s="88"/>
      <c r="JP26" s="63"/>
      <c r="JQ26" s="63"/>
      <c r="JR26" s="63"/>
      <c r="JS26" s="88"/>
      <c r="JT26" s="63"/>
      <c r="JU26" s="63"/>
      <c r="JV26" s="63"/>
      <c r="JW26" s="63"/>
      <c r="JX26" s="63"/>
      <c r="JY26" s="63"/>
      <c r="JZ26" s="63"/>
      <c r="KA26" s="88"/>
      <c r="KB26" s="63"/>
      <c r="KC26" s="63"/>
      <c r="KD26" s="187"/>
      <c r="KE26" s="88"/>
      <c r="KF26" s="63"/>
      <c r="KG26" s="63"/>
      <c r="KH26" s="187"/>
      <c r="KI26" s="88"/>
      <c r="KJ26" s="63"/>
      <c r="KK26" s="63"/>
      <c r="KL26" s="187"/>
      <c r="KM26" s="88"/>
      <c r="KN26" s="63"/>
      <c r="KO26" s="63"/>
      <c r="KP26" s="187"/>
      <c r="KQ26" s="88"/>
      <c r="KR26" s="63"/>
      <c r="KS26" s="63"/>
      <c r="KT26" s="187"/>
      <c r="KU26" s="88"/>
      <c r="KV26" s="63"/>
      <c r="KW26" s="63"/>
      <c r="KX26" s="187"/>
      <c r="KY26" s="88"/>
      <c r="KZ26" s="63"/>
      <c r="LA26" s="63"/>
      <c r="LB26" s="187"/>
      <c r="LC26" s="88"/>
      <c r="LD26" s="63"/>
      <c r="LE26" s="63"/>
      <c r="LF26" s="187"/>
      <c r="LG26" s="88"/>
      <c r="LH26" s="63"/>
      <c r="LI26" s="63"/>
      <c r="LJ26" s="187"/>
      <c r="LK26" s="88"/>
      <c r="LL26" s="63"/>
      <c r="LM26" s="63"/>
      <c r="LN26" s="187"/>
      <c r="LO26" s="88"/>
      <c r="LP26" s="63"/>
      <c r="LQ26" s="63"/>
      <c r="LR26" s="187"/>
      <c r="LS26" s="88"/>
      <c r="LT26" s="63"/>
      <c r="LU26" s="63"/>
      <c r="LV26" s="187"/>
      <c r="LW26" s="88"/>
      <c r="LX26" s="63"/>
      <c r="LY26" s="63"/>
      <c r="LZ26" s="187"/>
      <c r="MA26" s="88"/>
      <c r="MB26" s="63"/>
      <c r="MC26" s="63"/>
      <c r="MD26" s="187"/>
      <c r="ME26" s="88"/>
      <c r="MF26" s="63"/>
      <c r="MG26" s="63"/>
      <c r="MH26" s="187"/>
      <c r="MI26" s="88"/>
      <c r="MJ26" s="63"/>
      <c r="MK26" s="63"/>
      <c r="ML26" s="187"/>
      <c r="MM26" s="88"/>
      <c r="MN26" s="63"/>
      <c r="MO26" s="63"/>
      <c r="MP26" s="187"/>
      <c r="MQ26" s="88"/>
      <c r="MR26" s="63"/>
      <c r="MS26" s="63"/>
      <c r="MT26" s="187"/>
      <c r="MU26" s="88"/>
      <c r="MV26" s="63"/>
      <c r="MW26" s="63"/>
      <c r="MX26" s="187"/>
      <c r="MY26" s="88"/>
      <c r="MZ26" s="63"/>
      <c r="NA26" s="63"/>
      <c r="NB26" s="187"/>
      <c r="NC26" s="88"/>
      <c r="ND26" s="63"/>
      <c r="NE26" s="63"/>
      <c r="NF26" s="187"/>
      <c r="NG26" s="88"/>
      <c r="NH26" s="63"/>
      <c r="NI26" s="63"/>
      <c r="NJ26" s="187"/>
      <c r="NK26" s="88"/>
      <c r="NL26" s="63"/>
      <c r="NM26" s="63"/>
      <c r="NN26" s="187"/>
      <c r="NO26" s="88"/>
      <c r="NP26" s="63"/>
      <c r="NQ26" s="63"/>
      <c r="NR26" s="187"/>
      <c r="NS26" s="88"/>
      <c r="NT26" s="63"/>
      <c r="NU26" s="63"/>
      <c r="NV26" s="187"/>
      <c r="NW26" s="88"/>
      <c r="NX26" s="63"/>
      <c r="NY26" s="63"/>
      <c r="NZ26" s="187"/>
      <c r="OA26" s="88"/>
      <c r="OB26" s="63"/>
      <c r="OC26" s="63"/>
      <c r="OD26" s="63"/>
      <c r="OE26" s="88"/>
      <c r="OF26" s="63"/>
      <c r="OG26" s="63"/>
      <c r="OH26" s="63"/>
      <c r="OI26" s="88"/>
      <c r="OJ26" s="63"/>
      <c r="OK26" s="63"/>
      <c r="OL26" s="63"/>
      <c r="OM26" s="88"/>
      <c r="ON26" s="63"/>
      <c r="OO26" s="63"/>
      <c r="OP26" s="63"/>
      <c r="OQ26" s="198"/>
      <c r="OR26" s="63"/>
      <c r="OS26" s="63"/>
      <c r="OT26" s="63"/>
      <c r="OU26" s="88"/>
      <c r="OV26" s="63"/>
      <c r="OW26" s="63"/>
      <c r="OX26" s="63"/>
      <c r="OY26" s="198"/>
      <c r="OZ26" s="63"/>
      <c r="PA26" s="63"/>
      <c r="PB26" s="63"/>
      <c r="PC26" s="88"/>
      <c r="PD26" s="63"/>
      <c r="PE26" s="63"/>
      <c r="PF26" s="63"/>
      <c r="PG26" s="198"/>
      <c r="PH26" s="63"/>
      <c r="PI26" s="63"/>
      <c r="PJ26" s="63"/>
      <c r="PK26" s="88"/>
      <c r="PL26" s="63"/>
      <c r="PM26" s="63"/>
      <c r="PN26" s="63"/>
      <c r="PO26" s="198"/>
      <c r="PP26" s="63"/>
      <c r="PQ26" s="63"/>
      <c r="PR26" s="63"/>
      <c r="PS26" s="88"/>
      <c r="PT26" s="63"/>
      <c r="PU26" s="63"/>
      <c r="PV26" s="63"/>
      <c r="PW26" s="198"/>
      <c r="PX26" s="63"/>
      <c r="PY26" s="63"/>
      <c r="PZ26" s="63"/>
      <c r="QA26" s="88">
        <v>1000</v>
      </c>
      <c r="QB26" s="63">
        <v>1000</v>
      </c>
      <c r="QC26" s="63">
        <v>256.66000000000003</v>
      </c>
      <c r="QD26" s="63">
        <v>256.66000000000003</v>
      </c>
      <c r="QE26" s="198"/>
      <c r="QF26" s="63"/>
      <c r="QG26" s="63"/>
      <c r="QH26" s="63"/>
      <c r="QI26" s="88"/>
      <c r="QJ26" s="63"/>
      <c r="QK26" s="63"/>
      <c r="QL26" s="63"/>
      <c r="QM26" s="198"/>
      <c r="QN26" s="63"/>
      <c r="QO26" s="63"/>
      <c r="QP26" s="63"/>
      <c r="QQ26" s="198"/>
      <c r="QR26" s="63"/>
      <c r="QS26" s="63"/>
      <c r="QT26" s="63"/>
      <c r="QU26" s="198"/>
      <c r="QV26" s="63"/>
      <c r="QW26" s="63"/>
      <c r="QX26" s="63"/>
      <c r="QY26" s="198"/>
      <c r="QZ26" s="63"/>
      <c r="RA26" s="63"/>
      <c r="RB26" s="63"/>
      <c r="RC26" s="88"/>
      <c r="RD26" s="63"/>
      <c r="RE26" s="63"/>
      <c r="RF26" s="63"/>
      <c r="RG26" s="198"/>
      <c r="RH26" s="63"/>
      <c r="RI26" s="63"/>
      <c r="RJ26" s="63"/>
      <c r="RK26" s="88"/>
      <c r="RL26" s="63"/>
      <c r="RM26" s="63"/>
      <c r="RN26" s="63"/>
      <c r="RO26" s="198"/>
      <c r="RP26" s="63"/>
      <c r="RQ26" s="63"/>
      <c r="RR26" s="63"/>
      <c r="RS26" s="198"/>
      <c r="RT26" s="63"/>
      <c r="RU26" s="63"/>
      <c r="RV26" s="63"/>
      <c r="RW26" s="63"/>
      <c r="RX26" s="63"/>
      <c r="RY26" s="63"/>
      <c r="RZ26" s="63"/>
      <c r="SA26" s="88"/>
      <c r="SB26" s="63"/>
      <c r="SC26" s="63"/>
      <c r="SD26" s="63"/>
      <c r="SE26" s="198"/>
      <c r="SF26" s="63"/>
      <c r="SG26" s="63"/>
      <c r="SH26" s="63"/>
      <c r="SI26" s="198">
        <v>0</v>
      </c>
      <c r="SJ26" s="63">
        <v>1000</v>
      </c>
      <c r="SK26" s="63">
        <v>0</v>
      </c>
      <c r="SL26" s="63">
        <v>0</v>
      </c>
      <c r="SM26" s="198"/>
      <c r="SN26" s="63"/>
      <c r="SO26" s="63"/>
      <c r="SP26" s="63"/>
      <c r="SQ26" s="198"/>
      <c r="SR26" s="63"/>
      <c r="SS26" s="63"/>
      <c r="ST26" s="63"/>
      <c r="SU26" s="198"/>
      <c r="SV26" s="63"/>
      <c r="SW26" s="63"/>
      <c r="SX26" s="63"/>
      <c r="SY26" s="198"/>
      <c r="SZ26" s="63"/>
      <c r="TA26" s="63"/>
      <c r="TB26" s="198"/>
      <c r="TC26" s="198"/>
      <c r="TD26" s="63"/>
      <c r="TE26" s="63"/>
      <c r="TF26" s="63"/>
      <c r="TG26" s="198"/>
      <c r="TH26" s="63"/>
      <c r="TI26" s="63"/>
      <c r="TJ26" s="89"/>
      <c r="TK26" s="198"/>
      <c r="TL26" s="63"/>
      <c r="TM26" s="63"/>
      <c r="TN26" s="89"/>
      <c r="TO26" s="198"/>
      <c r="TP26" s="63"/>
      <c r="TQ26" s="63"/>
      <c r="TR26" s="89"/>
      <c r="TS26" s="267"/>
      <c r="TT26" s="267"/>
      <c r="TU26" s="267"/>
      <c r="TV26" s="267"/>
      <c r="TW26" s="267"/>
      <c r="TX26" s="267"/>
      <c r="TY26" s="267"/>
    </row>
    <row r="27" spans="1:545" outlineLevel="2" x14ac:dyDescent="0.2">
      <c r="A27" s="101" t="s">
        <v>320</v>
      </c>
      <c r="B27" s="102" t="s">
        <v>321</v>
      </c>
      <c r="C27" s="88">
        <f t="shared" si="643"/>
        <v>12400</v>
      </c>
      <c r="D27" s="88">
        <f t="shared" si="644"/>
        <v>7373</v>
      </c>
      <c r="E27" s="88">
        <f t="shared" si="645"/>
        <v>551</v>
      </c>
      <c r="F27" s="88">
        <f t="shared" si="646"/>
        <v>551</v>
      </c>
      <c r="G27" s="88"/>
      <c r="H27" s="63"/>
      <c r="I27" s="63"/>
      <c r="J27" s="63"/>
      <c r="K27" s="88"/>
      <c r="L27" s="63"/>
      <c r="M27" s="63"/>
      <c r="N27" s="63"/>
      <c r="O27" s="88"/>
      <c r="P27" s="63"/>
      <c r="Q27" s="63"/>
      <c r="R27" s="63"/>
      <c r="S27" s="88"/>
      <c r="T27" s="63"/>
      <c r="U27" s="63"/>
      <c r="V27" s="63"/>
      <c r="W27" s="88"/>
      <c r="X27" s="63"/>
      <c r="Y27" s="63"/>
      <c r="Z27" s="63"/>
      <c r="AA27" s="88"/>
      <c r="AB27" s="63"/>
      <c r="AC27" s="63"/>
      <c r="AD27" s="63"/>
      <c r="AE27" s="88"/>
      <c r="AF27" s="63"/>
      <c r="AG27" s="63"/>
      <c r="AH27" s="63"/>
      <c r="AI27" s="88"/>
      <c r="AJ27" s="63"/>
      <c r="AK27" s="63"/>
      <c r="AL27" s="63"/>
      <c r="AM27" s="88"/>
      <c r="AN27" s="63"/>
      <c r="AO27" s="63"/>
      <c r="AP27" s="63"/>
      <c r="AQ27" s="88"/>
      <c r="AR27" s="63"/>
      <c r="AS27" s="63"/>
      <c r="AT27" s="63"/>
      <c r="AU27" s="88"/>
      <c r="AV27" s="63"/>
      <c r="AW27" s="63"/>
      <c r="AX27" s="63"/>
      <c r="AY27" s="88"/>
      <c r="AZ27" s="63"/>
      <c r="BA27" s="63"/>
      <c r="BB27" s="63"/>
      <c r="BC27" s="88"/>
      <c r="BD27" s="63"/>
      <c r="BE27" s="63"/>
      <c r="BF27" s="63"/>
      <c r="BG27" s="88"/>
      <c r="BH27" s="63"/>
      <c r="BI27" s="63"/>
      <c r="BJ27" s="63"/>
      <c r="BK27" s="88"/>
      <c r="BL27" s="63"/>
      <c r="BM27" s="63"/>
      <c r="BN27" s="63"/>
      <c r="BO27" s="88"/>
      <c r="BP27" s="63"/>
      <c r="BQ27" s="63"/>
      <c r="BR27" s="63"/>
      <c r="BS27" s="88"/>
      <c r="BT27" s="63"/>
      <c r="BU27" s="63"/>
      <c r="BV27" s="63"/>
      <c r="BW27" s="88"/>
      <c r="BX27" s="63"/>
      <c r="BY27" s="63"/>
      <c r="BZ27" s="63"/>
      <c r="CA27" s="88"/>
      <c r="CB27" s="63"/>
      <c r="CC27" s="63"/>
      <c r="CD27" s="63"/>
      <c r="CE27" s="88"/>
      <c r="CF27" s="63"/>
      <c r="CG27" s="63"/>
      <c r="CH27" s="63"/>
      <c r="CI27" s="88"/>
      <c r="CJ27" s="63"/>
      <c r="CK27" s="63"/>
      <c r="CL27" s="63"/>
      <c r="CM27" s="88"/>
      <c r="CN27" s="63"/>
      <c r="CO27" s="63"/>
      <c r="CP27" s="63"/>
      <c r="CQ27" s="88"/>
      <c r="CR27" s="63"/>
      <c r="CS27" s="63"/>
      <c r="CT27" s="63"/>
      <c r="CU27" s="88"/>
      <c r="CV27" s="63"/>
      <c r="CW27" s="63"/>
      <c r="CX27" s="63"/>
      <c r="CY27" s="88"/>
      <c r="CZ27" s="63"/>
      <c r="DA27" s="63"/>
      <c r="DB27" s="63"/>
      <c r="DC27" s="88"/>
      <c r="DD27" s="63"/>
      <c r="DE27" s="63"/>
      <c r="DF27" s="63"/>
      <c r="DG27" s="88"/>
      <c r="DH27" s="63"/>
      <c r="DI27" s="63"/>
      <c r="DJ27" s="63"/>
      <c r="DK27" s="88"/>
      <c r="DL27" s="63"/>
      <c r="DM27" s="63"/>
      <c r="DN27" s="63"/>
      <c r="DO27" s="88"/>
      <c r="DP27" s="63"/>
      <c r="DQ27" s="63"/>
      <c r="DR27" s="63"/>
      <c r="DS27" s="88"/>
      <c r="DT27" s="63"/>
      <c r="DU27" s="63"/>
      <c r="DV27" s="63"/>
      <c r="DW27" s="88"/>
      <c r="DX27" s="63"/>
      <c r="DY27" s="63"/>
      <c r="DZ27" s="63"/>
      <c r="EA27" s="88"/>
      <c r="EB27" s="63"/>
      <c r="EC27" s="63"/>
      <c r="ED27" s="63"/>
      <c r="EE27" s="88"/>
      <c r="EF27" s="63"/>
      <c r="EG27" s="63"/>
      <c r="EH27" s="63"/>
      <c r="EI27" s="88"/>
      <c r="EJ27" s="63"/>
      <c r="EK27" s="63"/>
      <c r="EL27" s="63"/>
      <c r="EM27" s="88"/>
      <c r="EN27" s="63"/>
      <c r="EO27" s="63"/>
      <c r="EP27" s="63"/>
      <c r="EQ27" s="88"/>
      <c r="ER27" s="63"/>
      <c r="ES27" s="63"/>
      <c r="ET27" s="63"/>
      <c r="EU27" s="88"/>
      <c r="EV27" s="63"/>
      <c r="EW27" s="63"/>
      <c r="EX27" s="63"/>
      <c r="EY27" s="88"/>
      <c r="EZ27" s="63"/>
      <c r="FA27" s="63"/>
      <c r="FB27" s="63"/>
      <c r="FC27" s="88"/>
      <c r="FD27" s="63"/>
      <c r="FE27" s="63"/>
      <c r="FF27" s="63"/>
      <c r="FG27" s="88"/>
      <c r="FH27" s="63"/>
      <c r="FI27" s="63"/>
      <c r="FJ27" s="63"/>
      <c r="FK27" s="88"/>
      <c r="FL27" s="63"/>
      <c r="FM27" s="63"/>
      <c r="FN27" s="63"/>
      <c r="FO27" s="88"/>
      <c r="FP27" s="63"/>
      <c r="FQ27" s="63"/>
      <c r="FR27" s="63"/>
      <c r="FS27" s="198"/>
      <c r="FT27" s="63"/>
      <c r="FU27" s="63"/>
      <c r="FV27" s="187"/>
      <c r="FW27" s="88"/>
      <c r="FX27" s="63"/>
      <c r="FY27" s="63"/>
      <c r="FZ27" s="187"/>
      <c r="GA27" s="88"/>
      <c r="GB27" s="63"/>
      <c r="GC27" s="63"/>
      <c r="GD27" s="187"/>
      <c r="GE27" s="88"/>
      <c r="GF27" s="63"/>
      <c r="GG27" s="63"/>
      <c r="GH27" s="187"/>
      <c r="GI27" s="88"/>
      <c r="GJ27" s="63"/>
      <c r="GK27" s="63"/>
      <c r="GL27" s="187"/>
      <c r="GM27" s="88"/>
      <c r="GN27" s="63"/>
      <c r="GO27" s="63"/>
      <c r="GP27" s="63"/>
      <c r="GQ27" s="88"/>
      <c r="GR27" s="63"/>
      <c r="GS27" s="63"/>
      <c r="GT27" s="63"/>
      <c r="GU27" s="88"/>
      <c r="GV27" s="63"/>
      <c r="GW27" s="63"/>
      <c r="GX27" s="63"/>
      <c r="GY27" s="88"/>
      <c r="GZ27" s="63"/>
      <c r="HA27" s="63"/>
      <c r="HB27" s="63"/>
      <c r="HC27" s="88"/>
      <c r="HD27" s="63"/>
      <c r="HE27" s="63"/>
      <c r="HF27" s="63"/>
      <c r="HG27" s="88"/>
      <c r="HH27" s="63"/>
      <c r="HI27" s="63"/>
      <c r="HJ27" s="63"/>
      <c r="HK27" s="88"/>
      <c r="HL27" s="63"/>
      <c r="HM27" s="63"/>
      <c r="HN27" s="63"/>
      <c r="HO27" s="88"/>
      <c r="HP27" s="63"/>
      <c r="HQ27" s="63"/>
      <c r="HR27" s="63"/>
      <c r="HS27" s="88"/>
      <c r="HT27" s="63"/>
      <c r="HU27" s="63"/>
      <c r="HV27" s="63"/>
      <c r="HW27" s="88"/>
      <c r="HX27" s="63"/>
      <c r="HY27" s="63"/>
      <c r="HZ27" s="63"/>
      <c r="IA27" s="88"/>
      <c r="IB27" s="63"/>
      <c r="IC27" s="63"/>
      <c r="ID27" s="63"/>
      <c r="IE27" s="88"/>
      <c r="IF27" s="63"/>
      <c r="IG27" s="63"/>
      <c r="IH27" s="63"/>
      <c r="II27" s="88"/>
      <c r="IJ27" s="63"/>
      <c r="IK27" s="63"/>
      <c r="IL27" s="63"/>
      <c r="IM27" s="88"/>
      <c r="IN27" s="63"/>
      <c r="IO27" s="63"/>
      <c r="IP27" s="63"/>
      <c r="IQ27" s="88"/>
      <c r="IR27" s="63"/>
      <c r="IS27" s="63"/>
      <c r="IT27" s="63"/>
      <c r="IU27" s="88"/>
      <c r="IV27" s="63"/>
      <c r="IW27" s="63"/>
      <c r="IX27" s="63"/>
      <c r="IY27" s="88"/>
      <c r="IZ27" s="63"/>
      <c r="JA27" s="63"/>
      <c r="JB27" s="63"/>
      <c r="JC27" s="88"/>
      <c r="JD27" s="63"/>
      <c r="JE27" s="63"/>
      <c r="JF27" s="63"/>
      <c r="JG27" s="88"/>
      <c r="JH27" s="63"/>
      <c r="JI27" s="63"/>
      <c r="JJ27" s="63"/>
      <c r="JK27" s="88"/>
      <c r="JL27" s="63"/>
      <c r="JM27" s="63"/>
      <c r="JN27" s="63"/>
      <c r="JO27" s="88"/>
      <c r="JP27" s="63"/>
      <c r="JQ27" s="63"/>
      <c r="JR27" s="63"/>
      <c r="JS27" s="88"/>
      <c r="JT27" s="63"/>
      <c r="JU27" s="63"/>
      <c r="JV27" s="63"/>
      <c r="JW27" s="63"/>
      <c r="JX27" s="63"/>
      <c r="JY27" s="63"/>
      <c r="JZ27" s="63"/>
      <c r="KA27" s="88"/>
      <c r="KB27" s="63"/>
      <c r="KC27" s="63"/>
      <c r="KD27" s="187"/>
      <c r="KE27" s="88"/>
      <c r="KF27" s="63"/>
      <c r="KG27" s="63"/>
      <c r="KH27" s="187"/>
      <c r="KI27" s="88"/>
      <c r="KJ27" s="63"/>
      <c r="KK27" s="63"/>
      <c r="KL27" s="187"/>
      <c r="KM27" s="88"/>
      <c r="KN27" s="63"/>
      <c r="KO27" s="63"/>
      <c r="KP27" s="187"/>
      <c r="KQ27" s="88"/>
      <c r="KR27" s="63"/>
      <c r="KS27" s="63"/>
      <c r="KT27" s="187"/>
      <c r="KU27" s="88"/>
      <c r="KV27" s="63"/>
      <c r="KW27" s="63"/>
      <c r="KX27" s="187"/>
      <c r="KY27" s="88"/>
      <c r="KZ27" s="63"/>
      <c r="LA27" s="63"/>
      <c r="LB27" s="187"/>
      <c r="LC27" s="88"/>
      <c r="LD27" s="63"/>
      <c r="LE27" s="63"/>
      <c r="LF27" s="187"/>
      <c r="LG27" s="88"/>
      <c r="LH27" s="63"/>
      <c r="LI27" s="63"/>
      <c r="LJ27" s="187"/>
      <c r="LK27" s="88"/>
      <c r="LL27" s="63"/>
      <c r="LM27" s="63"/>
      <c r="LN27" s="187"/>
      <c r="LO27" s="88"/>
      <c r="LP27" s="63"/>
      <c r="LQ27" s="63"/>
      <c r="LR27" s="187"/>
      <c r="LS27" s="88"/>
      <c r="LT27" s="63"/>
      <c r="LU27" s="63"/>
      <c r="LV27" s="187"/>
      <c r="LW27" s="88"/>
      <c r="LX27" s="63"/>
      <c r="LY27" s="63"/>
      <c r="LZ27" s="187"/>
      <c r="MA27" s="88"/>
      <c r="MB27" s="63"/>
      <c r="MC27" s="63"/>
      <c r="MD27" s="187"/>
      <c r="ME27" s="88"/>
      <c r="MF27" s="63"/>
      <c r="MG27" s="63"/>
      <c r="MH27" s="187"/>
      <c r="MI27" s="88"/>
      <c r="MJ27" s="63"/>
      <c r="MK27" s="63"/>
      <c r="ML27" s="187"/>
      <c r="MM27" s="88"/>
      <c r="MN27" s="63"/>
      <c r="MO27" s="63"/>
      <c r="MP27" s="187"/>
      <c r="MQ27" s="88"/>
      <c r="MR27" s="63"/>
      <c r="MS27" s="63"/>
      <c r="MT27" s="187"/>
      <c r="MU27" s="88"/>
      <c r="MV27" s="63"/>
      <c r="MW27" s="63"/>
      <c r="MX27" s="187"/>
      <c r="MY27" s="88"/>
      <c r="MZ27" s="63"/>
      <c r="NA27" s="63"/>
      <c r="NB27" s="187"/>
      <c r="NC27" s="88"/>
      <c r="ND27" s="63"/>
      <c r="NE27" s="63"/>
      <c r="NF27" s="187"/>
      <c r="NG27" s="88"/>
      <c r="NH27" s="63"/>
      <c r="NI27" s="63"/>
      <c r="NJ27" s="187"/>
      <c r="NK27" s="88"/>
      <c r="NL27" s="63"/>
      <c r="NM27" s="63"/>
      <c r="NN27" s="187"/>
      <c r="NO27" s="88"/>
      <c r="NP27" s="63"/>
      <c r="NQ27" s="63"/>
      <c r="NR27" s="187"/>
      <c r="NS27" s="88"/>
      <c r="NT27" s="63"/>
      <c r="NU27" s="63"/>
      <c r="NV27" s="187"/>
      <c r="NW27" s="88"/>
      <c r="NX27" s="63"/>
      <c r="NY27" s="63"/>
      <c r="NZ27" s="187"/>
      <c r="OA27" s="88"/>
      <c r="OB27" s="63"/>
      <c r="OC27" s="63"/>
      <c r="OD27" s="63"/>
      <c r="OE27" s="88"/>
      <c r="OF27" s="63"/>
      <c r="OG27" s="63"/>
      <c r="OH27" s="63"/>
      <c r="OI27" s="88"/>
      <c r="OJ27" s="63"/>
      <c r="OK27" s="63"/>
      <c r="OL27" s="63"/>
      <c r="OM27" s="88"/>
      <c r="ON27" s="63"/>
      <c r="OO27" s="63"/>
      <c r="OP27" s="63"/>
      <c r="OQ27" s="198"/>
      <c r="OR27" s="63"/>
      <c r="OS27" s="63"/>
      <c r="OT27" s="63"/>
      <c r="OU27" s="88"/>
      <c r="OV27" s="63"/>
      <c r="OW27" s="63"/>
      <c r="OX27" s="63"/>
      <c r="OY27" s="198"/>
      <c r="OZ27" s="63"/>
      <c r="PA27" s="63"/>
      <c r="PB27" s="63"/>
      <c r="PC27" s="88"/>
      <c r="PD27" s="63"/>
      <c r="PE27" s="63"/>
      <c r="PF27" s="63"/>
      <c r="PG27" s="198"/>
      <c r="PH27" s="63"/>
      <c r="PI27" s="63"/>
      <c r="PJ27" s="63"/>
      <c r="PK27" s="88"/>
      <c r="PL27" s="63"/>
      <c r="PM27" s="63"/>
      <c r="PN27" s="63"/>
      <c r="PO27" s="198"/>
      <c r="PP27" s="63"/>
      <c r="PQ27" s="63"/>
      <c r="PR27" s="63"/>
      <c r="PS27" s="88"/>
      <c r="PT27" s="63"/>
      <c r="PU27" s="63"/>
      <c r="PV27" s="63"/>
      <c r="PW27" s="198"/>
      <c r="PX27" s="63"/>
      <c r="PY27" s="63"/>
      <c r="PZ27" s="63"/>
      <c r="QA27" s="88"/>
      <c r="QB27" s="63"/>
      <c r="QC27" s="63"/>
      <c r="QD27" s="63"/>
      <c r="QE27" s="198"/>
      <c r="QF27" s="63"/>
      <c r="QG27" s="63"/>
      <c r="QH27" s="63"/>
      <c r="QI27" s="88">
        <v>12400</v>
      </c>
      <c r="QJ27" s="63">
        <v>7373</v>
      </c>
      <c r="QK27" s="63">
        <v>551</v>
      </c>
      <c r="QL27" s="63">
        <v>551</v>
      </c>
      <c r="QM27" s="198"/>
      <c r="QN27" s="63"/>
      <c r="QO27" s="63"/>
      <c r="QP27" s="63"/>
      <c r="QQ27" s="198"/>
      <c r="QR27" s="63"/>
      <c r="QS27" s="63"/>
      <c r="QT27" s="63"/>
      <c r="QU27" s="198"/>
      <c r="QV27" s="63"/>
      <c r="QW27" s="63"/>
      <c r="QX27" s="63"/>
      <c r="QY27" s="198"/>
      <c r="QZ27" s="63"/>
      <c r="RA27" s="63"/>
      <c r="RB27" s="63"/>
      <c r="RC27" s="88"/>
      <c r="RD27" s="63"/>
      <c r="RE27" s="63"/>
      <c r="RF27" s="63"/>
      <c r="RG27" s="198"/>
      <c r="RH27" s="63"/>
      <c r="RI27" s="63"/>
      <c r="RJ27" s="63"/>
      <c r="RK27" s="88"/>
      <c r="RL27" s="63"/>
      <c r="RM27" s="63"/>
      <c r="RN27" s="63"/>
      <c r="RO27" s="198"/>
      <c r="RP27" s="63"/>
      <c r="RQ27" s="63"/>
      <c r="RR27" s="63"/>
      <c r="RS27" s="198"/>
      <c r="RT27" s="63"/>
      <c r="RU27" s="63"/>
      <c r="RV27" s="63"/>
      <c r="RW27" s="63"/>
      <c r="RX27" s="63"/>
      <c r="RY27" s="63"/>
      <c r="RZ27" s="63"/>
      <c r="SA27" s="88"/>
      <c r="SB27" s="63"/>
      <c r="SC27" s="63"/>
      <c r="SD27" s="63"/>
      <c r="SE27" s="198"/>
      <c r="SF27" s="63"/>
      <c r="SG27" s="63"/>
      <c r="SH27" s="63"/>
      <c r="SI27" s="198"/>
      <c r="SJ27" s="63"/>
      <c r="SK27" s="63"/>
      <c r="SL27" s="63"/>
      <c r="SM27" s="198"/>
      <c r="SN27" s="63"/>
      <c r="SO27" s="63"/>
      <c r="SP27" s="63"/>
      <c r="SQ27" s="198"/>
      <c r="SR27" s="63"/>
      <c r="SS27" s="63"/>
      <c r="ST27" s="63"/>
      <c r="SU27" s="198"/>
      <c r="SV27" s="63"/>
      <c r="SW27" s="63"/>
      <c r="SX27" s="63"/>
      <c r="SY27" s="198"/>
      <c r="SZ27" s="63"/>
      <c r="TA27" s="63"/>
      <c r="TB27" s="198"/>
      <c r="TC27" s="198"/>
      <c r="TD27" s="63"/>
      <c r="TE27" s="63"/>
      <c r="TF27" s="63"/>
      <c r="TG27" s="198"/>
      <c r="TH27" s="63"/>
      <c r="TI27" s="63"/>
      <c r="TJ27" s="89"/>
      <c r="TK27" s="198"/>
      <c r="TL27" s="63"/>
      <c r="TM27" s="63"/>
      <c r="TN27" s="89"/>
      <c r="TO27" s="198"/>
      <c r="TP27" s="63"/>
      <c r="TQ27" s="63"/>
      <c r="TR27" s="89"/>
      <c r="TS27" s="267"/>
      <c r="TT27" s="267"/>
      <c r="TU27" s="267"/>
      <c r="TV27" s="267"/>
      <c r="TW27" s="267"/>
      <c r="TX27" s="267"/>
      <c r="TY27" s="267"/>
    </row>
    <row r="28" spans="1:545" s="48" customFormat="1" outlineLevel="1" x14ac:dyDescent="0.2">
      <c r="A28" s="99" t="s">
        <v>322</v>
      </c>
      <c r="B28" s="100" t="s">
        <v>323</v>
      </c>
      <c r="C28" s="86">
        <f t="shared" ref="C28:Q28" si="647">C29+C30</f>
        <v>5800</v>
      </c>
      <c r="D28" s="61">
        <f t="shared" si="647"/>
        <v>800</v>
      </c>
      <c r="E28" s="185">
        <f t="shared" si="647"/>
        <v>4469.9400000000005</v>
      </c>
      <c r="F28" s="185">
        <f t="shared" ref="F28" si="648">F29+F30</f>
        <v>3580.3100000000004</v>
      </c>
      <c r="G28" s="86">
        <f t="shared" si="647"/>
        <v>0</v>
      </c>
      <c r="H28" s="61">
        <f t="shared" si="647"/>
        <v>0</v>
      </c>
      <c r="I28" s="61">
        <f t="shared" si="647"/>
        <v>0</v>
      </c>
      <c r="J28" s="61">
        <f t="shared" ref="J28" si="649">J29+J30</f>
        <v>0</v>
      </c>
      <c r="K28" s="86">
        <f t="shared" si="647"/>
        <v>0</v>
      </c>
      <c r="L28" s="61">
        <f t="shared" si="647"/>
        <v>0</v>
      </c>
      <c r="M28" s="61">
        <f t="shared" si="647"/>
        <v>0</v>
      </c>
      <c r="N28" s="61">
        <f t="shared" ref="N28" si="650">N29+N30</f>
        <v>0</v>
      </c>
      <c r="O28" s="86">
        <f t="shared" si="647"/>
        <v>0</v>
      </c>
      <c r="P28" s="61">
        <f t="shared" si="647"/>
        <v>0</v>
      </c>
      <c r="Q28" s="61">
        <f t="shared" si="647"/>
        <v>0</v>
      </c>
      <c r="R28" s="61">
        <f t="shared" ref="R28" si="651">R29+R30</f>
        <v>0</v>
      </c>
      <c r="S28" s="86">
        <f t="shared" ref="S28:AS28" si="652">S29+S30</f>
        <v>0</v>
      </c>
      <c r="T28" s="61">
        <f t="shared" si="652"/>
        <v>0</v>
      </c>
      <c r="U28" s="61">
        <f t="shared" si="652"/>
        <v>0</v>
      </c>
      <c r="V28" s="61">
        <f t="shared" ref="V28" si="653">V29+V30</f>
        <v>0</v>
      </c>
      <c r="W28" s="86">
        <f t="shared" si="652"/>
        <v>0</v>
      </c>
      <c r="X28" s="61">
        <f t="shared" si="652"/>
        <v>0</v>
      </c>
      <c r="Y28" s="61">
        <f t="shared" si="652"/>
        <v>0</v>
      </c>
      <c r="Z28" s="61">
        <f t="shared" ref="Z28" si="654">Z29+Z30</f>
        <v>0</v>
      </c>
      <c r="AA28" s="86">
        <f t="shared" si="652"/>
        <v>0</v>
      </c>
      <c r="AB28" s="61">
        <f t="shared" si="652"/>
        <v>0</v>
      </c>
      <c r="AC28" s="61">
        <f t="shared" si="652"/>
        <v>0</v>
      </c>
      <c r="AD28" s="61">
        <f t="shared" ref="AD28" si="655">AD29+AD30</f>
        <v>0</v>
      </c>
      <c r="AE28" s="86">
        <f t="shared" si="652"/>
        <v>0</v>
      </c>
      <c r="AF28" s="61">
        <f t="shared" si="652"/>
        <v>0</v>
      </c>
      <c r="AG28" s="61">
        <f t="shared" si="652"/>
        <v>0</v>
      </c>
      <c r="AH28" s="61">
        <f t="shared" ref="AH28" si="656">AH29+AH30</f>
        <v>0</v>
      </c>
      <c r="AI28" s="86">
        <f t="shared" si="652"/>
        <v>0</v>
      </c>
      <c r="AJ28" s="61">
        <f t="shared" si="652"/>
        <v>0</v>
      </c>
      <c r="AK28" s="61">
        <f t="shared" si="652"/>
        <v>0</v>
      </c>
      <c r="AL28" s="61">
        <f t="shared" ref="AL28" si="657">AL29+AL30</f>
        <v>0</v>
      </c>
      <c r="AM28" s="86">
        <f t="shared" si="652"/>
        <v>0</v>
      </c>
      <c r="AN28" s="61">
        <f t="shared" si="652"/>
        <v>0</v>
      </c>
      <c r="AO28" s="61">
        <f t="shared" si="652"/>
        <v>0</v>
      </c>
      <c r="AP28" s="61">
        <f t="shared" ref="AP28" si="658">AP29+AP30</f>
        <v>0</v>
      </c>
      <c r="AQ28" s="86">
        <f t="shared" si="652"/>
        <v>0</v>
      </c>
      <c r="AR28" s="61">
        <f t="shared" si="652"/>
        <v>0</v>
      </c>
      <c r="AS28" s="61">
        <f t="shared" si="652"/>
        <v>0</v>
      </c>
      <c r="AT28" s="61">
        <f t="shared" ref="AT28" si="659">AT29+AT30</f>
        <v>0</v>
      </c>
      <c r="AU28" s="86">
        <f t="shared" ref="AU28:BM28" si="660">AU29+AU30</f>
        <v>0</v>
      </c>
      <c r="AV28" s="61">
        <f t="shared" si="660"/>
        <v>0</v>
      </c>
      <c r="AW28" s="61">
        <f t="shared" si="660"/>
        <v>0</v>
      </c>
      <c r="AX28" s="61">
        <f t="shared" ref="AX28" si="661">AX29+AX30</f>
        <v>0</v>
      </c>
      <c r="AY28" s="86">
        <f t="shared" si="660"/>
        <v>0</v>
      </c>
      <c r="AZ28" s="61">
        <f t="shared" si="660"/>
        <v>0</v>
      </c>
      <c r="BA28" s="61">
        <f t="shared" si="660"/>
        <v>0</v>
      </c>
      <c r="BB28" s="61">
        <f t="shared" ref="BB28" si="662">BB29+BB30</f>
        <v>0</v>
      </c>
      <c r="BC28" s="86">
        <f t="shared" si="660"/>
        <v>0</v>
      </c>
      <c r="BD28" s="61">
        <f t="shared" si="660"/>
        <v>0</v>
      </c>
      <c r="BE28" s="61">
        <f t="shared" si="660"/>
        <v>0</v>
      </c>
      <c r="BF28" s="61">
        <f t="shared" ref="BF28" si="663">BF29+BF30</f>
        <v>0</v>
      </c>
      <c r="BG28" s="86">
        <f t="shared" si="660"/>
        <v>0</v>
      </c>
      <c r="BH28" s="61">
        <f t="shared" si="660"/>
        <v>0</v>
      </c>
      <c r="BI28" s="61">
        <f t="shared" si="660"/>
        <v>0</v>
      </c>
      <c r="BJ28" s="61">
        <f t="shared" ref="BJ28" si="664">BJ29+BJ30</f>
        <v>0</v>
      </c>
      <c r="BK28" s="86">
        <f t="shared" si="660"/>
        <v>0</v>
      </c>
      <c r="BL28" s="61">
        <f t="shared" si="660"/>
        <v>0</v>
      </c>
      <c r="BM28" s="61">
        <f t="shared" si="660"/>
        <v>0</v>
      </c>
      <c r="BN28" s="61">
        <f t="shared" ref="BN28" si="665">BN29+BN30</f>
        <v>0</v>
      </c>
      <c r="BO28" s="86">
        <f t="shared" ref="BO28:CI28" si="666">BO29+BO30</f>
        <v>0</v>
      </c>
      <c r="BP28" s="61">
        <f t="shared" si="666"/>
        <v>0</v>
      </c>
      <c r="BQ28" s="61">
        <f t="shared" si="666"/>
        <v>0</v>
      </c>
      <c r="BR28" s="61">
        <f t="shared" ref="BR28" si="667">BR29+BR30</f>
        <v>0</v>
      </c>
      <c r="BS28" s="86">
        <f t="shared" si="666"/>
        <v>0</v>
      </c>
      <c r="BT28" s="61">
        <f t="shared" si="666"/>
        <v>0</v>
      </c>
      <c r="BU28" s="61">
        <f t="shared" si="666"/>
        <v>0</v>
      </c>
      <c r="BV28" s="61">
        <f t="shared" ref="BV28" si="668">BV29+BV30</f>
        <v>0</v>
      </c>
      <c r="BW28" s="86">
        <f t="shared" si="666"/>
        <v>0</v>
      </c>
      <c r="BX28" s="61">
        <f t="shared" si="666"/>
        <v>0</v>
      </c>
      <c r="BY28" s="61">
        <f t="shared" si="666"/>
        <v>0</v>
      </c>
      <c r="BZ28" s="61">
        <f t="shared" ref="BZ28" si="669">BZ29+BZ30</f>
        <v>0</v>
      </c>
      <c r="CA28" s="86">
        <f>CA29+CA30</f>
        <v>0</v>
      </c>
      <c r="CB28" s="61">
        <f>CB29+CB30</f>
        <v>0</v>
      </c>
      <c r="CC28" s="61">
        <f>CC29+CC30</f>
        <v>0</v>
      </c>
      <c r="CD28" s="61">
        <f>CD29+CD30</f>
        <v>0</v>
      </c>
      <c r="CE28" s="86">
        <f t="shared" si="666"/>
        <v>0</v>
      </c>
      <c r="CF28" s="61">
        <f t="shared" si="666"/>
        <v>0</v>
      </c>
      <c r="CG28" s="61">
        <f t="shared" si="666"/>
        <v>0</v>
      </c>
      <c r="CH28" s="61">
        <f t="shared" ref="CH28" si="670">CH29+CH30</f>
        <v>0</v>
      </c>
      <c r="CI28" s="86">
        <f t="shared" si="666"/>
        <v>0</v>
      </c>
      <c r="CJ28" s="61">
        <f t="shared" ref="CJ28:DM28" si="671">CJ29+CJ30</f>
        <v>0</v>
      </c>
      <c r="CK28" s="61">
        <f t="shared" si="671"/>
        <v>0</v>
      </c>
      <c r="CL28" s="61">
        <f t="shared" ref="CL28" si="672">CL29+CL30</f>
        <v>0</v>
      </c>
      <c r="CM28" s="86">
        <f t="shared" si="671"/>
        <v>0</v>
      </c>
      <c r="CN28" s="61">
        <f t="shared" si="671"/>
        <v>0</v>
      </c>
      <c r="CO28" s="61">
        <f t="shared" si="671"/>
        <v>0</v>
      </c>
      <c r="CP28" s="61">
        <f t="shared" ref="CP28" si="673">CP29+CP30</f>
        <v>0</v>
      </c>
      <c r="CQ28" s="86">
        <f>CQ29+CQ30</f>
        <v>0</v>
      </c>
      <c r="CR28" s="61">
        <f t="shared" si="671"/>
        <v>0</v>
      </c>
      <c r="CS28" s="61">
        <f t="shared" si="671"/>
        <v>0</v>
      </c>
      <c r="CT28" s="61">
        <f t="shared" ref="CT28" si="674">CT29+CT30</f>
        <v>0</v>
      </c>
      <c r="CU28" s="86">
        <f t="shared" si="671"/>
        <v>0</v>
      </c>
      <c r="CV28" s="61">
        <f t="shared" si="671"/>
        <v>0</v>
      </c>
      <c r="CW28" s="61">
        <f t="shared" si="671"/>
        <v>0</v>
      </c>
      <c r="CX28" s="61">
        <f t="shared" ref="CX28" si="675">CX29+CX30</f>
        <v>0</v>
      </c>
      <c r="CY28" s="86">
        <f t="shared" si="671"/>
        <v>0</v>
      </c>
      <c r="CZ28" s="61">
        <f t="shared" si="671"/>
        <v>0</v>
      </c>
      <c r="DA28" s="61">
        <f t="shared" si="671"/>
        <v>0</v>
      </c>
      <c r="DB28" s="61">
        <f t="shared" ref="DB28" si="676">DB29+DB30</f>
        <v>0</v>
      </c>
      <c r="DC28" s="86">
        <f t="shared" si="671"/>
        <v>0</v>
      </c>
      <c r="DD28" s="61">
        <f t="shared" si="671"/>
        <v>0</v>
      </c>
      <c r="DE28" s="61">
        <f t="shared" si="671"/>
        <v>0</v>
      </c>
      <c r="DF28" s="61">
        <f t="shared" ref="DF28" si="677">DF29+DF30</f>
        <v>0</v>
      </c>
      <c r="DG28" s="86">
        <f>DG29+DG30</f>
        <v>0</v>
      </c>
      <c r="DH28" s="61">
        <f>DH29+DH30</f>
        <v>0</v>
      </c>
      <c r="DI28" s="61">
        <f>DI29+DI30</f>
        <v>0</v>
      </c>
      <c r="DJ28" s="61">
        <f>DJ29+DJ30</f>
        <v>0</v>
      </c>
      <c r="DK28" s="86">
        <f t="shared" si="671"/>
        <v>0</v>
      </c>
      <c r="DL28" s="61">
        <f t="shared" si="671"/>
        <v>0</v>
      </c>
      <c r="DM28" s="61">
        <f t="shared" si="671"/>
        <v>0</v>
      </c>
      <c r="DN28" s="61">
        <f t="shared" ref="DN28" si="678">DN29+DN30</f>
        <v>0</v>
      </c>
      <c r="DO28" s="86">
        <f t="shared" ref="DO28:DY28" si="679">DO29+DO30</f>
        <v>0</v>
      </c>
      <c r="DP28" s="61">
        <f t="shared" si="679"/>
        <v>0</v>
      </c>
      <c r="DQ28" s="61">
        <f t="shared" si="679"/>
        <v>0</v>
      </c>
      <c r="DR28" s="61">
        <f t="shared" ref="DR28" si="680">DR29+DR30</f>
        <v>0</v>
      </c>
      <c r="DS28" s="86">
        <f t="shared" si="679"/>
        <v>0</v>
      </c>
      <c r="DT28" s="61">
        <f t="shared" si="679"/>
        <v>0</v>
      </c>
      <c r="DU28" s="61">
        <f t="shared" si="679"/>
        <v>0</v>
      </c>
      <c r="DV28" s="61">
        <f t="shared" ref="DV28" si="681">DV29+DV30</f>
        <v>0</v>
      </c>
      <c r="DW28" s="86">
        <f t="shared" si="679"/>
        <v>0</v>
      </c>
      <c r="DX28" s="61">
        <f t="shared" si="679"/>
        <v>0</v>
      </c>
      <c r="DY28" s="61">
        <f t="shared" si="679"/>
        <v>0</v>
      </c>
      <c r="DZ28" s="61">
        <f t="shared" ref="DZ28" si="682">DZ29+DZ30</f>
        <v>0</v>
      </c>
      <c r="EA28" s="86">
        <f t="shared" ref="EA28:FP28" si="683">EA29+EA30</f>
        <v>0</v>
      </c>
      <c r="EB28" s="61">
        <f t="shared" si="683"/>
        <v>0</v>
      </c>
      <c r="EC28" s="61">
        <f t="shared" si="683"/>
        <v>0</v>
      </c>
      <c r="ED28" s="61">
        <f t="shared" ref="ED28" si="684">ED29+ED30</f>
        <v>0</v>
      </c>
      <c r="EE28" s="86">
        <f t="shared" si="683"/>
        <v>0</v>
      </c>
      <c r="EF28" s="61">
        <f t="shared" si="683"/>
        <v>0</v>
      </c>
      <c r="EG28" s="61">
        <f t="shared" si="683"/>
        <v>0</v>
      </c>
      <c r="EH28" s="61">
        <f t="shared" ref="EH28" si="685">EH29+EH30</f>
        <v>0</v>
      </c>
      <c r="EI28" s="86">
        <f t="shared" ref="EI28:EO28" si="686">EI29+EI30</f>
        <v>0</v>
      </c>
      <c r="EJ28" s="61">
        <f t="shared" si="686"/>
        <v>0</v>
      </c>
      <c r="EK28" s="61">
        <f t="shared" si="686"/>
        <v>0</v>
      </c>
      <c r="EL28" s="61">
        <f t="shared" ref="EL28" si="687">EL29+EL30</f>
        <v>0</v>
      </c>
      <c r="EM28" s="86">
        <f t="shared" si="686"/>
        <v>0</v>
      </c>
      <c r="EN28" s="61">
        <f t="shared" si="686"/>
        <v>0</v>
      </c>
      <c r="EO28" s="61">
        <f t="shared" si="686"/>
        <v>0</v>
      </c>
      <c r="EP28" s="61">
        <f t="shared" ref="EP28" si="688">EP29+EP30</f>
        <v>0</v>
      </c>
      <c r="EQ28" s="86">
        <f t="shared" si="683"/>
        <v>0</v>
      </c>
      <c r="ER28" s="61">
        <f t="shared" si="683"/>
        <v>0</v>
      </c>
      <c r="ES28" s="61">
        <f t="shared" si="683"/>
        <v>0</v>
      </c>
      <c r="ET28" s="61">
        <f t="shared" ref="ET28" si="689">ET29+ET30</f>
        <v>0</v>
      </c>
      <c r="EU28" s="86">
        <f>EU29+EU30</f>
        <v>0</v>
      </c>
      <c r="EV28" s="61">
        <f>EV29+EV30</f>
        <v>0</v>
      </c>
      <c r="EW28" s="61">
        <f>EW29+EW30</f>
        <v>0</v>
      </c>
      <c r="EX28" s="61">
        <f>EX29+EX30</f>
        <v>0</v>
      </c>
      <c r="EY28" s="86">
        <f t="shared" si="683"/>
        <v>0</v>
      </c>
      <c r="EZ28" s="61">
        <f t="shared" si="683"/>
        <v>0</v>
      </c>
      <c r="FA28" s="61">
        <f t="shared" si="683"/>
        <v>0</v>
      </c>
      <c r="FB28" s="61">
        <f t="shared" ref="FB28" si="690">FB29+FB30</f>
        <v>0</v>
      </c>
      <c r="FC28" s="86">
        <f t="shared" si="683"/>
        <v>0</v>
      </c>
      <c r="FD28" s="61">
        <f t="shared" si="683"/>
        <v>0</v>
      </c>
      <c r="FE28" s="61">
        <f t="shared" si="683"/>
        <v>0</v>
      </c>
      <c r="FF28" s="61">
        <f t="shared" ref="FF28" si="691">FF29+FF30</f>
        <v>0</v>
      </c>
      <c r="FG28" s="86">
        <f t="shared" ref="FG28:FM28" si="692">FG29+FG30</f>
        <v>0</v>
      </c>
      <c r="FH28" s="61">
        <f t="shared" si="692"/>
        <v>0</v>
      </c>
      <c r="FI28" s="61">
        <f t="shared" si="692"/>
        <v>0</v>
      </c>
      <c r="FJ28" s="61">
        <f t="shared" ref="FJ28" si="693">FJ29+FJ30</f>
        <v>0</v>
      </c>
      <c r="FK28" s="86">
        <f t="shared" si="692"/>
        <v>0</v>
      </c>
      <c r="FL28" s="61">
        <f t="shared" si="692"/>
        <v>0</v>
      </c>
      <c r="FM28" s="61">
        <f t="shared" si="692"/>
        <v>0</v>
      </c>
      <c r="FN28" s="61">
        <f t="shared" ref="FN28" si="694">FN29+FN30</f>
        <v>0</v>
      </c>
      <c r="FO28" s="86">
        <f t="shared" si="683"/>
        <v>0</v>
      </c>
      <c r="FP28" s="61">
        <f t="shared" si="683"/>
        <v>0</v>
      </c>
      <c r="FQ28" s="61">
        <f t="shared" ref="FQ28:GG28" si="695">FQ29+FQ30</f>
        <v>0</v>
      </c>
      <c r="FR28" s="61">
        <f t="shared" ref="FR28" si="696">FR29+FR30</f>
        <v>0</v>
      </c>
      <c r="FS28" s="197">
        <f t="shared" si="695"/>
        <v>0</v>
      </c>
      <c r="FT28" s="61">
        <f t="shared" si="695"/>
        <v>0</v>
      </c>
      <c r="FU28" s="61">
        <f t="shared" ref="FU28:FV28" si="697">FU29+FU30</f>
        <v>0</v>
      </c>
      <c r="FV28" s="185">
        <f t="shared" si="697"/>
        <v>0</v>
      </c>
      <c r="FW28" s="86">
        <f t="shared" si="695"/>
        <v>0</v>
      </c>
      <c r="FX28" s="61">
        <f t="shared" si="695"/>
        <v>0</v>
      </c>
      <c r="FY28" s="61">
        <f t="shared" si="695"/>
        <v>0</v>
      </c>
      <c r="FZ28" s="185">
        <f t="shared" ref="FZ28" si="698">FZ29+FZ30</f>
        <v>0</v>
      </c>
      <c r="GA28" s="86">
        <f t="shared" si="695"/>
        <v>0</v>
      </c>
      <c r="GB28" s="61">
        <f t="shared" si="695"/>
        <v>0</v>
      </c>
      <c r="GC28" s="61">
        <f t="shared" si="695"/>
        <v>0</v>
      </c>
      <c r="GD28" s="185">
        <f t="shared" ref="GD28" si="699">GD29+GD30</f>
        <v>0</v>
      </c>
      <c r="GE28" s="86">
        <f t="shared" si="695"/>
        <v>0</v>
      </c>
      <c r="GF28" s="61">
        <f t="shared" si="695"/>
        <v>0</v>
      </c>
      <c r="GG28" s="61">
        <f t="shared" si="695"/>
        <v>0</v>
      </c>
      <c r="GH28" s="185">
        <f t="shared" ref="GH28" si="700">GH29+GH30</f>
        <v>0</v>
      </c>
      <c r="GI28" s="86">
        <f t="shared" ref="GI28:GS28" si="701">GI29+GI30</f>
        <v>0</v>
      </c>
      <c r="GJ28" s="61">
        <f t="shared" si="701"/>
        <v>0</v>
      </c>
      <c r="GK28" s="61">
        <f t="shared" si="701"/>
        <v>0</v>
      </c>
      <c r="GL28" s="185">
        <f t="shared" ref="GL28" si="702">GL29+GL30</f>
        <v>0</v>
      </c>
      <c r="GM28" s="86">
        <f t="shared" si="701"/>
        <v>0</v>
      </c>
      <c r="GN28" s="61">
        <f t="shared" si="701"/>
        <v>0</v>
      </c>
      <c r="GO28" s="61">
        <f t="shared" si="701"/>
        <v>0</v>
      </c>
      <c r="GP28" s="61">
        <f t="shared" ref="GP28" si="703">GP29+GP30</f>
        <v>0</v>
      </c>
      <c r="GQ28" s="86">
        <f t="shared" si="701"/>
        <v>0</v>
      </c>
      <c r="GR28" s="61">
        <f t="shared" si="701"/>
        <v>0</v>
      </c>
      <c r="GS28" s="61">
        <f t="shared" si="701"/>
        <v>0</v>
      </c>
      <c r="GT28" s="61">
        <f t="shared" ref="GT28" si="704">GT29+GT30</f>
        <v>0</v>
      </c>
      <c r="GU28" s="86">
        <f t="shared" ref="GU28" si="705">GU29+GU30</f>
        <v>0</v>
      </c>
      <c r="GV28" s="61">
        <f t="shared" ref="GV28" si="706">GV29+GV30</f>
        <v>0</v>
      </c>
      <c r="GW28" s="61">
        <f t="shared" ref="GW28" si="707">GW29+GW30</f>
        <v>0</v>
      </c>
      <c r="GX28" s="61">
        <f t="shared" ref="GX28" si="708">GX29+GX30</f>
        <v>0</v>
      </c>
      <c r="GY28" s="86">
        <f t="shared" ref="GY28" si="709">GY29+GY30</f>
        <v>0</v>
      </c>
      <c r="GZ28" s="61">
        <f t="shared" ref="GZ28" si="710">GZ29+GZ30</f>
        <v>0</v>
      </c>
      <c r="HA28" s="61">
        <f t="shared" ref="HA28:HB28" si="711">HA29+HA30</f>
        <v>0</v>
      </c>
      <c r="HB28" s="61">
        <f t="shared" si="711"/>
        <v>0</v>
      </c>
      <c r="HC28" s="86">
        <f t="shared" ref="HC28" si="712">HC29+HC30</f>
        <v>0</v>
      </c>
      <c r="HD28" s="61">
        <f t="shared" ref="HD28" si="713">HD29+HD30</f>
        <v>0</v>
      </c>
      <c r="HE28" s="61">
        <f t="shared" ref="HE28:HI28" si="714">HE29+HE30</f>
        <v>0</v>
      </c>
      <c r="HF28" s="61">
        <f t="shared" ref="HF28" si="715">HF29+HF30</f>
        <v>0</v>
      </c>
      <c r="HG28" s="86">
        <f t="shared" si="714"/>
        <v>0</v>
      </c>
      <c r="HH28" s="61">
        <f t="shared" si="714"/>
        <v>0</v>
      </c>
      <c r="HI28" s="61">
        <f t="shared" si="714"/>
        <v>0</v>
      </c>
      <c r="HJ28" s="61">
        <f t="shared" ref="HJ28" si="716">HJ29+HJ30</f>
        <v>0</v>
      </c>
      <c r="HK28" s="86">
        <f t="shared" ref="HK28" si="717">HK29+HK30</f>
        <v>0</v>
      </c>
      <c r="HL28" s="61">
        <f t="shared" ref="HL28" si="718">HL29+HL30</f>
        <v>0</v>
      </c>
      <c r="HM28" s="61">
        <f t="shared" ref="HM28" si="719">HM29+HM30</f>
        <v>0</v>
      </c>
      <c r="HN28" s="61">
        <f t="shared" ref="HN28" si="720">HN29+HN30</f>
        <v>0</v>
      </c>
      <c r="HO28" s="86">
        <f t="shared" ref="HO28" si="721">HO29+HO30</f>
        <v>0</v>
      </c>
      <c r="HP28" s="61">
        <f t="shared" ref="HP28" si="722">HP29+HP30</f>
        <v>0</v>
      </c>
      <c r="HQ28" s="61">
        <f t="shared" ref="HQ28:HR28" si="723">HQ29+HQ30</f>
        <v>0</v>
      </c>
      <c r="HR28" s="61">
        <f t="shared" si="723"/>
        <v>0</v>
      </c>
      <c r="HS28" s="86">
        <f t="shared" ref="HS28" si="724">HS29+HS30</f>
        <v>0</v>
      </c>
      <c r="HT28" s="61">
        <f t="shared" ref="HT28" si="725">HT29+HT30</f>
        <v>0</v>
      </c>
      <c r="HU28" s="61">
        <f t="shared" ref="HU28:HV28" si="726">HU29+HU30</f>
        <v>0</v>
      </c>
      <c r="HV28" s="61">
        <f t="shared" si="726"/>
        <v>0</v>
      </c>
      <c r="HW28" s="86">
        <f t="shared" ref="HW28" si="727">HW29+HW30</f>
        <v>0</v>
      </c>
      <c r="HX28" s="61">
        <f t="shared" ref="HX28" si="728">HX29+HX30</f>
        <v>0</v>
      </c>
      <c r="HY28" s="61">
        <f t="shared" ref="HY28:HZ28" si="729">HY29+HY30</f>
        <v>0</v>
      </c>
      <c r="HZ28" s="61">
        <f t="shared" si="729"/>
        <v>0</v>
      </c>
      <c r="IA28" s="86">
        <f t="shared" ref="IA28" si="730">IA29+IA30</f>
        <v>0</v>
      </c>
      <c r="IB28" s="61">
        <f t="shared" ref="IB28" si="731">IB29+IB30</f>
        <v>0</v>
      </c>
      <c r="IC28" s="61">
        <f t="shared" ref="IC28" si="732">IC29+IC30</f>
        <v>0</v>
      </c>
      <c r="ID28" s="61">
        <f t="shared" ref="ID28" si="733">ID29+ID30</f>
        <v>0</v>
      </c>
      <c r="IE28" s="307">
        <f t="shared" ref="IE28" si="734">IE29+IE30</f>
        <v>0</v>
      </c>
      <c r="IF28" s="300">
        <f t="shared" ref="IF28" si="735">IF29+IF30</f>
        <v>0</v>
      </c>
      <c r="IG28" s="300">
        <f t="shared" ref="IG28:IH28" si="736">IG29+IG30</f>
        <v>0</v>
      </c>
      <c r="IH28" s="300">
        <f t="shared" si="736"/>
        <v>0</v>
      </c>
      <c r="II28" s="86">
        <f t="shared" ref="II28" si="737">II29+II30</f>
        <v>0</v>
      </c>
      <c r="IJ28" s="61">
        <f t="shared" ref="IJ28" si="738">IJ29+IJ30</f>
        <v>0</v>
      </c>
      <c r="IK28" s="61">
        <f t="shared" ref="IK28" si="739">IK29+IK30</f>
        <v>0</v>
      </c>
      <c r="IL28" s="61">
        <f t="shared" ref="IL28" si="740">IL29+IL30</f>
        <v>0</v>
      </c>
      <c r="IM28" s="86">
        <f t="shared" ref="IM28" si="741">IM29+IM30</f>
        <v>0</v>
      </c>
      <c r="IN28" s="61">
        <f t="shared" ref="IN28" si="742">IN29+IN30</f>
        <v>0</v>
      </c>
      <c r="IO28" s="61">
        <f t="shared" ref="IO28:IP28" si="743">IO29+IO30</f>
        <v>0</v>
      </c>
      <c r="IP28" s="61">
        <f t="shared" si="743"/>
        <v>0</v>
      </c>
      <c r="IQ28" s="86">
        <f t="shared" ref="IQ28" si="744">IQ29+IQ30</f>
        <v>0</v>
      </c>
      <c r="IR28" s="61">
        <f t="shared" ref="IR28" si="745">IR29+IR30</f>
        <v>0</v>
      </c>
      <c r="IS28" s="61">
        <f t="shared" ref="IS28:IT28" si="746">IS29+IS30</f>
        <v>0</v>
      </c>
      <c r="IT28" s="61">
        <f t="shared" si="746"/>
        <v>0</v>
      </c>
      <c r="IU28" s="307">
        <f t="shared" ref="IU28" si="747">IU29+IU30</f>
        <v>0</v>
      </c>
      <c r="IV28" s="300">
        <f t="shared" ref="IV28" si="748">IV29+IV30</f>
        <v>0</v>
      </c>
      <c r="IW28" s="300">
        <f t="shared" ref="IW28" si="749">IW29+IW30</f>
        <v>0</v>
      </c>
      <c r="IX28" s="300">
        <f t="shared" ref="IX28" si="750">IX29+IX30</f>
        <v>0</v>
      </c>
      <c r="IY28" s="86">
        <f t="shared" ref="IY28" si="751">IY29+IY30</f>
        <v>0</v>
      </c>
      <c r="IZ28" s="61">
        <f t="shared" ref="IZ28" si="752">IZ29+IZ30</f>
        <v>0</v>
      </c>
      <c r="JA28" s="61">
        <f t="shared" ref="JA28:JB28" si="753">JA29+JA30</f>
        <v>0</v>
      </c>
      <c r="JB28" s="61">
        <f t="shared" si="753"/>
        <v>0</v>
      </c>
      <c r="JC28" s="86">
        <f t="shared" ref="JC28" si="754">JC29+JC30</f>
        <v>0</v>
      </c>
      <c r="JD28" s="61">
        <f t="shared" ref="JD28" si="755">JD29+JD30</f>
        <v>0</v>
      </c>
      <c r="JE28" s="61">
        <f t="shared" ref="JE28:JY28" si="756">JE29+JE30</f>
        <v>0</v>
      </c>
      <c r="JF28" s="61">
        <f t="shared" ref="JF28" si="757">JF29+JF30</f>
        <v>0</v>
      </c>
      <c r="JG28" s="86">
        <f t="shared" si="756"/>
        <v>0</v>
      </c>
      <c r="JH28" s="61">
        <f t="shared" si="756"/>
        <v>0</v>
      </c>
      <c r="JI28" s="61">
        <f t="shared" si="756"/>
        <v>0</v>
      </c>
      <c r="JJ28" s="61">
        <f t="shared" ref="JJ28" si="758">JJ29+JJ30</f>
        <v>0</v>
      </c>
      <c r="JK28" s="86">
        <f t="shared" si="756"/>
        <v>0</v>
      </c>
      <c r="JL28" s="61">
        <f t="shared" si="756"/>
        <v>0</v>
      </c>
      <c r="JM28" s="61">
        <f t="shared" si="756"/>
        <v>0</v>
      </c>
      <c r="JN28" s="61">
        <f t="shared" ref="JN28" si="759">JN29+JN30</f>
        <v>0</v>
      </c>
      <c r="JO28" s="86">
        <f t="shared" si="756"/>
        <v>0</v>
      </c>
      <c r="JP28" s="61">
        <f t="shared" si="756"/>
        <v>0</v>
      </c>
      <c r="JQ28" s="61">
        <f t="shared" si="756"/>
        <v>0</v>
      </c>
      <c r="JR28" s="61">
        <f t="shared" ref="JR28" si="760">JR29+JR30</f>
        <v>0</v>
      </c>
      <c r="JS28" s="86">
        <f t="shared" si="756"/>
        <v>0</v>
      </c>
      <c r="JT28" s="61">
        <f t="shared" si="756"/>
        <v>0</v>
      </c>
      <c r="JU28" s="61">
        <f t="shared" si="756"/>
        <v>0</v>
      </c>
      <c r="JV28" s="61">
        <f t="shared" ref="JV28" si="761">JV29+JV30</f>
        <v>0</v>
      </c>
      <c r="JW28" s="61">
        <f t="shared" si="756"/>
        <v>0</v>
      </c>
      <c r="JX28" s="61">
        <f t="shared" si="756"/>
        <v>0</v>
      </c>
      <c r="JY28" s="61">
        <f t="shared" si="756"/>
        <v>0</v>
      </c>
      <c r="JZ28" s="61">
        <f t="shared" ref="JZ28" si="762">JZ29+JZ30</f>
        <v>0</v>
      </c>
      <c r="KA28" s="86">
        <f t="shared" ref="KA28:KW28" si="763">KA29+KA30</f>
        <v>0</v>
      </c>
      <c r="KB28" s="61">
        <f t="shared" si="763"/>
        <v>0</v>
      </c>
      <c r="KC28" s="61">
        <f t="shared" si="763"/>
        <v>0</v>
      </c>
      <c r="KD28" s="185">
        <f t="shared" ref="KD28" si="764">KD29+KD30</f>
        <v>0</v>
      </c>
      <c r="KE28" s="86">
        <f t="shared" si="763"/>
        <v>0</v>
      </c>
      <c r="KF28" s="61">
        <f t="shared" si="763"/>
        <v>0</v>
      </c>
      <c r="KG28" s="61">
        <f t="shared" si="763"/>
        <v>0</v>
      </c>
      <c r="KH28" s="185">
        <f t="shared" ref="KH28" si="765">KH29+KH30</f>
        <v>0</v>
      </c>
      <c r="KI28" s="86">
        <f t="shared" si="763"/>
        <v>0</v>
      </c>
      <c r="KJ28" s="61">
        <f t="shared" si="763"/>
        <v>0</v>
      </c>
      <c r="KK28" s="61">
        <f t="shared" si="763"/>
        <v>0</v>
      </c>
      <c r="KL28" s="185">
        <f t="shared" ref="KL28" si="766">KL29+KL30</f>
        <v>0</v>
      </c>
      <c r="KM28" s="86">
        <f t="shared" si="763"/>
        <v>0</v>
      </c>
      <c r="KN28" s="61">
        <f t="shared" si="763"/>
        <v>0</v>
      </c>
      <c r="KO28" s="61">
        <f t="shared" si="763"/>
        <v>0</v>
      </c>
      <c r="KP28" s="185">
        <f t="shared" ref="KP28" si="767">KP29+KP30</f>
        <v>0</v>
      </c>
      <c r="KQ28" s="86">
        <f t="shared" si="763"/>
        <v>0</v>
      </c>
      <c r="KR28" s="61">
        <f t="shared" si="763"/>
        <v>0</v>
      </c>
      <c r="KS28" s="61">
        <f t="shared" si="763"/>
        <v>0</v>
      </c>
      <c r="KT28" s="185">
        <f t="shared" ref="KT28" si="768">KT29+KT30</f>
        <v>0</v>
      </c>
      <c r="KU28" s="86">
        <f t="shared" si="763"/>
        <v>0</v>
      </c>
      <c r="KV28" s="61">
        <f t="shared" si="763"/>
        <v>0</v>
      </c>
      <c r="KW28" s="61">
        <f t="shared" si="763"/>
        <v>0</v>
      </c>
      <c r="KX28" s="185">
        <f t="shared" ref="KX28" si="769">KX29+KX30</f>
        <v>0</v>
      </c>
      <c r="KY28" s="86">
        <f t="shared" ref="KY28:LE28" si="770">KY29+KY30</f>
        <v>0</v>
      </c>
      <c r="KZ28" s="61">
        <f t="shared" si="770"/>
        <v>0</v>
      </c>
      <c r="LA28" s="61">
        <f t="shared" si="770"/>
        <v>0</v>
      </c>
      <c r="LB28" s="185">
        <f t="shared" ref="LB28" si="771">LB29+LB30</f>
        <v>0</v>
      </c>
      <c r="LC28" s="86">
        <f t="shared" si="770"/>
        <v>0</v>
      </c>
      <c r="LD28" s="61">
        <f t="shared" si="770"/>
        <v>0</v>
      </c>
      <c r="LE28" s="61">
        <f t="shared" si="770"/>
        <v>0</v>
      </c>
      <c r="LF28" s="185">
        <f t="shared" ref="LF28" si="772">LF29+LF30</f>
        <v>0</v>
      </c>
      <c r="LG28" s="86">
        <f t="shared" ref="LG28:NI28" si="773">LG29+LG30</f>
        <v>0</v>
      </c>
      <c r="LH28" s="61">
        <f t="shared" si="773"/>
        <v>0</v>
      </c>
      <c r="LI28" s="61">
        <f t="shared" si="773"/>
        <v>0</v>
      </c>
      <c r="LJ28" s="185">
        <f t="shared" ref="LJ28" si="774">LJ29+LJ30</f>
        <v>0</v>
      </c>
      <c r="LK28" s="86">
        <f t="shared" si="773"/>
        <v>0</v>
      </c>
      <c r="LL28" s="61">
        <f t="shared" si="773"/>
        <v>0</v>
      </c>
      <c r="LM28" s="61">
        <f t="shared" si="773"/>
        <v>0</v>
      </c>
      <c r="LN28" s="185">
        <f t="shared" ref="LN28" si="775">LN29+LN30</f>
        <v>0</v>
      </c>
      <c r="LO28" s="86">
        <f t="shared" si="773"/>
        <v>0</v>
      </c>
      <c r="LP28" s="61">
        <f t="shared" si="773"/>
        <v>0</v>
      </c>
      <c r="LQ28" s="61">
        <f t="shared" si="773"/>
        <v>0</v>
      </c>
      <c r="LR28" s="185">
        <f t="shared" ref="LR28" si="776">LR29+LR30</f>
        <v>0</v>
      </c>
      <c r="LS28" s="86">
        <f t="shared" si="773"/>
        <v>0</v>
      </c>
      <c r="LT28" s="61">
        <f t="shared" si="773"/>
        <v>0</v>
      </c>
      <c r="LU28" s="61">
        <f t="shared" si="773"/>
        <v>0</v>
      </c>
      <c r="LV28" s="185">
        <f t="shared" ref="LV28" si="777">LV29+LV30</f>
        <v>0</v>
      </c>
      <c r="LW28" s="86">
        <f t="shared" si="773"/>
        <v>0</v>
      </c>
      <c r="LX28" s="61">
        <f t="shared" si="773"/>
        <v>0</v>
      </c>
      <c r="LY28" s="61">
        <f t="shared" si="773"/>
        <v>0</v>
      </c>
      <c r="LZ28" s="185">
        <f t="shared" ref="LZ28" si="778">LZ29+LZ30</f>
        <v>0</v>
      </c>
      <c r="MA28" s="86">
        <f t="shared" si="773"/>
        <v>0</v>
      </c>
      <c r="MB28" s="61">
        <f t="shared" si="773"/>
        <v>0</v>
      </c>
      <c r="MC28" s="61">
        <f t="shared" si="773"/>
        <v>0</v>
      </c>
      <c r="MD28" s="185">
        <f t="shared" ref="MD28" si="779">MD29+MD30</f>
        <v>0</v>
      </c>
      <c r="ME28" s="86">
        <f t="shared" si="773"/>
        <v>0</v>
      </c>
      <c r="MF28" s="61">
        <f t="shared" si="773"/>
        <v>0</v>
      </c>
      <c r="MG28" s="61">
        <f t="shared" si="773"/>
        <v>0</v>
      </c>
      <c r="MH28" s="185">
        <f t="shared" ref="MH28" si="780">MH29+MH30</f>
        <v>0</v>
      </c>
      <c r="MI28" s="86">
        <f t="shared" si="773"/>
        <v>0</v>
      </c>
      <c r="MJ28" s="61">
        <f t="shared" si="773"/>
        <v>0</v>
      </c>
      <c r="MK28" s="61">
        <f t="shared" si="773"/>
        <v>0</v>
      </c>
      <c r="ML28" s="185">
        <f t="shared" ref="ML28" si="781">ML29+ML30</f>
        <v>0</v>
      </c>
      <c r="MM28" s="86">
        <f t="shared" si="773"/>
        <v>0</v>
      </c>
      <c r="MN28" s="61">
        <f t="shared" si="773"/>
        <v>0</v>
      </c>
      <c r="MO28" s="61">
        <f t="shared" si="773"/>
        <v>0</v>
      </c>
      <c r="MP28" s="185">
        <f t="shared" ref="MP28" si="782">MP29+MP30</f>
        <v>0</v>
      </c>
      <c r="MQ28" s="86">
        <f t="shared" si="773"/>
        <v>0</v>
      </c>
      <c r="MR28" s="61">
        <f t="shared" si="773"/>
        <v>0</v>
      </c>
      <c r="MS28" s="61">
        <f t="shared" si="773"/>
        <v>0</v>
      </c>
      <c r="MT28" s="185">
        <f t="shared" ref="MT28" si="783">MT29+MT30</f>
        <v>0</v>
      </c>
      <c r="MU28" s="86">
        <f t="shared" si="773"/>
        <v>0</v>
      </c>
      <c r="MV28" s="61">
        <f t="shared" si="773"/>
        <v>0</v>
      </c>
      <c r="MW28" s="61">
        <f t="shared" si="773"/>
        <v>0</v>
      </c>
      <c r="MX28" s="185">
        <f t="shared" ref="MX28" si="784">MX29+MX30</f>
        <v>0</v>
      </c>
      <c r="MY28" s="86">
        <f t="shared" si="773"/>
        <v>0</v>
      </c>
      <c r="MZ28" s="61">
        <f t="shared" si="773"/>
        <v>0</v>
      </c>
      <c r="NA28" s="61">
        <f t="shared" si="773"/>
        <v>0</v>
      </c>
      <c r="NB28" s="185">
        <f t="shared" ref="NB28" si="785">NB29+NB30</f>
        <v>0</v>
      </c>
      <c r="NC28" s="86">
        <f t="shared" si="773"/>
        <v>0</v>
      </c>
      <c r="ND28" s="61">
        <f t="shared" si="773"/>
        <v>0</v>
      </c>
      <c r="NE28" s="61">
        <f t="shared" si="773"/>
        <v>0</v>
      </c>
      <c r="NF28" s="185">
        <f t="shared" ref="NF28" si="786">NF29+NF30</f>
        <v>0</v>
      </c>
      <c r="NG28" s="86">
        <f t="shared" si="773"/>
        <v>0</v>
      </c>
      <c r="NH28" s="61">
        <f t="shared" si="773"/>
        <v>0</v>
      </c>
      <c r="NI28" s="61">
        <f t="shared" si="773"/>
        <v>0</v>
      </c>
      <c r="NJ28" s="185">
        <f t="shared" ref="NJ28" si="787">NJ29+NJ30</f>
        <v>0</v>
      </c>
      <c r="NK28" s="86">
        <f t="shared" ref="NK28:PP28" si="788">NK29+NK30</f>
        <v>0</v>
      </c>
      <c r="NL28" s="61">
        <f t="shared" si="788"/>
        <v>0</v>
      </c>
      <c r="NM28" s="61">
        <f t="shared" si="788"/>
        <v>0</v>
      </c>
      <c r="NN28" s="185">
        <f t="shared" ref="NN28" si="789">NN29+NN30</f>
        <v>0</v>
      </c>
      <c r="NO28" s="86">
        <f t="shared" ref="NO28:NU28" si="790">NO29+NO30</f>
        <v>0</v>
      </c>
      <c r="NP28" s="61">
        <f t="shared" si="790"/>
        <v>0</v>
      </c>
      <c r="NQ28" s="61">
        <f t="shared" si="790"/>
        <v>0</v>
      </c>
      <c r="NR28" s="185">
        <f t="shared" ref="NR28" si="791">NR29+NR30</f>
        <v>0</v>
      </c>
      <c r="NS28" s="86">
        <f t="shared" si="790"/>
        <v>0</v>
      </c>
      <c r="NT28" s="61">
        <f t="shared" si="790"/>
        <v>0</v>
      </c>
      <c r="NU28" s="61">
        <f t="shared" si="790"/>
        <v>0</v>
      </c>
      <c r="NV28" s="185">
        <f t="shared" ref="NV28" si="792">NV29+NV30</f>
        <v>0</v>
      </c>
      <c r="NW28" s="86">
        <f t="shared" si="788"/>
        <v>3000</v>
      </c>
      <c r="NX28" s="61">
        <f t="shared" si="788"/>
        <v>800</v>
      </c>
      <c r="NY28" s="61">
        <f t="shared" si="788"/>
        <v>1746.18</v>
      </c>
      <c r="NZ28" s="185">
        <f t="shared" ref="NZ28" si="793">NZ29+NZ30</f>
        <v>856.55</v>
      </c>
      <c r="OA28" s="86">
        <f t="shared" ref="OA28:PM28" si="794">OA29+OA30</f>
        <v>0</v>
      </c>
      <c r="OB28" s="61">
        <f t="shared" si="794"/>
        <v>0</v>
      </c>
      <c r="OC28" s="61">
        <f t="shared" si="794"/>
        <v>0</v>
      </c>
      <c r="OD28" s="61">
        <f t="shared" ref="OD28" si="795">OD29+OD30</f>
        <v>0</v>
      </c>
      <c r="OE28" s="86">
        <f t="shared" si="794"/>
        <v>0</v>
      </c>
      <c r="OF28" s="61">
        <f t="shared" si="794"/>
        <v>0</v>
      </c>
      <c r="OG28" s="61">
        <f t="shared" si="794"/>
        <v>0</v>
      </c>
      <c r="OH28" s="61">
        <f t="shared" ref="OH28" si="796">OH29+OH30</f>
        <v>0</v>
      </c>
      <c r="OI28" s="86">
        <f t="shared" si="794"/>
        <v>0</v>
      </c>
      <c r="OJ28" s="61">
        <f t="shared" si="794"/>
        <v>0</v>
      </c>
      <c r="OK28" s="61">
        <f t="shared" si="794"/>
        <v>0</v>
      </c>
      <c r="OL28" s="61">
        <f t="shared" ref="OL28" si="797">OL29+OL30</f>
        <v>0</v>
      </c>
      <c r="OM28" s="86">
        <f t="shared" si="794"/>
        <v>0</v>
      </c>
      <c r="ON28" s="61">
        <f t="shared" si="794"/>
        <v>0</v>
      </c>
      <c r="OO28" s="61">
        <f t="shared" si="794"/>
        <v>0</v>
      </c>
      <c r="OP28" s="61">
        <f t="shared" ref="OP28" si="798">OP29+OP30</f>
        <v>0</v>
      </c>
      <c r="OQ28" s="197">
        <f t="shared" si="794"/>
        <v>0</v>
      </c>
      <c r="OR28" s="61">
        <f t="shared" si="794"/>
        <v>0</v>
      </c>
      <c r="OS28" s="61">
        <f t="shared" si="794"/>
        <v>0</v>
      </c>
      <c r="OT28" s="61">
        <f t="shared" ref="OT28" si="799">OT29+OT30</f>
        <v>0</v>
      </c>
      <c r="OU28" s="86">
        <f t="shared" si="794"/>
        <v>0</v>
      </c>
      <c r="OV28" s="61">
        <f t="shared" si="794"/>
        <v>0</v>
      </c>
      <c r="OW28" s="61">
        <f t="shared" si="794"/>
        <v>0</v>
      </c>
      <c r="OX28" s="61">
        <f t="shared" ref="OX28" si="800">OX29+OX30</f>
        <v>0</v>
      </c>
      <c r="OY28" s="197">
        <f t="shared" si="794"/>
        <v>0</v>
      </c>
      <c r="OZ28" s="61">
        <f t="shared" si="794"/>
        <v>0</v>
      </c>
      <c r="PA28" s="61">
        <f t="shared" si="794"/>
        <v>0</v>
      </c>
      <c r="PB28" s="61">
        <f t="shared" ref="PB28" si="801">PB29+PB30</f>
        <v>0</v>
      </c>
      <c r="PC28" s="86">
        <f t="shared" si="794"/>
        <v>0</v>
      </c>
      <c r="PD28" s="61">
        <f t="shared" si="794"/>
        <v>0</v>
      </c>
      <c r="PE28" s="61">
        <f t="shared" si="794"/>
        <v>0</v>
      </c>
      <c r="PF28" s="61">
        <f t="shared" ref="PF28" si="802">PF29+PF30</f>
        <v>0</v>
      </c>
      <c r="PG28" s="197">
        <f t="shared" si="794"/>
        <v>0</v>
      </c>
      <c r="PH28" s="61">
        <f t="shared" si="794"/>
        <v>0</v>
      </c>
      <c r="PI28" s="61">
        <f t="shared" si="794"/>
        <v>0</v>
      </c>
      <c r="PJ28" s="61">
        <f t="shared" ref="PJ28" si="803">PJ29+PJ30</f>
        <v>0</v>
      </c>
      <c r="PK28" s="86">
        <f t="shared" si="794"/>
        <v>0</v>
      </c>
      <c r="PL28" s="61">
        <f t="shared" si="794"/>
        <v>0</v>
      </c>
      <c r="PM28" s="61">
        <f t="shared" si="794"/>
        <v>0</v>
      </c>
      <c r="PN28" s="61">
        <f t="shared" ref="PN28" si="804">PN29+PN30</f>
        <v>0</v>
      </c>
      <c r="PO28" s="197">
        <f t="shared" si="788"/>
        <v>0</v>
      </c>
      <c r="PP28" s="61">
        <f t="shared" si="788"/>
        <v>0</v>
      </c>
      <c r="PQ28" s="61">
        <f t="shared" ref="PQ28:PY28" si="805">PQ29+PQ30</f>
        <v>0</v>
      </c>
      <c r="PR28" s="61">
        <f t="shared" ref="PR28" si="806">PR29+PR30</f>
        <v>0</v>
      </c>
      <c r="PS28" s="86">
        <f>PS29+PS30</f>
        <v>0</v>
      </c>
      <c r="PT28" s="61">
        <f>PT29+PT30</f>
        <v>0</v>
      </c>
      <c r="PU28" s="61">
        <f>PU29+PU30</f>
        <v>0</v>
      </c>
      <c r="PV28" s="61">
        <f>PV29+PV30</f>
        <v>0</v>
      </c>
      <c r="PW28" s="197">
        <f t="shared" si="805"/>
        <v>2800</v>
      </c>
      <c r="PX28" s="61">
        <f t="shared" si="805"/>
        <v>0</v>
      </c>
      <c r="PY28" s="61">
        <f t="shared" si="805"/>
        <v>2700</v>
      </c>
      <c r="PZ28" s="61">
        <f t="shared" ref="PZ28" si="807">PZ29+PZ30</f>
        <v>2700</v>
      </c>
      <c r="QA28" s="86">
        <f t="shared" ref="QA28:RP28" si="808">QA29+QA30</f>
        <v>0</v>
      </c>
      <c r="QB28" s="61">
        <f t="shared" si="808"/>
        <v>0</v>
      </c>
      <c r="QC28" s="61">
        <f t="shared" si="808"/>
        <v>0</v>
      </c>
      <c r="QD28" s="61">
        <f t="shared" ref="QD28" si="809">QD29+QD30</f>
        <v>0</v>
      </c>
      <c r="QE28" s="197">
        <f t="shared" si="808"/>
        <v>0</v>
      </c>
      <c r="QF28" s="61">
        <f t="shared" si="808"/>
        <v>0</v>
      </c>
      <c r="QG28" s="61">
        <f t="shared" si="808"/>
        <v>0</v>
      </c>
      <c r="QH28" s="61">
        <f t="shared" ref="QH28" si="810">QH29+QH30</f>
        <v>0</v>
      </c>
      <c r="QI28" s="86">
        <f t="shared" si="808"/>
        <v>0</v>
      </c>
      <c r="QJ28" s="61">
        <f t="shared" si="808"/>
        <v>0</v>
      </c>
      <c r="QK28" s="61">
        <f t="shared" si="808"/>
        <v>0</v>
      </c>
      <c r="QL28" s="61">
        <f t="shared" ref="QL28" si="811">QL29+QL30</f>
        <v>0</v>
      </c>
      <c r="QM28" s="197">
        <f t="shared" si="808"/>
        <v>0</v>
      </c>
      <c r="QN28" s="61">
        <f t="shared" si="808"/>
        <v>0</v>
      </c>
      <c r="QO28" s="61">
        <f t="shared" si="808"/>
        <v>0</v>
      </c>
      <c r="QP28" s="61">
        <f t="shared" ref="QP28" si="812">QP29+QP30</f>
        <v>0</v>
      </c>
      <c r="QQ28" s="197">
        <f t="shared" si="808"/>
        <v>0</v>
      </c>
      <c r="QR28" s="61">
        <f t="shared" si="808"/>
        <v>0</v>
      </c>
      <c r="QS28" s="61">
        <f t="shared" si="808"/>
        <v>0</v>
      </c>
      <c r="QT28" s="61">
        <f t="shared" ref="QT28" si="813">QT29+QT30</f>
        <v>0</v>
      </c>
      <c r="QU28" s="197">
        <f t="shared" si="808"/>
        <v>0</v>
      </c>
      <c r="QV28" s="61">
        <f t="shared" si="808"/>
        <v>0</v>
      </c>
      <c r="QW28" s="61">
        <f t="shared" si="808"/>
        <v>0</v>
      </c>
      <c r="QX28" s="61">
        <f t="shared" ref="QX28" si="814">QX29+QX30</f>
        <v>0</v>
      </c>
      <c r="QY28" s="197">
        <f t="shared" si="808"/>
        <v>0</v>
      </c>
      <c r="QZ28" s="61">
        <f t="shared" si="808"/>
        <v>0</v>
      </c>
      <c r="RA28" s="61">
        <f t="shared" si="808"/>
        <v>0</v>
      </c>
      <c r="RB28" s="61">
        <f t="shared" ref="RB28" si="815">RB29+RB30</f>
        <v>0</v>
      </c>
      <c r="RC28" s="86">
        <f t="shared" si="808"/>
        <v>0</v>
      </c>
      <c r="RD28" s="61">
        <f t="shared" si="808"/>
        <v>0</v>
      </c>
      <c r="RE28" s="61">
        <f t="shared" si="808"/>
        <v>0</v>
      </c>
      <c r="RF28" s="61">
        <f t="shared" ref="RF28" si="816">RF29+RF30</f>
        <v>0</v>
      </c>
      <c r="RG28" s="197">
        <f t="shared" si="808"/>
        <v>0</v>
      </c>
      <c r="RH28" s="61">
        <f t="shared" si="808"/>
        <v>0</v>
      </c>
      <c r="RI28" s="61">
        <f t="shared" si="808"/>
        <v>0</v>
      </c>
      <c r="RJ28" s="61">
        <f t="shared" ref="RJ28" si="817">RJ29+RJ30</f>
        <v>0</v>
      </c>
      <c r="RK28" s="86">
        <f t="shared" si="808"/>
        <v>0</v>
      </c>
      <c r="RL28" s="61">
        <f t="shared" si="808"/>
        <v>0</v>
      </c>
      <c r="RM28" s="61">
        <f t="shared" si="808"/>
        <v>0</v>
      </c>
      <c r="RN28" s="61">
        <f t="shared" ref="RN28" si="818">RN29+RN30</f>
        <v>0</v>
      </c>
      <c r="RO28" s="360">
        <f t="shared" si="808"/>
        <v>0</v>
      </c>
      <c r="RP28" s="300">
        <f t="shared" si="808"/>
        <v>0</v>
      </c>
      <c r="RQ28" s="300">
        <f t="shared" ref="RQ28:TG28" si="819">RQ29+RQ30</f>
        <v>0</v>
      </c>
      <c r="RR28" s="300">
        <f t="shared" ref="RR28" si="820">RR29+RR30</f>
        <v>0</v>
      </c>
      <c r="RS28" s="360">
        <f t="shared" si="819"/>
        <v>0</v>
      </c>
      <c r="RT28" s="300">
        <f t="shared" si="819"/>
        <v>0</v>
      </c>
      <c r="RU28" s="300">
        <f t="shared" si="819"/>
        <v>0</v>
      </c>
      <c r="RV28" s="300">
        <f t="shared" ref="RV28" si="821">RV29+RV30</f>
        <v>0</v>
      </c>
      <c r="RW28" s="61">
        <f t="shared" si="819"/>
        <v>0</v>
      </c>
      <c r="RX28" s="61">
        <f t="shared" si="819"/>
        <v>0</v>
      </c>
      <c r="RY28" s="61">
        <f t="shared" si="819"/>
        <v>0</v>
      </c>
      <c r="RZ28" s="61">
        <f t="shared" ref="RZ28" si="822">RZ29+RZ30</f>
        <v>0</v>
      </c>
      <c r="SA28" s="86">
        <f t="shared" si="819"/>
        <v>0</v>
      </c>
      <c r="SB28" s="61">
        <f t="shared" si="819"/>
        <v>0</v>
      </c>
      <c r="SC28" s="61">
        <f t="shared" si="819"/>
        <v>0</v>
      </c>
      <c r="SD28" s="61">
        <f t="shared" ref="SD28" si="823">SD29+SD30</f>
        <v>0</v>
      </c>
      <c r="SE28" s="197">
        <f t="shared" si="819"/>
        <v>0</v>
      </c>
      <c r="SF28" s="61">
        <f t="shared" si="819"/>
        <v>0</v>
      </c>
      <c r="SG28" s="61">
        <f t="shared" si="819"/>
        <v>0</v>
      </c>
      <c r="SH28" s="61">
        <f t="shared" ref="SH28" si="824">SH29+SH30</f>
        <v>0</v>
      </c>
      <c r="SI28" s="197">
        <f t="shared" si="819"/>
        <v>0</v>
      </c>
      <c r="SJ28" s="61">
        <f t="shared" si="819"/>
        <v>0</v>
      </c>
      <c r="SK28" s="61">
        <f t="shared" si="819"/>
        <v>23.76</v>
      </c>
      <c r="SL28" s="61">
        <f t="shared" ref="SL28" si="825">SL29+SL30</f>
        <v>23.76</v>
      </c>
      <c r="SM28" s="197">
        <f t="shared" si="819"/>
        <v>0</v>
      </c>
      <c r="SN28" s="61">
        <f t="shared" si="819"/>
        <v>0</v>
      </c>
      <c r="SO28" s="61">
        <f t="shared" si="819"/>
        <v>0</v>
      </c>
      <c r="SP28" s="61">
        <f t="shared" ref="SP28" si="826">SP29+SP30</f>
        <v>0</v>
      </c>
      <c r="SQ28" s="197">
        <f t="shared" si="819"/>
        <v>0</v>
      </c>
      <c r="SR28" s="61">
        <f t="shared" si="819"/>
        <v>0</v>
      </c>
      <c r="SS28" s="61">
        <f t="shared" si="819"/>
        <v>0</v>
      </c>
      <c r="ST28" s="61">
        <f t="shared" ref="ST28" si="827">ST29+ST30</f>
        <v>0</v>
      </c>
      <c r="SU28" s="197">
        <f t="shared" si="819"/>
        <v>0</v>
      </c>
      <c r="SV28" s="61">
        <f t="shared" si="819"/>
        <v>0</v>
      </c>
      <c r="SW28" s="61">
        <f t="shared" si="819"/>
        <v>0</v>
      </c>
      <c r="SX28" s="61">
        <f t="shared" ref="SX28" si="828">SX29+SX30</f>
        <v>0</v>
      </c>
      <c r="SY28" s="197">
        <f t="shared" si="819"/>
        <v>0</v>
      </c>
      <c r="SZ28" s="61">
        <f t="shared" si="819"/>
        <v>0</v>
      </c>
      <c r="TA28" s="61">
        <f t="shared" si="819"/>
        <v>0</v>
      </c>
      <c r="TB28" s="197">
        <f t="shared" ref="TB28" si="829">TB29+TB30</f>
        <v>0</v>
      </c>
      <c r="TC28" s="197">
        <f t="shared" si="819"/>
        <v>0</v>
      </c>
      <c r="TD28" s="61">
        <f t="shared" si="819"/>
        <v>0</v>
      </c>
      <c r="TE28" s="61">
        <f t="shared" si="819"/>
        <v>0</v>
      </c>
      <c r="TF28" s="61">
        <f t="shared" ref="TF28" si="830">TF29+TF30</f>
        <v>0</v>
      </c>
      <c r="TG28" s="197">
        <f t="shared" si="819"/>
        <v>0</v>
      </c>
      <c r="TH28" s="61">
        <f t="shared" ref="TH28:TI28" si="831">TH29+TH30</f>
        <v>0</v>
      </c>
      <c r="TI28" s="61">
        <f t="shared" si="831"/>
        <v>0</v>
      </c>
      <c r="TJ28" s="87">
        <f t="shared" ref="TJ28:TM28" si="832">TJ29+TJ30</f>
        <v>0</v>
      </c>
      <c r="TK28" s="197">
        <f t="shared" si="832"/>
        <v>0</v>
      </c>
      <c r="TL28" s="61">
        <f t="shared" si="832"/>
        <v>0</v>
      </c>
      <c r="TM28" s="61">
        <f t="shared" si="832"/>
        <v>0</v>
      </c>
      <c r="TN28" s="87">
        <f t="shared" ref="TN28:TR28" si="833">TN29+TN30</f>
        <v>0</v>
      </c>
      <c r="TO28" s="197">
        <f t="shared" si="833"/>
        <v>0</v>
      </c>
      <c r="TP28" s="61">
        <f t="shared" si="833"/>
        <v>0</v>
      </c>
      <c r="TQ28" s="61">
        <f t="shared" si="833"/>
        <v>0</v>
      </c>
      <c r="TR28" s="87">
        <f t="shared" si="833"/>
        <v>0</v>
      </c>
      <c r="TS28" s="278"/>
      <c r="TT28" s="278"/>
      <c r="TU28" s="278"/>
      <c r="TV28" s="278"/>
      <c r="TW28" s="278"/>
      <c r="TX28" s="278"/>
      <c r="TY28" s="278"/>
    </row>
    <row r="29" spans="1:545" outlineLevel="2" x14ac:dyDescent="0.2">
      <c r="A29" s="101" t="s">
        <v>324</v>
      </c>
      <c r="B29" s="102" t="s">
        <v>325</v>
      </c>
      <c r="C29" s="88">
        <f t="shared" ref="C29:C30" si="834">G29+K29+O29+S29+W29+AA29+AE29+AI29+AM29+AQ29+AU29+AY29+BC29+BG29+BK29+BO29+BS29+BW29+CA29+CE29+CI29+CM29+CQ29+CU29+CY29+DC29+DG29+DK29+DO29+DS29+DW29+EA29+EE29+EI29+EM29+EQ29+EU29+EY29+FC29+FG29+FK29+FO29+FS29+FW29+GA29+GE29+GI29+GM29+GQ29+GU29+GY29+HC29+HG29+HK29+HO29+HS29+HW29+IA29+IE29+II29+IM29+IQ29+IU29+IY29+JC29+JG29+JK29+JO29+JS29+JW29+KA29+KE29+KI29+KM29+KQ29+KU29+KY29+LC29+LG29+LK29+LO29+LS29+LW29+MA29+ME29+MI29+MM29+MQ29+MU29+MY29+NC29+NG29+NK29+NO29+NS29+NW29+OA29+OE29+OI29+OM29+OQ29+OU29+OY29+PC29+PG29+PK29+PO29+PS29+PW29+QA29+QE29+QI29+QM29+QQ29+QU29+QY29+RC29+RG29+RK29+RO29+RS29+RW29+SA29+SE29+SI29+SM29+SQ29+SU29+SY29+TC29+TG29+TK29+TO29</f>
        <v>3000</v>
      </c>
      <c r="D29" s="88">
        <f t="shared" ref="D29:D30" si="835">H29+L29+P29+T29+X29+AB29+AF29+AJ29+AN29+AR29+AV29+AZ29+BD29+BH29+BL29+BP29+BT29+BX29+CB29+CF29+CJ29+CN29+CR29+CV29+CZ29+DD29+DH29+DL29+DP29+DT29+DX29+EB29+EF29+EJ29+EN29+ER29+EV29+EZ29+FD29+FH29+FL29+FP29+FT29+FX29+GB29+GF29+GJ29+GN29+GR29+GV29+GZ29+HD29+HH29+HL29+HP29+HT29+HX29+IB29+IF29+IJ29+IN29+IR29+IV29+IZ29+JD29+JH29+JL29+JP29+JT29+JX29+KB29+KF29+KJ29+KN29+KR29+KV29+KZ29+LD29+LH29+LL29+LP29+LT29+LX29+MB29+MF29+MJ29+MN29+MR29+MV29+MZ29+ND29+NH29+NL29+NP29+NT29+NX29+OB29+OF29+OJ29+ON29+OR29+OV29+OZ29+PD29+PH29+PL29+PP29+PT29+PX29+QB29+QF29+QJ29+QN29+QR29+QV29+QZ29+RD29+RH29+RL29+RP29+RT29+RX29+SB29+SF29+SJ29+SN29+SR29+SV29+SZ29+TD29+TH29+TL29+TP29</f>
        <v>800</v>
      </c>
      <c r="E29" s="88">
        <f t="shared" ref="E29:E30" si="836">I29+M29+Q29+U29+Y29+AC29+AG29+AK29+AO29+AS29+AW29+BA29+BE29+BI29+BM29+BQ29+BU29+BY29+CC29+CG29+CK29+CO29+CS29+CW29+DA29+DE29+DI29+DM29+DQ29+DU29+DY29+EC29+EG29+EK29+EO29+ES29+EW29+FA29+FE29+FI29+FM29+FQ29+FU29+FY29+GC29+GG29+GK29+GO29+GS29+GW29+HA29+HE29+HI29+HM29+HQ29+HU29+HY29+IC29+IG29+IK29+IO29+IS29+IW29+JA29+JE29+JI29+JM29+JQ29+JU29+JY29+KC29+KG29+KK29+KO29+KS29+KW29+LA29+LE29+LI29+LM29+LQ29+LU29+LY29+MC29+MG29+MK29+MO29+MS29+MW29+NA29+NE29+NI29+NM29+NQ29+NU29+NY29+OC29+OG29+OK29+OO29+OS29+OW29+PA29+PE29+PI29+PM29+PQ29+PU29+PY29+QC29+QG29+QK29+QO29+QS29+QW29+RA29+RE29+RI29+RM29+RQ29+RU29+RY29+SC29+SG29+SK29+SO29+SS29+SW29+TA29+TE29+TI29+TM29+TQ29</f>
        <v>1746.18</v>
      </c>
      <c r="F29" s="88">
        <f t="shared" ref="F29:F30" si="837">J29+N29+R29+V29+Z29+AD29+AH29+AL29+AP29+AT29+AX29+BB29+BF29+BJ29+BN29+BR29+BV29+BZ29+CD29+CH29+CL29+CP29+CT29+CX29+DB29+DF29+DJ29+DN29+DR29+DV29+DZ29+ED29+EH29+EL29+EP29+ET29+EX29+FB29+FF29+FJ29+FN29+FR29+FV29+FZ29+GD29+GH29+GL29+GP29+GT29+GX29+HB29+HF29+HJ29+HN29+HR29+HV29+HZ29+ID29+IH29+IL29+IP29+IT29+IX29+JB29+JF29+JJ29+JN29+JR29+JV29+JZ29+KD29+KH29+KL29+KP29+KT29+KX29+LB29+LF29+LJ29+LN29+LR29+LV29+LZ29+MD29+MH29+ML29+MP29+MT29+MX29+NB29+NF29+NJ29+NN29+NR29+NV29+NZ29+OD29+OH29+OL29+OP29+OT29+OX29+PB29+PF29+PJ29+PN29+PR29+PV29+PZ29+QD29+QH29+QL29+QP29+QT29+QX29+RB29+RF29+RJ29+RN29+RR29+RV29+RZ29+SD29+SH29+SL29+SP29+ST29+SX29+TB29+TF29+TJ29+TN29+TR29</f>
        <v>856.55</v>
      </c>
      <c r="G29" s="88"/>
      <c r="H29" s="63"/>
      <c r="I29" s="63"/>
      <c r="J29" s="63"/>
      <c r="K29" s="88"/>
      <c r="L29" s="63"/>
      <c r="M29" s="63"/>
      <c r="N29" s="63"/>
      <c r="O29" s="88"/>
      <c r="P29" s="63"/>
      <c r="Q29" s="63"/>
      <c r="R29" s="63"/>
      <c r="S29" s="88"/>
      <c r="T29" s="63"/>
      <c r="U29" s="63"/>
      <c r="V29" s="63"/>
      <c r="W29" s="88"/>
      <c r="X29" s="63"/>
      <c r="Y29" s="63"/>
      <c r="Z29" s="63"/>
      <c r="AA29" s="88"/>
      <c r="AB29" s="63"/>
      <c r="AC29" s="63"/>
      <c r="AD29" s="63"/>
      <c r="AE29" s="88"/>
      <c r="AF29" s="63"/>
      <c r="AG29" s="63"/>
      <c r="AH29" s="63"/>
      <c r="AI29" s="88"/>
      <c r="AJ29" s="63"/>
      <c r="AK29" s="63"/>
      <c r="AL29" s="63"/>
      <c r="AM29" s="88"/>
      <c r="AN29" s="63"/>
      <c r="AO29" s="63"/>
      <c r="AP29" s="63"/>
      <c r="AQ29" s="88"/>
      <c r="AR29" s="63"/>
      <c r="AS29" s="63"/>
      <c r="AT29" s="63"/>
      <c r="AU29" s="88"/>
      <c r="AV29" s="63"/>
      <c r="AW29" s="63"/>
      <c r="AX29" s="63"/>
      <c r="AY29" s="88"/>
      <c r="AZ29" s="63"/>
      <c r="BA29" s="63"/>
      <c r="BB29" s="63"/>
      <c r="BC29" s="88"/>
      <c r="BD29" s="63"/>
      <c r="BE29" s="63"/>
      <c r="BF29" s="63"/>
      <c r="BG29" s="88"/>
      <c r="BH29" s="63"/>
      <c r="BI29" s="63"/>
      <c r="BJ29" s="63"/>
      <c r="BK29" s="88"/>
      <c r="BL29" s="63"/>
      <c r="BM29" s="63"/>
      <c r="BN29" s="63"/>
      <c r="BO29" s="88"/>
      <c r="BP29" s="63"/>
      <c r="BQ29" s="63"/>
      <c r="BR29" s="63"/>
      <c r="BS29" s="88"/>
      <c r="BT29" s="63"/>
      <c r="BU29" s="63"/>
      <c r="BV29" s="63"/>
      <c r="BW29" s="88"/>
      <c r="BX29" s="63"/>
      <c r="BY29" s="63"/>
      <c r="BZ29" s="63"/>
      <c r="CA29" s="88"/>
      <c r="CB29" s="63"/>
      <c r="CC29" s="63"/>
      <c r="CD29" s="63"/>
      <c r="CE29" s="88"/>
      <c r="CF29" s="63"/>
      <c r="CG29" s="63"/>
      <c r="CH29" s="63"/>
      <c r="CI29" s="88"/>
      <c r="CJ29" s="63"/>
      <c r="CK29" s="63"/>
      <c r="CL29" s="63"/>
      <c r="CM29" s="88"/>
      <c r="CN29" s="63"/>
      <c r="CO29" s="63"/>
      <c r="CP29" s="63"/>
      <c r="CQ29" s="88"/>
      <c r="CR29" s="63"/>
      <c r="CS29" s="63"/>
      <c r="CT29" s="63"/>
      <c r="CU29" s="88"/>
      <c r="CV29" s="63"/>
      <c r="CW29" s="63"/>
      <c r="CX29" s="63"/>
      <c r="CY29" s="88"/>
      <c r="CZ29" s="63"/>
      <c r="DA29" s="63"/>
      <c r="DB29" s="63"/>
      <c r="DC29" s="88"/>
      <c r="DD29" s="63"/>
      <c r="DE29" s="63"/>
      <c r="DF29" s="63"/>
      <c r="DG29" s="88"/>
      <c r="DH29" s="63"/>
      <c r="DI29" s="63"/>
      <c r="DJ29" s="63"/>
      <c r="DK29" s="88"/>
      <c r="DL29" s="63"/>
      <c r="DM29" s="63"/>
      <c r="DN29" s="63"/>
      <c r="DO29" s="88"/>
      <c r="DP29" s="63"/>
      <c r="DQ29" s="63"/>
      <c r="DR29" s="63"/>
      <c r="DS29" s="88"/>
      <c r="DT29" s="63"/>
      <c r="DU29" s="63"/>
      <c r="DV29" s="63"/>
      <c r="DW29" s="88"/>
      <c r="DX29" s="63"/>
      <c r="DY29" s="63"/>
      <c r="DZ29" s="63"/>
      <c r="EA29" s="88"/>
      <c r="EB29" s="63"/>
      <c r="EC29" s="63"/>
      <c r="ED29" s="63"/>
      <c r="EE29" s="88"/>
      <c r="EF29" s="63"/>
      <c r="EG29" s="63"/>
      <c r="EH29" s="63"/>
      <c r="EI29" s="88"/>
      <c r="EJ29" s="63"/>
      <c r="EK29" s="63"/>
      <c r="EL29" s="63"/>
      <c r="EM29" s="88"/>
      <c r="EN29" s="63"/>
      <c r="EO29" s="63"/>
      <c r="EP29" s="63"/>
      <c r="EQ29" s="88"/>
      <c r="ER29" s="63"/>
      <c r="ES29" s="63"/>
      <c r="ET29" s="63"/>
      <c r="EU29" s="88"/>
      <c r="EV29" s="63"/>
      <c r="EW29" s="63"/>
      <c r="EX29" s="63"/>
      <c r="EY29" s="88"/>
      <c r="EZ29" s="63"/>
      <c r="FA29" s="63"/>
      <c r="FB29" s="63"/>
      <c r="FC29" s="88"/>
      <c r="FD29" s="63"/>
      <c r="FE29" s="63"/>
      <c r="FF29" s="63"/>
      <c r="FG29" s="88"/>
      <c r="FH29" s="63"/>
      <c r="FI29" s="63"/>
      <c r="FJ29" s="63"/>
      <c r="FK29" s="88"/>
      <c r="FL29" s="63"/>
      <c r="FM29" s="63"/>
      <c r="FN29" s="63"/>
      <c r="FO29" s="88"/>
      <c r="FP29" s="63"/>
      <c r="FQ29" s="63"/>
      <c r="FR29" s="63"/>
      <c r="FS29" s="198"/>
      <c r="FT29" s="63"/>
      <c r="FU29" s="63"/>
      <c r="FV29" s="187"/>
      <c r="FW29" s="88"/>
      <c r="FX29" s="63"/>
      <c r="FY29" s="63"/>
      <c r="FZ29" s="187"/>
      <c r="GA29" s="88"/>
      <c r="GB29" s="63"/>
      <c r="GC29" s="63"/>
      <c r="GD29" s="187"/>
      <c r="GE29" s="88"/>
      <c r="GF29" s="63"/>
      <c r="GG29" s="63"/>
      <c r="GH29" s="187"/>
      <c r="GI29" s="88"/>
      <c r="GJ29" s="63"/>
      <c r="GK29" s="63"/>
      <c r="GL29" s="187"/>
      <c r="GM29" s="88"/>
      <c r="GN29" s="63"/>
      <c r="GO29" s="63"/>
      <c r="GP29" s="63"/>
      <c r="GQ29" s="88"/>
      <c r="GR29" s="63"/>
      <c r="GS29" s="63"/>
      <c r="GT29" s="63"/>
      <c r="GU29" s="88"/>
      <c r="GV29" s="63"/>
      <c r="GW29" s="63"/>
      <c r="GX29" s="63"/>
      <c r="GY29" s="88"/>
      <c r="GZ29" s="63"/>
      <c r="HA29" s="63"/>
      <c r="HB29" s="63"/>
      <c r="HC29" s="88"/>
      <c r="HD29" s="63"/>
      <c r="HE29" s="63"/>
      <c r="HF29" s="63"/>
      <c r="HG29" s="88"/>
      <c r="HH29" s="63"/>
      <c r="HI29" s="63"/>
      <c r="HJ29" s="63"/>
      <c r="HK29" s="88"/>
      <c r="HL29" s="63"/>
      <c r="HM29" s="63"/>
      <c r="HN29" s="63"/>
      <c r="HO29" s="88"/>
      <c r="HP29" s="63"/>
      <c r="HQ29" s="63"/>
      <c r="HR29" s="63"/>
      <c r="HS29" s="88"/>
      <c r="HT29" s="63"/>
      <c r="HU29" s="63"/>
      <c r="HV29" s="63"/>
      <c r="HW29" s="88"/>
      <c r="HX29" s="63"/>
      <c r="HY29" s="63"/>
      <c r="HZ29" s="63"/>
      <c r="IA29" s="88"/>
      <c r="IB29" s="63"/>
      <c r="IC29" s="63"/>
      <c r="ID29" s="63"/>
      <c r="IE29" s="88"/>
      <c r="IF29" s="63"/>
      <c r="IG29" s="63"/>
      <c r="IH29" s="63"/>
      <c r="II29" s="88"/>
      <c r="IJ29" s="63"/>
      <c r="IK29" s="63"/>
      <c r="IL29" s="63"/>
      <c r="IM29" s="88"/>
      <c r="IN29" s="63"/>
      <c r="IO29" s="63"/>
      <c r="IP29" s="63"/>
      <c r="IQ29" s="88"/>
      <c r="IR29" s="63"/>
      <c r="IS29" s="63"/>
      <c r="IT29" s="63"/>
      <c r="IU29" s="88"/>
      <c r="IV29" s="63"/>
      <c r="IW29" s="63"/>
      <c r="IX29" s="63"/>
      <c r="IY29" s="88"/>
      <c r="IZ29" s="63"/>
      <c r="JA29" s="63"/>
      <c r="JB29" s="63"/>
      <c r="JC29" s="88"/>
      <c r="JD29" s="63"/>
      <c r="JE29" s="63"/>
      <c r="JF29" s="63"/>
      <c r="JG29" s="88"/>
      <c r="JH29" s="63"/>
      <c r="JI29" s="63"/>
      <c r="JJ29" s="63"/>
      <c r="JK29" s="88"/>
      <c r="JL29" s="63"/>
      <c r="JM29" s="63"/>
      <c r="JN29" s="63"/>
      <c r="JO29" s="88"/>
      <c r="JP29" s="63"/>
      <c r="JQ29" s="63"/>
      <c r="JR29" s="63"/>
      <c r="JS29" s="88"/>
      <c r="JT29" s="63"/>
      <c r="JU29" s="63"/>
      <c r="JV29" s="63"/>
      <c r="JW29" s="63"/>
      <c r="JX29" s="63"/>
      <c r="JY29" s="63"/>
      <c r="JZ29" s="63"/>
      <c r="KA29" s="88"/>
      <c r="KB29" s="63"/>
      <c r="KC29" s="63"/>
      <c r="KD29" s="187"/>
      <c r="KE29" s="88"/>
      <c r="KF29" s="63"/>
      <c r="KG29" s="63"/>
      <c r="KH29" s="187"/>
      <c r="KI29" s="88"/>
      <c r="KJ29" s="63"/>
      <c r="KK29" s="63"/>
      <c r="KL29" s="187"/>
      <c r="KM29" s="88"/>
      <c r="KN29" s="63"/>
      <c r="KO29" s="63"/>
      <c r="KP29" s="187"/>
      <c r="KQ29" s="88"/>
      <c r="KR29" s="63"/>
      <c r="KS29" s="63"/>
      <c r="KT29" s="187"/>
      <c r="KU29" s="88"/>
      <c r="KV29" s="63"/>
      <c r="KW29" s="63"/>
      <c r="KX29" s="187"/>
      <c r="KY29" s="88"/>
      <c r="KZ29" s="63"/>
      <c r="LA29" s="63"/>
      <c r="LB29" s="187"/>
      <c r="LC29" s="88"/>
      <c r="LD29" s="63"/>
      <c r="LE29" s="63"/>
      <c r="LF29" s="187"/>
      <c r="LG29" s="88"/>
      <c r="LH29" s="63"/>
      <c r="LI29" s="63"/>
      <c r="LJ29" s="187"/>
      <c r="LK29" s="88"/>
      <c r="LL29" s="63"/>
      <c r="LM29" s="63"/>
      <c r="LN29" s="187"/>
      <c r="LO29" s="88"/>
      <c r="LP29" s="63"/>
      <c r="LQ29" s="63"/>
      <c r="LR29" s="187"/>
      <c r="LS29" s="88"/>
      <c r="LT29" s="63"/>
      <c r="LU29" s="63"/>
      <c r="LV29" s="187"/>
      <c r="LW29" s="88"/>
      <c r="LX29" s="63"/>
      <c r="LY29" s="63"/>
      <c r="LZ29" s="187"/>
      <c r="MA29" s="88"/>
      <c r="MB29" s="63"/>
      <c r="MC29" s="63"/>
      <c r="MD29" s="187"/>
      <c r="ME29" s="88"/>
      <c r="MF29" s="63"/>
      <c r="MG29" s="63"/>
      <c r="MH29" s="187"/>
      <c r="MI29" s="88"/>
      <c r="MJ29" s="63"/>
      <c r="MK29" s="63"/>
      <c r="ML29" s="187"/>
      <c r="MM29" s="88"/>
      <c r="MN29" s="63"/>
      <c r="MO29" s="63"/>
      <c r="MP29" s="187"/>
      <c r="MQ29" s="88"/>
      <c r="MR29" s="63"/>
      <c r="MS29" s="63"/>
      <c r="MT29" s="187"/>
      <c r="MU29" s="88"/>
      <c r="MV29" s="63"/>
      <c r="MW29" s="63"/>
      <c r="MX29" s="187"/>
      <c r="MY29" s="88"/>
      <c r="MZ29" s="63"/>
      <c r="NA29" s="63"/>
      <c r="NB29" s="187"/>
      <c r="NC29" s="88"/>
      <c r="ND29" s="63"/>
      <c r="NE29" s="63"/>
      <c r="NF29" s="187"/>
      <c r="NG29" s="88"/>
      <c r="NH29" s="63"/>
      <c r="NI29" s="63"/>
      <c r="NJ29" s="187"/>
      <c r="NK29" s="88"/>
      <c r="NL29" s="63"/>
      <c r="NM29" s="63"/>
      <c r="NN29" s="187"/>
      <c r="NO29" s="88"/>
      <c r="NP29" s="63"/>
      <c r="NQ29" s="63"/>
      <c r="NR29" s="187"/>
      <c r="NS29" s="88"/>
      <c r="NT29" s="63"/>
      <c r="NU29" s="63"/>
      <c r="NV29" s="187"/>
      <c r="NW29" s="88">
        <v>3000</v>
      </c>
      <c r="NX29" s="63">
        <v>800</v>
      </c>
      <c r="NY29" s="63">
        <v>1746.18</v>
      </c>
      <c r="NZ29" s="187">
        <v>856.55</v>
      </c>
      <c r="OA29" s="88"/>
      <c r="OB29" s="63"/>
      <c r="OC29" s="63"/>
      <c r="OD29" s="63"/>
      <c r="OE29" s="88"/>
      <c r="OF29" s="63"/>
      <c r="OG29" s="63"/>
      <c r="OH29" s="63"/>
      <c r="OI29" s="88"/>
      <c r="OJ29" s="63"/>
      <c r="OK29" s="63"/>
      <c r="OL29" s="63"/>
      <c r="OM29" s="88"/>
      <c r="ON29" s="63"/>
      <c r="OO29" s="63"/>
      <c r="OP29" s="63"/>
      <c r="OQ29" s="198"/>
      <c r="OR29" s="63"/>
      <c r="OS29" s="63"/>
      <c r="OT29" s="63"/>
      <c r="OU29" s="88"/>
      <c r="OV29" s="63"/>
      <c r="OW29" s="63"/>
      <c r="OX29" s="63"/>
      <c r="OY29" s="198"/>
      <c r="OZ29" s="63"/>
      <c r="PA29" s="63"/>
      <c r="PB29" s="63"/>
      <c r="PC29" s="88"/>
      <c r="PD29" s="63"/>
      <c r="PE29" s="63"/>
      <c r="PF29" s="63"/>
      <c r="PG29" s="198"/>
      <c r="PH29" s="63"/>
      <c r="PI29" s="63"/>
      <c r="PJ29" s="63"/>
      <c r="PK29" s="88"/>
      <c r="PL29" s="63"/>
      <c r="PM29" s="63"/>
      <c r="PN29" s="63"/>
      <c r="PO29" s="198"/>
      <c r="PP29" s="63"/>
      <c r="PQ29" s="63"/>
      <c r="PR29" s="63"/>
      <c r="PS29" s="88"/>
      <c r="PT29" s="63"/>
      <c r="PU29" s="63"/>
      <c r="PV29" s="63"/>
      <c r="PW29" s="198"/>
      <c r="PX29" s="63"/>
      <c r="PY29" s="63"/>
      <c r="PZ29" s="63"/>
      <c r="QA29" s="88"/>
      <c r="QB29" s="63"/>
      <c r="QC29" s="63"/>
      <c r="QD29" s="63"/>
      <c r="QE29" s="198"/>
      <c r="QF29" s="63"/>
      <c r="QG29" s="63"/>
      <c r="QH29" s="63"/>
      <c r="QI29" s="88"/>
      <c r="QJ29" s="63"/>
      <c r="QK29" s="63"/>
      <c r="QL29" s="63"/>
      <c r="QM29" s="198"/>
      <c r="QN29" s="63"/>
      <c r="QO29" s="63"/>
      <c r="QP29" s="63"/>
      <c r="QQ29" s="198"/>
      <c r="QR29" s="63"/>
      <c r="QS29" s="63"/>
      <c r="QT29" s="63"/>
      <c r="QU29" s="198"/>
      <c r="QV29" s="63"/>
      <c r="QW29" s="63"/>
      <c r="QX29" s="63"/>
      <c r="QY29" s="198"/>
      <c r="QZ29" s="63"/>
      <c r="RA29" s="63"/>
      <c r="RB29" s="63"/>
      <c r="RC29" s="88"/>
      <c r="RD29" s="63"/>
      <c r="RE29" s="63"/>
      <c r="RF29" s="63"/>
      <c r="RG29" s="198"/>
      <c r="RH29" s="63"/>
      <c r="RI29" s="63"/>
      <c r="RJ29" s="63"/>
      <c r="RK29" s="88"/>
      <c r="RL29" s="63"/>
      <c r="RM29" s="63"/>
      <c r="RN29" s="63"/>
      <c r="RO29" s="198"/>
      <c r="RP29" s="63"/>
      <c r="RQ29" s="63"/>
      <c r="RR29" s="63"/>
      <c r="RS29" s="198"/>
      <c r="RT29" s="63"/>
      <c r="RU29" s="63"/>
      <c r="RV29" s="63"/>
      <c r="RW29" s="63"/>
      <c r="RX29" s="63"/>
      <c r="RY29" s="63"/>
      <c r="RZ29" s="63"/>
      <c r="SA29" s="88"/>
      <c r="SB29" s="63"/>
      <c r="SC29" s="63"/>
      <c r="SD29" s="63"/>
      <c r="SE29" s="198"/>
      <c r="SF29" s="63"/>
      <c r="SG29" s="63"/>
      <c r="SH29" s="63"/>
      <c r="SI29" s="198"/>
      <c r="SJ29" s="63"/>
      <c r="SK29" s="63"/>
      <c r="SL29" s="63"/>
      <c r="SM29" s="198"/>
      <c r="SN29" s="63"/>
      <c r="SO29" s="63"/>
      <c r="SP29" s="63"/>
      <c r="SQ29" s="198"/>
      <c r="SR29" s="63"/>
      <c r="SS29" s="63"/>
      <c r="ST29" s="63"/>
      <c r="SU29" s="198"/>
      <c r="SV29" s="63"/>
      <c r="SW29" s="63"/>
      <c r="SX29" s="63"/>
      <c r="SY29" s="198"/>
      <c r="SZ29" s="63"/>
      <c r="TA29" s="63"/>
      <c r="TB29" s="198"/>
      <c r="TC29" s="198"/>
      <c r="TD29" s="63"/>
      <c r="TE29" s="63"/>
      <c r="TF29" s="63"/>
      <c r="TG29" s="198"/>
      <c r="TH29" s="63"/>
      <c r="TI29" s="63"/>
      <c r="TJ29" s="89"/>
      <c r="TK29" s="198"/>
      <c r="TL29" s="63"/>
      <c r="TM29" s="63"/>
      <c r="TN29" s="89"/>
      <c r="TO29" s="198"/>
      <c r="TP29" s="63"/>
      <c r="TQ29" s="63"/>
      <c r="TR29" s="89"/>
      <c r="TS29" s="267"/>
      <c r="TT29" s="267"/>
      <c r="TU29" s="267"/>
      <c r="TV29" s="267"/>
      <c r="TW29" s="267"/>
      <c r="TX29" s="267"/>
      <c r="TY29" s="267"/>
    </row>
    <row r="30" spans="1:545" outlineLevel="2" x14ac:dyDescent="0.2">
      <c r="A30" s="101" t="s">
        <v>326</v>
      </c>
      <c r="B30" s="102" t="s">
        <v>327</v>
      </c>
      <c r="C30" s="88">
        <f t="shared" si="834"/>
        <v>2800</v>
      </c>
      <c r="D30" s="88">
        <f t="shared" si="835"/>
        <v>0</v>
      </c>
      <c r="E30" s="88">
        <f t="shared" si="836"/>
        <v>2723.76</v>
      </c>
      <c r="F30" s="88">
        <f t="shared" si="837"/>
        <v>2723.76</v>
      </c>
      <c r="G30" s="88"/>
      <c r="H30" s="63"/>
      <c r="I30" s="63"/>
      <c r="J30" s="63"/>
      <c r="K30" s="88"/>
      <c r="L30" s="63"/>
      <c r="M30" s="63"/>
      <c r="N30" s="63"/>
      <c r="O30" s="88"/>
      <c r="P30" s="63"/>
      <c r="Q30" s="63"/>
      <c r="R30" s="63"/>
      <c r="S30" s="88"/>
      <c r="T30" s="63"/>
      <c r="U30" s="63"/>
      <c r="V30" s="63"/>
      <c r="W30" s="88"/>
      <c r="X30" s="63"/>
      <c r="Y30" s="63"/>
      <c r="Z30" s="63"/>
      <c r="AA30" s="88"/>
      <c r="AB30" s="63"/>
      <c r="AC30" s="63"/>
      <c r="AD30" s="63"/>
      <c r="AE30" s="88"/>
      <c r="AF30" s="63"/>
      <c r="AG30" s="63"/>
      <c r="AH30" s="63"/>
      <c r="AI30" s="88"/>
      <c r="AJ30" s="63"/>
      <c r="AK30" s="63"/>
      <c r="AL30" s="63"/>
      <c r="AM30" s="88"/>
      <c r="AN30" s="63"/>
      <c r="AO30" s="63"/>
      <c r="AP30" s="63"/>
      <c r="AQ30" s="88"/>
      <c r="AR30" s="63"/>
      <c r="AS30" s="63"/>
      <c r="AT30" s="63"/>
      <c r="AU30" s="88"/>
      <c r="AV30" s="63"/>
      <c r="AW30" s="63"/>
      <c r="AX30" s="63"/>
      <c r="AY30" s="88"/>
      <c r="AZ30" s="63"/>
      <c r="BA30" s="63"/>
      <c r="BB30" s="63"/>
      <c r="BC30" s="88"/>
      <c r="BD30" s="63"/>
      <c r="BE30" s="63"/>
      <c r="BF30" s="63"/>
      <c r="BG30" s="88"/>
      <c r="BH30" s="63"/>
      <c r="BI30" s="63"/>
      <c r="BJ30" s="63"/>
      <c r="BK30" s="88"/>
      <c r="BL30" s="63"/>
      <c r="BM30" s="63"/>
      <c r="BN30" s="63"/>
      <c r="BO30" s="88"/>
      <c r="BP30" s="63"/>
      <c r="BQ30" s="63"/>
      <c r="BR30" s="63"/>
      <c r="BS30" s="88"/>
      <c r="BT30" s="63"/>
      <c r="BU30" s="63"/>
      <c r="BV30" s="63"/>
      <c r="BW30" s="88"/>
      <c r="BX30" s="63"/>
      <c r="BY30" s="63"/>
      <c r="BZ30" s="63"/>
      <c r="CA30" s="88"/>
      <c r="CB30" s="63"/>
      <c r="CC30" s="63"/>
      <c r="CD30" s="63"/>
      <c r="CE30" s="88"/>
      <c r="CF30" s="63"/>
      <c r="CG30" s="63"/>
      <c r="CH30" s="63"/>
      <c r="CI30" s="88"/>
      <c r="CJ30" s="63"/>
      <c r="CK30" s="63"/>
      <c r="CL30" s="63"/>
      <c r="CM30" s="88"/>
      <c r="CN30" s="63"/>
      <c r="CO30" s="63"/>
      <c r="CP30" s="63"/>
      <c r="CQ30" s="88"/>
      <c r="CR30" s="63"/>
      <c r="CS30" s="63"/>
      <c r="CT30" s="63"/>
      <c r="CU30" s="88"/>
      <c r="CV30" s="63"/>
      <c r="CW30" s="63"/>
      <c r="CX30" s="63"/>
      <c r="CY30" s="88"/>
      <c r="CZ30" s="63"/>
      <c r="DA30" s="63"/>
      <c r="DB30" s="63"/>
      <c r="DC30" s="88"/>
      <c r="DD30" s="63"/>
      <c r="DE30" s="63"/>
      <c r="DF30" s="63"/>
      <c r="DG30" s="88"/>
      <c r="DH30" s="63"/>
      <c r="DI30" s="63"/>
      <c r="DJ30" s="63"/>
      <c r="DK30" s="88"/>
      <c r="DL30" s="63"/>
      <c r="DM30" s="63"/>
      <c r="DN30" s="63"/>
      <c r="DO30" s="88"/>
      <c r="DP30" s="63"/>
      <c r="DQ30" s="63"/>
      <c r="DR30" s="63"/>
      <c r="DS30" s="88"/>
      <c r="DT30" s="63"/>
      <c r="DU30" s="63"/>
      <c r="DV30" s="63"/>
      <c r="DW30" s="88"/>
      <c r="DX30" s="63"/>
      <c r="DY30" s="63"/>
      <c r="DZ30" s="63"/>
      <c r="EA30" s="88"/>
      <c r="EB30" s="63"/>
      <c r="EC30" s="63"/>
      <c r="ED30" s="63"/>
      <c r="EE30" s="88"/>
      <c r="EF30" s="63"/>
      <c r="EG30" s="63"/>
      <c r="EH30" s="63"/>
      <c r="EI30" s="88"/>
      <c r="EJ30" s="63"/>
      <c r="EK30" s="63"/>
      <c r="EL30" s="63"/>
      <c r="EM30" s="88"/>
      <c r="EN30" s="63"/>
      <c r="EO30" s="63"/>
      <c r="EP30" s="63"/>
      <c r="EQ30" s="88"/>
      <c r="ER30" s="63"/>
      <c r="ES30" s="63"/>
      <c r="ET30" s="63"/>
      <c r="EU30" s="88"/>
      <c r="EV30" s="63"/>
      <c r="EW30" s="63"/>
      <c r="EX30" s="63"/>
      <c r="EY30" s="88"/>
      <c r="EZ30" s="63"/>
      <c r="FA30" s="63"/>
      <c r="FB30" s="63"/>
      <c r="FC30" s="88"/>
      <c r="FD30" s="63"/>
      <c r="FE30" s="63"/>
      <c r="FF30" s="63"/>
      <c r="FG30" s="88"/>
      <c r="FH30" s="63"/>
      <c r="FI30" s="63"/>
      <c r="FJ30" s="63"/>
      <c r="FK30" s="88"/>
      <c r="FL30" s="63"/>
      <c r="FM30" s="63"/>
      <c r="FN30" s="63"/>
      <c r="FO30" s="88"/>
      <c r="FP30" s="63"/>
      <c r="FQ30" s="63"/>
      <c r="FR30" s="63"/>
      <c r="FS30" s="198"/>
      <c r="FT30" s="63"/>
      <c r="FU30" s="63"/>
      <c r="FV30" s="187"/>
      <c r="FW30" s="88"/>
      <c r="FX30" s="63"/>
      <c r="FY30" s="63"/>
      <c r="FZ30" s="187"/>
      <c r="GA30" s="88"/>
      <c r="GB30" s="63"/>
      <c r="GC30" s="63"/>
      <c r="GD30" s="187"/>
      <c r="GE30" s="88"/>
      <c r="GF30" s="63"/>
      <c r="GG30" s="63"/>
      <c r="GH30" s="187"/>
      <c r="GI30" s="88"/>
      <c r="GJ30" s="63"/>
      <c r="GK30" s="63"/>
      <c r="GL30" s="187"/>
      <c r="GM30" s="88"/>
      <c r="GN30" s="63"/>
      <c r="GO30" s="63"/>
      <c r="GP30" s="63"/>
      <c r="GQ30" s="88"/>
      <c r="GR30" s="63"/>
      <c r="GS30" s="63"/>
      <c r="GT30" s="63"/>
      <c r="GU30" s="88"/>
      <c r="GV30" s="63"/>
      <c r="GW30" s="63"/>
      <c r="GX30" s="63"/>
      <c r="GY30" s="88"/>
      <c r="GZ30" s="63"/>
      <c r="HA30" s="63"/>
      <c r="HB30" s="63"/>
      <c r="HC30" s="88"/>
      <c r="HD30" s="63"/>
      <c r="HE30" s="63"/>
      <c r="HF30" s="63"/>
      <c r="HG30" s="88"/>
      <c r="HH30" s="63"/>
      <c r="HI30" s="63"/>
      <c r="HJ30" s="63"/>
      <c r="HK30" s="88"/>
      <c r="HL30" s="63"/>
      <c r="HM30" s="63"/>
      <c r="HN30" s="63"/>
      <c r="HO30" s="88"/>
      <c r="HP30" s="63"/>
      <c r="HQ30" s="63"/>
      <c r="HR30" s="63"/>
      <c r="HS30" s="88"/>
      <c r="HT30" s="63"/>
      <c r="HU30" s="63"/>
      <c r="HV30" s="63"/>
      <c r="HW30" s="88"/>
      <c r="HX30" s="63"/>
      <c r="HY30" s="63"/>
      <c r="HZ30" s="63"/>
      <c r="IA30" s="88"/>
      <c r="IB30" s="63"/>
      <c r="IC30" s="63"/>
      <c r="ID30" s="63"/>
      <c r="IE30" s="88"/>
      <c r="IF30" s="63"/>
      <c r="IG30" s="63"/>
      <c r="IH30" s="63"/>
      <c r="II30" s="88"/>
      <c r="IJ30" s="63"/>
      <c r="IK30" s="63"/>
      <c r="IL30" s="63"/>
      <c r="IM30" s="88"/>
      <c r="IN30" s="63"/>
      <c r="IO30" s="63"/>
      <c r="IP30" s="63"/>
      <c r="IQ30" s="88"/>
      <c r="IR30" s="63"/>
      <c r="IS30" s="63"/>
      <c r="IT30" s="63"/>
      <c r="IU30" s="88"/>
      <c r="IV30" s="63"/>
      <c r="IW30" s="63"/>
      <c r="IX30" s="63"/>
      <c r="IY30" s="88"/>
      <c r="IZ30" s="63"/>
      <c r="JA30" s="63"/>
      <c r="JB30" s="63"/>
      <c r="JC30" s="88"/>
      <c r="JD30" s="63"/>
      <c r="JE30" s="63"/>
      <c r="JF30" s="63"/>
      <c r="JG30" s="88"/>
      <c r="JH30" s="63"/>
      <c r="JI30" s="63"/>
      <c r="JJ30" s="63"/>
      <c r="JK30" s="88"/>
      <c r="JL30" s="63"/>
      <c r="JM30" s="63"/>
      <c r="JN30" s="63"/>
      <c r="JO30" s="88"/>
      <c r="JP30" s="63"/>
      <c r="JQ30" s="63"/>
      <c r="JR30" s="63"/>
      <c r="JS30" s="88"/>
      <c r="JT30" s="63"/>
      <c r="JU30" s="63"/>
      <c r="JV30" s="63"/>
      <c r="JW30" s="63"/>
      <c r="JX30" s="63"/>
      <c r="JY30" s="63"/>
      <c r="JZ30" s="63"/>
      <c r="KA30" s="88"/>
      <c r="KB30" s="63"/>
      <c r="KC30" s="63"/>
      <c r="KD30" s="187"/>
      <c r="KE30" s="88"/>
      <c r="KF30" s="63"/>
      <c r="KG30" s="63"/>
      <c r="KH30" s="187"/>
      <c r="KI30" s="88"/>
      <c r="KJ30" s="63"/>
      <c r="KK30" s="63"/>
      <c r="KL30" s="187"/>
      <c r="KM30" s="88"/>
      <c r="KN30" s="63"/>
      <c r="KO30" s="63"/>
      <c r="KP30" s="187"/>
      <c r="KQ30" s="88"/>
      <c r="KR30" s="63"/>
      <c r="KS30" s="63"/>
      <c r="KT30" s="187"/>
      <c r="KU30" s="88"/>
      <c r="KV30" s="63"/>
      <c r="KW30" s="63"/>
      <c r="KX30" s="187"/>
      <c r="KY30" s="88"/>
      <c r="KZ30" s="63"/>
      <c r="LA30" s="63"/>
      <c r="LB30" s="187"/>
      <c r="LC30" s="88"/>
      <c r="LD30" s="63"/>
      <c r="LE30" s="63"/>
      <c r="LF30" s="187"/>
      <c r="LG30" s="88"/>
      <c r="LH30" s="63"/>
      <c r="LI30" s="63"/>
      <c r="LJ30" s="187"/>
      <c r="LK30" s="88"/>
      <c r="LL30" s="63"/>
      <c r="LM30" s="63"/>
      <c r="LN30" s="187"/>
      <c r="LO30" s="88"/>
      <c r="LP30" s="63"/>
      <c r="LQ30" s="63"/>
      <c r="LR30" s="187"/>
      <c r="LS30" s="88"/>
      <c r="LT30" s="63"/>
      <c r="LU30" s="63"/>
      <c r="LV30" s="187"/>
      <c r="LW30" s="88"/>
      <c r="LX30" s="63"/>
      <c r="LY30" s="63"/>
      <c r="LZ30" s="187"/>
      <c r="MA30" s="88"/>
      <c r="MB30" s="63"/>
      <c r="MC30" s="63"/>
      <c r="MD30" s="187"/>
      <c r="ME30" s="88"/>
      <c r="MF30" s="63"/>
      <c r="MG30" s="63"/>
      <c r="MH30" s="187"/>
      <c r="MI30" s="88"/>
      <c r="MJ30" s="63"/>
      <c r="MK30" s="63"/>
      <c r="ML30" s="187"/>
      <c r="MM30" s="88"/>
      <c r="MN30" s="63"/>
      <c r="MO30" s="63"/>
      <c r="MP30" s="187"/>
      <c r="MQ30" s="88"/>
      <c r="MR30" s="63"/>
      <c r="MS30" s="63"/>
      <c r="MT30" s="187"/>
      <c r="MU30" s="88"/>
      <c r="MV30" s="63"/>
      <c r="MW30" s="63"/>
      <c r="MX30" s="187"/>
      <c r="MY30" s="88"/>
      <c r="MZ30" s="63"/>
      <c r="NA30" s="63"/>
      <c r="NB30" s="187"/>
      <c r="NC30" s="88"/>
      <c r="ND30" s="63"/>
      <c r="NE30" s="63"/>
      <c r="NF30" s="187"/>
      <c r="NG30" s="88"/>
      <c r="NH30" s="63"/>
      <c r="NI30" s="63"/>
      <c r="NJ30" s="187"/>
      <c r="NK30" s="88"/>
      <c r="NL30" s="63"/>
      <c r="NM30" s="63"/>
      <c r="NN30" s="187"/>
      <c r="NO30" s="88"/>
      <c r="NP30" s="63"/>
      <c r="NQ30" s="63"/>
      <c r="NR30" s="187"/>
      <c r="NS30" s="88"/>
      <c r="NT30" s="63"/>
      <c r="NU30" s="63"/>
      <c r="NV30" s="187"/>
      <c r="NW30" s="88"/>
      <c r="NX30" s="63"/>
      <c r="NY30" s="63"/>
      <c r="NZ30" s="187"/>
      <c r="OA30" s="88"/>
      <c r="OB30" s="63"/>
      <c r="OC30" s="63"/>
      <c r="OD30" s="63"/>
      <c r="OE30" s="88"/>
      <c r="OF30" s="63"/>
      <c r="OG30" s="63"/>
      <c r="OH30" s="63"/>
      <c r="OI30" s="88"/>
      <c r="OJ30" s="63"/>
      <c r="OK30" s="63"/>
      <c r="OL30" s="63"/>
      <c r="OM30" s="88"/>
      <c r="ON30" s="63"/>
      <c r="OO30" s="63"/>
      <c r="OP30" s="63"/>
      <c r="OQ30" s="198"/>
      <c r="OR30" s="63"/>
      <c r="OS30" s="63"/>
      <c r="OT30" s="63"/>
      <c r="OU30" s="88"/>
      <c r="OV30" s="63"/>
      <c r="OW30" s="63"/>
      <c r="OX30" s="63"/>
      <c r="OY30" s="198"/>
      <c r="OZ30" s="63"/>
      <c r="PA30" s="63"/>
      <c r="PB30" s="63"/>
      <c r="PC30" s="88"/>
      <c r="PD30" s="63"/>
      <c r="PE30" s="63"/>
      <c r="PF30" s="63"/>
      <c r="PG30" s="198"/>
      <c r="PH30" s="63"/>
      <c r="PI30" s="63"/>
      <c r="PJ30" s="63"/>
      <c r="PK30" s="88"/>
      <c r="PL30" s="63"/>
      <c r="PM30" s="63"/>
      <c r="PN30" s="63"/>
      <c r="PO30" s="198"/>
      <c r="PP30" s="63"/>
      <c r="PQ30" s="63"/>
      <c r="PR30" s="63"/>
      <c r="PS30" s="88"/>
      <c r="PT30" s="63"/>
      <c r="PU30" s="63"/>
      <c r="PV30" s="63"/>
      <c r="PW30" s="198">
        <v>2800</v>
      </c>
      <c r="PX30" s="63"/>
      <c r="PY30" s="63">
        <v>2700</v>
      </c>
      <c r="PZ30" s="63">
        <v>2700</v>
      </c>
      <c r="QA30" s="88"/>
      <c r="QB30" s="63"/>
      <c r="QC30" s="63"/>
      <c r="QD30" s="63"/>
      <c r="QE30" s="198"/>
      <c r="QF30" s="63"/>
      <c r="QG30" s="63"/>
      <c r="QH30" s="63"/>
      <c r="QI30" s="88"/>
      <c r="QJ30" s="63"/>
      <c r="QK30" s="63"/>
      <c r="QL30" s="63"/>
      <c r="QM30" s="198"/>
      <c r="QN30" s="63"/>
      <c r="QO30" s="63"/>
      <c r="QP30" s="63"/>
      <c r="QQ30" s="198"/>
      <c r="QR30" s="63"/>
      <c r="QS30" s="63"/>
      <c r="QT30" s="63"/>
      <c r="QU30" s="198"/>
      <c r="QV30" s="63"/>
      <c r="QW30" s="63"/>
      <c r="QX30" s="63"/>
      <c r="QY30" s="198"/>
      <c r="QZ30" s="63"/>
      <c r="RA30" s="63"/>
      <c r="RB30" s="63"/>
      <c r="RC30" s="88"/>
      <c r="RD30" s="63"/>
      <c r="RE30" s="63"/>
      <c r="RF30" s="63"/>
      <c r="RG30" s="198"/>
      <c r="RH30" s="63"/>
      <c r="RI30" s="63"/>
      <c r="RJ30" s="63"/>
      <c r="RK30" s="88"/>
      <c r="RL30" s="63"/>
      <c r="RM30" s="63"/>
      <c r="RN30" s="63"/>
      <c r="RO30" s="198"/>
      <c r="RP30" s="63"/>
      <c r="RQ30" s="63"/>
      <c r="RR30" s="63"/>
      <c r="RS30" s="198"/>
      <c r="RT30" s="63"/>
      <c r="RU30" s="63"/>
      <c r="RV30" s="63"/>
      <c r="RW30" s="63"/>
      <c r="RX30" s="63"/>
      <c r="RY30" s="63"/>
      <c r="RZ30" s="63"/>
      <c r="SA30" s="88"/>
      <c r="SB30" s="63"/>
      <c r="SC30" s="63"/>
      <c r="SD30" s="63"/>
      <c r="SE30" s="198"/>
      <c r="SF30" s="63"/>
      <c r="SG30" s="63"/>
      <c r="SH30" s="63"/>
      <c r="SI30" s="198">
        <v>0</v>
      </c>
      <c r="SJ30" s="63">
        <v>0</v>
      </c>
      <c r="SK30" s="63">
        <v>23.76</v>
      </c>
      <c r="SL30" s="63">
        <v>23.76</v>
      </c>
      <c r="SM30" s="198"/>
      <c r="SN30" s="63"/>
      <c r="SO30" s="63"/>
      <c r="SP30" s="63"/>
      <c r="SQ30" s="198"/>
      <c r="SR30" s="63"/>
      <c r="SS30" s="63"/>
      <c r="ST30" s="63"/>
      <c r="SU30" s="198"/>
      <c r="SV30" s="63"/>
      <c r="SW30" s="63"/>
      <c r="SX30" s="63"/>
      <c r="SY30" s="198"/>
      <c r="SZ30" s="63"/>
      <c r="TA30" s="63"/>
      <c r="TB30" s="198"/>
      <c r="TC30" s="198"/>
      <c r="TD30" s="63"/>
      <c r="TE30" s="63"/>
      <c r="TF30" s="63"/>
      <c r="TG30" s="198"/>
      <c r="TH30" s="63"/>
      <c r="TI30" s="63"/>
      <c r="TJ30" s="89"/>
      <c r="TK30" s="198"/>
      <c r="TL30" s="63"/>
      <c r="TM30" s="63"/>
      <c r="TN30" s="89"/>
      <c r="TO30" s="198"/>
      <c r="TP30" s="63"/>
      <c r="TQ30" s="63"/>
      <c r="TR30" s="89"/>
      <c r="TS30" s="267"/>
      <c r="TT30" s="267"/>
      <c r="TU30" s="267"/>
      <c r="TV30" s="267"/>
      <c r="TW30" s="267"/>
      <c r="TX30" s="267"/>
      <c r="TY30" s="267"/>
    </row>
    <row r="31" spans="1:545" s="48" customFormat="1" outlineLevel="1" x14ac:dyDescent="0.2">
      <c r="A31" s="99" t="s">
        <v>328</v>
      </c>
      <c r="B31" s="100" t="s">
        <v>329</v>
      </c>
      <c r="C31" s="86">
        <f>G31+K31+O31+S31+W31+AA31+AE31+AI31+AM31+AQ31+AU31+AY31+BC31+BG31+BK31+BO31+BS31+BW31+CA31+CE31+CI31+CM31+CQ31+CU31+CY31+DC31+DG31+DK31+DO31+DS31+DW31+EA31+EE31+EI31+EM31+EQ31+EU31+EY31+FC31+FG31+FK31+FO31+FS31+FW31+GA31+GE31+GI31+GM31+GQ31+GU31+GY31+HC31+HG31+HK31+HO31+HS31+HW31+IA31+IE31+II31+IM31+IQ31+IU31+IY31+JC31+JG31+JK31+JO31+JS31+JW31+KA31+KE31+KI31+KM31+KQ31+KU31+KY31+LC31+LG31+LK31+LO31+LS31+LW31+MA31+ME31+MI31+MM31+MQ31+MU31+MY31+NC31+NG31+NK31+NO31+NS31+NW31+OA31+OE31+OI31+OM31+OQ31+OU31+OY31+PC31+PG31+PK31+PO31+PS31+PW31+QA31+QE31+QI31+QM31+QQ31+QU31+QY31+RC31+RG31+RK31+RO31+RS31+RW31+SA31+SE31+SI31+SM31+SQ31+SU31+SY31+TC31+TG31+TJ31+TN31+TQ31+TT31+TW31</f>
        <v>15840</v>
      </c>
      <c r="D31" s="86">
        <f t="shared" ref="D31:E31" si="838">H31+L31+P31+T31+X31+AB31+AF31+AJ31+AN31+AR31+AV31+AZ31+BD31+BH31+BL31+BP31+BT31+BX31+CB31+CF31+CJ31+CN31+CR31+CV31+CZ31+DD31+DH31+DL31+DP31+DT31+DX31+EB31+EF31+EJ31+EN31+ER31+EV31+EZ31+FD31+FH31+FL31+FP31+FT31+FX31+GB31+GF31+GJ31+GN31+GR31+GV31+GZ31+HD31+HH31+HL31+HP31+HT31+HX31+IB31+IF31+IJ31+IN31+IR31+IV31+IZ31+JD31+JH31+JL31+JP31+JT31+JX31+KB31+KF31+KJ31+KN31+KR31+KV31+KZ31+LD31+LH31+LL31+LP31+LT31+LX31+MB31+MF31+MJ31+MN31+MR31+MV31+MZ31+ND31+NH31+NL31+NP31+NT31+NX31+OB31+OF31+OJ31+ON31+OR31+OV31+OZ31+PD31+PH31+PL31+PP31+PT31+PX31+QB31+QF31+QJ31+QN31+QR31+QV31+QZ31+RD31+RH31+RL31+RP31+RT31+RX31+SB31+SF31+SJ31+SN31+SR31+SV31+SZ31+TD31+TH31+TL31+TO31+TR31+TU31+TX31</f>
        <v>7383.6</v>
      </c>
      <c r="E31" s="189">
        <f t="shared" si="838"/>
        <v>9045.66</v>
      </c>
      <c r="F31" s="189">
        <f>J31+N31+R31+V31+Z31+AD31+AH31+AL31+AP31+AT31+AX31+BB31+BF31+BJ31+BN31+BR31+BV31+BZ31+CD31+CH31+CL31+CP31+CT31+CX31+DB31+DF31+DJ31+DN31+DR31+DV31+DZ31+ED31+EH31+EL31+EP31+ET31+EX31+FB31+FF31+FJ31+FN31+FR31+FV31+FZ31+GD31+GH31+GL31+GP31+GT31+GX31+HB31+HF31+HJ31+HN31+HR31+HV31+HZ31+ID31+IH31+IL31+IP31+IT31+IX31+JB31+JF31+JJ31+JN31+JR31+JV31+JZ31+KD31+KH31+KL31+KP31+KT31+KX31+LB31+LF31+LJ31+LN31+LR31+LV31+LZ31+MD31+MH31+ML31+MP31+MT31+MX31+NB31+NF31+NJ31+NN31+NR31+NV31+NZ31+OD31+OH31+OL31+OP31+OT31+OX31+PB31+PF31+PJ31+PN31+PR31+PV31+PZ31+QD31+QH31+QL31+QP31+QT31+QX31+RB31+RF31+RJ31+RN31+RR31+RV31+RZ31+SD31+SH31+SL31+SP31+ST31+SX31+TB31+TF31+TJ31+TN31+TQ31+TT31+TW31+TZ31</f>
        <v>9258.1299999999992</v>
      </c>
      <c r="G31" s="86"/>
      <c r="H31" s="61"/>
      <c r="I31" s="61"/>
      <c r="J31" s="61"/>
      <c r="K31" s="86"/>
      <c r="L31" s="61"/>
      <c r="M31" s="61"/>
      <c r="N31" s="61"/>
      <c r="O31" s="86"/>
      <c r="P31" s="61"/>
      <c r="Q31" s="61"/>
      <c r="R31" s="61"/>
      <c r="S31" s="86"/>
      <c r="T31" s="61"/>
      <c r="U31" s="61"/>
      <c r="V31" s="61"/>
      <c r="W31" s="86"/>
      <c r="X31" s="61"/>
      <c r="Y31" s="61"/>
      <c r="Z31" s="61"/>
      <c r="AA31" s="86"/>
      <c r="AB31" s="61"/>
      <c r="AC31" s="61"/>
      <c r="AD31" s="61"/>
      <c r="AE31" s="86"/>
      <c r="AF31" s="61"/>
      <c r="AG31" s="61"/>
      <c r="AH31" s="61"/>
      <c r="AI31" s="86"/>
      <c r="AJ31" s="61"/>
      <c r="AK31" s="61"/>
      <c r="AL31" s="61"/>
      <c r="AM31" s="86"/>
      <c r="AN31" s="61"/>
      <c r="AO31" s="61"/>
      <c r="AP31" s="61"/>
      <c r="AQ31" s="86"/>
      <c r="AR31" s="61"/>
      <c r="AS31" s="61"/>
      <c r="AT31" s="61"/>
      <c r="AU31" s="86"/>
      <c r="AV31" s="61"/>
      <c r="AW31" s="61"/>
      <c r="AX31" s="61"/>
      <c r="AY31" s="86"/>
      <c r="AZ31" s="61"/>
      <c r="BA31" s="61"/>
      <c r="BB31" s="61"/>
      <c r="BC31" s="86"/>
      <c r="BD31" s="61"/>
      <c r="BE31" s="61"/>
      <c r="BF31" s="61"/>
      <c r="BG31" s="86"/>
      <c r="BH31" s="61"/>
      <c r="BI31" s="61"/>
      <c r="BJ31" s="61"/>
      <c r="BK31" s="86"/>
      <c r="BL31" s="61"/>
      <c r="BM31" s="61"/>
      <c r="BN31" s="61"/>
      <c r="BO31" s="86"/>
      <c r="BP31" s="61"/>
      <c r="BQ31" s="61"/>
      <c r="BR31" s="61"/>
      <c r="BS31" s="86"/>
      <c r="BT31" s="61"/>
      <c r="BU31" s="61"/>
      <c r="BV31" s="61"/>
      <c r="BW31" s="86"/>
      <c r="BX31" s="61"/>
      <c r="BY31" s="61"/>
      <c r="BZ31" s="61"/>
      <c r="CA31" s="86"/>
      <c r="CB31" s="61"/>
      <c r="CC31" s="61"/>
      <c r="CD31" s="61"/>
      <c r="CE31" s="86"/>
      <c r="CF31" s="61"/>
      <c r="CG31" s="61"/>
      <c r="CH31" s="61"/>
      <c r="CI31" s="86"/>
      <c r="CJ31" s="61"/>
      <c r="CK31" s="61"/>
      <c r="CL31" s="61"/>
      <c r="CM31" s="86"/>
      <c r="CN31" s="61"/>
      <c r="CO31" s="61"/>
      <c r="CP31" s="61"/>
      <c r="CQ31" s="86"/>
      <c r="CR31" s="61"/>
      <c r="CS31" s="61"/>
      <c r="CT31" s="61"/>
      <c r="CU31" s="86"/>
      <c r="CV31" s="61"/>
      <c r="CW31" s="61"/>
      <c r="CX31" s="61"/>
      <c r="CY31" s="86"/>
      <c r="CZ31" s="61"/>
      <c r="DA31" s="61"/>
      <c r="DB31" s="61"/>
      <c r="DC31" s="86"/>
      <c r="DD31" s="61"/>
      <c r="DE31" s="61"/>
      <c r="DF31" s="61"/>
      <c r="DG31" s="86"/>
      <c r="DH31" s="61"/>
      <c r="DI31" s="61"/>
      <c r="DJ31" s="61"/>
      <c r="DK31" s="86"/>
      <c r="DL31" s="61"/>
      <c r="DM31" s="61"/>
      <c r="DN31" s="61"/>
      <c r="DO31" s="86"/>
      <c r="DP31" s="61"/>
      <c r="DQ31" s="61"/>
      <c r="DR31" s="61"/>
      <c r="DS31" s="86"/>
      <c r="DT31" s="61"/>
      <c r="DU31" s="61"/>
      <c r="DV31" s="61"/>
      <c r="DW31" s="86"/>
      <c r="DX31" s="61"/>
      <c r="DY31" s="61"/>
      <c r="DZ31" s="61"/>
      <c r="EA31" s="86"/>
      <c r="EB31" s="61"/>
      <c r="EC31" s="61"/>
      <c r="ED31" s="61"/>
      <c r="EE31" s="86"/>
      <c r="EF31" s="61"/>
      <c r="EG31" s="61"/>
      <c r="EH31" s="61"/>
      <c r="EI31" s="86"/>
      <c r="EJ31" s="61"/>
      <c r="EK31" s="61"/>
      <c r="EL31" s="61"/>
      <c r="EM31" s="86"/>
      <c r="EN31" s="61"/>
      <c r="EO31" s="61"/>
      <c r="EP31" s="61"/>
      <c r="EQ31" s="86"/>
      <c r="ER31" s="61"/>
      <c r="ES31" s="61"/>
      <c r="ET31" s="61"/>
      <c r="EU31" s="86"/>
      <c r="EV31" s="61"/>
      <c r="EW31" s="61"/>
      <c r="EX31" s="61"/>
      <c r="EY31" s="86"/>
      <c r="EZ31" s="61"/>
      <c r="FA31" s="61"/>
      <c r="FB31" s="61"/>
      <c r="FC31" s="86"/>
      <c r="FD31" s="61"/>
      <c r="FE31" s="61"/>
      <c r="FF31" s="61"/>
      <c r="FG31" s="86"/>
      <c r="FH31" s="61"/>
      <c r="FI31" s="61"/>
      <c r="FJ31" s="61"/>
      <c r="FK31" s="86"/>
      <c r="FL31" s="61"/>
      <c r="FM31" s="61"/>
      <c r="FN31" s="61"/>
      <c r="FO31" s="86"/>
      <c r="FP31" s="61"/>
      <c r="FQ31" s="61"/>
      <c r="FR31" s="61"/>
      <c r="FS31" s="197"/>
      <c r="FT31" s="61"/>
      <c r="FU31" s="61"/>
      <c r="FV31" s="185"/>
      <c r="FW31" s="86"/>
      <c r="FX31" s="61"/>
      <c r="FY31" s="61"/>
      <c r="FZ31" s="185"/>
      <c r="GA31" s="86"/>
      <c r="GB31" s="61"/>
      <c r="GC31" s="61"/>
      <c r="GD31" s="185"/>
      <c r="GE31" s="86"/>
      <c r="GF31" s="61"/>
      <c r="GG31" s="61"/>
      <c r="GH31" s="185"/>
      <c r="GI31" s="86"/>
      <c r="GJ31" s="61"/>
      <c r="GK31" s="61"/>
      <c r="GL31" s="185"/>
      <c r="GM31" s="86"/>
      <c r="GN31" s="61"/>
      <c r="GO31" s="61"/>
      <c r="GP31" s="61"/>
      <c r="GQ31" s="86"/>
      <c r="GR31" s="61"/>
      <c r="GS31" s="61"/>
      <c r="GT31" s="61"/>
      <c r="GU31" s="86"/>
      <c r="GV31" s="61"/>
      <c r="GW31" s="61"/>
      <c r="GX31" s="61"/>
      <c r="GY31" s="86"/>
      <c r="GZ31" s="61"/>
      <c r="HA31" s="61"/>
      <c r="HB31" s="61"/>
      <c r="HC31" s="86"/>
      <c r="HD31" s="61"/>
      <c r="HE31" s="61"/>
      <c r="HF31" s="61"/>
      <c r="HG31" s="86"/>
      <c r="HH31" s="61"/>
      <c r="HI31" s="61"/>
      <c r="HJ31" s="61"/>
      <c r="HK31" s="86"/>
      <c r="HL31" s="61"/>
      <c r="HM31" s="61"/>
      <c r="HN31" s="61"/>
      <c r="HO31" s="86"/>
      <c r="HP31" s="61"/>
      <c r="HQ31" s="61"/>
      <c r="HR31" s="61"/>
      <c r="HS31" s="86"/>
      <c r="HT31" s="61"/>
      <c r="HU31" s="61"/>
      <c r="HV31" s="61"/>
      <c r="HW31" s="86"/>
      <c r="HX31" s="61"/>
      <c r="HY31" s="61"/>
      <c r="HZ31" s="61"/>
      <c r="IA31" s="86"/>
      <c r="IB31" s="61"/>
      <c r="IC31" s="61"/>
      <c r="ID31" s="61"/>
      <c r="IE31" s="307"/>
      <c r="IF31" s="300"/>
      <c r="IG31" s="300"/>
      <c r="IH31" s="300"/>
      <c r="II31" s="86"/>
      <c r="IJ31" s="61"/>
      <c r="IK31" s="61"/>
      <c r="IL31" s="61"/>
      <c r="IM31" s="86"/>
      <c r="IN31" s="61"/>
      <c r="IO31" s="61"/>
      <c r="IP31" s="61"/>
      <c r="IQ31" s="86"/>
      <c r="IR31" s="61"/>
      <c r="IS31" s="61"/>
      <c r="IT31" s="61"/>
      <c r="IU31" s="307"/>
      <c r="IV31" s="300"/>
      <c r="IW31" s="300"/>
      <c r="IX31" s="300"/>
      <c r="IY31" s="86"/>
      <c r="IZ31" s="61"/>
      <c r="JA31" s="61"/>
      <c r="JB31" s="61"/>
      <c r="JC31" s="86"/>
      <c r="JD31" s="61"/>
      <c r="JE31" s="61"/>
      <c r="JF31" s="61"/>
      <c r="JG31" s="86"/>
      <c r="JH31" s="61"/>
      <c r="JI31" s="61"/>
      <c r="JJ31" s="61"/>
      <c r="JK31" s="86"/>
      <c r="JL31" s="61"/>
      <c r="JM31" s="61"/>
      <c r="JN31" s="61"/>
      <c r="JO31" s="86"/>
      <c r="JP31" s="61"/>
      <c r="JQ31" s="61"/>
      <c r="JR31" s="61"/>
      <c r="JS31" s="86"/>
      <c r="JT31" s="61"/>
      <c r="JU31" s="61"/>
      <c r="JV31" s="61"/>
      <c r="JW31" s="61"/>
      <c r="JX31" s="61"/>
      <c r="JY31" s="61"/>
      <c r="JZ31" s="61"/>
      <c r="KA31" s="86"/>
      <c r="KB31" s="61"/>
      <c r="KC31" s="61"/>
      <c r="KD31" s="185"/>
      <c r="KE31" s="86"/>
      <c r="KF31" s="61"/>
      <c r="KG31" s="61"/>
      <c r="KH31" s="185"/>
      <c r="KI31" s="86"/>
      <c r="KJ31" s="61"/>
      <c r="KK31" s="61"/>
      <c r="KL31" s="185"/>
      <c r="KM31" s="86"/>
      <c r="KN31" s="61"/>
      <c r="KO31" s="61"/>
      <c r="KP31" s="185"/>
      <c r="KQ31" s="86"/>
      <c r="KR31" s="61"/>
      <c r="KS31" s="61"/>
      <c r="KT31" s="185"/>
      <c r="KU31" s="86"/>
      <c r="KV31" s="61"/>
      <c r="KW31" s="61"/>
      <c r="KX31" s="185"/>
      <c r="KY31" s="86"/>
      <c r="KZ31" s="61"/>
      <c r="LA31" s="61"/>
      <c r="LB31" s="185"/>
      <c r="LC31" s="86"/>
      <c r="LD31" s="61"/>
      <c r="LE31" s="61"/>
      <c r="LF31" s="185"/>
      <c r="LG31" s="86"/>
      <c r="LH31" s="61"/>
      <c r="LI31" s="61"/>
      <c r="LJ31" s="185"/>
      <c r="LK31" s="86"/>
      <c r="LL31" s="61"/>
      <c r="LM31" s="61"/>
      <c r="LN31" s="185"/>
      <c r="LO31" s="86"/>
      <c r="LP31" s="61"/>
      <c r="LQ31" s="61"/>
      <c r="LR31" s="185"/>
      <c r="LS31" s="86"/>
      <c r="LT31" s="61"/>
      <c r="LU31" s="61"/>
      <c r="LV31" s="185"/>
      <c r="LW31" s="86"/>
      <c r="LX31" s="61"/>
      <c r="LY31" s="61"/>
      <c r="LZ31" s="185"/>
      <c r="MA31" s="86"/>
      <c r="MB31" s="61"/>
      <c r="MC31" s="61"/>
      <c r="MD31" s="185"/>
      <c r="ME31" s="86"/>
      <c r="MF31" s="61"/>
      <c r="MG31" s="61"/>
      <c r="MH31" s="185"/>
      <c r="MI31" s="86"/>
      <c r="MJ31" s="61"/>
      <c r="MK31" s="61"/>
      <c r="ML31" s="185"/>
      <c r="MM31" s="86"/>
      <c r="MN31" s="61"/>
      <c r="MO31" s="61"/>
      <c r="MP31" s="185"/>
      <c r="MQ31" s="86"/>
      <c r="MR31" s="61"/>
      <c r="MS31" s="61"/>
      <c r="MT31" s="185"/>
      <c r="MU31" s="86"/>
      <c r="MV31" s="61"/>
      <c r="MW31" s="61"/>
      <c r="MX31" s="185"/>
      <c r="MY31" s="86"/>
      <c r="MZ31" s="61"/>
      <c r="NA31" s="61"/>
      <c r="NB31" s="185"/>
      <c r="NC31" s="86"/>
      <c r="ND31" s="61"/>
      <c r="NE31" s="61"/>
      <c r="NF31" s="185"/>
      <c r="NG31" s="86"/>
      <c r="NH31" s="61"/>
      <c r="NI31" s="61"/>
      <c r="NJ31" s="185"/>
      <c r="NK31" s="86"/>
      <c r="NL31" s="61"/>
      <c r="NM31" s="61"/>
      <c r="NN31" s="185"/>
      <c r="NO31" s="86"/>
      <c r="NP31" s="61"/>
      <c r="NQ31" s="61"/>
      <c r="NR31" s="185"/>
      <c r="NS31" s="86"/>
      <c r="NT31" s="61"/>
      <c r="NU31" s="61"/>
      <c r="NV31" s="185"/>
      <c r="NW31" s="86"/>
      <c r="NX31" s="61"/>
      <c r="NY31" s="61"/>
      <c r="NZ31" s="185"/>
      <c r="OA31" s="86"/>
      <c r="OB31" s="61"/>
      <c r="OC31" s="61"/>
      <c r="OD31" s="61"/>
      <c r="OE31" s="86"/>
      <c r="OF31" s="61"/>
      <c r="OG31" s="61"/>
      <c r="OH31" s="61"/>
      <c r="OI31" s="86"/>
      <c r="OJ31" s="61"/>
      <c r="OK31" s="61"/>
      <c r="OL31" s="61"/>
      <c r="OM31" s="86"/>
      <c r="ON31" s="61"/>
      <c r="OO31" s="61"/>
      <c r="OP31" s="61"/>
      <c r="OQ31" s="197"/>
      <c r="OR31" s="61"/>
      <c r="OS31" s="61"/>
      <c r="OT31" s="61"/>
      <c r="OU31" s="86"/>
      <c r="OV31" s="61"/>
      <c r="OW31" s="61"/>
      <c r="OX31" s="61"/>
      <c r="OY31" s="197"/>
      <c r="OZ31" s="61"/>
      <c r="PA31" s="61"/>
      <c r="PB31" s="61"/>
      <c r="PC31" s="86"/>
      <c r="PD31" s="61"/>
      <c r="PE31" s="61"/>
      <c r="PF31" s="61"/>
      <c r="PG31" s="197"/>
      <c r="PH31" s="61"/>
      <c r="PI31" s="61"/>
      <c r="PJ31" s="61"/>
      <c r="PK31" s="86"/>
      <c r="PL31" s="61"/>
      <c r="PM31" s="61"/>
      <c r="PN31" s="61"/>
      <c r="PO31" s="197"/>
      <c r="PP31" s="61"/>
      <c r="PQ31" s="61"/>
      <c r="PR31" s="61"/>
      <c r="PS31" s="86"/>
      <c r="PT31" s="61"/>
      <c r="PU31" s="61"/>
      <c r="PV31" s="61"/>
      <c r="PW31" s="197"/>
      <c r="PX31" s="61"/>
      <c r="PY31" s="61"/>
      <c r="PZ31" s="61"/>
      <c r="QA31" s="86"/>
      <c r="QB31" s="61"/>
      <c r="QC31" s="61"/>
      <c r="QD31" s="61"/>
      <c r="QE31" s="197"/>
      <c r="QF31" s="61"/>
      <c r="QG31" s="61"/>
      <c r="QH31" s="61"/>
      <c r="QI31" s="86"/>
      <c r="QJ31" s="61"/>
      <c r="QK31" s="61"/>
      <c r="QL31" s="61"/>
      <c r="QM31" s="197">
        <v>15840</v>
      </c>
      <c r="QN31" s="61">
        <v>7383.6</v>
      </c>
      <c r="QO31" s="61">
        <v>9045.66</v>
      </c>
      <c r="QP31" s="61">
        <v>9258.1299999999992</v>
      </c>
      <c r="QQ31" s="197"/>
      <c r="QR31" s="61"/>
      <c r="QS31" s="61"/>
      <c r="QT31" s="61"/>
      <c r="QU31" s="197"/>
      <c r="QV31" s="61"/>
      <c r="QW31" s="61"/>
      <c r="QX31" s="61"/>
      <c r="QY31" s="197"/>
      <c r="QZ31" s="61"/>
      <c r="RA31" s="61"/>
      <c r="RB31" s="61"/>
      <c r="RC31" s="86"/>
      <c r="RD31" s="61"/>
      <c r="RE31" s="61"/>
      <c r="RF31" s="61"/>
      <c r="RG31" s="197"/>
      <c r="RH31" s="61"/>
      <c r="RI31" s="61"/>
      <c r="RJ31" s="61"/>
      <c r="RK31" s="86"/>
      <c r="RL31" s="61"/>
      <c r="RM31" s="61"/>
      <c r="RN31" s="61"/>
      <c r="RO31" s="360"/>
      <c r="RP31" s="300"/>
      <c r="RQ31" s="300"/>
      <c r="RR31" s="300"/>
      <c r="RS31" s="360"/>
      <c r="RT31" s="300"/>
      <c r="RU31" s="300"/>
      <c r="RV31" s="300"/>
      <c r="RW31" s="61"/>
      <c r="RX31" s="61"/>
      <c r="RY31" s="61"/>
      <c r="RZ31" s="61"/>
      <c r="SA31" s="86"/>
      <c r="SB31" s="61"/>
      <c r="SC31" s="61"/>
      <c r="SD31" s="61"/>
      <c r="SE31" s="197"/>
      <c r="SF31" s="61"/>
      <c r="SG31" s="61"/>
      <c r="SH31" s="61"/>
      <c r="SI31" s="197"/>
      <c r="SJ31" s="61"/>
      <c r="SK31" s="61"/>
      <c r="SL31" s="61"/>
      <c r="SM31" s="197"/>
      <c r="SN31" s="61"/>
      <c r="SO31" s="61"/>
      <c r="SP31" s="61"/>
      <c r="SQ31" s="197"/>
      <c r="SR31" s="61"/>
      <c r="SS31" s="61"/>
      <c r="ST31" s="61"/>
      <c r="SU31" s="197"/>
      <c r="SV31" s="61"/>
      <c r="SW31" s="61"/>
      <c r="SX31" s="61"/>
      <c r="SY31" s="197"/>
      <c r="SZ31" s="61"/>
      <c r="TA31" s="61"/>
      <c r="TB31" s="197"/>
      <c r="TC31" s="197"/>
      <c r="TD31" s="61"/>
      <c r="TE31" s="61"/>
      <c r="TF31" s="61"/>
      <c r="TG31" s="197"/>
      <c r="TH31" s="61"/>
      <c r="TI31" s="61"/>
      <c r="TJ31" s="87"/>
      <c r="TK31" s="197"/>
      <c r="TL31" s="61"/>
      <c r="TM31" s="61"/>
      <c r="TN31" s="87"/>
      <c r="TO31" s="197"/>
      <c r="TP31" s="61"/>
      <c r="TQ31" s="61"/>
      <c r="TR31" s="87"/>
      <c r="TS31" s="278"/>
      <c r="TT31" s="278"/>
      <c r="TU31" s="278"/>
      <c r="TV31" s="278"/>
      <c r="TW31" s="278"/>
      <c r="TX31" s="278"/>
      <c r="TY31" s="278"/>
    </row>
    <row r="32" spans="1:545" s="48" customFormat="1" outlineLevel="1" x14ac:dyDescent="0.2">
      <c r="A32" s="99" t="s">
        <v>330</v>
      </c>
      <c r="B32" s="100" t="s">
        <v>331</v>
      </c>
      <c r="C32" s="86">
        <f>C33+C34+C35+C36+C37+C38+C39+C40+C41</f>
        <v>62700</v>
      </c>
      <c r="D32" s="61">
        <f>D33+D34+D35+D36+D37+D38+D39+D40+D41</f>
        <v>74150</v>
      </c>
      <c r="E32" s="185">
        <f t="shared" ref="E32:Q32" si="839">E33+E34+E35+E36+E37+E38+E39+E40+E41</f>
        <v>62315.43</v>
      </c>
      <c r="F32" s="185">
        <f t="shared" ref="F32" si="840">F33+F34+F35+F36+F37+F38+F39+F40+F41</f>
        <v>62269.43</v>
      </c>
      <c r="G32" s="86">
        <f t="shared" si="839"/>
        <v>0</v>
      </c>
      <c r="H32" s="61">
        <f t="shared" si="839"/>
        <v>0</v>
      </c>
      <c r="I32" s="61">
        <f t="shared" si="839"/>
        <v>0</v>
      </c>
      <c r="J32" s="61">
        <f t="shared" ref="J32" si="841">J33+J34+J35+J36+J37+J38+J39+J40+J41</f>
        <v>0</v>
      </c>
      <c r="K32" s="86">
        <f t="shared" si="839"/>
        <v>0</v>
      </c>
      <c r="L32" s="61">
        <f t="shared" si="839"/>
        <v>0</v>
      </c>
      <c r="M32" s="61">
        <f t="shared" si="839"/>
        <v>0</v>
      </c>
      <c r="N32" s="61">
        <f t="shared" ref="N32" si="842">N33+N34+N35+N36+N37+N38+N39+N40+N41</f>
        <v>0</v>
      </c>
      <c r="O32" s="86">
        <f t="shared" si="839"/>
        <v>0</v>
      </c>
      <c r="P32" s="61">
        <f t="shared" si="839"/>
        <v>0</v>
      </c>
      <c r="Q32" s="61">
        <f t="shared" si="839"/>
        <v>0</v>
      </c>
      <c r="R32" s="61">
        <f t="shared" ref="R32" si="843">R33+R34+R35+R36+R37+R38+R39+R40+R41</f>
        <v>0</v>
      </c>
      <c r="S32" s="86">
        <f t="shared" ref="S32:AS32" si="844">S33+S34+S35+S36+S37+S38+S39+S40+S41</f>
        <v>0</v>
      </c>
      <c r="T32" s="61">
        <f t="shared" si="844"/>
        <v>0</v>
      </c>
      <c r="U32" s="61">
        <f t="shared" si="844"/>
        <v>0</v>
      </c>
      <c r="V32" s="61">
        <f t="shared" ref="V32" si="845">V33+V34+V35+V36+V37+V38+V39+V40+V41</f>
        <v>0</v>
      </c>
      <c r="W32" s="86">
        <f t="shared" si="844"/>
        <v>0</v>
      </c>
      <c r="X32" s="61">
        <f t="shared" si="844"/>
        <v>0</v>
      </c>
      <c r="Y32" s="61">
        <f t="shared" si="844"/>
        <v>0</v>
      </c>
      <c r="Z32" s="61">
        <f t="shared" ref="Z32" si="846">Z33+Z34+Z35+Z36+Z37+Z38+Z39+Z40+Z41</f>
        <v>0</v>
      </c>
      <c r="AA32" s="86">
        <f t="shared" si="844"/>
        <v>0</v>
      </c>
      <c r="AB32" s="61">
        <f t="shared" si="844"/>
        <v>0</v>
      </c>
      <c r="AC32" s="61">
        <f t="shared" si="844"/>
        <v>0</v>
      </c>
      <c r="AD32" s="61">
        <f t="shared" ref="AD32" si="847">AD33+AD34+AD35+AD36+AD37+AD38+AD39+AD40+AD41</f>
        <v>0</v>
      </c>
      <c r="AE32" s="86">
        <f t="shared" si="844"/>
        <v>0</v>
      </c>
      <c r="AF32" s="61">
        <f t="shared" si="844"/>
        <v>0</v>
      </c>
      <c r="AG32" s="61">
        <f t="shared" si="844"/>
        <v>0</v>
      </c>
      <c r="AH32" s="61">
        <f t="shared" ref="AH32" si="848">AH33+AH34+AH35+AH36+AH37+AH38+AH39+AH40+AH41</f>
        <v>0</v>
      </c>
      <c r="AI32" s="86">
        <f t="shared" si="844"/>
        <v>0</v>
      </c>
      <c r="AJ32" s="61">
        <f t="shared" si="844"/>
        <v>0</v>
      </c>
      <c r="AK32" s="61">
        <f t="shared" si="844"/>
        <v>0</v>
      </c>
      <c r="AL32" s="61">
        <f t="shared" ref="AL32" si="849">AL33+AL34+AL35+AL36+AL37+AL38+AL39+AL40+AL41</f>
        <v>0</v>
      </c>
      <c r="AM32" s="86">
        <f t="shared" si="844"/>
        <v>0</v>
      </c>
      <c r="AN32" s="61">
        <f t="shared" si="844"/>
        <v>0</v>
      </c>
      <c r="AO32" s="61">
        <f t="shared" si="844"/>
        <v>0</v>
      </c>
      <c r="AP32" s="61">
        <f t="shared" ref="AP32" si="850">AP33+AP34+AP35+AP36+AP37+AP38+AP39+AP40+AP41</f>
        <v>0</v>
      </c>
      <c r="AQ32" s="86">
        <f t="shared" si="844"/>
        <v>0</v>
      </c>
      <c r="AR32" s="61">
        <f t="shared" si="844"/>
        <v>0</v>
      </c>
      <c r="AS32" s="61">
        <f t="shared" si="844"/>
        <v>0</v>
      </c>
      <c r="AT32" s="61">
        <f t="shared" ref="AT32" si="851">AT33+AT34+AT35+AT36+AT37+AT38+AT39+AT40+AT41</f>
        <v>0</v>
      </c>
      <c r="AU32" s="86">
        <f t="shared" ref="AU32:BM32" si="852">AU33+AU34+AU35+AU36+AU37+AU38+AU39+AU40+AU41</f>
        <v>0</v>
      </c>
      <c r="AV32" s="61">
        <f t="shared" si="852"/>
        <v>0</v>
      </c>
      <c r="AW32" s="61">
        <f t="shared" si="852"/>
        <v>0</v>
      </c>
      <c r="AX32" s="61">
        <f t="shared" ref="AX32" si="853">AX33+AX34+AX35+AX36+AX37+AX38+AX39+AX40+AX41</f>
        <v>0</v>
      </c>
      <c r="AY32" s="86">
        <f t="shared" si="852"/>
        <v>0</v>
      </c>
      <c r="AZ32" s="61">
        <f t="shared" si="852"/>
        <v>0</v>
      </c>
      <c r="BA32" s="61">
        <f t="shared" si="852"/>
        <v>0</v>
      </c>
      <c r="BB32" s="61">
        <f t="shared" ref="BB32" si="854">BB33+BB34+BB35+BB36+BB37+BB38+BB39+BB40+BB41</f>
        <v>0</v>
      </c>
      <c r="BC32" s="86">
        <f t="shared" si="852"/>
        <v>0</v>
      </c>
      <c r="BD32" s="61">
        <f t="shared" si="852"/>
        <v>0</v>
      </c>
      <c r="BE32" s="61">
        <f t="shared" si="852"/>
        <v>0</v>
      </c>
      <c r="BF32" s="61">
        <f t="shared" ref="BF32" si="855">BF33+BF34+BF35+BF36+BF37+BF38+BF39+BF40+BF41</f>
        <v>0</v>
      </c>
      <c r="BG32" s="86">
        <f t="shared" si="852"/>
        <v>0</v>
      </c>
      <c r="BH32" s="61">
        <f t="shared" si="852"/>
        <v>0</v>
      </c>
      <c r="BI32" s="61">
        <f t="shared" si="852"/>
        <v>0</v>
      </c>
      <c r="BJ32" s="61">
        <f t="shared" ref="BJ32" si="856">BJ33+BJ34+BJ35+BJ36+BJ37+BJ38+BJ39+BJ40+BJ41</f>
        <v>0</v>
      </c>
      <c r="BK32" s="86">
        <f t="shared" si="852"/>
        <v>0</v>
      </c>
      <c r="BL32" s="61">
        <f t="shared" si="852"/>
        <v>0</v>
      </c>
      <c r="BM32" s="61">
        <f t="shared" si="852"/>
        <v>0</v>
      </c>
      <c r="BN32" s="61">
        <f t="shared" ref="BN32" si="857">BN33+BN34+BN35+BN36+BN37+BN38+BN39+BN40+BN41</f>
        <v>0</v>
      </c>
      <c r="BO32" s="86">
        <f t="shared" ref="BO32:CI32" si="858">BO33+BO34+BO35+BO36+BO37+BO38+BO39+BO40+BO41</f>
        <v>0</v>
      </c>
      <c r="BP32" s="61">
        <f t="shared" si="858"/>
        <v>0</v>
      </c>
      <c r="BQ32" s="61">
        <f t="shared" si="858"/>
        <v>0</v>
      </c>
      <c r="BR32" s="61">
        <f t="shared" ref="BR32" si="859">BR33+BR34+BR35+BR36+BR37+BR38+BR39+BR40+BR41</f>
        <v>0</v>
      </c>
      <c r="BS32" s="86">
        <f t="shared" si="858"/>
        <v>0</v>
      </c>
      <c r="BT32" s="61">
        <f t="shared" si="858"/>
        <v>0</v>
      </c>
      <c r="BU32" s="61">
        <f t="shared" si="858"/>
        <v>0</v>
      </c>
      <c r="BV32" s="61">
        <f t="shared" ref="BV32" si="860">BV33+BV34+BV35+BV36+BV37+BV38+BV39+BV40+BV41</f>
        <v>0</v>
      </c>
      <c r="BW32" s="86">
        <f t="shared" si="858"/>
        <v>0</v>
      </c>
      <c r="BX32" s="61">
        <f t="shared" si="858"/>
        <v>0</v>
      </c>
      <c r="BY32" s="61">
        <f t="shared" si="858"/>
        <v>0</v>
      </c>
      <c r="BZ32" s="61">
        <f t="shared" ref="BZ32" si="861">BZ33+BZ34+BZ35+BZ36+BZ37+BZ38+BZ39+BZ40+BZ41</f>
        <v>0</v>
      </c>
      <c r="CA32" s="86">
        <f>CA33+CA34+CA35+CA36+CA37+CA38+CA39+CA40+CA41</f>
        <v>0</v>
      </c>
      <c r="CB32" s="61">
        <f>CB33+CB34+CB35+CB36+CB37+CB38+CB39+CB40+CB41</f>
        <v>0</v>
      </c>
      <c r="CC32" s="61">
        <f>CC33+CC34+CC35+CC36+CC37+CC38+CC39+CC40+CC41</f>
        <v>0</v>
      </c>
      <c r="CD32" s="61">
        <f>CD33+CD34+CD35+CD36+CD37+CD38+CD39+CD40+CD41</f>
        <v>0</v>
      </c>
      <c r="CE32" s="86">
        <f t="shared" si="858"/>
        <v>0</v>
      </c>
      <c r="CF32" s="61">
        <f t="shared" si="858"/>
        <v>0</v>
      </c>
      <c r="CG32" s="61">
        <f t="shared" si="858"/>
        <v>0</v>
      </c>
      <c r="CH32" s="61">
        <f t="shared" ref="CH32" si="862">CH33+CH34+CH35+CH36+CH37+CH38+CH39+CH40+CH41</f>
        <v>0</v>
      </c>
      <c r="CI32" s="86">
        <f t="shared" si="858"/>
        <v>0</v>
      </c>
      <c r="CJ32" s="61">
        <f t="shared" ref="CJ32:DM32" si="863">CJ33+CJ34+CJ35+CJ36+CJ37+CJ38+CJ39+CJ40+CJ41</f>
        <v>0</v>
      </c>
      <c r="CK32" s="61">
        <f t="shared" si="863"/>
        <v>0</v>
      </c>
      <c r="CL32" s="61">
        <f t="shared" ref="CL32" si="864">CL33+CL34+CL35+CL36+CL37+CL38+CL39+CL40+CL41</f>
        <v>0</v>
      </c>
      <c r="CM32" s="86">
        <f t="shared" si="863"/>
        <v>0</v>
      </c>
      <c r="CN32" s="61">
        <f t="shared" si="863"/>
        <v>0</v>
      </c>
      <c r="CO32" s="61">
        <f t="shared" si="863"/>
        <v>0</v>
      </c>
      <c r="CP32" s="61">
        <f t="shared" ref="CP32" si="865">CP33+CP34+CP35+CP36+CP37+CP38+CP39+CP40+CP41</f>
        <v>0</v>
      </c>
      <c r="CQ32" s="86">
        <f>CQ33+CQ34+CQ35+CQ36+CQ37+CQ38+CQ39+CQ40+CQ41</f>
        <v>0</v>
      </c>
      <c r="CR32" s="61">
        <f t="shared" si="863"/>
        <v>0</v>
      </c>
      <c r="CS32" s="61">
        <f t="shared" si="863"/>
        <v>0</v>
      </c>
      <c r="CT32" s="61">
        <f t="shared" ref="CT32" si="866">CT33+CT34+CT35+CT36+CT37+CT38+CT39+CT40+CT41</f>
        <v>0</v>
      </c>
      <c r="CU32" s="86">
        <f t="shared" si="863"/>
        <v>0</v>
      </c>
      <c r="CV32" s="61">
        <f t="shared" si="863"/>
        <v>0</v>
      </c>
      <c r="CW32" s="61">
        <f t="shared" si="863"/>
        <v>0</v>
      </c>
      <c r="CX32" s="61">
        <f t="shared" ref="CX32" si="867">CX33+CX34+CX35+CX36+CX37+CX38+CX39+CX40+CX41</f>
        <v>0</v>
      </c>
      <c r="CY32" s="86">
        <f t="shared" si="863"/>
        <v>0</v>
      </c>
      <c r="CZ32" s="61">
        <f t="shared" si="863"/>
        <v>0</v>
      </c>
      <c r="DA32" s="61">
        <f t="shared" si="863"/>
        <v>0</v>
      </c>
      <c r="DB32" s="61">
        <f t="shared" ref="DB32" si="868">DB33+DB34+DB35+DB36+DB37+DB38+DB39+DB40+DB41</f>
        <v>0</v>
      </c>
      <c r="DC32" s="86">
        <f t="shared" si="863"/>
        <v>0</v>
      </c>
      <c r="DD32" s="61">
        <f t="shared" si="863"/>
        <v>0</v>
      </c>
      <c r="DE32" s="61">
        <f t="shared" si="863"/>
        <v>0</v>
      </c>
      <c r="DF32" s="61">
        <f t="shared" ref="DF32" si="869">DF33+DF34+DF35+DF36+DF37+DF38+DF39+DF40+DF41</f>
        <v>0</v>
      </c>
      <c r="DG32" s="86">
        <f>DG33+DG34+DG35+DG36+DG37+DG38+DG39+DG40+DG41</f>
        <v>0</v>
      </c>
      <c r="DH32" s="61">
        <f>DH33+DH34+DH35+DH36+DH37+DH38+DH39+DH40+DH41</f>
        <v>0</v>
      </c>
      <c r="DI32" s="61">
        <f>DI33+DI34+DI35+DI36+DI37+DI38+DI39+DI40+DI41</f>
        <v>0</v>
      </c>
      <c r="DJ32" s="61">
        <f>DJ33+DJ34+DJ35+DJ36+DJ37+DJ38+DJ39+DJ40+DJ41</f>
        <v>0</v>
      </c>
      <c r="DK32" s="86">
        <f t="shared" si="863"/>
        <v>0</v>
      </c>
      <c r="DL32" s="61">
        <f t="shared" si="863"/>
        <v>0</v>
      </c>
      <c r="DM32" s="61">
        <f t="shared" si="863"/>
        <v>0</v>
      </c>
      <c r="DN32" s="61">
        <f t="shared" ref="DN32" si="870">DN33+DN34+DN35+DN36+DN37+DN38+DN39+DN40+DN41</f>
        <v>0</v>
      </c>
      <c r="DO32" s="86">
        <f t="shared" ref="DO32:DY32" si="871">DO33+DO34+DO35+DO36+DO37+DO38+DO39+DO40+DO41</f>
        <v>0</v>
      </c>
      <c r="DP32" s="61">
        <f t="shared" si="871"/>
        <v>0</v>
      </c>
      <c r="DQ32" s="61">
        <f t="shared" si="871"/>
        <v>0</v>
      </c>
      <c r="DR32" s="61">
        <f t="shared" ref="DR32" si="872">DR33+DR34+DR35+DR36+DR37+DR38+DR39+DR40+DR41</f>
        <v>0</v>
      </c>
      <c r="DS32" s="86">
        <f t="shared" si="871"/>
        <v>0</v>
      </c>
      <c r="DT32" s="61">
        <f t="shared" si="871"/>
        <v>0</v>
      </c>
      <c r="DU32" s="61">
        <f t="shared" si="871"/>
        <v>0</v>
      </c>
      <c r="DV32" s="61">
        <f t="shared" ref="DV32" si="873">DV33+DV34+DV35+DV36+DV37+DV38+DV39+DV40+DV41</f>
        <v>0</v>
      </c>
      <c r="DW32" s="86">
        <f t="shared" si="871"/>
        <v>0</v>
      </c>
      <c r="DX32" s="61">
        <f t="shared" si="871"/>
        <v>0</v>
      </c>
      <c r="DY32" s="61">
        <f t="shared" si="871"/>
        <v>0</v>
      </c>
      <c r="DZ32" s="61">
        <f t="shared" ref="DZ32" si="874">DZ33+DZ34+DZ35+DZ36+DZ37+DZ38+DZ39+DZ40+DZ41</f>
        <v>0</v>
      </c>
      <c r="EA32" s="86">
        <f t="shared" ref="EA32:FP32" si="875">EA33+EA34+EA35+EA36+EA37+EA38+EA39+EA40+EA41</f>
        <v>0</v>
      </c>
      <c r="EB32" s="61">
        <f t="shared" si="875"/>
        <v>0</v>
      </c>
      <c r="EC32" s="61">
        <f t="shared" si="875"/>
        <v>0</v>
      </c>
      <c r="ED32" s="61">
        <f t="shared" ref="ED32" si="876">ED33+ED34+ED35+ED36+ED37+ED38+ED39+ED40+ED41</f>
        <v>0</v>
      </c>
      <c r="EE32" s="86">
        <f t="shared" si="875"/>
        <v>0</v>
      </c>
      <c r="EF32" s="61">
        <f t="shared" si="875"/>
        <v>0</v>
      </c>
      <c r="EG32" s="61">
        <f t="shared" si="875"/>
        <v>0</v>
      </c>
      <c r="EH32" s="61">
        <f t="shared" ref="EH32" si="877">EH33+EH34+EH35+EH36+EH37+EH38+EH39+EH40+EH41</f>
        <v>0</v>
      </c>
      <c r="EI32" s="86">
        <f t="shared" ref="EI32:EO32" si="878">EI33+EI34+EI35+EI36+EI37+EI38+EI39+EI40+EI41</f>
        <v>0</v>
      </c>
      <c r="EJ32" s="61">
        <f t="shared" si="878"/>
        <v>0</v>
      </c>
      <c r="EK32" s="61">
        <f t="shared" si="878"/>
        <v>0</v>
      </c>
      <c r="EL32" s="61">
        <f t="shared" ref="EL32" si="879">EL33+EL34+EL35+EL36+EL37+EL38+EL39+EL40+EL41</f>
        <v>0</v>
      </c>
      <c r="EM32" s="86">
        <f t="shared" si="878"/>
        <v>0</v>
      </c>
      <c r="EN32" s="61">
        <f t="shared" si="878"/>
        <v>0</v>
      </c>
      <c r="EO32" s="61">
        <f t="shared" si="878"/>
        <v>0</v>
      </c>
      <c r="EP32" s="61">
        <f t="shared" ref="EP32" si="880">EP33+EP34+EP35+EP36+EP37+EP38+EP39+EP40+EP41</f>
        <v>0</v>
      </c>
      <c r="EQ32" s="86">
        <f t="shared" si="875"/>
        <v>0</v>
      </c>
      <c r="ER32" s="61">
        <f t="shared" si="875"/>
        <v>0</v>
      </c>
      <c r="ES32" s="61">
        <f t="shared" si="875"/>
        <v>0</v>
      </c>
      <c r="ET32" s="61">
        <f t="shared" ref="ET32" si="881">ET33+ET34+ET35+ET36+ET37+ET38+ET39+ET40+ET41</f>
        <v>0</v>
      </c>
      <c r="EU32" s="86">
        <f>EU33+EU34+EU35+EU36+EU37+EU38+EU39+EU40+EU41</f>
        <v>0</v>
      </c>
      <c r="EV32" s="61">
        <f>EV33+EV34+EV35+EV36+EV37+EV38+EV39+EV40+EV41</f>
        <v>0</v>
      </c>
      <c r="EW32" s="61">
        <f>EW33+EW34+EW35+EW36+EW37+EW38+EW39+EW40+EW41</f>
        <v>0</v>
      </c>
      <c r="EX32" s="61">
        <f>EX33+EX34+EX35+EX36+EX37+EX38+EX39+EX40+EX41</f>
        <v>0</v>
      </c>
      <c r="EY32" s="86">
        <f t="shared" si="875"/>
        <v>0</v>
      </c>
      <c r="EZ32" s="61">
        <f t="shared" si="875"/>
        <v>0</v>
      </c>
      <c r="FA32" s="61">
        <f t="shared" si="875"/>
        <v>0</v>
      </c>
      <c r="FB32" s="61">
        <f t="shared" ref="FB32" si="882">FB33+FB34+FB35+FB36+FB37+FB38+FB39+FB40+FB41</f>
        <v>0</v>
      </c>
      <c r="FC32" s="86">
        <f t="shared" si="875"/>
        <v>0</v>
      </c>
      <c r="FD32" s="61">
        <f t="shared" si="875"/>
        <v>0</v>
      </c>
      <c r="FE32" s="61">
        <f t="shared" si="875"/>
        <v>0</v>
      </c>
      <c r="FF32" s="61">
        <f t="shared" ref="FF32" si="883">FF33+FF34+FF35+FF36+FF37+FF38+FF39+FF40+FF41</f>
        <v>0</v>
      </c>
      <c r="FG32" s="86">
        <f t="shared" ref="FG32:FM32" si="884">FG33+FG34+FG35+FG36+FG37+FG38+FG39+FG40+FG41</f>
        <v>0</v>
      </c>
      <c r="FH32" s="61">
        <f t="shared" si="884"/>
        <v>0</v>
      </c>
      <c r="FI32" s="61">
        <f t="shared" si="884"/>
        <v>0</v>
      </c>
      <c r="FJ32" s="61">
        <f t="shared" ref="FJ32" si="885">FJ33+FJ34+FJ35+FJ36+FJ37+FJ38+FJ39+FJ40+FJ41</f>
        <v>0</v>
      </c>
      <c r="FK32" s="86">
        <f t="shared" si="884"/>
        <v>0</v>
      </c>
      <c r="FL32" s="61">
        <f t="shared" si="884"/>
        <v>0</v>
      </c>
      <c r="FM32" s="61">
        <f t="shared" si="884"/>
        <v>0</v>
      </c>
      <c r="FN32" s="61">
        <f t="shared" ref="FN32" si="886">FN33+FN34+FN35+FN36+FN37+FN38+FN39+FN40+FN41</f>
        <v>0</v>
      </c>
      <c r="FO32" s="86">
        <f t="shared" si="875"/>
        <v>0</v>
      </c>
      <c r="FP32" s="61">
        <f t="shared" si="875"/>
        <v>0</v>
      </c>
      <c r="FQ32" s="61">
        <f t="shared" ref="FQ32:GG32" si="887">FQ33+FQ34+FQ35+FQ36+FQ37+FQ38+FQ39+FQ40+FQ41</f>
        <v>0</v>
      </c>
      <c r="FR32" s="61">
        <f t="shared" ref="FR32" si="888">FR33+FR34+FR35+FR36+FR37+FR38+FR39+FR40+FR41</f>
        <v>0</v>
      </c>
      <c r="FS32" s="197">
        <f t="shared" si="887"/>
        <v>0</v>
      </c>
      <c r="FT32" s="61">
        <f t="shared" si="887"/>
        <v>0</v>
      </c>
      <c r="FU32" s="61">
        <f t="shared" ref="FU32:FV32" si="889">FU33+FU34+FU35+FU36+FU37+FU38+FU39+FU40+FU41</f>
        <v>0</v>
      </c>
      <c r="FV32" s="185">
        <f t="shared" si="889"/>
        <v>0</v>
      </c>
      <c r="FW32" s="86">
        <f t="shared" si="887"/>
        <v>0</v>
      </c>
      <c r="FX32" s="61">
        <f t="shared" si="887"/>
        <v>0</v>
      </c>
      <c r="FY32" s="61">
        <f t="shared" si="887"/>
        <v>0</v>
      </c>
      <c r="FZ32" s="185">
        <f t="shared" ref="FZ32" si="890">FZ33+FZ34+FZ35+FZ36+FZ37+FZ38+FZ39+FZ40+FZ41</f>
        <v>0</v>
      </c>
      <c r="GA32" s="86">
        <f t="shared" si="887"/>
        <v>0</v>
      </c>
      <c r="GB32" s="61">
        <f t="shared" si="887"/>
        <v>0</v>
      </c>
      <c r="GC32" s="61">
        <f t="shared" si="887"/>
        <v>0</v>
      </c>
      <c r="GD32" s="185">
        <f t="shared" ref="GD32" si="891">GD33+GD34+GD35+GD36+GD37+GD38+GD39+GD40+GD41</f>
        <v>0</v>
      </c>
      <c r="GE32" s="86">
        <f t="shared" si="887"/>
        <v>0</v>
      </c>
      <c r="GF32" s="61">
        <f t="shared" si="887"/>
        <v>0</v>
      </c>
      <c r="GG32" s="61">
        <f t="shared" si="887"/>
        <v>0</v>
      </c>
      <c r="GH32" s="185">
        <f t="shared" ref="GH32" si="892">GH33+GH34+GH35+GH36+GH37+GH38+GH39+GH40+GH41</f>
        <v>0</v>
      </c>
      <c r="GI32" s="86">
        <f t="shared" ref="GI32:GS32" si="893">GI33+GI34+GI35+GI36+GI37+GI38+GI39+GI40+GI41</f>
        <v>0</v>
      </c>
      <c r="GJ32" s="61">
        <f t="shared" si="893"/>
        <v>0</v>
      </c>
      <c r="GK32" s="61">
        <f t="shared" si="893"/>
        <v>0</v>
      </c>
      <c r="GL32" s="185">
        <f t="shared" ref="GL32" si="894">GL33+GL34+GL35+GL36+GL37+GL38+GL39+GL40+GL41</f>
        <v>0</v>
      </c>
      <c r="GM32" s="86">
        <f t="shared" si="893"/>
        <v>0</v>
      </c>
      <c r="GN32" s="61">
        <f t="shared" si="893"/>
        <v>0</v>
      </c>
      <c r="GO32" s="61">
        <f t="shared" si="893"/>
        <v>0</v>
      </c>
      <c r="GP32" s="61">
        <f t="shared" ref="GP32" si="895">GP33+GP34+GP35+GP36+GP37+GP38+GP39+GP40+GP41</f>
        <v>0</v>
      </c>
      <c r="GQ32" s="86">
        <f t="shared" si="893"/>
        <v>0</v>
      </c>
      <c r="GR32" s="61">
        <f t="shared" si="893"/>
        <v>0</v>
      </c>
      <c r="GS32" s="61">
        <f t="shared" si="893"/>
        <v>0</v>
      </c>
      <c r="GT32" s="61">
        <f t="shared" ref="GT32" si="896">GT33+GT34+GT35+GT36+GT37+GT38+GT39+GT40+GT41</f>
        <v>0</v>
      </c>
      <c r="GU32" s="86">
        <f t="shared" ref="GU32" si="897">GU33+GU34+GU35+GU36+GU37+GU38+GU39+GU40+GU41</f>
        <v>0</v>
      </c>
      <c r="GV32" s="61">
        <f t="shared" ref="GV32" si="898">GV33+GV34+GV35+GV36+GV37+GV38+GV39+GV40+GV41</f>
        <v>0</v>
      </c>
      <c r="GW32" s="61">
        <f t="shared" ref="GW32" si="899">GW33+GW34+GW35+GW36+GW37+GW38+GW39+GW40+GW41</f>
        <v>0</v>
      </c>
      <c r="GX32" s="61">
        <f t="shared" ref="GX32" si="900">GX33+GX34+GX35+GX36+GX37+GX38+GX39+GX40+GX41</f>
        <v>0</v>
      </c>
      <c r="GY32" s="86">
        <f t="shared" ref="GY32" si="901">GY33+GY34+GY35+GY36+GY37+GY38+GY39+GY40+GY41</f>
        <v>0</v>
      </c>
      <c r="GZ32" s="61">
        <f t="shared" ref="GZ32" si="902">GZ33+GZ34+GZ35+GZ36+GZ37+GZ38+GZ39+GZ40+GZ41</f>
        <v>0</v>
      </c>
      <c r="HA32" s="61">
        <f t="shared" ref="HA32:HB32" si="903">HA33+HA34+HA35+HA36+HA37+HA38+HA39+HA40+HA41</f>
        <v>0</v>
      </c>
      <c r="HB32" s="61">
        <f t="shared" si="903"/>
        <v>0</v>
      </c>
      <c r="HC32" s="86">
        <f t="shared" ref="HC32" si="904">HC33+HC34+HC35+HC36+HC37+HC38+HC39+HC40+HC41</f>
        <v>0</v>
      </c>
      <c r="HD32" s="61">
        <f t="shared" ref="HD32" si="905">HD33+HD34+HD35+HD36+HD37+HD38+HD39+HD40+HD41</f>
        <v>0</v>
      </c>
      <c r="HE32" s="61">
        <f t="shared" ref="HE32:HI32" si="906">HE33+HE34+HE35+HE36+HE37+HE38+HE39+HE40+HE41</f>
        <v>0</v>
      </c>
      <c r="HF32" s="61">
        <f t="shared" ref="HF32" si="907">HF33+HF34+HF35+HF36+HF37+HF38+HF39+HF40+HF41</f>
        <v>0</v>
      </c>
      <c r="HG32" s="86">
        <f t="shared" si="906"/>
        <v>0</v>
      </c>
      <c r="HH32" s="61">
        <f t="shared" si="906"/>
        <v>0</v>
      </c>
      <c r="HI32" s="61">
        <f t="shared" si="906"/>
        <v>0</v>
      </c>
      <c r="HJ32" s="61">
        <f t="shared" ref="HJ32" si="908">HJ33+HJ34+HJ35+HJ36+HJ37+HJ38+HJ39+HJ40+HJ41</f>
        <v>0</v>
      </c>
      <c r="HK32" s="86">
        <f t="shared" ref="HK32" si="909">HK33+HK34+HK35+HK36+HK37+HK38+HK39+HK40+HK41</f>
        <v>0</v>
      </c>
      <c r="HL32" s="61">
        <f t="shared" ref="HL32" si="910">HL33+HL34+HL35+HL36+HL37+HL38+HL39+HL40+HL41</f>
        <v>0</v>
      </c>
      <c r="HM32" s="61">
        <f t="shared" ref="HM32" si="911">HM33+HM34+HM35+HM36+HM37+HM38+HM39+HM40+HM41</f>
        <v>0</v>
      </c>
      <c r="HN32" s="61">
        <f t="shared" ref="HN32" si="912">HN33+HN34+HN35+HN36+HN37+HN38+HN39+HN40+HN41</f>
        <v>0</v>
      </c>
      <c r="HO32" s="86">
        <f t="shared" ref="HO32" si="913">HO33+HO34+HO35+HO36+HO37+HO38+HO39+HO40+HO41</f>
        <v>0</v>
      </c>
      <c r="HP32" s="61">
        <f t="shared" ref="HP32" si="914">HP33+HP34+HP35+HP36+HP37+HP38+HP39+HP40+HP41</f>
        <v>0</v>
      </c>
      <c r="HQ32" s="61">
        <f t="shared" ref="HQ32:HR32" si="915">HQ33+HQ34+HQ35+HQ36+HQ37+HQ38+HQ39+HQ40+HQ41</f>
        <v>0</v>
      </c>
      <c r="HR32" s="61">
        <f t="shared" si="915"/>
        <v>0</v>
      </c>
      <c r="HS32" s="86">
        <f t="shared" ref="HS32" si="916">HS33+HS34+HS35+HS36+HS37+HS38+HS39+HS40+HS41</f>
        <v>0</v>
      </c>
      <c r="HT32" s="61">
        <f t="shared" ref="HT32" si="917">HT33+HT34+HT35+HT36+HT37+HT38+HT39+HT40+HT41</f>
        <v>0</v>
      </c>
      <c r="HU32" s="61">
        <f t="shared" ref="HU32:HV32" si="918">HU33+HU34+HU35+HU36+HU37+HU38+HU39+HU40+HU41</f>
        <v>0</v>
      </c>
      <c r="HV32" s="61">
        <f t="shared" si="918"/>
        <v>0</v>
      </c>
      <c r="HW32" s="86">
        <f t="shared" ref="HW32" si="919">HW33+HW34+HW35+HW36+HW37+HW38+HW39+HW40+HW41</f>
        <v>0</v>
      </c>
      <c r="HX32" s="61">
        <f t="shared" ref="HX32" si="920">HX33+HX34+HX35+HX36+HX37+HX38+HX39+HX40+HX41</f>
        <v>0</v>
      </c>
      <c r="HY32" s="61">
        <f t="shared" ref="HY32:HZ32" si="921">HY33+HY34+HY35+HY36+HY37+HY38+HY39+HY40+HY41</f>
        <v>0</v>
      </c>
      <c r="HZ32" s="61">
        <f t="shared" si="921"/>
        <v>0</v>
      </c>
      <c r="IA32" s="86">
        <f t="shared" ref="IA32" si="922">IA33+IA34+IA35+IA36+IA37+IA38+IA39+IA40+IA41</f>
        <v>0</v>
      </c>
      <c r="IB32" s="61">
        <f t="shared" ref="IB32" si="923">IB33+IB34+IB35+IB36+IB37+IB38+IB39+IB40+IB41</f>
        <v>0</v>
      </c>
      <c r="IC32" s="61">
        <f t="shared" ref="IC32" si="924">IC33+IC34+IC35+IC36+IC37+IC38+IC39+IC40+IC41</f>
        <v>0</v>
      </c>
      <c r="ID32" s="61">
        <f t="shared" ref="ID32" si="925">ID33+ID34+ID35+ID36+ID37+ID38+ID39+ID40+ID41</f>
        <v>0</v>
      </c>
      <c r="IE32" s="307">
        <f t="shared" ref="IE32" si="926">IE33+IE34+IE35+IE36+IE37+IE38+IE39+IE40+IE41</f>
        <v>0</v>
      </c>
      <c r="IF32" s="300">
        <f t="shared" ref="IF32" si="927">IF33+IF34+IF35+IF36+IF37+IF38+IF39+IF40+IF41</f>
        <v>0</v>
      </c>
      <c r="IG32" s="300">
        <f t="shared" ref="IG32:IH32" si="928">IG33+IG34+IG35+IG36+IG37+IG38+IG39+IG40+IG41</f>
        <v>0</v>
      </c>
      <c r="IH32" s="300">
        <f t="shared" si="928"/>
        <v>0</v>
      </c>
      <c r="II32" s="86">
        <f t="shared" ref="II32" si="929">II33+II34+II35+II36+II37+II38+II39+II40+II41</f>
        <v>0</v>
      </c>
      <c r="IJ32" s="61">
        <f t="shared" ref="IJ32" si="930">IJ33+IJ34+IJ35+IJ36+IJ37+IJ38+IJ39+IJ40+IJ41</f>
        <v>0</v>
      </c>
      <c r="IK32" s="61">
        <f t="shared" ref="IK32" si="931">IK33+IK34+IK35+IK36+IK37+IK38+IK39+IK40+IK41</f>
        <v>0</v>
      </c>
      <c r="IL32" s="61">
        <f t="shared" ref="IL32" si="932">IL33+IL34+IL35+IL36+IL37+IL38+IL39+IL40+IL41</f>
        <v>0</v>
      </c>
      <c r="IM32" s="86">
        <f t="shared" ref="IM32" si="933">IM33+IM34+IM35+IM36+IM37+IM38+IM39+IM40+IM41</f>
        <v>0</v>
      </c>
      <c r="IN32" s="61">
        <f t="shared" ref="IN32" si="934">IN33+IN34+IN35+IN36+IN37+IN38+IN39+IN40+IN41</f>
        <v>0</v>
      </c>
      <c r="IO32" s="61">
        <f t="shared" ref="IO32:IP32" si="935">IO33+IO34+IO35+IO36+IO37+IO38+IO39+IO40+IO41</f>
        <v>0</v>
      </c>
      <c r="IP32" s="61">
        <f t="shared" si="935"/>
        <v>0</v>
      </c>
      <c r="IQ32" s="86">
        <f t="shared" ref="IQ32" si="936">IQ33+IQ34+IQ35+IQ36+IQ37+IQ38+IQ39+IQ40+IQ41</f>
        <v>0</v>
      </c>
      <c r="IR32" s="61">
        <f t="shared" ref="IR32" si="937">IR33+IR34+IR35+IR36+IR37+IR38+IR39+IR40+IR41</f>
        <v>0</v>
      </c>
      <c r="IS32" s="61">
        <f t="shared" ref="IS32:IT32" si="938">IS33+IS34+IS35+IS36+IS37+IS38+IS39+IS40+IS41</f>
        <v>0</v>
      </c>
      <c r="IT32" s="61">
        <f t="shared" si="938"/>
        <v>0</v>
      </c>
      <c r="IU32" s="307">
        <f t="shared" ref="IU32" si="939">IU33+IU34+IU35+IU36+IU37+IU38+IU39+IU40+IU41</f>
        <v>0</v>
      </c>
      <c r="IV32" s="300">
        <f t="shared" ref="IV32" si="940">IV33+IV34+IV35+IV36+IV37+IV38+IV39+IV40+IV41</f>
        <v>0</v>
      </c>
      <c r="IW32" s="300">
        <f t="shared" ref="IW32" si="941">IW33+IW34+IW35+IW36+IW37+IW38+IW39+IW40+IW41</f>
        <v>0</v>
      </c>
      <c r="IX32" s="300">
        <f t="shared" ref="IX32" si="942">IX33+IX34+IX35+IX36+IX37+IX38+IX39+IX40+IX41</f>
        <v>0</v>
      </c>
      <c r="IY32" s="86">
        <f t="shared" ref="IY32" si="943">IY33+IY34+IY35+IY36+IY37+IY38+IY39+IY40+IY41</f>
        <v>0</v>
      </c>
      <c r="IZ32" s="61">
        <f t="shared" ref="IZ32" si="944">IZ33+IZ34+IZ35+IZ36+IZ37+IZ38+IZ39+IZ40+IZ41</f>
        <v>0</v>
      </c>
      <c r="JA32" s="61">
        <f t="shared" ref="JA32:JB32" si="945">JA33+JA34+JA35+JA36+JA37+JA38+JA39+JA40+JA41</f>
        <v>0</v>
      </c>
      <c r="JB32" s="61">
        <f t="shared" si="945"/>
        <v>0</v>
      </c>
      <c r="JC32" s="86">
        <f t="shared" ref="JC32" si="946">JC33+JC34+JC35+JC36+JC37+JC38+JC39+JC40+JC41</f>
        <v>0</v>
      </c>
      <c r="JD32" s="61">
        <f t="shared" ref="JD32" si="947">JD33+JD34+JD35+JD36+JD37+JD38+JD39+JD40+JD41</f>
        <v>0</v>
      </c>
      <c r="JE32" s="61">
        <f t="shared" ref="JE32:JY32" si="948">JE33+JE34+JE35+JE36+JE37+JE38+JE39+JE40+JE41</f>
        <v>0</v>
      </c>
      <c r="JF32" s="61">
        <f t="shared" ref="JF32" si="949">JF33+JF34+JF35+JF36+JF37+JF38+JF39+JF40+JF41</f>
        <v>0</v>
      </c>
      <c r="JG32" s="86">
        <f t="shared" si="948"/>
        <v>0</v>
      </c>
      <c r="JH32" s="61">
        <f t="shared" si="948"/>
        <v>0</v>
      </c>
      <c r="JI32" s="61">
        <f t="shared" si="948"/>
        <v>0</v>
      </c>
      <c r="JJ32" s="61">
        <f t="shared" ref="JJ32" si="950">JJ33+JJ34+JJ35+JJ36+JJ37+JJ38+JJ39+JJ40+JJ41</f>
        <v>0</v>
      </c>
      <c r="JK32" s="86">
        <f t="shared" si="948"/>
        <v>0</v>
      </c>
      <c r="JL32" s="61">
        <f t="shared" si="948"/>
        <v>0</v>
      </c>
      <c r="JM32" s="61">
        <f t="shared" si="948"/>
        <v>0</v>
      </c>
      <c r="JN32" s="61">
        <f t="shared" ref="JN32" si="951">JN33+JN34+JN35+JN36+JN37+JN38+JN39+JN40+JN41</f>
        <v>0</v>
      </c>
      <c r="JO32" s="86">
        <f t="shared" si="948"/>
        <v>0</v>
      </c>
      <c r="JP32" s="61">
        <f t="shared" si="948"/>
        <v>0</v>
      </c>
      <c r="JQ32" s="61">
        <f t="shared" si="948"/>
        <v>0</v>
      </c>
      <c r="JR32" s="61">
        <f t="shared" ref="JR32" si="952">JR33+JR34+JR35+JR36+JR37+JR38+JR39+JR40+JR41</f>
        <v>0</v>
      </c>
      <c r="JS32" s="86">
        <f t="shared" si="948"/>
        <v>0</v>
      </c>
      <c r="JT32" s="61">
        <f t="shared" si="948"/>
        <v>0</v>
      </c>
      <c r="JU32" s="61">
        <f t="shared" si="948"/>
        <v>0</v>
      </c>
      <c r="JV32" s="61">
        <f t="shared" ref="JV32" si="953">JV33+JV34+JV35+JV36+JV37+JV38+JV39+JV40+JV41</f>
        <v>0</v>
      </c>
      <c r="JW32" s="61">
        <f t="shared" si="948"/>
        <v>0</v>
      </c>
      <c r="JX32" s="61">
        <f t="shared" si="948"/>
        <v>0</v>
      </c>
      <c r="JY32" s="61">
        <f t="shared" si="948"/>
        <v>0</v>
      </c>
      <c r="JZ32" s="61">
        <f t="shared" ref="JZ32" si="954">JZ33+JZ34+JZ35+JZ36+JZ37+JZ38+JZ39+JZ40+JZ41</f>
        <v>0</v>
      </c>
      <c r="KA32" s="86">
        <f t="shared" ref="KA32:KW32" si="955">KA33+KA34+KA35+KA36+KA37+KA38+KA39+KA40+KA41</f>
        <v>0</v>
      </c>
      <c r="KB32" s="61">
        <f t="shared" si="955"/>
        <v>0</v>
      </c>
      <c r="KC32" s="61">
        <f t="shared" si="955"/>
        <v>0</v>
      </c>
      <c r="KD32" s="185">
        <f t="shared" ref="KD32" si="956">KD33+KD34+KD35+KD36+KD37+KD38+KD39+KD40+KD41</f>
        <v>0</v>
      </c>
      <c r="KE32" s="86">
        <f t="shared" si="955"/>
        <v>0</v>
      </c>
      <c r="KF32" s="61">
        <f t="shared" si="955"/>
        <v>0</v>
      </c>
      <c r="KG32" s="61">
        <f t="shared" si="955"/>
        <v>0</v>
      </c>
      <c r="KH32" s="185">
        <f t="shared" ref="KH32" si="957">KH33+KH34+KH35+KH36+KH37+KH38+KH39+KH40+KH41</f>
        <v>0</v>
      </c>
      <c r="KI32" s="86">
        <f t="shared" si="955"/>
        <v>0</v>
      </c>
      <c r="KJ32" s="61">
        <f t="shared" si="955"/>
        <v>0</v>
      </c>
      <c r="KK32" s="61">
        <f t="shared" si="955"/>
        <v>0</v>
      </c>
      <c r="KL32" s="185">
        <f t="shared" ref="KL32" si="958">KL33+KL34+KL35+KL36+KL37+KL38+KL39+KL40+KL41</f>
        <v>0</v>
      </c>
      <c r="KM32" s="86">
        <f t="shared" si="955"/>
        <v>0</v>
      </c>
      <c r="KN32" s="61">
        <f t="shared" si="955"/>
        <v>0</v>
      </c>
      <c r="KO32" s="61">
        <f t="shared" si="955"/>
        <v>0</v>
      </c>
      <c r="KP32" s="185">
        <f t="shared" ref="KP32" si="959">KP33+KP34+KP35+KP36+KP37+KP38+KP39+KP40+KP41</f>
        <v>0</v>
      </c>
      <c r="KQ32" s="86">
        <f t="shared" si="955"/>
        <v>0</v>
      </c>
      <c r="KR32" s="61">
        <f t="shared" si="955"/>
        <v>0</v>
      </c>
      <c r="KS32" s="61">
        <f t="shared" si="955"/>
        <v>0</v>
      </c>
      <c r="KT32" s="185">
        <f t="shared" ref="KT32" si="960">KT33+KT34+KT35+KT36+KT37+KT38+KT39+KT40+KT41</f>
        <v>0</v>
      </c>
      <c r="KU32" s="86">
        <f t="shared" si="955"/>
        <v>0</v>
      </c>
      <c r="KV32" s="61">
        <f t="shared" si="955"/>
        <v>0</v>
      </c>
      <c r="KW32" s="61">
        <f t="shared" si="955"/>
        <v>0</v>
      </c>
      <c r="KX32" s="185">
        <f t="shared" ref="KX32" si="961">KX33+KX34+KX35+KX36+KX37+KX38+KX39+KX40+KX41</f>
        <v>0</v>
      </c>
      <c r="KY32" s="86">
        <f t="shared" ref="KY32:LE32" si="962">KY33+KY34+KY35+KY36+KY37+KY38+KY39+KY40+KY41</f>
        <v>0</v>
      </c>
      <c r="KZ32" s="61">
        <f t="shared" si="962"/>
        <v>0</v>
      </c>
      <c r="LA32" s="61">
        <f t="shared" si="962"/>
        <v>0</v>
      </c>
      <c r="LB32" s="185">
        <f t="shared" ref="LB32" si="963">LB33+LB34+LB35+LB36+LB37+LB38+LB39+LB40+LB41</f>
        <v>0</v>
      </c>
      <c r="LC32" s="86">
        <f t="shared" si="962"/>
        <v>0</v>
      </c>
      <c r="LD32" s="61">
        <f t="shared" si="962"/>
        <v>0</v>
      </c>
      <c r="LE32" s="61">
        <f t="shared" si="962"/>
        <v>0</v>
      </c>
      <c r="LF32" s="185">
        <f t="shared" ref="LF32" si="964">LF33+LF34+LF35+LF36+LF37+LF38+LF39+LF40+LF41</f>
        <v>0</v>
      </c>
      <c r="LG32" s="86">
        <f t="shared" ref="LG32:NI32" si="965">LG33+LG34+LG35+LG36+LG37+LG38+LG39+LG40+LG41</f>
        <v>0</v>
      </c>
      <c r="LH32" s="61">
        <f t="shared" si="965"/>
        <v>0</v>
      </c>
      <c r="LI32" s="61">
        <f t="shared" si="965"/>
        <v>0</v>
      </c>
      <c r="LJ32" s="185">
        <f t="shared" ref="LJ32" si="966">LJ33+LJ34+LJ35+LJ36+LJ37+LJ38+LJ39+LJ40+LJ41</f>
        <v>0</v>
      </c>
      <c r="LK32" s="86">
        <f t="shared" si="965"/>
        <v>0</v>
      </c>
      <c r="LL32" s="61">
        <f t="shared" si="965"/>
        <v>0</v>
      </c>
      <c r="LM32" s="61">
        <f t="shared" si="965"/>
        <v>0</v>
      </c>
      <c r="LN32" s="185">
        <f t="shared" ref="LN32" si="967">LN33+LN34+LN35+LN36+LN37+LN38+LN39+LN40+LN41</f>
        <v>0</v>
      </c>
      <c r="LO32" s="86">
        <f t="shared" si="965"/>
        <v>0</v>
      </c>
      <c r="LP32" s="61">
        <f t="shared" si="965"/>
        <v>0</v>
      </c>
      <c r="LQ32" s="61">
        <f t="shared" si="965"/>
        <v>0</v>
      </c>
      <c r="LR32" s="185">
        <f t="shared" ref="LR32" si="968">LR33+LR34+LR35+LR36+LR37+LR38+LR39+LR40+LR41</f>
        <v>0</v>
      </c>
      <c r="LS32" s="86">
        <f t="shared" si="965"/>
        <v>0</v>
      </c>
      <c r="LT32" s="61">
        <f t="shared" si="965"/>
        <v>0</v>
      </c>
      <c r="LU32" s="61">
        <f t="shared" si="965"/>
        <v>0</v>
      </c>
      <c r="LV32" s="185">
        <f t="shared" ref="LV32" si="969">LV33+LV34+LV35+LV36+LV37+LV38+LV39+LV40+LV41</f>
        <v>0</v>
      </c>
      <c r="LW32" s="86">
        <f t="shared" si="965"/>
        <v>0</v>
      </c>
      <c r="LX32" s="61">
        <f t="shared" si="965"/>
        <v>0</v>
      </c>
      <c r="LY32" s="61">
        <f t="shared" si="965"/>
        <v>0</v>
      </c>
      <c r="LZ32" s="185">
        <f t="shared" ref="LZ32" si="970">LZ33+LZ34+LZ35+LZ36+LZ37+LZ38+LZ39+LZ40+LZ41</f>
        <v>0</v>
      </c>
      <c r="MA32" s="86">
        <f t="shared" si="965"/>
        <v>0</v>
      </c>
      <c r="MB32" s="61">
        <f t="shared" si="965"/>
        <v>0</v>
      </c>
      <c r="MC32" s="61">
        <f t="shared" si="965"/>
        <v>0</v>
      </c>
      <c r="MD32" s="185">
        <f t="shared" ref="MD32" si="971">MD33+MD34+MD35+MD36+MD37+MD38+MD39+MD40+MD41</f>
        <v>0</v>
      </c>
      <c r="ME32" s="86">
        <f t="shared" si="965"/>
        <v>0</v>
      </c>
      <c r="MF32" s="61">
        <f t="shared" si="965"/>
        <v>0</v>
      </c>
      <c r="MG32" s="61">
        <f t="shared" si="965"/>
        <v>0</v>
      </c>
      <c r="MH32" s="185">
        <f t="shared" ref="MH32" si="972">MH33+MH34+MH35+MH36+MH37+MH38+MH39+MH40+MH41</f>
        <v>0</v>
      </c>
      <c r="MI32" s="86">
        <f t="shared" si="965"/>
        <v>0</v>
      </c>
      <c r="MJ32" s="61">
        <f t="shared" si="965"/>
        <v>0</v>
      </c>
      <c r="MK32" s="61">
        <f t="shared" si="965"/>
        <v>0</v>
      </c>
      <c r="ML32" s="185">
        <f t="shared" ref="ML32" si="973">ML33+ML34+ML35+ML36+ML37+ML38+ML39+ML40+ML41</f>
        <v>0</v>
      </c>
      <c r="MM32" s="86">
        <f t="shared" si="965"/>
        <v>0</v>
      </c>
      <c r="MN32" s="61">
        <f t="shared" si="965"/>
        <v>0</v>
      </c>
      <c r="MO32" s="61">
        <f t="shared" si="965"/>
        <v>0</v>
      </c>
      <c r="MP32" s="185">
        <f t="shared" ref="MP32" si="974">MP33+MP34+MP35+MP36+MP37+MP38+MP39+MP40+MP41</f>
        <v>0</v>
      </c>
      <c r="MQ32" s="86">
        <f t="shared" si="965"/>
        <v>0</v>
      </c>
      <c r="MR32" s="61">
        <f t="shared" si="965"/>
        <v>0</v>
      </c>
      <c r="MS32" s="61">
        <f t="shared" si="965"/>
        <v>0</v>
      </c>
      <c r="MT32" s="185">
        <f t="shared" ref="MT32" si="975">MT33+MT34+MT35+MT36+MT37+MT38+MT39+MT40+MT41</f>
        <v>0</v>
      </c>
      <c r="MU32" s="86">
        <f t="shared" si="965"/>
        <v>0</v>
      </c>
      <c r="MV32" s="61">
        <f t="shared" si="965"/>
        <v>0</v>
      </c>
      <c r="MW32" s="61">
        <f t="shared" si="965"/>
        <v>0</v>
      </c>
      <c r="MX32" s="185">
        <f t="shared" ref="MX32" si="976">MX33+MX34+MX35+MX36+MX37+MX38+MX39+MX40+MX41</f>
        <v>0</v>
      </c>
      <c r="MY32" s="86">
        <f t="shared" si="965"/>
        <v>0</v>
      </c>
      <c r="MZ32" s="61">
        <f t="shared" si="965"/>
        <v>0</v>
      </c>
      <c r="NA32" s="61">
        <f t="shared" si="965"/>
        <v>0</v>
      </c>
      <c r="NB32" s="185">
        <f t="shared" ref="NB32" si="977">NB33+NB34+NB35+NB36+NB37+NB38+NB39+NB40+NB41</f>
        <v>0</v>
      </c>
      <c r="NC32" s="86">
        <f t="shared" si="965"/>
        <v>0</v>
      </c>
      <c r="ND32" s="61">
        <f t="shared" si="965"/>
        <v>0</v>
      </c>
      <c r="NE32" s="61">
        <f t="shared" si="965"/>
        <v>0</v>
      </c>
      <c r="NF32" s="185">
        <f t="shared" ref="NF32" si="978">NF33+NF34+NF35+NF36+NF37+NF38+NF39+NF40+NF41</f>
        <v>0</v>
      </c>
      <c r="NG32" s="86">
        <f t="shared" si="965"/>
        <v>0</v>
      </c>
      <c r="NH32" s="61">
        <f t="shared" si="965"/>
        <v>0</v>
      </c>
      <c r="NI32" s="61">
        <f t="shared" si="965"/>
        <v>0</v>
      </c>
      <c r="NJ32" s="185">
        <f t="shared" ref="NJ32" si="979">NJ33+NJ34+NJ35+NJ36+NJ37+NJ38+NJ39+NJ40+NJ41</f>
        <v>0</v>
      </c>
      <c r="NK32" s="86">
        <f t="shared" ref="NK32:PP32" si="980">NK33+NK34+NK35+NK36+NK37+NK38+NK39+NK40+NK41</f>
        <v>0</v>
      </c>
      <c r="NL32" s="61">
        <f t="shared" si="980"/>
        <v>0</v>
      </c>
      <c r="NM32" s="61">
        <f t="shared" si="980"/>
        <v>0</v>
      </c>
      <c r="NN32" s="185">
        <f t="shared" ref="NN32" si="981">NN33+NN34+NN35+NN36+NN37+NN38+NN39+NN40+NN41</f>
        <v>0</v>
      </c>
      <c r="NO32" s="86">
        <f t="shared" ref="NO32:NU32" si="982">NO33+NO34+NO35+NO36+NO37+NO38+NO39+NO40+NO41</f>
        <v>0</v>
      </c>
      <c r="NP32" s="61">
        <f t="shared" si="982"/>
        <v>0</v>
      </c>
      <c r="NQ32" s="61">
        <f t="shared" si="982"/>
        <v>0</v>
      </c>
      <c r="NR32" s="185">
        <f t="shared" ref="NR32" si="983">NR33+NR34+NR35+NR36+NR37+NR38+NR39+NR40+NR41</f>
        <v>0</v>
      </c>
      <c r="NS32" s="86">
        <f t="shared" si="982"/>
        <v>0</v>
      </c>
      <c r="NT32" s="61">
        <f t="shared" si="982"/>
        <v>0</v>
      </c>
      <c r="NU32" s="61">
        <f t="shared" si="982"/>
        <v>0</v>
      </c>
      <c r="NV32" s="185">
        <f t="shared" ref="NV32" si="984">NV33+NV34+NV35+NV36+NV37+NV38+NV39+NV40+NV41</f>
        <v>0</v>
      </c>
      <c r="NW32" s="86">
        <f t="shared" si="980"/>
        <v>0</v>
      </c>
      <c r="NX32" s="61">
        <f t="shared" si="980"/>
        <v>0</v>
      </c>
      <c r="NY32" s="61">
        <f t="shared" si="980"/>
        <v>0</v>
      </c>
      <c r="NZ32" s="185">
        <f t="shared" ref="NZ32" si="985">NZ33+NZ34+NZ35+NZ36+NZ37+NZ38+NZ39+NZ40+NZ41</f>
        <v>0</v>
      </c>
      <c r="OA32" s="86">
        <f t="shared" ref="OA32:PM32" si="986">OA33+OA34+OA35+OA36+OA37+OA38+OA39+OA40+OA41</f>
        <v>0</v>
      </c>
      <c r="OB32" s="61">
        <f t="shared" si="986"/>
        <v>0</v>
      </c>
      <c r="OC32" s="61">
        <f t="shared" si="986"/>
        <v>0</v>
      </c>
      <c r="OD32" s="61">
        <f t="shared" ref="OD32" si="987">OD33+OD34+OD35+OD36+OD37+OD38+OD39+OD40+OD41</f>
        <v>0</v>
      </c>
      <c r="OE32" s="86">
        <f t="shared" si="986"/>
        <v>0</v>
      </c>
      <c r="OF32" s="61">
        <f t="shared" si="986"/>
        <v>0</v>
      </c>
      <c r="OG32" s="61">
        <f t="shared" si="986"/>
        <v>0</v>
      </c>
      <c r="OH32" s="61">
        <f t="shared" ref="OH32" si="988">OH33+OH34+OH35+OH36+OH37+OH38+OH39+OH40+OH41</f>
        <v>0</v>
      </c>
      <c r="OI32" s="86">
        <f t="shared" si="986"/>
        <v>0</v>
      </c>
      <c r="OJ32" s="61">
        <f t="shared" si="986"/>
        <v>0</v>
      </c>
      <c r="OK32" s="61">
        <f t="shared" si="986"/>
        <v>0</v>
      </c>
      <c r="OL32" s="61">
        <f t="shared" ref="OL32" si="989">OL33+OL34+OL35+OL36+OL37+OL38+OL39+OL40+OL41</f>
        <v>0</v>
      </c>
      <c r="OM32" s="86">
        <f t="shared" si="986"/>
        <v>0</v>
      </c>
      <c r="ON32" s="61">
        <f t="shared" si="986"/>
        <v>0</v>
      </c>
      <c r="OO32" s="61">
        <f t="shared" si="986"/>
        <v>0</v>
      </c>
      <c r="OP32" s="61">
        <f t="shared" ref="OP32" si="990">OP33+OP34+OP35+OP36+OP37+OP38+OP39+OP40+OP41</f>
        <v>0</v>
      </c>
      <c r="OQ32" s="197">
        <f t="shared" si="986"/>
        <v>0</v>
      </c>
      <c r="OR32" s="61">
        <f t="shared" si="986"/>
        <v>0</v>
      </c>
      <c r="OS32" s="61">
        <f t="shared" si="986"/>
        <v>0</v>
      </c>
      <c r="OT32" s="61">
        <f t="shared" ref="OT32" si="991">OT33+OT34+OT35+OT36+OT37+OT38+OT39+OT40+OT41</f>
        <v>0</v>
      </c>
      <c r="OU32" s="86">
        <f t="shared" si="986"/>
        <v>0</v>
      </c>
      <c r="OV32" s="61">
        <f t="shared" si="986"/>
        <v>0</v>
      </c>
      <c r="OW32" s="61">
        <f t="shared" si="986"/>
        <v>0</v>
      </c>
      <c r="OX32" s="61">
        <f t="shared" ref="OX32" si="992">OX33+OX34+OX35+OX36+OX37+OX38+OX39+OX40+OX41</f>
        <v>0</v>
      </c>
      <c r="OY32" s="197">
        <f t="shared" si="986"/>
        <v>0</v>
      </c>
      <c r="OZ32" s="61">
        <f t="shared" si="986"/>
        <v>0</v>
      </c>
      <c r="PA32" s="61">
        <f t="shared" si="986"/>
        <v>0</v>
      </c>
      <c r="PB32" s="61">
        <f t="shared" ref="PB32" si="993">PB33+PB34+PB35+PB36+PB37+PB38+PB39+PB40+PB41</f>
        <v>0</v>
      </c>
      <c r="PC32" s="86">
        <f t="shared" si="986"/>
        <v>0</v>
      </c>
      <c r="PD32" s="61">
        <f t="shared" si="986"/>
        <v>0</v>
      </c>
      <c r="PE32" s="61">
        <f t="shared" si="986"/>
        <v>0</v>
      </c>
      <c r="PF32" s="61">
        <f t="shared" ref="PF32" si="994">PF33+PF34+PF35+PF36+PF37+PF38+PF39+PF40+PF41</f>
        <v>0</v>
      </c>
      <c r="PG32" s="197">
        <f t="shared" si="986"/>
        <v>0</v>
      </c>
      <c r="PH32" s="61">
        <f t="shared" si="986"/>
        <v>0</v>
      </c>
      <c r="PI32" s="61">
        <f t="shared" si="986"/>
        <v>0</v>
      </c>
      <c r="PJ32" s="61">
        <f t="shared" ref="PJ32" si="995">PJ33+PJ34+PJ35+PJ36+PJ37+PJ38+PJ39+PJ40+PJ41</f>
        <v>0</v>
      </c>
      <c r="PK32" s="86">
        <f t="shared" si="986"/>
        <v>0</v>
      </c>
      <c r="PL32" s="61">
        <f t="shared" si="986"/>
        <v>0</v>
      </c>
      <c r="PM32" s="61">
        <f t="shared" si="986"/>
        <v>0</v>
      </c>
      <c r="PN32" s="61">
        <f t="shared" ref="PN32" si="996">PN33+PN34+PN35+PN36+PN37+PN38+PN39+PN40+PN41</f>
        <v>0</v>
      </c>
      <c r="PO32" s="197">
        <f t="shared" si="980"/>
        <v>0</v>
      </c>
      <c r="PP32" s="61">
        <f t="shared" si="980"/>
        <v>0</v>
      </c>
      <c r="PQ32" s="61">
        <f t="shared" ref="PQ32:PY32" si="997">PQ33+PQ34+PQ35+PQ36+PQ37+PQ38+PQ39+PQ40+PQ41</f>
        <v>0</v>
      </c>
      <c r="PR32" s="61">
        <f t="shared" ref="PR32" si="998">PR33+PR34+PR35+PR36+PR37+PR38+PR39+PR40+PR41</f>
        <v>0</v>
      </c>
      <c r="PS32" s="86">
        <f>PS33+PS34+PS35+PS36+PS37+PS38+PS39+PS40+PS41</f>
        <v>0</v>
      </c>
      <c r="PT32" s="61">
        <f>PT33+PT34+PT35+PT36+PT37+PT38+PT39+PT40+PT41</f>
        <v>0</v>
      </c>
      <c r="PU32" s="61">
        <f>PU33+PU34+PU35+PU36+PU37+PU38+PU39+PU40+PU41</f>
        <v>0</v>
      </c>
      <c r="PV32" s="61">
        <f>PV33+PV34+PV35+PV36+PV37+PV38+PV39+PV40+PV41</f>
        <v>0</v>
      </c>
      <c r="PW32" s="197">
        <f t="shared" si="997"/>
        <v>0</v>
      </c>
      <c r="PX32" s="61">
        <f t="shared" si="997"/>
        <v>0</v>
      </c>
      <c r="PY32" s="61">
        <f t="shared" si="997"/>
        <v>0</v>
      </c>
      <c r="PZ32" s="61">
        <f t="shared" ref="PZ32" si="999">PZ33+PZ34+PZ35+PZ36+PZ37+PZ38+PZ39+PZ40+PZ41</f>
        <v>0</v>
      </c>
      <c r="QA32" s="86">
        <f t="shared" ref="QA32:QK32" si="1000">QA33+QA34+QA35+QA36+QA37+QA38+QA39+QA40+QA41</f>
        <v>5250</v>
      </c>
      <c r="QB32" s="61">
        <f t="shared" si="1000"/>
        <v>5250</v>
      </c>
      <c r="QC32" s="61">
        <f t="shared" si="1000"/>
        <v>3973.71</v>
      </c>
      <c r="QD32" s="61">
        <f t="shared" ref="QD32" si="1001">QD33+QD34+QD35+QD36+QD37+QD38+QD39+QD40+QD41</f>
        <v>3973.71</v>
      </c>
      <c r="QE32" s="197">
        <f t="shared" si="1000"/>
        <v>0</v>
      </c>
      <c r="QF32" s="61">
        <f t="shared" si="1000"/>
        <v>0</v>
      </c>
      <c r="QG32" s="61">
        <f t="shared" si="1000"/>
        <v>0</v>
      </c>
      <c r="QH32" s="61">
        <f t="shared" ref="QH32" si="1002">QH33+QH34+QH35+QH36+QH37+QH38+QH39+QH40+QH41</f>
        <v>0</v>
      </c>
      <c r="QI32" s="86">
        <f t="shared" si="1000"/>
        <v>0</v>
      </c>
      <c r="QJ32" s="61">
        <f t="shared" si="1000"/>
        <v>0</v>
      </c>
      <c r="QK32" s="61">
        <f t="shared" si="1000"/>
        <v>0</v>
      </c>
      <c r="QL32" s="61">
        <f t="shared" ref="QL32" si="1003">QL33+QL34+QL35+QL36+QL37+QL38+QL39+QL40+QL41</f>
        <v>0</v>
      </c>
      <c r="QM32" s="197">
        <v>0</v>
      </c>
      <c r="QN32" s="61">
        <f t="shared" ref="QN32:SC32" si="1004">QN33+QN34+QN35+QN36+QN37+QN38+QN39+QN40+QN41</f>
        <v>8000</v>
      </c>
      <c r="QO32" s="61">
        <f t="shared" si="1004"/>
        <v>6027</v>
      </c>
      <c r="QP32" s="61">
        <f t="shared" ref="QP32" si="1005">QP33+QP34+QP35+QP36+QP37+QP38+QP39+QP40+QP41</f>
        <v>6027</v>
      </c>
      <c r="QQ32" s="197">
        <f t="shared" si="1004"/>
        <v>0</v>
      </c>
      <c r="QR32" s="61">
        <f t="shared" si="1004"/>
        <v>0</v>
      </c>
      <c r="QS32" s="61">
        <f t="shared" si="1004"/>
        <v>0</v>
      </c>
      <c r="QT32" s="61">
        <f t="shared" ref="QT32" si="1006">QT33+QT34+QT35+QT36+QT37+QT38+QT39+QT40+QT41</f>
        <v>0</v>
      </c>
      <c r="QU32" s="197">
        <f t="shared" si="1004"/>
        <v>0</v>
      </c>
      <c r="QV32" s="61">
        <f t="shared" si="1004"/>
        <v>0</v>
      </c>
      <c r="QW32" s="61">
        <f t="shared" si="1004"/>
        <v>0</v>
      </c>
      <c r="QX32" s="61">
        <f t="shared" ref="QX32" si="1007">QX33+QX34+QX35+QX36+QX37+QX38+QX39+QX40+QX41</f>
        <v>0</v>
      </c>
      <c r="QY32" s="197">
        <f t="shared" si="1004"/>
        <v>0</v>
      </c>
      <c r="QZ32" s="61">
        <f t="shared" si="1004"/>
        <v>0</v>
      </c>
      <c r="RA32" s="61">
        <f t="shared" si="1004"/>
        <v>0</v>
      </c>
      <c r="RB32" s="61">
        <f t="shared" ref="RB32" si="1008">RB33+RB34+RB35+RB36+RB37+RB38+RB39+RB40+RB41</f>
        <v>0</v>
      </c>
      <c r="RC32" s="86">
        <f t="shared" si="1004"/>
        <v>17450</v>
      </c>
      <c r="RD32" s="61">
        <f t="shared" si="1004"/>
        <v>21750</v>
      </c>
      <c r="RE32" s="61">
        <f t="shared" si="1004"/>
        <v>16511.91</v>
      </c>
      <c r="RF32" s="61">
        <f t="shared" ref="RF32" si="1009">RF33+RF34+RF35+RF36+RF37+RF38+RF39+RF40+RF41</f>
        <v>16465.91</v>
      </c>
      <c r="RG32" s="197">
        <f t="shared" si="1004"/>
        <v>0</v>
      </c>
      <c r="RH32" s="61">
        <f t="shared" si="1004"/>
        <v>0</v>
      </c>
      <c r="RI32" s="61">
        <f t="shared" si="1004"/>
        <v>0</v>
      </c>
      <c r="RJ32" s="61">
        <f t="shared" ref="RJ32" si="1010">RJ33+RJ34+RJ35+RJ36+RJ37+RJ38+RJ39+RJ40+RJ41</f>
        <v>0</v>
      </c>
      <c r="RK32" s="86">
        <f t="shared" si="1004"/>
        <v>0</v>
      </c>
      <c r="RL32" s="61">
        <f t="shared" si="1004"/>
        <v>0</v>
      </c>
      <c r="RM32" s="61">
        <f t="shared" si="1004"/>
        <v>0</v>
      </c>
      <c r="RN32" s="61">
        <f t="shared" ref="RN32" si="1011">RN33+RN34+RN35+RN36+RN37+RN38+RN39+RN40+RN41</f>
        <v>0</v>
      </c>
      <c r="RO32" s="360">
        <f t="shared" si="1004"/>
        <v>0</v>
      </c>
      <c r="RP32" s="300">
        <f t="shared" si="1004"/>
        <v>0</v>
      </c>
      <c r="RQ32" s="300">
        <f t="shared" si="1004"/>
        <v>0</v>
      </c>
      <c r="RR32" s="300">
        <f t="shared" ref="RR32" si="1012">RR33+RR34+RR35+RR36+RR37+RR38+RR39+RR40+RR41</f>
        <v>0</v>
      </c>
      <c r="RS32" s="360">
        <f t="shared" si="1004"/>
        <v>0</v>
      </c>
      <c r="RT32" s="300">
        <f t="shared" si="1004"/>
        <v>0</v>
      </c>
      <c r="RU32" s="300">
        <f t="shared" si="1004"/>
        <v>0</v>
      </c>
      <c r="RV32" s="300">
        <f t="shared" ref="RV32" si="1013">RV33+RV34+RV35+RV36+RV37+RV38+RV39+RV40+RV41</f>
        <v>0</v>
      </c>
      <c r="RW32" s="61">
        <f t="shared" si="1004"/>
        <v>0</v>
      </c>
      <c r="RX32" s="61">
        <f t="shared" si="1004"/>
        <v>0</v>
      </c>
      <c r="RY32" s="61">
        <f t="shared" si="1004"/>
        <v>0</v>
      </c>
      <c r="RZ32" s="61">
        <f t="shared" ref="RZ32" si="1014">RZ33+RZ34+RZ35+RZ36+RZ37+RZ38+RZ39+RZ40+RZ41</f>
        <v>0</v>
      </c>
      <c r="SA32" s="86">
        <f t="shared" si="1004"/>
        <v>0</v>
      </c>
      <c r="SB32" s="61">
        <f t="shared" si="1004"/>
        <v>0</v>
      </c>
      <c r="SC32" s="61">
        <f t="shared" si="1004"/>
        <v>0</v>
      </c>
      <c r="SD32" s="61">
        <f t="shared" ref="SD32" si="1015">SD33+SD34+SD35+SD36+SD37+SD38+SD39+SD40+SD41</f>
        <v>0</v>
      </c>
      <c r="SE32" s="197">
        <f t="shared" ref="SE32:TI32" si="1016">SE33+SE34+SE35+SE36+SE37+SE38+SE39+SE40+SE41</f>
        <v>0</v>
      </c>
      <c r="SF32" s="61">
        <f t="shared" si="1016"/>
        <v>0</v>
      </c>
      <c r="SG32" s="61">
        <f t="shared" si="1016"/>
        <v>0</v>
      </c>
      <c r="SH32" s="61">
        <f t="shared" ref="SH32" si="1017">SH33+SH34+SH35+SH36+SH37+SH38+SH39+SH40+SH41</f>
        <v>0</v>
      </c>
      <c r="SI32" s="197">
        <f t="shared" si="1016"/>
        <v>40000</v>
      </c>
      <c r="SJ32" s="61">
        <f t="shared" si="1016"/>
        <v>39150</v>
      </c>
      <c r="SK32" s="61">
        <f t="shared" si="1016"/>
        <v>35802.81</v>
      </c>
      <c r="SL32" s="61">
        <f t="shared" ref="SL32" si="1018">SL33+SL34+SL35+SL36+SL37+SL38+SL39+SL40+SL41</f>
        <v>35802.81</v>
      </c>
      <c r="SM32" s="197">
        <f t="shared" si="1016"/>
        <v>0</v>
      </c>
      <c r="SN32" s="61">
        <f t="shared" si="1016"/>
        <v>0</v>
      </c>
      <c r="SO32" s="61">
        <f t="shared" si="1016"/>
        <v>0</v>
      </c>
      <c r="SP32" s="61">
        <f t="shared" ref="SP32" si="1019">SP33+SP34+SP35+SP36+SP37+SP38+SP39+SP40+SP41</f>
        <v>0</v>
      </c>
      <c r="SQ32" s="197">
        <f t="shared" si="1016"/>
        <v>0</v>
      </c>
      <c r="SR32" s="61">
        <f t="shared" si="1016"/>
        <v>0</v>
      </c>
      <c r="SS32" s="61">
        <f t="shared" si="1016"/>
        <v>0</v>
      </c>
      <c r="ST32" s="61">
        <f t="shared" ref="ST32" si="1020">ST33+ST34+ST35+ST36+ST37+ST38+ST39+ST40+ST41</f>
        <v>0</v>
      </c>
      <c r="SU32" s="197">
        <f t="shared" si="1016"/>
        <v>0</v>
      </c>
      <c r="SV32" s="61">
        <f t="shared" si="1016"/>
        <v>0</v>
      </c>
      <c r="SW32" s="61">
        <f t="shared" si="1016"/>
        <v>0</v>
      </c>
      <c r="SX32" s="61">
        <f t="shared" ref="SX32" si="1021">SX33+SX34+SX35+SX36+SX37+SX38+SX39+SX40+SX41</f>
        <v>0</v>
      </c>
      <c r="SY32" s="197">
        <f t="shared" si="1016"/>
        <v>0</v>
      </c>
      <c r="SZ32" s="61">
        <f t="shared" si="1016"/>
        <v>0</v>
      </c>
      <c r="TA32" s="61">
        <f t="shared" si="1016"/>
        <v>0</v>
      </c>
      <c r="TB32" s="197">
        <f t="shared" ref="TB32" si="1022">TB33+TB34+TB35+TB36+TB37+TB38+TB39+TB40+TB41</f>
        <v>0</v>
      </c>
      <c r="TC32" s="197">
        <f t="shared" si="1016"/>
        <v>0</v>
      </c>
      <c r="TD32" s="61">
        <f t="shared" si="1016"/>
        <v>0</v>
      </c>
      <c r="TE32" s="61">
        <f t="shared" si="1016"/>
        <v>0</v>
      </c>
      <c r="TF32" s="61">
        <f t="shared" ref="TF32" si="1023">TF33+TF34+TF35+TF36+TF37+TF38+TF39+TF40+TF41</f>
        <v>0</v>
      </c>
      <c r="TG32" s="197">
        <f t="shared" si="1016"/>
        <v>0</v>
      </c>
      <c r="TH32" s="61">
        <f t="shared" si="1016"/>
        <v>0</v>
      </c>
      <c r="TI32" s="61">
        <f t="shared" si="1016"/>
        <v>0</v>
      </c>
      <c r="TJ32" s="87">
        <f t="shared" ref="TJ32:TM32" si="1024">TJ33+TJ34+TJ35+TJ36+TJ37+TJ38+TJ39+TJ40+TJ41</f>
        <v>0</v>
      </c>
      <c r="TK32" s="197">
        <f t="shared" si="1024"/>
        <v>0</v>
      </c>
      <c r="TL32" s="61">
        <f t="shared" si="1024"/>
        <v>0</v>
      </c>
      <c r="TM32" s="61">
        <f t="shared" si="1024"/>
        <v>0</v>
      </c>
      <c r="TN32" s="87">
        <f t="shared" ref="TN32:TR32" si="1025">TN33+TN34+TN35+TN36+TN37+TN38+TN39+TN40+TN41</f>
        <v>0</v>
      </c>
      <c r="TO32" s="197">
        <f t="shared" si="1025"/>
        <v>0</v>
      </c>
      <c r="TP32" s="61">
        <f t="shared" si="1025"/>
        <v>0</v>
      </c>
      <c r="TQ32" s="61">
        <f t="shared" si="1025"/>
        <v>0</v>
      </c>
      <c r="TR32" s="87">
        <f t="shared" si="1025"/>
        <v>0</v>
      </c>
      <c r="TS32" s="278"/>
      <c r="TT32" s="278"/>
      <c r="TU32" s="278"/>
      <c r="TV32" s="278"/>
      <c r="TW32" s="278"/>
      <c r="TX32" s="278"/>
      <c r="TY32" s="278"/>
    </row>
    <row r="33" spans="1:545" outlineLevel="1" x14ac:dyDescent="0.2">
      <c r="A33" s="101" t="s">
        <v>332</v>
      </c>
      <c r="B33" s="102" t="s">
        <v>333</v>
      </c>
      <c r="C33" s="88">
        <f t="shared" ref="C33:C41" si="1026">G33+K33+O33+S33+W33+AA33+AE33+AI33+AM33+AQ33+AU33+AY33+BC33+BG33+BK33+BO33+BS33+BW33+CA33+CE33+CI33+CM33+CQ33+CU33+CY33+DC33+DG33+DK33+DO33+DS33+DW33+EA33+EE33+EI33+EM33+EQ33+EU33+EY33+FC33+FG33+FK33+FO33+FS33+FW33+GA33+GE33+GI33+GM33+GQ33+GU33+GY33+HC33+HG33+HK33+HO33+HS33+HW33+IA33+IE33+II33+IM33+IQ33+IU33+IY33+JC33+JG33+JK33+JO33+JS33+JW33+KA33+KE33+KI33+KM33+KQ33+KU33+KY33+LC33+LG33+LK33+LO33+LS33+LW33+MA33+ME33+MI33+MM33+MQ33+MU33+MY33+NC33+NG33+NK33+NO33+NS33+NW33+OA33+OE33+OI33+OM33+OQ33+OU33+OY33+PC33+PG33+PK33+PO33+PS33+PW33+QA33+QE33+QI33+QM33+QQ33+QU33+QY33+RC33+RG33+RK33+RO33+RS33+RW33+SA33+SE33+SI33+SM33+SQ33+SU33+SY33+TC33+TG33+TK33+TO33</f>
        <v>7000</v>
      </c>
      <c r="D33" s="88">
        <f t="shared" ref="D33:D41" si="1027">H33+L33+P33+T33+X33+AB33+AF33+AJ33+AN33+AR33+AV33+AZ33+BD33+BH33+BL33+BP33+BT33+BX33+CB33+CF33+CJ33+CN33+CR33+CV33+CZ33+DD33+DH33+DL33+DP33+DT33+DX33+EB33+EF33+EJ33+EN33+ER33+EV33+EZ33+FD33+FH33+FL33+FP33+FT33+FX33+GB33+GF33+GJ33+GN33+GR33+GV33+GZ33+HD33+HH33+HL33+HP33+HT33+HX33+IB33+IF33+IJ33+IN33+IR33+IV33+IZ33+JD33+JH33+JL33+JP33+JT33+JX33+KB33+KF33+KJ33+KN33+KR33+KV33+KZ33+LD33+LH33+LL33+LP33+LT33+LX33+MB33+MF33+MJ33+MN33+MR33+MV33+MZ33+ND33+NH33+NL33+NP33+NT33+NX33+OB33+OF33+OJ33+ON33+OR33+OV33+OZ33+PD33+PH33+PL33+PP33+PT33+PX33+QB33+QF33+QJ33+QN33+QR33+QV33+QZ33+RD33+RH33+RL33+RP33+RT33+RX33+SB33+SF33+SJ33+SN33+SR33+SV33+SZ33+TD33+TH33+TL33+TP33</f>
        <v>9000</v>
      </c>
      <c r="E33" s="88">
        <f t="shared" ref="E33:E41" si="1028">I33+M33+Q33+U33+Y33+AC33+AG33+AK33+AO33+AS33+AW33+BA33+BE33+BI33+BM33+BQ33+BU33+BY33+CC33+CG33+CK33+CO33+CS33+CW33+DA33+DE33+DI33+DM33+DQ33+DU33+DY33+EC33+EG33+EK33+EO33+ES33+EW33+FA33+FE33+FI33+FM33+FQ33+FU33+FY33+GC33+GG33+GK33+GO33+GS33+GW33+HA33+HE33+HI33+HM33+HQ33+HU33+HY33+IC33+IG33+IK33+IO33+IS33+IW33+JA33+JE33+JI33+JM33+JQ33+JU33+JY33+KC33+KG33+KK33+KO33+KS33+KW33+LA33+LE33+LI33+LM33+LQ33+LU33+LY33+MC33+MG33+MK33+MO33+MS33+MW33+NA33+NE33+NI33+NM33+NQ33+NU33+NY33+OC33+OG33+OK33+OO33+OS33+OW33+PA33+PE33+PI33+PM33+PQ33+PU33+PY33+QC33+QG33+QK33+QO33+QS33+QW33+RA33+RE33+RI33+RM33+RQ33+RU33+RY33+SC33+SG33+SK33+SO33+SS33+SW33+TA33+TE33+TI33+TM33+TQ33</f>
        <v>6630</v>
      </c>
      <c r="F33" s="88">
        <f t="shared" ref="F33:F41" si="1029">J33+N33+R33+V33+Z33+AD33+AH33+AL33+AP33+AT33+AX33+BB33+BF33+BJ33+BN33+BR33+BV33+BZ33+CD33+CH33+CL33+CP33+CT33+CX33+DB33+DF33+DJ33+DN33+DR33+DV33+DZ33+ED33+EH33+EL33+EP33+ET33+EX33+FB33+FF33+FJ33+FN33+FR33+FV33+FZ33+GD33+GH33+GL33+GP33+GT33+GX33+HB33+HF33+HJ33+HN33+HR33+HV33+HZ33+ID33+IH33+IL33+IP33+IT33+IX33+JB33+JF33+JJ33+JN33+JR33+JV33+JZ33+KD33+KH33+KL33+KP33+KT33+KX33+LB33+LF33+LJ33+LN33+LR33+LV33+LZ33+MD33+MH33+ML33+MP33+MT33+MX33+NB33+NF33+NJ33+NN33+NR33+NV33+NZ33+OD33+OH33+OL33+OP33+OT33+OX33+PB33+PF33+PJ33+PN33+PR33+PV33+PZ33+QD33+QH33+QL33+QP33+QT33+QX33+RB33+RF33+RJ33+RN33+RR33+RV33+RZ33+SD33+SH33+SL33+SP33+ST33+SX33+TB33+TF33+TJ33+TN33+TR33</f>
        <v>6630</v>
      </c>
      <c r="G33" s="88"/>
      <c r="H33" s="63"/>
      <c r="I33" s="63"/>
      <c r="J33" s="63"/>
      <c r="K33" s="88"/>
      <c r="L33" s="63"/>
      <c r="M33" s="63"/>
      <c r="N33" s="63"/>
      <c r="O33" s="88"/>
      <c r="P33" s="63"/>
      <c r="Q33" s="63"/>
      <c r="R33" s="63"/>
      <c r="S33" s="88"/>
      <c r="T33" s="63"/>
      <c r="U33" s="63"/>
      <c r="V33" s="63"/>
      <c r="W33" s="88"/>
      <c r="X33" s="63"/>
      <c r="Y33" s="63"/>
      <c r="Z33" s="63"/>
      <c r="AA33" s="88"/>
      <c r="AB33" s="63"/>
      <c r="AC33" s="63"/>
      <c r="AD33" s="63"/>
      <c r="AE33" s="88"/>
      <c r="AF33" s="63"/>
      <c r="AG33" s="63"/>
      <c r="AH33" s="63"/>
      <c r="AI33" s="88"/>
      <c r="AJ33" s="63"/>
      <c r="AK33" s="63"/>
      <c r="AL33" s="63"/>
      <c r="AM33" s="88"/>
      <c r="AN33" s="63"/>
      <c r="AO33" s="63"/>
      <c r="AP33" s="63"/>
      <c r="AQ33" s="88"/>
      <c r="AR33" s="63"/>
      <c r="AS33" s="63"/>
      <c r="AT33" s="63"/>
      <c r="AU33" s="88"/>
      <c r="AV33" s="63"/>
      <c r="AW33" s="63"/>
      <c r="AX33" s="63"/>
      <c r="AY33" s="88"/>
      <c r="AZ33" s="63"/>
      <c r="BA33" s="63"/>
      <c r="BB33" s="63"/>
      <c r="BC33" s="88"/>
      <c r="BD33" s="63"/>
      <c r="BE33" s="63"/>
      <c r="BF33" s="63"/>
      <c r="BG33" s="88"/>
      <c r="BH33" s="63"/>
      <c r="BI33" s="63"/>
      <c r="BJ33" s="63"/>
      <c r="BK33" s="88"/>
      <c r="BL33" s="63"/>
      <c r="BM33" s="63"/>
      <c r="BN33" s="63"/>
      <c r="BO33" s="88"/>
      <c r="BP33" s="63"/>
      <c r="BQ33" s="63"/>
      <c r="BR33" s="63"/>
      <c r="BS33" s="88"/>
      <c r="BT33" s="63"/>
      <c r="BU33" s="63"/>
      <c r="BV33" s="63"/>
      <c r="BW33" s="88"/>
      <c r="BX33" s="63"/>
      <c r="BY33" s="63"/>
      <c r="BZ33" s="63"/>
      <c r="CA33" s="88"/>
      <c r="CB33" s="63"/>
      <c r="CC33" s="63"/>
      <c r="CD33" s="63"/>
      <c r="CE33" s="88"/>
      <c r="CF33" s="63"/>
      <c r="CG33" s="63"/>
      <c r="CH33" s="63"/>
      <c r="CI33" s="88"/>
      <c r="CJ33" s="63"/>
      <c r="CK33" s="63"/>
      <c r="CL33" s="63"/>
      <c r="CM33" s="88"/>
      <c r="CN33" s="63"/>
      <c r="CO33" s="63"/>
      <c r="CP33" s="63"/>
      <c r="CQ33" s="88"/>
      <c r="CR33" s="63"/>
      <c r="CS33" s="63"/>
      <c r="CT33" s="63"/>
      <c r="CU33" s="88"/>
      <c r="CV33" s="63"/>
      <c r="CW33" s="63"/>
      <c r="CX33" s="63"/>
      <c r="CY33" s="88"/>
      <c r="CZ33" s="63"/>
      <c r="DA33" s="63"/>
      <c r="DB33" s="63"/>
      <c r="DC33" s="88"/>
      <c r="DD33" s="63"/>
      <c r="DE33" s="63"/>
      <c r="DF33" s="63"/>
      <c r="DG33" s="88"/>
      <c r="DH33" s="63"/>
      <c r="DI33" s="63"/>
      <c r="DJ33" s="63"/>
      <c r="DK33" s="88"/>
      <c r="DL33" s="63"/>
      <c r="DM33" s="63"/>
      <c r="DN33" s="63"/>
      <c r="DO33" s="88"/>
      <c r="DP33" s="63"/>
      <c r="DQ33" s="63"/>
      <c r="DR33" s="63"/>
      <c r="DS33" s="88"/>
      <c r="DT33" s="63"/>
      <c r="DU33" s="63"/>
      <c r="DV33" s="63"/>
      <c r="DW33" s="88"/>
      <c r="DX33" s="63"/>
      <c r="DY33" s="63"/>
      <c r="DZ33" s="63"/>
      <c r="EA33" s="88"/>
      <c r="EB33" s="63"/>
      <c r="EC33" s="63"/>
      <c r="ED33" s="63"/>
      <c r="EE33" s="88"/>
      <c r="EF33" s="63"/>
      <c r="EG33" s="63"/>
      <c r="EH33" s="63"/>
      <c r="EI33" s="88"/>
      <c r="EJ33" s="63"/>
      <c r="EK33" s="63"/>
      <c r="EL33" s="63"/>
      <c r="EM33" s="88"/>
      <c r="EN33" s="63"/>
      <c r="EO33" s="63"/>
      <c r="EP33" s="63"/>
      <c r="EQ33" s="88"/>
      <c r="ER33" s="63"/>
      <c r="ES33" s="63"/>
      <c r="ET33" s="63"/>
      <c r="EU33" s="88"/>
      <c r="EV33" s="63"/>
      <c r="EW33" s="63"/>
      <c r="EX33" s="63"/>
      <c r="EY33" s="88"/>
      <c r="EZ33" s="63"/>
      <c r="FA33" s="63"/>
      <c r="FB33" s="63"/>
      <c r="FC33" s="88"/>
      <c r="FD33" s="63"/>
      <c r="FE33" s="63"/>
      <c r="FF33" s="63"/>
      <c r="FG33" s="88"/>
      <c r="FH33" s="63"/>
      <c r="FI33" s="63"/>
      <c r="FJ33" s="63"/>
      <c r="FK33" s="88"/>
      <c r="FL33" s="63"/>
      <c r="FM33" s="63"/>
      <c r="FN33" s="63"/>
      <c r="FO33" s="88"/>
      <c r="FP33" s="63"/>
      <c r="FQ33" s="63"/>
      <c r="FR33" s="63"/>
      <c r="FS33" s="198"/>
      <c r="FT33" s="63"/>
      <c r="FU33" s="63"/>
      <c r="FV33" s="187"/>
      <c r="FW33" s="88"/>
      <c r="FX33" s="63"/>
      <c r="FY33" s="63"/>
      <c r="FZ33" s="187"/>
      <c r="GA33" s="88"/>
      <c r="GB33" s="63"/>
      <c r="GC33" s="63"/>
      <c r="GD33" s="187"/>
      <c r="GE33" s="88"/>
      <c r="GF33" s="63"/>
      <c r="GG33" s="63"/>
      <c r="GH33" s="187"/>
      <c r="GI33" s="88"/>
      <c r="GJ33" s="63"/>
      <c r="GK33" s="63"/>
      <c r="GL33" s="187"/>
      <c r="GM33" s="88"/>
      <c r="GN33" s="63"/>
      <c r="GO33" s="63"/>
      <c r="GP33" s="63"/>
      <c r="GQ33" s="88"/>
      <c r="GR33" s="63"/>
      <c r="GS33" s="63"/>
      <c r="GT33" s="63"/>
      <c r="GU33" s="88"/>
      <c r="GV33" s="63"/>
      <c r="GW33" s="63"/>
      <c r="GX33" s="63"/>
      <c r="GY33" s="88"/>
      <c r="GZ33" s="63"/>
      <c r="HA33" s="63"/>
      <c r="HB33" s="63"/>
      <c r="HC33" s="88"/>
      <c r="HD33" s="63"/>
      <c r="HE33" s="63"/>
      <c r="HF33" s="63"/>
      <c r="HG33" s="88"/>
      <c r="HH33" s="63"/>
      <c r="HI33" s="63"/>
      <c r="HJ33" s="63"/>
      <c r="HK33" s="88"/>
      <c r="HL33" s="63"/>
      <c r="HM33" s="63"/>
      <c r="HN33" s="63"/>
      <c r="HO33" s="88"/>
      <c r="HP33" s="63"/>
      <c r="HQ33" s="63"/>
      <c r="HR33" s="63"/>
      <c r="HS33" s="88"/>
      <c r="HT33" s="63"/>
      <c r="HU33" s="63"/>
      <c r="HV33" s="63"/>
      <c r="HW33" s="88"/>
      <c r="HX33" s="63"/>
      <c r="HY33" s="63"/>
      <c r="HZ33" s="63"/>
      <c r="IA33" s="88"/>
      <c r="IB33" s="63"/>
      <c r="IC33" s="63"/>
      <c r="ID33" s="63"/>
      <c r="IE33" s="88"/>
      <c r="IF33" s="63"/>
      <c r="IG33" s="63"/>
      <c r="IH33" s="63"/>
      <c r="II33" s="88"/>
      <c r="IJ33" s="63"/>
      <c r="IK33" s="63"/>
      <c r="IL33" s="63"/>
      <c r="IM33" s="88"/>
      <c r="IN33" s="63"/>
      <c r="IO33" s="63"/>
      <c r="IP33" s="63"/>
      <c r="IQ33" s="88"/>
      <c r="IR33" s="63"/>
      <c r="IS33" s="63"/>
      <c r="IT33" s="63"/>
      <c r="IU33" s="88"/>
      <c r="IV33" s="63"/>
      <c r="IW33" s="63"/>
      <c r="IX33" s="63"/>
      <c r="IY33" s="88"/>
      <c r="IZ33" s="63"/>
      <c r="JA33" s="63"/>
      <c r="JB33" s="63"/>
      <c r="JC33" s="88"/>
      <c r="JD33" s="63"/>
      <c r="JE33" s="63"/>
      <c r="JF33" s="63"/>
      <c r="JG33" s="88"/>
      <c r="JH33" s="63"/>
      <c r="JI33" s="63"/>
      <c r="JJ33" s="63"/>
      <c r="JK33" s="88"/>
      <c r="JL33" s="63"/>
      <c r="JM33" s="63"/>
      <c r="JN33" s="63"/>
      <c r="JO33" s="88"/>
      <c r="JP33" s="63"/>
      <c r="JQ33" s="63"/>
      <c r="JR33" s="63"/>
      <c r="JS33" s="88"/>
      <c r="JT33" s="63"/>
      <c r="JU33" s="63"/>
      <c r="JV33" s="63"/>
      <c r="JW33" s="63"/>
      <c r="JX33" s="63"/>
      <c r="JY33" s="63"/>
      <c r="JZ33" s="63"/>
      <c r="KA33" s="88"/>
      <c r="KB33" s="63"/>
      <c r="KC33" s="63"/>
      <c r="KD33" s="187"/>
      <c r="KE33" s="88"/>
      <c r="KF33" s="63"/>
      <c r="KG33" s="63"/>
      <c r="KH33" s="187"/>
      <c r="KI33" s="88"/>
      <c r="KJ33" s="63"/>
      <c r="KK33" s="63"/>
      <c r="KL33" s="187"/>
      <c r="KM33" s="88"/>
      <c r="KN33" s="63"/>
      <c r="KO33" s="63"/>
      <c r="KP33" s="187"/>
      <c r="KQ33" s="88"/>
      <c r="KR33" s="63"/>
      <c r="KS33" s="63"/>
      <c r="KT33" s="187"/>
      <c r="KU33" s="88"/>
      <c r="KV33" s="63"/>
      <c r="KW33" s="63"/>
      <c r="KX33" s="187"/>
      <c r="KY33" s="88"/>
      <c r="KZ33" s="63"/>
      <c r="LA33" s="63"/>
      <c r="LB33" s="187"/>
      <c r="LC33" s="88"/>
      <c r="LD33" s="63"/>
      <c r="LE33" s="63"/>
      <c r="LF33" s="187"/>
      <c r="LG33" s="88"/>
      <c r="LH33" s="63"/>
      <c r="LI33" s="63"/>
      <c r="LJ33" s="187"/>
      <c r="LK33" s="88"/>
      <c r="LL33" s="63"/>
      <c r="LM33" s="63"/>
      <c r="LN33" s="187"/>
      <c r="LO33" s="88"/>
      <c r="LP33" s="63"/>
      <c r="LQ33" s="63"/>
      <c r="LR33" s="187"/>
      <c r="LS33" s="88"/>
      <c r="LT33" s="63"/>
      <c r="LU33" s="63"/>
      <c r="LV33" s="187"/>
      <c r="LW33" s="88"/>
      <c r="LX33" s="63"/>
      <c r="LY33" s="63"/>
      <c r="LZ33" s="187"/>
      <c r="MA33" s="88"/>
      <c r="MB33" s="63"/>
      <c r="MC33" s="63"/>
      <c r="MD33" s="187"/>
      <c r="ME33" s="88"/>
      <c r="MF33" s="63"/>
      <c r="MG33" s="63"/>
      <c r="MH33" s="187"/>
      <c r="MI33" s="88"/>
      <c r="MJ33" s="63"/>
      <c r="MK33" s="63"/>
      <c r="ML33" s="187"/>
      <c r="MM33" s="88"/>
      <c r="MN33" s="63"/>
      <c r="MO33" s="63"/>
      <c r="MP33" s="187"/>
      <c r="MQ33" s="88"/>
      <c r="MR33" s="63"/>
      <c r="MS33" s="63"/>
      <c r="MT33" s="187"/>
      <c r="MU33" s="88"/>
      <c r="MV33" s="63"/>
      <c r="MW33" s="63"/>
      <c r="MX33" s="187"/>
      <c r="MY33" s="88"/>
      <c r="MZ33" s="63"/>
      <c r="NA33" s="63"/>
      <c r="NB33" s="187"/>
      <c r="NC33" s="88"/>
      <c r="ND33" s="63"/>
      <c r="NE33" s="63"/>
      <c r="NF33" s="187"/>
      <c r="NG33" s="88"/>
      <c r="NH33" s="63"/>
      <c r="NI33" s="63"/>
      <c r="NJ33" s="187"/>
      <c r="NK33" s="88"/>
      <c r="NL33" s="63"/>
      <c r="NM33" s="63"/>
      <c r="NN33" s="187"/>
      <c r="NO33" s="88"/>
      <c r="NP33" s="63"/>
      <c r="NQ33" s="63"/>
      <c r="NR33" s="187"/>
      <c r="NS33" s="88"/>
      <c r="NT33" s="63"/>
      <c r="NU33" s="63"/>
      <c r="NV33" s="187"/>
      <c r="NW33" s="88"/>
      <c r="NX33" s="63"/>
      <c r="NY33" s="63"/>
      <c r="NZ33" s="187"/>
      <c r="OA33" s="88"/>
      <c r="OB33" s="63"/>
      <c r="OC33" s="63"/>
      <c r="OD33" s="63"/>
      <c r="OE33" s="88"/>
      <c r="OF33" s="63"/>
      <c r="OG33" s="63"/>
      <c r="OH33" s="63"/>
      <c r="OI33" s="88"/>
      <c r="OJ33" s="63"/>
      <c r="OK33" s="63"/>
      <c r="OL33" s="63"/>
      <c r="OM33" s="88"/>
      <c r="ON33" s="63"/>
      <c r="OO33" s="63"/>
      <c r="OP33" s="63"/>
      <c r="OQ33" s="198"/>
      <c r="OR33" s="63"/>
      <c r="OS33" s="63"/>
      <c r="OT33" s="63"/>
      <c r="OU33" s="88"/>
      <c r="OV33" s="63"/>
      <c r="OW33" s="63"/>
      <c r="OX33" s="63"/>
      <c r="OY33" s="198"/>
      <c r="OZ33" s="63"/>
      <c r="PA33" s="63"/>
      <c r="PB33" s="63"/>
      <c r="PC33" s="88"/>
      <c r="PD33" s="63"/>
      <c r="PE33" s="63"/>
      <c r="PF33" s="63"/>
      <c r="PG33" s="198"/>
      <c r="PH33" s="63"/>
      <c r="PI33" s="63"/>
      <c r="PJ33" s="63"/>
      <c r="PK33" s="88"/>
      <c r="PL33" s="63"/>
      <c r="PM33" s="63"/>
      <c r="PN33" s="63"/>
      <c r="PO33" s="198"/>
      <c r="PP33" s="63"/>
      <c r="PQ33" s="63"/>
      <c r="PR33" s="63"/>
      <c r="PS33" s="88"/>
      <c r="PT33" s="63"/>
      <c r="PU33" s="63"/>
      <c r="PV33" s="63"/>
      <c r="PW33" s="198"/>
      <c r="PX33" s="63"/>
      <c r="PY33" s="63"/>
      <c r="PZ33" s="63"/>
      <c r="QA33" s="88"/>
      <c r="QB33" s="63"/>
      <c r="QC33" s="63"/>
      <c r="QD33" s="63"/>
      <c r="QE33" s="198"/>
      <c r="QF33" s="63"/>
      <c r="QG33" s="63"/>
      <c r="QH33" s="63"/>
      <c r="QI33" s="88"/>
      <c r="QJ33" s="63"/>
      <c r="QK33" s="63"/>
      <c r="QL33" s="63"/>
      <c r="QM33" s="198"/>
      <c r="QN33" s="63"/>
      <c r="QO33" s="63"/>
      <c r="QP33" s="63"/>
      <c r="QQ33" s="198"/>
      <c r="QR33" s="63"/>
      <c r="QS33" s="63"/>
      <c r="QT33" s="63"/>
      <c r="QU33" s="198"/>
      <c r="QV33" s="63"/>
      <c r="QW33" s="63"/>
      <c r="QX33" s="63"/>
      <c r="QY33" s="198"/>
      <c r="QZ33" s="63"/>
      <c r="RA33" s="63"/>
      <c r="RB33" s="63"/>
      <c r="RC33" s="88">
        <v>7000</v>
      </c>
      <c r="RD33" s="63">
        <v>9000</v>
      </c>
      <c r="RE33" s="63">
        <v>6630</v>
      </c>
      <c r="RF33" s="63">
        <v>6630</v>
      </c>
      <c r="RG33" s="198"/>
      <c r="RH33" s="63"/>
      <c r="RI33" s="63"/>
      <c r="RJ33" s="63"/>
      <c r="RK33" s="88"/>
      <c r="RL33" s="63"/>
      <c r="RM33" s="63"/>
      <c r="RN33" s="63"/>
      <c r="RO33" s="198"/>
      <c r="RP33" s="63"/>
      <c r="RQ33" s="63"/>
      <c r="RR33" s="63"/>
      <c r="RS33" s="198"/>
      <c r="RT33" s="63"/>
      <c r="RU33" s="63"/>
      <c r="RV33" s="63"/>
      <c r="RW33" s="63"/>
      <c r="RX33" s="63"/>
      <c r="RY33" s="63"/>
      <c r="RZ33" s="63"/>
      <c r="SA33" s="88"/>
      <c r="SB33" s="63"/>
      <c r="SC33" s="63"/>
      <c r="SD33" s="63"/>
      <c r="SE33" s="198"/>
      <c r="SF33" s="63"/>
      <c r="SG33" s="63"/>
      <c r="SH33" s="63"/>
      <c r="SI33" s="198"/>
      <c r="SJ33" s="63"/>
      <c r="SK33" s="63"/>
      <c r="SL33" s="63"/>
      <c r="SM33" s="198"/>
      <c r="SN33" s="63"/>
      <c r="SO33" s="63"/>
      <c r="SP33" s="63"/>
      <c r="SQ33" s="198"/>
      <c r="SR33" s="63"/>
      <c r="SS33" s="63"/>
      <c r="ST33" s="63"/>
      <c r="SU33" s="198"/>
      <c r="SV33" s="63"/>
      <c r="SW33" s="63"/>
      <c r="SX33" s="63"/>
      <c r="SY33" s="198"/>
      <c r="SZ33" s="63"/>
      <c r="TA33" s="63"/>
      <c r="TB33" s="198"/>
      <c r="TC33" s="198"/>
      <c r="TD33" s="63"/>
      <c r="TE33" s="63"/>
      <c r="TF33" s="63"/>
      <c r="TG33" s="198"/>
      <c r="TH33" s="63"/>
      <c r="TI33" s="63"/>
      <c r="TJ33" s="89"/>
      <c r="TK33" s="198"/>
      <c r="TL33" s="63"/>
      <c r="TM33" s="63"/>
      <c r="TN33" s="89"/>
      <c r="TO33" s="198"/>
      <c r="TP33" s="63"/>
      <c r="TQ33" s="63"/>
      <c r="TR33" s="89"/>
      <c r="TS33" s="267"/>
      <c r="TT33" s="267"/>
      <c r="TU33" s="267"/>
      <c r="TV33" s="267"/>
      <c r="TW33" s="267"/>
      <c r="TX33" s="267"/>
      <c r="TY33" s="267"/>
    </row>
    <row r="34" spans="1:545" outlineLevel="1" x14ac:dyDescent="0.2">
      <c r="A34" s="101" t="s">
        <v>334</v>
      </c>
      <c r="B34" s="102" t="s">
        <v>335</v>
      </c>
      <c r="C34" s="88">
        <f t="shared" si="1026"/>
        <v>10000</v>
      </c>
      <c r="D34" s="88">
        <f t="shared" si="1027"/>
        <v>7500</v>
      </c>
      <c r="E34" s="88">
        <f t="shared" si="1028"/>
        <v>9605.91</v>
      </c>
      <c r="F34" s="88">
        <f t="shared" si="1029"/>
        <v>9605.91</v>
      </c>
      <c r="G34" s="88"/>
      <c r="H34" s="63"/>
      <c r="I34" s="63"/>
      <c r="J34" s="63"/>
      <c r="K34" s="88"/>
      <c r="L34" s="63"/>
      <c r="M34" s="63"/>
      <c r="N34" s="63"/>
      <c r="O34" s="88"/>
      <c r="P34" s="63"/>
      <c r="Q34" s="63"/>
      <c r="R34" s="63"/>
      <c r="S34" s="88"/>
      <c r="T34" s="63"/>
      <c r="U34" s="63"/>
      <c r="V34" s="63"/>
      <c r="W34" s="88"/>
      <c r="X34" s="63"/>
      <c r="Y34" s="63"/>
      <c r="Z34" s="63"/>
      <c r="AA34" s="88"/>
      <c r="AB34" s="63"/>
      <c r="AC34" s="63"/>
      <c r="AD34" s="63"/>
      <c r="AE34" s="88"/>
      <c r="AF34" s="63"/>
      <c r="AG34" s="63"/>
      <c r="AH34" s="63"/>
      <c r="AI34" s="88"/>
      <c r="AJ34" s="63"/>
      <c r="AK34" s="63"/>
      <c r="AL34" s="63"/>
      <c r="AM34" s="88"/>
      <c r="AN34" s="63"/>
      <c r="AO34" s="63"/>
      <c r="AP34" s="63"/>
      <c r="AQ34" s="88"/>
      <c r="AR34" s="63"/>
      <c r="AS34" s="63"/>
      <c r="AT34" s="63"/>
      <c r="AU34" s="88"/>
      <c r="AV34" s="63"/>
      <c r="AW34" s="63"/>
      <c r="AX34" s="63"/>
      <c r="AY34" s="88"/>
      <c r="AZ34" s="63"/>
      <c r="BA34" s="63"/>
      <c r="BB34" s="63"/>
      <c r="BC34" s="88"/>
      <c r="BD34" s="63"/>
      <c r="BE34" s="63"/>
      <c r="BF34" s="63"/>
      <c r="BG34" s="88"/>
      <c r="BH34" s="63"/>
      <c r="BI34" s="63"/>
      <c r="BJ34" s="63"/>
      <c r="BK34" s="88"/>
      <c r="BL34" s="63"/>
      <c r="BM34" s="63"/>
      <c r="BN34" s="63"/>
      <c r="BO34" s="88"/>
      <c r="BP34" s="63"/>
      <c r="BQ34" s="63"/>
      <c r="BR34" s="63"/>
      <c r="BS34" s="88"/>
      <c r="BT34" s="63"/>
      <c r="BU34" s="63"/>
      <c r="BV34" s="63"/>
      <c r="BW34" s="88"/>
      <c r="BX34" s="63"/>
      <c r="BY34" s="63"/>
      <c r="BZ34" s="63"/>
      <c r="CA34" s="88"/>
      <c r="CB34" s="63"/>
      <c r="CC34" s="63"/>
      <c r="CD34" s="63"/>
      <c r="CE34" s="88"/>
      <c r="CF34" s="63"/>
      <c r="CG34" s="63"/>
      <c r="CH34" s="63"/>
      <c r="CI34" s="88"/>
      <c r="CJ34" s="63"/>
      <c r="CK34" s="63"/>
      <c r="CL34" s="63"/>
      <c r="CM34" s="88"/>
      <c r="CN34" s="63"/>
      <c r="CO34" s="63"/>
      <c r="CP34" s="63"/>
      <c r="CQ34" s="88"/>
      <c r="CR34" s="63"/>
      <c r="CS34" s="63"/>
      <c r="CT34" s="63"/>
      <c r="CU34" s="88"/>
      <c r="CV34" s="63"/>
      <c r="CW34" s="63"/>
      <c r="CX34" s="63"/>
      <c r="CY34" s="88"/>
      <c r="CZ34" s="63"/>
      <c r="DA34" s="63"/>
      <c r="DB34" s="63"/>
      <c r="DC34" s="88"/>
      <c r="DD34" s="63"/>
      <c r="DE34" s="63"/>
      <c r="DF34" s="63"/>
      <c r="DG34" s="88"/>
      <c r="DH34" s="63"/>
      <c r="DI34" s="63"/>
      <c r="DJ34" s="63"/>
      <c r="DK34" s="88"/>
      <c r="DL34" s="63"/>
      <c r="DM34" s="63"/>
      <c r="DN34" s="63"/>
      <c r="DO34" s="88"/>
      <c r="DP34" s="63"/>
      <c r="DQ34" s="63"/>
      <c r="DR34" s="63"/>
      <c r="DS34" s="88"/>
      <c r="DT34" s="63"/>
      <c r="DU34" s="63"/>
      <c r="DV34" s="63"/>
      <c r="DW34" s="88"/>
      <c r="DX34" s="63"/>
      <c r="DY34" s="63"/>
      <c r="DZ34" s="63"/>
      <c r="EA34" s="88"/>
      <c r="EB34" s="63"/>
      <c r="EC34" s="63"/>
      <c r="ED34" s="63"/>
      <c r="EE34" s="88"/>
      <c r="EF34" s="63"/>
      <c r="EG34" s="63"/>
      <c r="EH34" s="63"/>
      <c r="EI34" s="88"/>
      <c r="EJ34" s="63"/>
      <c r="EK34" s="63"/>
      <c r="EL34" s="63"/>
      <c r="EM34" s="88"/>
      <c r="EN34" s="63"/>
      <c r="EO34" s="63"/>
      <c r="EP34" s="63"/>
      <c r="EQ34" s="88"/>
      <c r="ER34" s="63"/>
      <c r="ES34" s="63"/>
      <c r="ET34" s="63"/>
      <c r="EU34" s="88"/>
      <c r="EV34" s="63"/>
      <c r="EW34" s="63"/>
      <c r="EX34" s="63"/>
      <c r="EY34" s="88"/>
      <c r="EZ34" s="63"/>
      <c r="FA34" s="63"/>
      <c r="FB34" s="63"/>
      <c r="FC34" s="88"/>
      <c r="FD34" s="63"/>
      <c r="FE34" s="63"/>
      <c r="FF34" s="63"/>
      <c r="FG34" s="88"/>
      <c r="FH34" s="63"/>
      <c r="FI34" s="63"/>
      <c r="FJ34" s="63"/>
      <c r="FK34" s="88"/>
      <c r="FL34" s="63"/>
      <c r="FM34" s="63"/>
      <c r="FN34" s="63"/>
      <c r="FO34" s="88"/>
      <c r="FP34" s="63"/>
      <c r="FQ34" s="63"/>
      <c r="FR34" s="63"/>
      <c r="FS34" s="198"/>
      <c r="FT34" s="63"/>
      <c r="FU34" s="63"/>
      <c r="FV34" s="187"/>
      <c r="FW34" s="88"/>
      <c r="FX34" s="63"/>
      <c r="FY34" s="63"/>
      <c r="FZ34" s="187"/>
      <c r="GA34" s="88"/>
      <c r="GB34" s="63"/>
      <c r="GC34" s="63"/>
      <c r="GD34" s="187"/>
      <c r="GE34" s="88"/>
      <c r="GF34" s="63"/>
      <c r="GG34" s="63"/>
      <c r="GH34" s="187"/>
      <c r="GI34" s="88"/>
      <c r="GJ34" s="63"/>
      <c r="GK34" s="63"/>
      <c r="GL34" s="187"/>
      <c r="GM34" s="88"/>
      <c r="GN34" s="63"/>
      <c r="GO34" s="63"/>
      <c r="GP34" s="63"/>
      <c r="GQ34" s="88"/>
      <c r="GR34" s="63"/>
      <c r="GS34" s="63"/>
      <c r="GT34" s="63"/>
      <c r="GU34" s="88"/>
      <c r="GV34" s="63"/>
      <c r="GW34" s="63"/>
      <c r="GX34" s="63"/>
      <c r="GY34" s="88"/>
      <c r="GZ34" s="63"/>
      <c r="HA34" s="63"/>
      <c r="HB34" s="63"/>
      <c r="HC34" s="88"/>
      <c r="HD34" s="63"/>
      <c r="HE34" s="63"/>
      <c r="HF34" s="63"/>
      <c r="HG34" s="88"/>
      <c r="HH34" s="63"/>
      <c r="HI34" s="63"/>
      <c r="HJ34" s="63"/>
      <c r="HK34" s="88"/>
      <c r="HL34" s="63"/>
      <c r="HM34" s="63"/>
      <c r="HN34" s="63"/>
      <c r="HO34" s="88"/>
      <c r="HP34" s="63"/>
      <c r="HQ34" s="63"/>
      <c r="HR34" s="63"/>
      <c r="HS34" s="88"/>
      <c r="HT34" s="63"/>
      <c r="HU34" s="63"/>
      <c r="HV34" s="63"/>
      <c r="HW34" s="88"/>
      <c r="HX34" s="63"/>
      <c r="HY34" s="63"/>
      <c r="HZ34" s="63"/>
      <c r="IA34" s="88"/>
      <c r="IB34" s="63"/>
      <c r="IC34" s="63"/>
      <c r="ID34" s="63"/>
      <c r="IE34" s="88"/>
      <c r="IF34" s="63"/>
      <c r="IG34" s="63"/>
      <c r="IH34" s="63"/>
      <c r="II34" s="88"/>
      <c r="IJ34" s="63"/>
      <c r="IK34" s="63"/>
      <c r="IL34" s="63"/>
      <c r="IM34" s="88"/>
      <c r="IN34" s="63"/>
      <c r="IO34" s="63"/>
      <c r="IP34" s="63"/>
      <c r="IQ34" s="88"/>
      <c r="IR34" s="63"/>
      <c r="IS34" s="63"/>
      <c r="IT34" s="63"/>
      <c r="IU34" s="88"/>
      <c r="IV34" s="63"/>
      <c r="IW34" s="63"/>
      <c r="IX34" s="63"/>
      <c r="IY34" s="88"/>
      <c r="IZ34" s="63"/>
      <c r="JA34" s="63"/>
      <c r="JB34" s="63"/>
      <c r="JC34" s="88"/>
      <c r="JD34" s="63"/>
      <c r="JE34" s="63"/>
      <c r="JF34" s="63"/>
      <c r="JG34" s="88"/>
      <c r="JH34" s="63"/>
      <c r="JI34" s="63"/>
      <c r="JJ34" s="63"/>
      <c r="JK34" s="88"/>
      <c r="JL34" s="63"/>
      <c r="JM34" s="63"/>
      <c r="JN34" s="63"/>
      <c r="JO34" s="88"/>
      <c r="JP34" s="63"/>
      <c r="JQ34" s="63"/>
      <c r="JR34" s="63"/>
      <c r="JS34" s="88"/>
      <c r="JT34" s="63"/>
      <c r="JU34" s="63"/>
      <c r="JV34" s="63"/>
      <c r="JW34" s="63"/>
      <c r="JX34" s="63"/>
      <c r="JY34" s="63"/>
      <c r="JZ34" s="63"/>
      <c r="KA34" s="88"/>
      <c r="KB34" s="63"/>
      <c r="KC34" s="63"/>
      <c r="KD34" s="187"/>
      <c r="KE34" s="88"/>
      <c r="KF34" s="63"/>
      <c r="KG34" s="63"/>
      <c r="KH34" s="187"/>
      <c r="KI34" s="88"/>
      <c r="KJ34" s="63"/>
      <c r="KK34" s="63"/>
      <c r="KL34" s="187"/>
      <c r="KM34" s="88"/>
      <c r="KN34" s="63"/>
      <c r="KO34" s="63"/>
      <c r="KP34" s="187"/>
      <c r="KQ34" s="88"/>
      <c r="KR34" s="63"/>
      <c r="KS34" s="63"/>
      <c r="KT34" s="187"/>
      <c r="KU34" s="88"/>
      <c r="KV34" s="63"/>
      <c r="KW34" s="63"/>
      <c r="KX34" s="187"/>
      <c r="KY34" s="88"/>
      <c r="KZ34" s="63"/>
      <c r="LA34" s="63"/>
      <c r="LB34" s="187"/>
      <c r="LC34" s="88"/>
      <c r="LD34" s="63"/>
      <c r="LE34" s="63"/>
      <c r="LF34" s="187"/>
      <c r="LG34" s="88"/>
      <c r="LH34" s="63"/>
      <c r="LI34" s="63"/>
      <c r="LJ34" s="187"/>
      <c r="LK34" s="88"/>
      <c r="LL34" s="63"/>
      <c r="LM34" s="63"/>
      <c r="LN34" s="187"/>
      <c r="LO34" s="88"/>
      <c r="LP34" s="63"/>
      <c r="LQ34" s="63"/>
      <c r="LR34" s="187"/>
      <c r="LS34" s="88"/>
      <c r="LT34" s="63"/>
      <c r="LU34" s="63"/>
      <c r="LV34" s="187"/>
      <c r="LW34" s="88"/>
      <c r="LX34" s="63"/>
      <c r="LY34" s="63"/>
      <c r="LZ34" s="187"/>
      <c r="MA34" s="88"/>
      <c r="MB34" s="63"/>
      <c r="MC34" s="63"/>
      <c r="MD34" s="187"/>
      <c r="ME34" s="88"/>
      <c r="MF34" s="63"/>
      <c r="MG34" s="63"/>
      <c r="MH34" s="187"/>
      <c r="MI34" s="88"/>
      <c r="MJ34" s="63"/>
      <c r="MK34" s="63"/>
      <c r="ML34" s="187"/>
      <c r="MM34" s="88"/>
      <c r="MN34" s="63"/>
      <c r="MO34" s="63"/>
      <c r="MP34" s="187"/>
      <c r="MQ34" s="88"/>
      <c r="MR34" s="63"/>
      <c r="MS34" s="63"/>
      <c r="MT34" s="187"/>
      <c r="MU34" s="88"/>
      <c r="MV34" s="63"/>
      <c r="MW34" s="63"/>
      <c r="MX34" s="187"/>
      <c r="MY34" s="88"/>
      <c r="MZ34" s="63"/>
      <c r="NA34" s="63"/>
      <c r="NB34" s="187"/>
      <c r="NC34" s="88"/>
      <c r="ND34" s="63"/>
      <c r="NE34" s="63"/>
      <c r="NF34" s="187"/>
      <c r="NG34" s="88"/>
      <c r="NH34" s="63"/>
      <c r="NI34" s="63"/>
      <c r="NJ34" s="187"/>
      <c r="NK34" s="88"/>
      <c r="NL34" s="63"/>
      <c r="NM34" s="63"/>
      <c r="NN34" s="187"/>
      <c r="NO34" s="88"/>
      <c r="NP34" s="63"/>
      <c r="NQ34" s="63"/>
      <c r="NR34" s="187"/>
      <c r="NS34" s="88"/>
      <c r="NT34" s="63"/>
      <c r="NU34" s="63"/>
      <c r="NV34" s="187"/>
      <c r="NW34" s="88"/>
      <c r="NX34" s="63"/>
      <c r="NY34" s="63"/>
      <c r="NZ34" s="187"/>
      <c r="OA34" s="88"/>
      <c r="OB34" s="63"/>
      <c r="OC34" s="63"/>
      <c r="OD34" s="63"/>
      <c r="OE34" s="88"/>
      <c r="OF34" s="63"/>
      <c r="OG34" s="63"/>
      <c r="OH34" s="63"/>
      <c r="OI34" s="88"/>
      <c r="OJ34" s="63"/>
      <c r="OK34" s="63"/>
      <c r="OL34" s="63"/>
      <c r="OM34" s="88"/>
      <c r="ON34" s="63"/>
      <c r="OO34" s="63"/>
      <c r="OP34" s="63"/>
      <c r="OQ34" s="198"/>
      <c r="OR34" s="63"/>
      <c r="OS34" s="63"/>
      <c r="OT34" s="63"/>
      <c r="OU34" s="88"/>
      <c r="OV34" s="63"/>
      <c r="OW34" s="63"/>
      <c r="OX34" s="63"/>
      <c r="OY34" s="198"/>
      <c r="OZ34" s="63"/>
      <c r="PA34" s="63"/>
      <c r="PB34" s="63"/>
      <c r="PC34" s="88"/>
      <c r="PD34" s="63"/>
      <c r="PE34" s="63"/>
      <c r="PF34" s="63"/>
      <c r="PG34" s="198"/>
      <c r="PH34" s="63"/>
      <c r="PI34" s="63"/>
      <c r="PJ34" s="63"/>
      <c r="PK34" s="88"/>
      <c r="PL34" s="63"/>
      <c r="PM34" s="63"/>
      <c r="PN34" s="63"/>
      <c r="PO34" s="198"/>
      <c r="PP34" s="63"/>
      <c r="PQ34" s="63"/>
      <c r="PR34" s="63"/>
      <c r="PS34" s="88"/>
      <c r="PT34" s="63"/>
      <c r="PU34" s="63"/>
      <c r="PV34" s="63"/>
      <c r="PW34" s="198"/>
      <c r="PX34" s="63"/>
      <c r="PY34" s="63"/>
      <c r="PZ34" s="63"/>
      <c r="QA34" s="88"/>
      <c r="QB34" s="63"/>
      <c r="QC34" s="63"/>
      <c r="QD34" s="63"/>
      <c r="QE34" s="198"/>
      <c r="QF34" s="63"/>
      <c r="QG34" s="63"/>
      <c r="QH34" s="63"/>
      <c r="QI34" s="88"/>
      <c r="QJ34" s="63"/>
      <c r="QK34" s="63"/>
      <c r="QL34" s="63"/>
      <c r="QM34" s="198"/>
      <c r="QN34" s="63"/>
      <c r="QO34" s="63"/>
      <c r="QP34" s="63"/>
      <c r="QQ34" s="198"/>
      <c r="QR34" s="63"/>
      <c r="QS34" s="63"/>
      <c r="QT34" s="63"/>
      <c r="QU34" s="198"/>
      <c r="QV34" s="63"/>
      <c r="QW34" s="63"/>
      <c r="QX34" s="63"/>
      <c r="QY34" s="198"/>
      <c r="QZ34" s="63"/>
      <c r="RA34" s="63"/>
      <c r="RB34" s="63"/>
      <c r="RC34" s="88">
        <v>10000</v>
      </c>
      <c r="RD34" s="63">
        <v>7500</v>
      </c>
      <c r="RE34" s="63">
        <v>9605.91</v>
      </c>
      <c r="RF34" s="63">
        <v>9605.91</v>
      </c>
      <c r="RG34" s="198"/>
      <c r="RH34" s="63"/>
      <c r="RI34" s="63"/>
      <c r="RJ34" s="63"/>
      <c r="RK34" s="88"/>
      <c r="RL34" s="63"/>
      <c r="RM34" s="63"/>
      <c r="RN34" s="63"/>
      <c r="RO34" s="198"/>
      <c r="RP34" s="63"/>
      <c r="RQ34" s="63"/>
      <c r="RR34" s="63"/>
      <c r="RS34" s="198"/>
      <c r="RT34" s="63"/>
      <c r="RU34" s="63"/>
      <c r="RV34" s="63"/>
      <c r="RW34" s="63"/>
      <c r="RX34" s="63"/>
      <c r="RY34" s="63"/>
      <c r="RZ34" s="63"/>
      <c r="SA34" s="88"/>
      <c r="SB34" s="63"/>
      <c r="SC34" s="63"/>
      <c r="SD34" s="63"/>
      <c r="SE34" s="198"/>
      <c r="SF34" s="63"/>
      <c r="SG34" s="63"/>
      <c r="SH34" s="63"/>
      <c r="SI34" s="198"/>
      <c r="SJ34" s="63"/>
      <c r="SK34" s="63"/>
      <c r="SL34" s="63"/>
      <c r="SM34" s="198"/>
      <c r="SN34" s="63"/>
      <c r="SO34" s="63"/>
      <c r="SP34" s="63"/>
      <c r="SQ34" s="198"/>
      <c r="SR34" s="63"/>
      <c r="SS34" s="63"/>
      <c r="ST34" s="63"/>
      <c r="SU34" s="198"/>
      <c r="SV34" s="63"/>
      <c r="SW34" s="63"/>
      <c r="SX34" s="63"/>
      <c r="SY34" s="198"/>
      <c r="SZ34" s="63"/>
      <c r="TA34" s="63"/>
      <c r="TB34" s="198"/>
      <c r="TC34" s="198"/>
      <c r="TD34" s="63"/>
      <c r="TE34" s="63"/>
      <c r="TF34" s="63"/>
      <c r="TG34" s="198"/>
      <c r="TH34" s="63"/>
      <c r="TI34" s="63"/>
      <c r="TJ34" s="89"/>
      <c r="TK34" s="198"/>
      <c r="TL34" s="63"/>
      <c r="TM34" s="63"/>
      <c r="TN34" s="89"/>
      <c r="TO34" s="198"/>
      <c r="TP34" s="63"/>
      <c r="TQ34" s="63"/>
      <c r="TR34" s="89"/>
      <c r="TS34" s="267"/>
      <c r="TT34" s="267"/>
      <c r="TU34" s="267"/>
      <c r="TV34" s="267"/>
      <c r="TW34" s="267"/>
      <c r="TX34" s="267"/>
      <c r="TY34" s="267"/>
    </row>
    <row r="35" spans="1:545" outlineLevel="1" x14ac:dyDescent="0.2">
      <c r="A35" s="101" t="s">
        <v>336</v>
      </c>
      <c r="B35" s="102" t="s">
        <v>337</v>
      </c>
      <c r="C35" s="88">
        <f t="shared" si="1026"/>
        <v>450</v>
      </c>
      <c r="D35" s="88">
        <f t="shared" si="1027"/>
        <v>450</v>
      </c>
      <c r="E35" s="88">
        <f t="shared" si="1028"/>
        <v>276</v>
      </c>
      <c r="F35" s="88">
        <f t="shared" si="1029"/>
        <v>230</v>
      </c>
      <c r="G35" s="88"/>
      <c r="H35" s="63"/>
      <c r="I35" s="63"/>
      <c r="J35" s="63"/>
      <c r="K35" s="88"/>
      <c r="L35" s="63"/>
      <c r="M35" s="63"/>
      <c r="N35" s="63"/>
      <c r="O35" s="88"/>
      <c r="P35" s="63"/>
      <c r="Q35" s="63"/>
      <c r="R35" s="63"/>
      <c r="S35" s="88"/>
      <c r="T35" s="63"/>
      <c r="U35" s="63"/>
      <c r="V35" s="63"/>
      <c r="W35" s="88"/>
      <c r="X35" s="63"/>
      <c r="Y35" s="63"/>
      <c r="Z35" s="63"/>
      <c r="AA35" s="88"/>
      <c r="AB35" s="63"/>
      <c r="AC35" s="63"/>
      <c r="AD35" s="63"/>
      <c r="AE35" s="88"/>
      <c r="AF35" s="63"/>
      <c r="AG35" s="63"/>
      <c r="AH35" s="63"/>
      <c r="AI35" s="88"/>
      <c r="AJ35" s="63"/>
      <c r="AK35" s="63"/>
      <c r="AL35" s="63"/>
      <c r="AM35" s="88"/>
      <c r="AN35" s="63"/>
      <c r="AO35" s="63"/>
      <c r="AP35" s="63"/>
      <c r="AQ35" s="88"/>
      <c r="AR35" s="63"/>
      <c r="AS35" s="63"/>
      <c r="AT35" s="63"/>
      <c r="AU35" s="88"/>
      <c r="AV35" s="63"/>
      <c r="AW35" s="63"/>
      <c r="AX35" s="63"/>
      <c r="AY35" s="88"/>
      <c r="AZ35" s="63"/>
      <c r="BA35" s="63"/>
      <c r="BB35" s="63"/>
      <c r="BC35" s="88"/>
      <c r="BD35" s="63"/>
      <c r="BE35" s="63"/>
      <c r="BF35" s="63"/>
      <c r="BG35" s="88"/>
      <c r="BH35" s="63"/>
      <c r="BI35" s="63"/>
      <c r="BJ35" s="63"/>
      <c r="BK35" s="88"/>
      <c r="BL35" s="63"/>
      <c r="BM35" s="63"/>
      <c r="BN35" s="63"/>
      <c r="BO35" s="88"/>
      <c r="BP35" s="63"/>
      <c r="BQ35" s="63"/>
      <c r="BR35" s="63"/>
      <c r="BS35" s="88"/>
      <c r="BT35" s="63"/>
      <c r="BU35" s="63"/>
      <c r="BV35" s="63"/>
      <c r="BW35" s="88"/>
      <c r="BX35" s="63"/>
      <c r="BY35" s="63"/>
      <c r="BZ35" s="63"/>
      <c r="CA35" s="88"/>
      <c r="CB35" s="63"/>
      <c r="CC35" s="63"/>
      <c r="CD35" s="63"/>
      <c r="CE35" s="88"/>
      <c r="CF35" s="63"/>
      <c r="CG35" s="63"/>
      <c r="CH35" s="63"/>
      <c r="CI35" s="88"/>
      <c r="CJ35" s="63"/>
      <c r="CK35" s="63"/>
      <c r="CL35" s="63"/>
      <c r="CM35" s="88"/>
      <c r="CN35" s="63"/>
      <c r="CO35" s="63"/>
      <c r="CP35" s="63"/>
      <c r="CQ35" s="88"/>
      <c r="CR35" s="63"/>
      <c r="CS35" s="63"/>
      <c r="CT35" s="63"/>
      <c r="CU35" s="88"/>
      <c r="CV35" s="63"/>
      <c r="CW35" s="63"/>
      <c r="CX35" s="63"/>
      <c r="CY35" s="88"/>
      <c r="CZ35" s="63"/>
      <c r="DA35" s="63"/>
      <c r="DB35" s="63"/>
      <c r="DC35" s="88"/>
      <c r="DD35" s="63"/>
      <c r="DE35" s="63"/>
      <c r="DF35" s="63"/>
      <c r="DG35" s="88"/>
      <c r="DH35" s="63"/>
      <c r="DI35" s="63"/>
      <c r="DJ35" s="63"/>
      <c r="DK35" s="88"/>
      <c r="DL35" s="63"/>
      <c r="DM35" s="63"/>
      <c r="DN35" s="63"/>
      <c r="DO35" s="88"/>
      <c r="DP35" s="63"/>
      <c r="DQ35" s="63"/>
      <c r="DR35" s="63"/>
      <c r="DS35" s="88"/>
      <c r="DT35" s="63"/>
      <c r="DU35" s="63"/>
      <c r="DV35" s="63"/>
      <c r="DW35" s="88"/>
      <c r="DX35" s="63"/>
      <c r="DY35" s="63"/>
      <c r="DZ35" s="63"/>
      <c r="EA35" s="88"/>
      <c r="EB35" s="63"/>
      <c r="EC35" s="63"/>
      <c r="ED35" s="63"/>
      <c r="EE35" s="88"/>
      <c r="EF35" s="63"/>
      <c r="EG35" s="63"/>
      <c r="EH35" s="63"/>
      <c r="EI35" s="88"/>
      <c r="EJ35" s="63"/>
      <c r="EK35" s="63"/>
      <c r="EL35" s="63"/>
      <c r="EM35" s="88"/>
      <c r="EN35" s="63"/>
      <c r="EO35" s="63"/>
      <c r="EP35" s="63"/>
      <c r="EQ35" s="88"/>
      <c r="ER35" s="63"/>
      <c r="ES35" s="63"/>
      <c r="ET35" s="63"/>
      <c r="EU35" s="88"/>
      <c r="EV35" s="63"/>
      <c r="EW35" s="63"/>
      <c r="EX35" s="63"/>
      <c r="EY35" s="88"/>
      <c r="EZ35" s="63"/>
      <c r="FA35" s="63"/>
      <c r="FB35" s="63"/>
      <c r="FC35" s="88"/>
      <c r="FD35" s="63"/>
      <c r="FE35" s="63"/>
      <c r="FF35" s="63"/>
      <c r="FG35" s="88"/>
      <c r="FH35" s="63"/>
      <c r="FI35" s="63"/>
      <c r="FJ35" s="63"/>
      <c r="FK35" s="88"/>
      <c r="FL35" s="63"/>
      <c r="FM35" s="63"/>
      <c r="FN35" s="63"/>
      <c r="FO35" s="88"/>
      <c r="FP35" s="63"/>
      <c r="FQ35" s="63"/>
      <c r="FR35" s="63"/>
      <c r="FS35" s="198"/>
      <c r="FT35" s="63"/>
      <c r="FU35" s="63"/>
      <c r="FV35" s="187"/>
      <c r="FW35" s="88"/>
      <c r="FX35" s="63"/>
      <c r="FY35" s="63"/>
      <c r="FZ35" s="187"/>
      <c r="GA35" s="88"/>
      <c r="GB35" s="63"/>
      <c r="GC35" s="63"/>
      <c r="GD35" s="187"/>
      <c r="GE35" s="88"/>
      <c r="GF35" s="63"/>
      <c r="GG35" s="63"/>
      <c r="GH35" s="187"/>
      <c r="GI35" s="88"/>
      <c r="GJ35" s="63"/>
      <c r="GK35" s="63"/>
      <c r="GL35" s="187"/>
      <c r="GM35" s="88"/>
      <c r="GN35" s="63"/>
      <c r="GO35" s="63"/>
      <c r="GP35" s="63"/>
      <c r="GQ35" s="88"/>
      <c r="GR35" s="63"/>
      <c r="GS35" s="63"/>
      <c r="GT35" s="63"/>
      <c r="GU35" s="88"/>
      <c r="GV35" s="63"/>
      <c r="GW35" s="63"/>
      <c r="GX35" s="63"/>
      <c r="GY35" s="88"/>
      <c r="GZ35" s="63"/>
      <c r="HA35" s="63"/>
      <c r="HB35" s="63"/>
      <c r="HC35" s="88"/>
      <c r="HD35" s="63"/>
      <c r="HE35" s="63"/>
      <c r="HF35" s="63"/>
      <c r="HG35" s="88"/>
      <c r="HH35" s="63"/>
      <c r="HI35" s="63"/>
      <c r="HJ35" s="63"/>
      <c r="HK35" s="88"/>
      <c r="HL35" s="63"/>
      <c r="HM35" s="63"/>
      <c r="HN35" s="63"/>
      <c r="HO35" s="88"/>
      <c r="HP35" s="63"/>
      <c r="HQ35" s="63"/>
      <c r="HR35" s="63"/>
      <c r="HS35" s="88"/>
      <c r="HT35" s="63"/>
      <c r="HU35" s="63"/>
      <c r="HV35" s="63"/>
      <c r="HW35" s="88"/>
      <c r="HX35" s="63"/>
      <c r="HY35" s="63"/>
      <c r="HZ35" s="63"/>
      <c r="IA35" s="88"/>
      <c r="IB35" s="63"/>
      <c r="IC35" s="63"/>
      <c r="ID35" s="63"/>
      <c r="IE35" s="88"/>
      <c r="IF35" s="63"/>
      <c r="IG35" s="63"/>
      <c r="IH35" s="63"/>
      <c r="II35" s="88"/>
      <c r="IJ35" s="63"/>
      <c r="IK35" s="63"/>
      <c r="IL35" s="63"/>
      <c r="IM35" s="88"/>
      <c r="IN35" s="63"/>
      <c r="IO35" s="63"/>
      <c r="IP35" s="63"/>
      <c r="IQ35" s="88"/>
      <c r="IR35" s="63"/>
      <c r="IS35" s="63"/>
      <c r="IT35" s="63"/>
      <c r="IU35" s="88"/>
      <c r="IV35" s="63"/>
      <c r="IW35" s="63"/>
      <c r="IX35" s="63"/>
      <c r="IY35" s="88"/>
      <c r="IZ35" s="63"/>
      <c r="JA35" s="63"/>
      <c r="JB35" s="63"/>
      <c r="JC35" s="88"/>
      <c r="JD35" s="63"/>
      <c r="JE35" s="63"/>
      <c r="JF35" s="63"/>
      <c r="JG35" s="88"/>
      <c r="JH35" s="63"/>
      <c r="JI35" s="63"/>
      <c r="JJ35" s="63"/>
      <c r="JK35" s="88"/>
      <c r="JL35" s="63"/>
      <c r="JM35" s="63"/>
      <c r="JN35" s="63"/>
      <c r="JO35" s="88"/>
      <c r="JP35" s="63"/>
      <c r="JQ35" s="63"/>
      <c r="JR35" s="63"/>
      <c r="JS35" s="88"/>
      <c r="JT35" s="63"/>
      <c r="JU35" s="63"/>
      <c r="JV35" s="63"/>
      <c r="JW35" s="63"/>
      <c r="JX35" s="63"/>
      <c r="JY35" s="63"/>
      <c r="JZ35" s="63"/>
      <c r="KA35" s="88"/>
      <c r="KB35" s="63"/>
      <c r="KC35" s="63"/>
      <c r="KD35" s="187"/>
      <c r="KE35" s="88"/>
      <c r="KF35" s="63"/>
      <c r="KG35" s="63"/>
      <c r="KH35" s="187"/>
      <c r="KI35" s="88"/>
      <c r="KJ35" s="63"/>
      <c r="KK35" s="63"/>
      <c r="KL35" s="187"/>
      <c r="KM35" s="88"/>
      <c r="KN35" s="63"/>
      <c r="KO35" s="63"/>
      <c r="KP35" s="187"/>
      <c r="KQ35" s="88"/>
      <c r="KR35" s="63"/>
      <c r="KS35" s="63"/>
      <c r="KT35" s="187"/>
      <c r="KU35" s="88"/>
      <c r="KV35" s="63"/>
      <c r="KW35" s="63"/>
      <c r="KX35" s="187"/>
      <c r="KY35" s="88"/>
      <c r="KZ35" s="63"/>
      <c r="LA35" s="63"/>
      <c r="LB35" s="187"/>
      <c r="LC35" s="88"/>
      <c r="LD35" s="63"/>
      <c r="LE35" s="63"/>
      <c r="LF35" s="187"/>
      <c r="LG35" s="88"/>
      <c r="LH35" s="63"/>
      <c r="LI35" s="63"/>
      <c r="LJ35" s="187"/>
      <c r="LK35" s="88"/>
      <c r="LL35" s="63"/>
      <c r="LM35" s="63"/>
      <c r="LN35" s="187"/>
      <c r="LO35" s="88"/>
      <c r="LP35" s="63"/>
      <c r="LQ35" s="63"/>
      <c r="LR35" s="187"/>
      <c r="LS35" s="88"/>
      <c r="LT35" s="63"/>
      <c r="LU35" s="63"/>
      <c r="LV35" s="187"/>
      <c r="LW35" s="88"/>
      <c r="LX35" s="63"/>
      <c r="LY35" s="63"/>
      <c r="LZ35" s="187"/>
      <c r="MA35" s="88"/>
      <c r="MB35" s="63"/>
      <c r="MC35" s="63"/>
      <c r="MD35" s="187"/>
      <c r="ME35" s="88"/>
      <c r="MF35" s="63"/>
      <c r="MG35" s="63"/>
      <c r="MH35" s="187"/>
      <c r="MI35" s="88"/>
      <c r="MJ35" s="63"/>
      <c r="MK35" s="63"/>
      <c r="ML35" s="187"/>
      <c r="MM35" s="88"/>
      <c r="MN35" s="63"/>
      <c r="MO35" s="63"/>
      <c r="MP35" s="187"/>
      <c r="MQ35" s="88"/>
      <c r="MR35" s="63"/>
      <c r="MS35" s="63"/>
      <c r="MT35" s="187"/>
      <c r="MU35" s="88"/>
      <c r="MV35" s="63"/>
      <c r="MW35" s="63"/>
      <c r="MX35" s="187"/>
      <c r="MY35" s="88"/>
      <c r="MZ35" s="63"/>
      <c r="NA35" s="63"/>
      <c r="NB35" s="187"/>
      <c r="NC35" s="88"/>
      <c r="ND35" s="63"/>
      <c r="NE35" s="63"/>
      <c r="NF35" s="187"/>
      <c r="NG35" s="88"/>
      <c r="NH35" s="63"/>
      <c r="NI35" s="63"/>
      <c r="NJ35" s="187"/>
      <c r="NK35" s="88"/>
      <c r="NL35" s="63"/>
      <c r="NM35" s="63"/>
      <c r="NN35" s="187"/>
      <c r="NO35" s="88"/>
      <c r="NP35" s="63"/>
      <c r="NQ35" s="63"/>
      <c r="NR35" s="187"/>
      <c r="NS35" s="88"/>
      <c r="NT35" s="63"/>
      <c r="NU35" s="63"/>
      <c r="NV35" s="187"/>
      <c r="NW35" s="88"/>
      <c r="NX35" s="63"/>
      <c r="NY35" s="63"/>
      <c r="NZ35" s="187"/>
      <c r="OA35" s="88"/>
      <c r="OB35" s="63"/>
      <c r="OC35" s="63"/>
      <c r="OD35" s="63"/>
      <c r="OE35" s="88"/>
      <c r="OF35" s="63"/>
      <c r="OG35" s="63"/>
      <c r="OH35" s="63"/>
      <c r="OI35" s="88"/>
      <c r="OJ35" s="63"/>
      <c r="OK35" s="63"/>
      <c r="OL35" s="63"/>
      <c r="OM35" s="88"/>
      <c r="ON35" s="63"/>
      <c r="OO35" s="63"/>
      <c r="OP35" s="63"/>
      <c r="OQ35" s="198"/>
      <c r="OR35" s="63"/>
      <c r="OS35" s="63"/>
      <c r="OT35" s="63"/>
      <c r="OU35" s="88"/>
      <c r="OV35" s="63"/>
      <c r="OW35" s="63"/>
      <c r="OX35" s="63"/>
      <c r="OY35" s="198"/>
      <c r="OZ35" s="63"/>
      <c r="PA35" s="63"/>
      <c r="PB35" s="63"/>
      <c r="PC35" s="88"/>
      <c r="PD35" s="63"/>
      <c r="PE35" s="63"/>
      <c r="PF35" s="63"/>
      <c r="PG35" s="198"/>
      <c r="PH35" s="63"/>
      <c r="PI35" s="63"/>
      <c r="PJ35" s="63"/>
      <c r="PK35" s="88"/>
      <c r="PL35" s="63"/>
      <c r="PM35" s="63"/>
      <c r="PN35" s="63"/>
      <c r="PO35" s="198"/>
      <c r="PP35" s="63"/>
      <c r="PQ35" s="63"/>
      <c r="PR35" s="63"/>
      <c r="PS35" s="88"/>
      <c r="PT35" s="63"/>
      <c r="PU35" s="63"/>
      <c r="PV35" s="63"/>
      <c r="PW35" s="198"/>
      <c r="PX35" s="63"/>
      <c r="PY35" s="63"/>
      <c r="PZ35" s="63"/>
      <c r="QA35" s="88"/>
      <c r="QB35" s="63"/>
      <c r="QC35" s="63"/>
      <c r="QD35" s="63"/>
      <c r="QE35" s="198"/>
      <c r="QF35" s="63"/>
      <c r="QG35" s="63"/>
      <c r="QH35" s="63"/>
      <c r="QI35" s="88"/>
      <c r="QJ35" s="63"/>
      <c r="QK35" s="63"/>
      <c r="QL35" s="63"/>
      <c r="QM35" s="198"/>
      <c r="QN35" s="63"/>
      <c r="QO35" s="63"/>
      <c r="QP35" s="63"/>
      <c r="QQ35" s="198"/>
      <c r="QR35" s="63"/>
      <c r="QS35" s="63"/>
      <c r="QT35" s="63"/>
      <c r="QU35" s="198"/>
      <c r="QV35" s="63"/>
      <c r="QW35" s="63"/>
      <c r="QX35" s="63"/>
      <c r="QY35" s="198"/>
      <c r="QZ35" s="63"/>
      <c r="RA35" s="63"/>
      <c r="RB35" s="63"/>
      <c r="RC35" s="88">
        <v>450</v>
      </c>
      <c r="RD35" s="63">
        <v>450</v>
      </c>
      <c r="RE35" s="63">
        <v>276</v>
      </c>
      <c r="RF35" s="63">
        <v>230</v>
      </c>
      <c r="RG35" s="198"/>
      <c r="RH35" s="63"/>
      <c r="RI35" s="63"/>
      <c r="RJ35" s="63"/>
      <c r="RK35" s="88"/>
      <c r="RL35" s="63"/>
      <c r="RM35" s="63"/>
      <c r="RN35" s="63"/>
      <c r="RO35" s="198"/>
      <c r="RP35" s="63"/>
      <c r="RQ35" s="63"/>
      <c r="RR35" s="63"/>
      <c r="RS35" s="198"/>
      <c r="RT35" s="63"/>
      <c r="RU35" s="63"/>
      <c r="RV35" s="63"/>
      <c r="RW35" s="63"/>
      <c r="RX35" s="63"/>
      <c r="RY35" s="63"/>
      <c r="RZ35" s="63"/>
      <c r="SA35" s="88"/>
      <c r="SB35" s="63"/>
      <c r="SC35" s="63"/>
      <c r="SD35" s="63"/>
      <c r="SE35" s="198"/>
      <c r="SF35" s="63"/>
      <c r="SG35" s="63"/>
      <c r="SH35" s="63"/>
      <c r="SI35" s="198"/>
      <c r="SJ35" s="63"/>
      <c r="SK35" s="63"/>
      <c r="SL35" s="63"/>
      <c r="SM35" s="198"/>
      <c r="SN35" s="63"/>
      <c r="SO35" s="63"/>
      <c r="SP35" s="63"/>
      <c r="SQ35" s="198"/>
      <c r="SR35" s="63"/>
      <c r="SS35" s="63"/>
      <c r="ST35" s="63"/>
      <c r="SU35" s="198"/>
      <c r="SV35" s="63"/>
      <c r="SW35" s="63"/>
      <c r="SX35" s="63"/>
      <c r="SY35" s="198"/>
      <c r="SZ35" s="63"/>
      <c r="TA35" s="63"/>
      <c r="TB35" s="198"/>
      <c r="TC35" s="198"/>
      <c r="TD35" s="63"/>
      <c r="TE35" s="63"/>
      <c r="TF35" s="63"/>
      <c r="TG35" s="198"/>
      <c r="TH35" s="63"/>
      <c r="TI35" s="63"/>
      <c r="TJ35" s="89"/>
      <c r="TK35" s="198"/>
      <c r="TL35" s="63"/>
      <c r="TM35" s="63"/>
      <c r="TN35" s="89"/>
      <c r="TO35" s="198"/>
      <c r="TP35" s="63"/>
      <c r="TQ35" s="63"/>
      <c r="TR35" s="89"/>
      <c r="TS35" s="267"/>
      <c r="TT35" s="267"/>
      <c r="TU35" s="267"/>
      <c r="TV35" s="267"/>
      <c r="TW35" s="267"/>
      <c r="TX35" s="267"/>
      <c r="TY35" s="267"/>
    </row>
    <row r="36" spans="1:545" outlineLevel="1" x14ac:dyDescent="0.2">
      <c r="A36" s="101" t="s">
        <v>338</v>
      </c>
      <c r="B36" s="102" t="s">
        <v>339</v>
      </c>
      <c r="C36" s="88">
        <f t="shared" si="1026"/>
        <v>0</v>
      </c>
      <c r="D36" s="88">
        <f t="shared" si="1027"/>
        <v>4800</v>
      </c>
      <c r="E36" s="88">
        <f t="shared" si="1028"/>
        <v>0</v>
      </c>
      <c r="F36" s="88">
        <f t="shared" si="1029"/>
        <v>0</v>
      </c>
      <c r="G36" s="88"/>
      <c r="H36" s="63"/>
      <c r="I36" s="63"/>
      <c r="J36" s="63"/>
      <c r="K36" s="88"/>
      <c r="L36" s="63"/>
      <c r="M36" s="63"/>
      <c r="N36" s="63"/>
      <c r="O36" s="88"/>
      <c r="P36" s="63"/>
      <c r="Q36" s="63"/>
      <c r="R36" s="63"/>
      <c r="S36" s="88"/>
      <c r="T36" s="63"/>
      <c r="U36" s="63"/>
      <c r="V36" s="63"/>
      <c r="W36" s="88"/>
      <c r="X36" s="63"/>
      <c r="Y36" s="63"/>
      <c r="Z36" s="63"/>
      <c r="AA36" s="88"/>
      <c r="AB36" s="63"/>
      <c r="AC36" s="63"/>
      <c r="AD36" s="63"/>
      <c r="AE36" s="88"/>
      <c r="AF36" s="63"/>
      <c r="AG36" s="63"/>
      <c r="AH36" s="63"/>
      <c r="AI36" s="88"/>
      <c r="AJ36" s="63"/>
      <c r="AK36" s="63"/>
      <c r="AL36" s="63"/>
      <c r="AM36" s="88"/>
      <c r="AN36" s="63"/>
      <c r="AO36" s="63"/>
      <c r="AP36" s="63"/>
      <c r="AQ36" s="88"/>
      <c r="AR36" s="63"/>
      <c r="AS36" s="63"/>
      <c r="AT36" s="63"/>
      <c r="AU36" s="88"/>
      <c r="AV36" s="63"/>
      <c r="AW36" s="63"/>
      <c r="AX36" s="63"/>
      <c r="AY36" s="88"/>
      <c r="AZ36" s="63"/>
      <c r="BA36" s="63"/>
      <c r="BB36" s="63"/>
      <c r="BC36" s="88"/>
      <c r="BD36" s="63"/>
      <c r="BE36" s="63"/>
      <c r="BF36" s="63"/>
      <c r="BG36" s="88"/>
      <c r="BH36" s="63"/>
      <c r="BI36" s="63"/>
      <c r="BJ36" s="63"/>
      <c r="BK36" s="88"/>
      <c r="BL36" s="63"/>
      <c r="BM36" s="63"/>
      <c r="BN36" s="63"/>
      <c r="BO36" s="88"/>
      <c r="BP36" s="63"/>
      <c r="BQ36" s="63"/>
      <c r="BR36" s="63"/>
      <c r="BS36" s="88"/>
      <c r="BT36" s="63"/>
      <c r="BU36" s="63"/>
      <c r="BV36" s="63"/>
      <c r="BW36" s="88"/>
      <c r="BX36" s="63"/>
      <c r="BY36" s="63"/>
      <c r="BZ36" s="63"/>
      <c r="CA36" s="88"/>
      <c r="CB36" s="63"/>
      <c r="CC36" s="63"/>
      <c r="CD36" s="63"/>
      <c r="CE36" s="88"/>
      <c r="CF36" s="63"/>
      <c r="CG36" s="63"/>
      <c r="CH36" s="63"/>
      <c r="CI36" s="88"/>
      <c r="CJ36" s="63"/>
      <c r="CK36" s="63"/>
      <c r="CL36" s="63"/>
      <c r="CM36" s="88"/>
      <c r="CN36" s="63"/>
      <c r="CO36" s="63"/>
      <c r="CP36" s="63"/>
      <c r="CQ36" s="88"/>
      <c r="CR36" s="63"/>
      <c r="CS36" s="63"/>
      <c r="CT36" s="63"/>
      <c r="CU36" s="88"/>
      <c r="CV36" s="63"/>
      <c r="CW36" s="63"/>
      <c r="CX36" s="63"/>
      <c r="CY36" s="88"/>
      <c r="CZ36" s="63"/>
      <c r="DA36" s="63"/>
      <c r="DB36" s="63"/>
      <c r="DC36" s="88"/>
      <c r="DD36" s="63"/>
      <c r="DE36" s="63"/>
      <c r="DF36" s="63"/>
      <c r="DG36" s="88"/>
      <c r="DH36" s="63"/>
      <c r="DI36" s="63"/>
      <c r="DJ36" s="63"/>
      <c r="DK36" s="88"/>
      <c r="DL36" s="63"/>
      <c r="DM36" s="63"/>
      <c r="DN36" s="63"/>
      <c r="DO36" s="88"/>
      <c r="DP36" s="63"/>
      <c r="DQ36" s="63"/>
      <c r="DR36" s="63"/>
      <c r="DS36" s="88"/>
      <c r="DT36" s="63"/>
      <c r="DU36" s="63"/>
      <c r="DV36" s="63"/>
      <c r="DW36" s="88"/>
      <c r="DX36" s="63"/>
      <c r="DY36" s="63"/>
      <c r="DZ36" s="63"/>
      <c r="EA36" s="88"/>
      <c r="EB36" s="63"/>
      <c r="EC36" s="63"/>
      <c r="ED36" s="63"/>
      <c r="EE36" s="88"/>
      <c r="EF36" s="63"/>
      <c r="EG36" s="63"/>
      <c r="EH36" s="63"/>
      <c r="EI36" s="88"/>
      <c r="EJ36" s="63"/>
      <c r="EK36" s="63"/>
      <c r="EL36" s="63"/>
      <c r="EM36" s="88"/>
      <c r="EN36" s="63"/>
      <c r="EO36" s="63"/>
      <c r="EP36" s="63"/>
      <c r="EQ36" s="88"/>
      <c r="ER36" s="63"/>
      <c r="ES36" s="63"/>
      <c r="ET36" s="63"/>
      <c r="EU36" s="88"/>
      <c r="EV36" s="63"/>
      <c r="EW36" s="63"/>
      <c r="EX36" s="63"/>
      <c r="EY36" s="88"/>
      <c r="EZ36" s="63"/>
      <c r="FA36" s="63"/>
      <c r="FB36" s="63"/>
      <c r="FC36" s="88"/>
      <c r="FD36" s="63"/>
      <c r="FE36" s="63"/>
      <c r="FF36" s="63"/>
      <c r="FG36" s="88"/>
      <c r="FH36" s="63"/>
      <c r="FI36" s="63"/>
      <c r="FJ36" s="63"/>
      <c r="FK36" s="88"/>
      <c r="FL36" s="63"/>
      <c r="FM36" s="63"/>
      <c r="FN36" s="63"/>
      <c r="FO36" s="88"/>
      <c r="FP36" s="63"/>
      <c r="FQ36" s="63"/>
      <c r="FR36" s="63"/>
      <c r="FS36" s="198"/>
      <c r="FT36" s="63"/>
      <c r="FU36" s="63"/>
      <c r="FV36" s="187"/>
      <c r="FW36" s="88"/>
      <c r="FX36" s="63"/>
      <c r="FY36" s="63"/>
      <c r="FZ36" s="187"/>
      <c r="GA36" s="88"/>
      <c r="GB36" s="63"/>
      <c r="GC36" s="63"/>
      <c r="GD36" s="187"/>
      <c r="GE36" s="88"/>
      <c r="GF36" s="63"/>
      <c r="GG36" s="63"/>
      <c r="GH36" s="187"/>
      <c r="GI36" s="88"/>
      <c r="GJ36" s="63"/>
      <c r="GK36" s="63"/>
      <c r="GL36" s="187"/>
      <c r="GM36" s="88"/>
      <c r="GN36" s="63"/>
      <c r="GO36" s="63"/>
      <c r="GP36" s="63"/>
      <c r="GQ36" s="88"/>
      <c r="GR36" s="63"/>
      <c r="GS36" s="63"/>
      <c r="GT36" s="63"/>
      <c r="GU36" s="88"/>
      <c r="GV36" s="63"/>
      <c r="GW36" s="63"/>
      <c r="GX36" s="63"/>
      <c r="GY36" s="88"/>
      <c r="GZ36" s="63"/>
      <c r="HA36" s="63"/>
      <c r="HB36" s="63"/>
      <c r="HC36" s="88"/>
      <c r="HD36" s="63"/>
      <c r="HE36" s="63"/>
      <c r="HF36" s="63"/>
      <c r="HG36" s="88"/>
      <c r="HH36" s="63"/>
      <c r="HI36" s="63"/>
      <c r="HJ36" s="63"/>
      <c r="HK36" s="88"/>
      <c r="HL36" s="63"/>
      <c r="HM36" s="63"/>
      <c r="HN36" s="63"/>
      <c r="HO36" s="88"/>
      <c r="HP36" s="63"/>
      <c r="HQ36" s="63"/>
      <c r="HR36" s="63"/>
      <c r="HS36" s="88"/>
      <c r="HT36" s="63"/>
      <c r="HU36" s="63"/>
      <c r="HV36" s="63"/>
      <c r="HW36" s="88"/>
      <c r="HX36" s="63"/>
      <c r="HY36" s="63"/>
      <c r="HZ36" s="63"/>
      <c r="IA36" s="88"/>
      <c r="IB36" s="63"/>
      <c r="IC36" s="63"/>
      <c r="ID36" s="63"/>
      <c r="IE36" s="88"/>
      <c r="IF36" s="63"/>
      <c r="IG36" s="63"/>
      <c r="IH36" s="63"/>
      <c r="II36" s="88"/>
      <c r="IJ36" s="63"/>
      <c r="IK36" s="63"/>
      <c r="IL36" s="63"/>
      <c r="IM36" s="88"/>
      <c r="IN36" s="63"/>
      <c r="IO36" s="63"/>
      <c r="IP36" s="63"/>
      <c r="IQ36" s="88"/>
      <c r="IR36" s="63"/>
      <c r="IS36" s="63"/>
      <c r="IT36" s="63"/>
      <c r="IU36" s="88"/>
      <c r="IV36" s="63"/>
      <c r="IW36" s="63"/>
      <c r="IX36" s="63"/>
      <c r="IY36" s="88"/>
      <c r="IZ36" s="63"/>
      <c r="JA36" s="63"/>
      <c r="JB36" s="63"/>
      <c r="JC36" s="88"/>
      <c r="JD36" s="63"/>
      <c r="JE36" s="63"/>
      <c r="JF36" s="63"/>
      <c r="JG36" s="88"/>
      <c r="JH36" s="63"/>
      <c r="JI36" s="63"/>
      <c r="JJ36" s="63"/>
      <c r="JK36" s="88"/>
      <c r="JL36" s="63"/>
      <c r="JM36" s="63"/>
      <c r="JN36" s="63"/>
      <c r="JO36" s="88"/>
      <c r="JP36" s="63"/>
      <c r="JQ36" s="63"/>
      <c r="JR36" s="63"/>
      <c r="JS36" s="88"/>
      <c r="JT36" s="63"/>
      <c r="JU36" s="63"/>
      <c r="JV36" s="63"/>
      <c r="JW36" s="63"/>
      <c r="JX36" s="63"/>
      <c r="JY36" s="63"/>
      <c r="JZ36" s="63"/>
      <c r="KA36" s="88"/>
      <c r="KB36" s="63"/>
      <c r="KC36" s="63"/>
      <c r="KD36" s="187"/>
      <c r="KE36" s="88"/>
      <c r="KF36" s="63"/>
      <c r="KG36" s="63"/>
      <c r="KH36" s="187"/>
      <c r="KI36" s="88"/>
      <c r="KJ36" s="63"/>
      <c r="KK36" s="63"/>
      <c r="KL36" s="187"/>
      <c r="KM36" s="88"/>
      <c r="KN36" s="63"/>
      <c r="KO36" s="63"/>
      <c r="KP36" s="187"/>
      <c r="KQ36" s="88"/>
      <c r="KR36" s="63"/>
      <c r="KS36" s="63"/>
      <c r="KT36" s="187"/>
      <c r="KU36" s="88"/>
      <c r="KV36" s="63"/>
      <c r="KW36" s="63"/>
      <c r="KX36" s="187"/>
      <c r="KY36" s="88"/>
      <c r="KZ36" s="63"/>
      <c r="LA36" s="63"/>
      <c r="LB36" s="187"/>
      <c r="LC36" s="88"/>
      <c r="LD36" s="63"/>
      <c r="LE36" s="63"/>
      <c r="LF36" s="187"/>
      <c r="LG36" s="88"/>
      <c r="LH36" s="63"/>
      <c r="LI36" s="63"/>
      <c r="LJ36" s="187"/>
      <c r="LK36" s="88"/>
      <c r="LL36" s="63"/>
      <c r="LM36" s="63"/>
      <c r="LN36" s="187"/>
      <c r="LO36" s="88"/>
      <c r="LP36" s="63"/>
      <c r="LQ36" s="63"/>
      <c r="LR36" s="187"/>
      <c r="LS36" s="88"/>
      <c r="LT36" s="63"/>
      <c r="LU36" s="63"/>
      <c r="LV36" s="187"/>
      <c r="LW36" s="88"/>
      <c r="LX36" s="63"/>
      <c r="LY36" s="63"/>
      <c r="LZ36" s="187"/>
      <c r="MA36" s="88"/>
      <c r="MB36" s="63"/>
      <c r="MC36" s="63"/>
      <c r="MD36" s="187"/>
      <c r="ME36" s="88"/>
      <c r="MF36" s="63"/>
      <c r="MG36" s="63"/>
      <c r="MH36" s="187"/>
      <c r="MI36" s="88"/>
      <c r="MJ36" s="63"/>
      <c r="MK36" s="63"/>
      <c r="ML36" s="187"/>
      <c r="MM36" s="88"/>
      <c r="MN36" s="63"/>
      <c r="MO36" s="63"/>
      <c r="MP36" s="187"/>
      <c r="MQ36" s="88"/>
      <c r="MR36" s="63"/>
      <c r="MS36" s="63"/>
      <c r="MT36" s="187"/>
      <c r="MU36" s="88"/>
      <c r="MV36" s="63"/>
      <c r="MW36" s="63"/>
      <c r="MX36" s="187"/>
      <c r="MY36" s="88"/>
      <c r="MZ36" s="63"/>
      <c r="NA36" s="63"/>
      <c r="NB36" s="187"/>
      <c r="NC36" s="88"/>
      <c r="ND36" s="63"/>
      <c r="NE36" s="63"/>
      <c r="NF36" s="187"/>
      <c r="NG36" s="88"/>
      <c r="NH36" s="63"/>
      <c r="NI36" s="63"/>
      <c r="NJ36" s="187"/>
      <c r="NK36" s="88"/>
      <c r="NL36" s="63"/>
      <c r="NM36" s="63"/>
      <c r="NN36" s="187"/>
      <c r="NO36" s="88"/>
      <c r="NP36" s="63"/>
      <c r="NQ36" s="63"/>
      <c r="NR36" s="187"/>
      <c r="NS36" s="88"/>
      <c r="NT36" s="63"/>
      <c r="NU36" s="63"/>
      <c r="NV36" s="187"/>
      <c r="NW36" s="88"/>
      <c r="NX36" s="63"/>
      <c r="NY36" s="63"/>
      <c r="NZ36" s="187"/>
      <c r="OA36" s="88"/>
      <c r="OB36" s="63"/>
      <c r="OC36" s="63"/>
      <c r="OD36" s="63"/>
      <c r="OE36" s="88"/>
      <c r="OF36" s="63"/>
      <c r="OG36" s="63"/>
      <c r="OH36" s="63"/>
      <c r="OI36" s="88"/>
      <c r="OJ36" s="63"/>
      <c r="OK36" s="63"/>
      <c r="OL36" s="63"/>
      <c r="OM36" s="88"/>
      <c r="ON36" s="63"/>
      <c r="OO36" s="63"/>
      <c r="OP36" s="63"/>
      <c r="OQ36" s="198"/>
      <c r="OR36" s="63"/>
      <c r="OS36" s="63"/>
      <c r="OT36" s="63"/>
      <c r="OU36" s="88"/>
      <c r="OV36" s="63"/>
      <c r="OW36" s="63"/>
      <c r="OX36" s="63"/>
      <c r="OY36" s="198"/>
      <c r="OZ36" s="63"/>
      <c r="PA36" s="63"/>
      <c r="PB36" s="63"/>
      <c r="PC36" s="88"/>
      <c r="PD36" s="63"/>
      <c r="PE36" s="63"/>
      <c r="PF36" s="63"/>
      <c r="PG36" s="198"/>
      <c r="PH36" s="63"/>
      <c r="PI36" s="63"/>
      <c r="PJ36" s="63"/>
      <c r="PK36" s="88"/>
      <c r="PL36" s="63"/>
      <c r="PM36" s="63"/>
      <c r="PN36" s="63"/>
      <c r="PO36" s="198"/>
      <c r="PP36" s="63"/>
      <c r="PQ36" s="63"/>
      <c r="PR36" s="63"/>
      <c r="PS36" s="88"/>
      <c r="PT36" s="63"/>
      <c r="PU36" s="63"/>
      <c r="PV36" s="63"/>
      <c r="PW36" s="198"/>
      <c r="PX36" s="63"/>
      <c r="PY36" s="63"/>
      <c r="PZ36" s="63"/>
      <c r="QA36" s="88"/>
      <c r="QB36" s="63"/>
      <c r="QC36" s="63"/>
      <c r="QD36" s="63"/>
      <c r="QE36" s="198"/>
      <c r="QF36" s="63"/>
      <c r="QG36" s="63"/>
      <c r="QH36" s="63"/>
      <c r="QI36" s="88"/>
      <c r="QJ36" s="63"/>
      <c r="QK36" s="63"/>
      <c r="QL36" s="63"/>
      <c r="QM36" s="198"/>
      <c r="QN36" s="63"/>
      <c r="QO36" s="63"/>
      <c r="QP36" s="63"/>
      <c r="QQ36" s="198"/>
      <c r="QR36" s="63"/>
      <c r="QS36" s="63"/>
      <c r="QT36" s="63"/>
      <c r="QU36" s="198"/>
      <c r="QV36" s="63"/>
      <c r="QW36" s="63"/>
      <c r="QX36" s="63"/>
      <c r="QY36" s="198"/>
      <c r="QZ36" s="63"/>
      <c r="RA36" s="63"/>
      <c r="RB36" s="63"/>
      <c r="RC36" s="88">
        <v>0</v>
      </c>
      <c r="RD36" s="63">
        <v>4800</v>
      </c>
      <c r="RE36" s="63">
        <v>0</v>
      </c>
      <c r="RF36" s="63">
        <v>0</v>
      </c>
      <c r="RG36" s="198"/>
      <c r="RH36" s="63"/>
      <c r="RI36" s="63"/>
      <c r="RJ36" s="63"/>
      <c r="RK36" s="88"/>
      <c r="RL36" s="63"/>
      <c r="RM36" s="63"/>
      <c r="RN36" s="63"/>
      <c r="RO36" s="198"/>
      <c r="RP36" s="63"/>
      <c r="RQ36" s="63"/>
      <c r="RR36" s="63"/>
      <c r="RS36" s="198"/>
      <c r="RT36" s="63"/>
      <c r="RU36" s="63"/>
      <c r="RV36" s="63"/>
      <c r="RW36" s="63"/>
      <c r="RX36" s="63"/>
      <c r="RY36" s="63"/>
      <c r="RZ36" s="63"/>
      <c r="SA36" s="88"/>
      <c r="SB36" s="63"/>
      <c r="SC36" s="63"/>
      <c r="SD36" s="63"/>
      <c r="SE36" s="198"/>
      <c r="SF36" s="63"/>
      <c r="SG36" s="63"/>
      <c r="SH36" s="63"/>
      <c r="SI36" s="198"/>
      <c r="SJ36" s="63"/>
      <c r="SK36" s="63"/>
      <c r="SL36" s="63"/>
      <c r="SM36" s="198"/>
      <c r="SN36" s="63"/>
      <c r="SO36" s="63"/>
      <c r="SP36" s="63"/>
      <c r="SQ36" s="198"/>
      <c r="SR36" s="63"/>
      <c r="SS36" s="63"/>
      <c r="ST36" s="63"/>
      <c r="SU36" s="198"/>
      <c r="SV36" s="63"/>
      <c r="SW36" s="63"/>
      <c r="SX36" s="63"/>
      <c r="SY36" s="198"/>
      <c r="SZ36" s="63"/>
      <c r="TA36" s="63"/>
      <c r="TB36" s="198"/>
      <c r="TC36" s="198"/>
      <c r="TD36" s="63"/>
      <c r="TE36" s="63"/>
      <c r="TF36" s="63"/>
      <c r="TG36" s="198"/>
      <c r="TH36" s="63"/>
      <c r="TI36" s="63"/>
      <c r="TJ36" s="89"/>
      <c r="TK36" s="198"/>
      <c r="TL36" s="63"/>
      <c r="TM36" s="63"/>
      <c r="TN36" s="89"/>
      <c r="TO36" s="198"/>
      <c r="TP36" s="63"/>
      <c r="TQ36" s="63"/>
      <c r="TR36" s="89"/>
      <c r="TS36" s="267"/>
      <c r="TT36" s="267"/>
      <c r="TU36" s="267"/>
      <c r="TV36" s="267"/>
      <c r="TW36" s="267"/>
      <c r="TX36" s="267"/>
      <c r="TY36" s="267"/>
    </row>
    <row r="37" spans="1:545" outlineLevel="1" x14ac:dyDescent="0.2">
      <c r="A37" s="101" t="s">
        <v>340</v>
      </c>
      <c r="B37" s="102" t="s">
        <v>341</v>
      </c>
      <c r="C37" s="88">
        <f t="shared" si="1026"/>
        <v>6000</v>
      </c>
      <c r="D37" s="88">
        <f t="shared" si="1027"/>
        <v>6000</v>
      </c>
      <c r="E37" s="88">
        <f t="shared" si="1028"/>
        <v>4197.59</v>
      </c>
      <c r="F37" s="88">
        <f t="shared" si="1029"/>
        <v>4197.59</v>
      </c>
      <c r="G37" s="88"/>
      <c r="H37" s="63"/>
      <c r="I37" s="63"/>
      <c r="J37" s="63"/>
      <c r="K37" s="88"/>
      <c r="L37" s="63"/>
      <c r="M37" s="63"/>
      <c r="N37" s="63"/>
      <c r="O37" s="88"/>
      <c r="P37" s="63"/>
      <c r="Q37" s="63"/>
      <c r="R37" s="63"/>
      <c r="S37" s="88"/>
      <c r="T37" s="63"/>
      <c r="U37" s="63"/>
      <c r="V37" s="63"/>
      <c r="W37" s="88"/>
      <c r="X37" s="63"/>
      <c r="Y37" s="63"/>
      <c r="Z37" s="63"/>
      <c r="AA37" s="88"/>
      <c r="AB37" s="63"/>
      <c r="AC37" s="63"/>
      <c r="AD37" s="63"/>
      <c r="AE37" s="88"/>
      <c r="AF37" s="63"/>
      <c r="AG37" s="63"/>
      <c r="AH37" s="63"/>
      <c r="AI37" s="88"/>
      <c r="AJ37" s="63"/>
      <c r="AK37" s="63"/>
      <c r="AL37" s="63"/>
      <c r="AM37" s="88"/>
      <c r="AN37" s="63"/>
      <c r="AO37" s="63"/>
      <c r="AP37" s="63"/>
      <c r="AQ37" s="88"/>
      <c r="AR37" s="63"/>
      <c r="AS37" s="63"/>
      <c r="AT37" s="63"/>
      <c r="AU37" s="88"/>
      <c r="AV37" s="63"/>
      <c r="AW37" s="63"/>
      <c r="AX37" s="63"/>
      <c r="AY37" s="88"/>
      <c r="AZ37" s="63"/>
      <c r="BA37" s="63"/>
      <c r="BB37" s="63"/>
      <c r="BC37" s="88"/>
      <c r="BD37" s="63"/>
      <c r="BE37" s="63"/>
      <c r="BF37" s="63"/>
      <c r="BG37" s="88"/>
      <c r="BH37" s="63"/>
      <c r="BI37" s="63"/>
      <c r="BJ37" s="63"/>
      <c r="BK37" s="88"/>
      <c r="BL37" s="63"/>
      <c r="BM37" s="63"/>
      <c r="BN37" s="63"/>
      <c r="BO37" s="88"/>
      <c r="BP37" s="63"/>
      <c r="BQ37" s="63"/>
      <c r="BR37" s="63"/>
      <c r="BS37" s="88"/>
      <c r="BT37" s="63"/>
      <c r="BU37" s="63"/>
      <c r="BV37" s="63"/>
      <c r="BW37" s="88"/>
      <c r="BX37" s="63"/>
      <c r="BY37" s="63"/>
      <c r="BZ37" s="63"/>
      <c r="CA37" s="88"/>
      <c r="CB37" s="63"/>
      <c r="CC37" s="63"/>
      <c r="CD37" s="63"/>
      <c r="CE37" s="88"/>
      <c r="CF37" s="63"/>
      <c r="CG37" s="63"/>
      <c r="CH37" s="63"/>
      <c r="CI37" s="88"/>
      <c r="CJ37" s="63"/>
      <c r="CK37" s="63"/>
      <c r="CL37" s="63"/>
      <c r="CM37" s="88"/>
      <c r="CN37" s="63"/>
      <c r="CO37" s="63"/>
      <c r="CP37" s="63"/>
      <c r="CQ37" s="88"/>
      <c r="CR37" s="63"/>
      <c r="CS37" s="63"/>
      <c r="CT37" s="63"/>
      <c r="CU37" s="88"/>
      <c r="CV37" s="63"/>
      <c r="CW37" s="63"/>
      <c r="CX37" s="63"/>
      <c r="CY37" s="88"/>
      <c r="CZ37" s="63"/>
      <c r="DA37" s="63"/>
      <c r="DB37" s="63"/>
      <c r="DC37" s="88"/>
      <c r="DD37" s="63"/>
      <c r="DE37" s="63"/>
      <c r="DF37" s="63"/>
      <c r="DG37" s="88"/>
      <c r="DH37" s="63"/>
      <c r="DI37" s="63"/>
      <c r="DJ37" s="63"/>
      <c r="DK37" s="88"/>
      <c r="DL37" s="63"/>
      <c r="DM37" s="63"/>
      <c r="DN37" s="63"/>
      <c r="DO37" s="88"/>
      <c r="DP37" s="63"/>
      <c r="DQ37" s="63"/>
      <c r="DR37" s="63"/>
      <c r="DS37" s="88"/>
      <c r="DT37" s="63"/>
      <c r="DU37" s="63"/>
      <c r="DV37" s="63"/>
      <c r="DW37" s="88"/>
      <c r="DX37" s="63"/>
      <c r="DY37" s="63"/>
      <c r="DZ37" s="63"/>
      <c r="EA37" s="88"/>
      <c r="EB37" s="63"/>
      <c r="EC37" s="63"/>
      <c r="ED37" s="63"/>
      <c r="EE37" s="88"/>
      <c r="EF37" s="63"/>
      <c r="EG37" s="63"/>
      <c r="EH37" s="63"/>
      <c r="EI37" s="88"/>
      <c r="EJ37" s="63"/>
      <c r="EK37" s="63"/>
      <c r="EL37" s="63"/>
      <c r="EM37" s="88"/>
      <c r="EN37" s="63"/>
      <c r="EO37" s="63"/>
      <c r="EP37" s="63"/>
      <c r="EQ37" s="88"/>
      <c r="ER37" s="63"/>
      <c r="ES37" s="63"/>
      <c r="ET37" s="63"/>
      <c r="EU37" s="88"/>
      <c r="EV37" s="63"/>
      <c r="EW37" s="63"/>
      <c r="EX37" s="63"/>
      <c r="EY37" s="88"/>
      <c r="EZ37" s="63"/>
      <c r="FA37" s="63"/>
      <c r="FB37" s="63"/>
      <c r="FC37" s="88"/>
      <c r="FD37" s="63"/>
      <c r="FE37" s="63"/>
      <c r="FF37" s="63"/>
      <c r="FG37" s="88"/>
      <c r="FH37" s="63"/>
      <c r="FI37" s="63"/>
      <c r="FJ37" s="63"/>
      <c r="FK37" s="88"/>
      <c r="FL37" s="63"/>
      <c r="FM37" s="63"/>
      <c r="FN37" s="63"/>
      <c r="FO37" s="88"/>
      <c r="FP37" s="63"/>
      <c r="FQ37" s="63"/>
      <c r="FR37" s="63"/>
      <c r="FS37" s="198"/>
      <c r="FT37" s="63"/>
      <c r="FU37" s="63"/>
      <c r="FV37" s="187"/>
      <c r="FW37" s="88"/>
      <c r="FX37" s="63"/>
      <c r="FY37" s="63"/>
      <c r="FZ37" s="187"/>
      <c r="GA37" s="88"/>
      <c r="GB37" s="63"/>
      <c r="GC37" s="63"/>
      <c r="GD37" s="187"/>
      <c r="GE37" s="88"/>
      <c r="GF37" s="63"/>
      <c r="GG37" s="63"/>
      <c r="GH37" s="187"/>
      <c r="GI37" s="88"/>
      <c r="GJ37" s="63"/>
      <c r="GK37" s="63"/>
      <c r="GL37" s="187"/>
      <c r="GM37" s="88"/>
      <c r="GN37" s="63"/>
      <c r="GO37" s="63"/>
      <c r="GP37" s="63"/>
      <c r="GQ37" s="88"/>
      <c r="GR37" s="63"/>
      <c r="GS37" s="63"/>
      <c r="GT37" s="63"/>
      <c r="GU37" s="88"/>
      <c r="GV37" s="63"/>
      <c r="GW37" s="63"/>
      <c r="GX37" s="63"/>
      <c r="GY37" s="88"/>
      <c r="GZ37" s="63"/>
      <c r="HA37" s="63"/>
      <c r="HB37" s="63"/>
      <c r="HC37" s="88"/>
      <c r="HD37" s="63"/>
      <c r="HE37" s="63"/>
      <c r="HF37" s="63"/>
      <c r="HG37" s="88"/>
      <c r="HH37" s="63"/>
      <c r="HI37" s="63"/>
      <c r="HJ37" s="63"/>
      <c r="HK37" s="88"/>
      <c r="HL37" s="63"/>
      <c r="HM37" s="63"/>
      <c r="HN37" s="63"/>
      <c r="HO37" s="88"/>
      <c r="HP37" s="63"/>
      <c r="HQ37" s="63"/>
      <c r="HR37" s="63"/>
      <c r="HS37" s="88"/>
      <c r="HT37" s="63"/>
      <c r="HU37" s="63"/>
      <c r="HV37" s="63"/>
      <c r="HW37" s="88"/>
      <c r="HX37" s="63"/>
      <c r="HY37" s="63"/>
      <c r="HZ37" s="63"/>
      <c r="IA37" s="88"/>
      <c r="IB37" s="63"/>
      <c r="IC37" s="63"/>
      <c r="ID37" s="63"/>
      <c r="IE37" s="88"/>
      <c r="IF37" s="63"/>
      <c r="IG37" s="63"/>
      <c r="IH37" s="63"/>
      <c r="II37" s="88"/>
      <c r="IJ37" s="63"/>
      <c r="IK37" s="63"/>
      <c r="IL37" s="63"/>
      <c r="IM37" s="88"/>
      <c r="IN37" s="63"/>
      <c r="IO37" s="63"/>
      <c r="IP37" s="63"/>
      <c r="IQ37" s="88"/>
      <c r="IR37" s="63"/>
      <c r="IS37" s="63"/>
      <c r="IT37" s="63"/>
      <c r="IU37" s="88"/>
      <c r="IV37" s="63"/>
      <c r="IW37" s="63"/>
      <c r="IX37" s="63"/>
      <c r="IY37" s="88"/>
      <c r="IZ37" s="63"/>
      <c r="JA37" s="63"/>
      <c r="JB37" s="63"/>
      <c r="JC37" s="88"/>
      <c r="JD37" s="63"/>
      <c r="JE37" s="63"/>
      <c r="JF37" s="63"/>
      <c r="JG37" s="88"/>
      <c r="JH37" s="63"/>
      <c r="JI37" s="63"/>
      <c r="JJ37" s="63"/>
      <c r="JK37" s="88"/>
      <c r="JL37" s="63"/>
      <c r="JM37" s="63"/>
      <c r="JN37" s="63"/>
      <c r="JO37" s="88"/>
      <c r="JP37" s="63"/>
      <c r="JQ37" s="63"/>
      <c r="JR37" s="63"/>
      <c r="JS37" s="88"/>
      <c r="JT37" s="63"/>
      <c r="JU37" s="63"/>
      <c r="JV37" s="63"/>
      <c r="JW37" s="63"/>
      <c r="JX37" s="63"/>
      <c r="JY37" s="63"/>
      <c r="JZ37" s="63"/>
      <c r="KA37" s="88"/>
      <c r="KB37" s="63"/>
      <c r="KC37" s="63"/>
      <c r="KD37" s="187"/>
      <c r="KE37" s="88"/>
      <c r="KF37" s="63"/>
      <c r="KG37" s="63"/>
      <c r="KH37" s="187"/>
      <c r="KI37" s="88"/>
      <c r="KJ37" s="63"/>
      <c r="KK37" s="63"/>
      <c r="KL37" s="187"/>
      <c r="KM37" s="88"/>
      <c r="KN37" s="63"/>
      <c r="KO37" s="63"/>
      <c r="KP37" s="187"/>
      <c r="KQ37" s="88"/>
      <c r="KR37" s="63"/>
      <c r="KS37" s="63"/>
      <c r="KT37" s="187"/>
      <c r="KU37" s="88"/>
      <c r="KV37" s="63"/>
      <c r="KW37" s="63"/>
      <c r="KX37" s="187"/>
      <c r="KY37" s="88"/>
      <c r="KZ37" s="63"/>
      <c r="LA37" s="63"/>
      <c r="LB37" s="187"/>
      <c r="LC37" s="88"/>
      <c r="LD37" s="63"/>
      <c r="LE37" s="63"/>
      <c r="LF37" s="187"/>
      <c r="LG37" s="88"/>
      <c r="LH37" s="63"/>
      <c r="LI37" s="63"/>
      <c r="LJ37" s="187"/>
      <c r="LK37" s="88"/>
      <c r="LL37" s="63"/>
      <c r="LM37" s="63"/>
      <c r="LN37" s="187"/>
      <c r="LO37" s="88"/>
      <c r="LP37" s="63"/>
      <c r="LQ37" s="63"/>
      <c r="LR37" s="187"/>
      <c r="LS37" s="88"/>
      <c r="LT37" s="63"/>
      <c r="LU37" s="63"/>
      <c r="LV37" s="187"/>
      <c r="LW37" s="88"/>
      <c r="LX37" s="63"/>
      <c r="LY37" s="63"/>
      <c r="LZ37" s="187"/>
      <c r="MA37" s="88"/>
      <c r="MB37" s="63"/>
      <c r="MC37" s="63"/>
      <c r="MD37" s="187"/>
      <c r="ME37" s="88"/>
      <c r="MF37" s="63"/>
      <c r="MG37" s="63"/>
      <c r="MH37" s="187"/>
      <c r="MI37" s="88"/>
      <c r="MJ37" s="63"/>
      <c r="MK37" s="63"/>
      <c r="ML37" s="187"/>
      <c r="MM37" s="88"/>
      <c r="MN37" s="63"/>
      <c r="MO37" s="63"/>
      <c r="MP37" s="187"/>
      <c r="MQ37" s="88"/>
      <c r="MR37" s="63"/>
      <c r="MS37" s="63"/>
      <c r="MT37" s="187"/>
      <c r="MU37" s="88"/>
      <c r="MV37" s="63"/>
      <c r="MW37" s="63"/>
      <c r="MX37" s="187"/>
      <c r="MY37" s="88"/>
      <c r="MZ37" s="63"/>
      <c r="NA37" s="63"/>
      <c r="NB37" s="187"/>
      <c r="NC37" s="88"/>
      <c r="ND37" s="63"/>
      <c r="NE37" s="63"/>
      <c r="NF37" s="187"/>
      <c r="NG37" s="88"/>
      <c r="NH37" s="63"/>
      <c r="NI37" s="63"/>
      <c r="NJ37" s="187"/>
      <c r="NK37" s="88"/>
      <c r="NL37" s="63"/>
      <c r="NM37" s="63"/>
      <c r="NN37" s="187"/>
      <c r="NO37" s="88"/>
      <c r="NP37" s="63"/>
      <c r="NQ37" s="63"/>
      <c r="NR37" s="187"/>
      <c r="NS37" s="88"/>
      <c r="NT37" s="63"/>
      <c r="NU37" s="63"/>
      <c r="NV37" s="187"/>
      <c r="NW37" s="88"/>
      <c r="NX37" s="63"/>
      <c r="NY37" s="63"/>
      <c r="NZ37" s="187"/>
      <c r="OA37" s="88"/>
      <c r="OB37" s="63"/>
      <c r="OC37" s="63"/>
      <c r="OD37" s="63"/>
      <c r="OE37" s="88"/>
      <c r="OF37" s="63"/>
      <c r="OG37" s="63"/>
      <c r="OH37" s="63"/>
      <c r="OI37" s="88"/>
      <c r="OJ37" s="63"/>
      <c r="OK37" s="63"/>
      <c r="OL37" s="63"/>
      <c r="OM37" s="88"/>
      <c r="ON37" s="63"/>
      <c r="OO37" s="63"/>
      <c r="OP37" s="63"/>
      <c r="OQ37" s="198"/>
      <c r="OR37" s="63"/>
      <c r="OS37" s="63"/>
      <c r="OT37" s="63"/>
      <c r="OU37" s="88"/>
      <c r="OV37" s="63"/>
      <c r="OW37" s="63"/>
      <c r="OX37" s="63"/>
      <c r="OY37" s="198"/>
      <c r="OZ37" s="63"/>
      <c r="PA37" s="63"/>
      <c r="PB37" s="63"/>
      <c r="PC37" s="88"/>
      <c r="PD37" s="63"/>
      <c r="PE37" s="63"/>
      <c r="PF37" s="63"/>
      <c r="PG37" s="198"/>
      <c r="PH37" s="63"/>
      <c r="PI37" s="63"/>
      <c r="PJ37" s="63"/>
      <c r="PK37" s="88"/>
      <c r="PL37" s="63"/>
      <c r="PM37" s="63"/>
      <c r="PN37" s="63"/>
      <c r="PO37" s="198"/>
      <c r="PP37" s="63"/>
      <c r="PQ37" s="63"/>
      <c r="PR37" s="63"/>
      <c r="PS37" s="88"/>
      <c r="PT37" s="63"/>
      <c r="PU37" s="63"/>
      <c r="PV37" s="63"/>
      <c r="PW37" s="198"/>
      <c r="PX37" s="63"/>
      <c r="PY37" s="63"/>
      <c r="PZ37" s="63"/>
      <c r="QA37" s="88"/>
      <c r="QB37" s="63"/>
      <c r="QC37" s="63"/>
      <c r="QD37" s="63"/>
      <c r="QE37" s="198"/>
      <c r="QF37" s="63"/>
      <c r="QG37" s="63"/>
      <c r="QH37" s="63"/>
      <c r="QI37" s="88"/>
      <c r="QJ37" s="63"/>
      <c r="QK37" s="63"/>
      <c r="QL37" s="63"/>
      <c r="QM37" s="198"/>
      <c r="QN37" s="63"/>
      <c r="QO37" s="63"/>
      <c r="QP37" s="63"/>
      <c r="QQ37" s="198"/>
      <c r="QR37" s="63"/>
      <c r="QS37" s="63"/>
      <c r="QT37" s="63"/>
      <c r="QU37" s="198"/>
      <c r="QV37" s="63"/>
      <c r="QW37" s="63"/>
      <c r="QX37" s="63"/>
      <c r="QY37" s="198"/>
      <c r="QZ37" s="63"/>
      <c r="RA37" s="63"/>
      <c r="RB37" s="63"/>
      <c r="RC37" s="88"/>
      <c r="RD37" s="63"/>
      <c r="RE37" s="63"/>
      <c r="RF37" s="63"/>
      <c r="RG37" s="198"/>
      <c r="RH37" s="63"/>
      <c r="RI37" s="63"/>
      <c r="RJ37" s="63"/>
      <c r="RK37" s="88"/>
      <c r="RL37" s="63"/>
      <c r="RM37" s="63"/>
      <c r="RN37" s="63"/>
      <c r="RO37" s="198"/>
      <c r="RP37" s="63"/>
      <c r="RQ37" s="63"/>
      <c r="RR37" s="63"/>
      <c r="RS37" s="198"/>
      <c r="RT37" s="63"/>
      <c r="RU37" s="63"/>
      <c r="RV37" s="63"/>
      <c r="RW37" s="63"/>
      <c r="RX37" s="63"/>
      <c r="RY37" s="63"/>
      <c r="RZ37" s="63"/>
      <c r="SA37" s="88"/>
      <c r="SB37" s="63"/>
      <c r="SC37" s="63"/>
      <c r="SD37" s="63"/>
      <c r="SE37" s="198"/>
      <c r="SF37" s="63"/>
      <c r="SG37" s="63"/>
      <c r="SH37" s="63"/>
      <c r="SI37" s="198">
        <v>6000</v>
      </c>
      <c r="SJ37" s="63">
        <v>6000</v>
      </c>
      <c r="SK37" s="63">
        <v>4197.59</v>
      </c>
      <c r="SL37" s="63">
        <v>4197.59</v>
      </c>
      <c r="SM37" s="198"/>
      <c r="SN37" s="63"/>
      <c r="SO37" s="63"/>
      <c r="SP37" s="63"/>
      <c r="SQ37" s="198"/>
      <c r="SR37" s="63"/>
      <c r="SS37" s="63"/>
      <c r="ST37" s="63"/>
      <c r="SU37" s="198"/>
      <c r="SV37" s="63"/>
      <c r="SW37" s="63"/>
      <c r="SX37" s="63"/>
      <c r="SY37" s="198"/>
      <c r="SZ37" s="63"/>
      <c r="TA37" s="63"/>
      <c r="TB37" s="198"/>
      <c r="TC37" s="198"/>
      <c r="TD37" s="63"/>
      <c r="TE37" s="63"/>
      <c r="TF37" s="63"/>
      <c r="TG37" s="198"/>
      <c r="TH37" s="63"/>
      <c r="TI37" s="63"/>
      <c r="TJ37" s="89"/>
      <c r="TK37" s="198"/>
      <c r="TL37" s="63"/>
      <c r="TM37" s="63"/>
      <c r="TN37" s="89"/>
      <c r="TO37" s="198"/>
      <c r="TP37" s="63"/>
      <c r="TQ37" s="63"/>
      <c r="TR37" s="89"/>
      <c r="TS37" s="267"/>
      <c r="TT37" s="267"/>
      <c r="TU37" s="267"/>
      <c r="TV37" s="267"/>
      <c r="TW37" s="267"/>
      <c r="TX37" s="267"/>
      <c r="TY37" s="267"/>
    </row>
    <row r="38" spans="1:545" outlineLevel="1" x14ac:dyDescent="0.2">
      <c r="A38" s="101" t="s">
        <v>342</v>
      </c>
      <c r="B38" s="102" t="s">
        <v>343</v>
      </c>
      <c r="C38" s="88">
        <f t="shared" si="1026"/>
        <v>5250</v>
      </c>
      <c r="D38" s="88">
        <f t="shared" si="1027"/>
        <v>5250</v>
      </c>
      <c r="E38" s="88">
        <f t="shared" si="1028"/>
        <v>3973.71</v>
      </c>
      <c r="F38" s="88">
        <f t="shared" si="1029"/>
        <v>3973.71</v>
      </c>
      <c r="G38" s="88"/>
      <c r="H38" s="63"/>
      <c r="I38" s="63"/>
      <c r="J38" s="63"/>
      <c r="K38" s="88"/>
      <c r="L38" s="63"/>
      <c r="M38" s="63"/>
      <c r="N38" s="63"/>
      <c r="O38" s="88"/>
      <c r="P38" s="63"/>
      <c r="Q38" s="63"/>
      <c r="R38" s="63"/>
      <c r="S38" s="88"/>
      <c r="T38" s="63"/>
      <c r="U38" s="63"/>
      <c r="V38" s="63"/>
      <c r="W38" s="88"/>
      <c r="X38" s="63"/>
      <c r="Y38" s="63"/>
      <c r="Z38" s="63"/>
      <c r="AA38" s="88"/>
      <c r="AB38" s="63"/>
      <c r="AC38" s="63"/>
      <c r="AD38" s="63"/>
      <c r="AE38" s="88"/>
      <c r="AF38" s="63"/>
      <c r="AG38" s="63"/>
      <c r="AH38" s="63"/>
      <c r="AI38" s="88"/>
      <c r="AJ38" s="63"/>
      <c r="AK38" s="63"/>
      <c r="AL38" s="63"/>
      <c r="AM38" s="88"/>
      <c r="AN38" s="63"/>
      <c r="AO38" s="63"/>
      <c r="AP38" s="63"/>
      <c r="AQ38" s="88"/>
      <c r="AR38" s="63"/>
      <c r="AS38" s="63"/>
      <c r="AT38" s="63"/>
      <c r="AU38" s="88"/>
      <c r="AV38" s="63"/>
      <c r="AW38" s="63"/>
      <c r="AX38" s="63"/>
      <c r="AY38" s="88"/>
      <c r="AZ38" s="63"/>
      <c r="BA38" s="63"/>
      <c r="BB38" s="63"/>
      <c r="BC38" s="88"/>
      <c r="BD38" s="63"/>
      <c r="BE38" s="63"/>
      <c r="BF38" s="63"/>
      <c r="BG38" s="88"/>
      <c r="BH38" s="63"/>
      <c r="BI38" s="63"/>
      <c r="BJ38" s="63"/>
      <c r="BK38" s="88"/>
      <c r="BL38" s="63"/>
      <c r="BM38" s="63"/>
      <c r="BN38" s="63"/>
      <c r="BO38" s="88"/>
      <c r="BP38" s="63"/>
      <c r="BQ38" s="63"/>
      <c r="BR38" s="63"/>
      <c r="BS38" s="88"/>
      <c r="BT38" s="63"/>
      <c r="BU38" s="63"/>
      <c r="BV38" s="63"/>
      <c r="BW38" s="88"/>
      <c r="BX38" s="63"/>
      <c r="BY38" s="63"/>
      <c r="BZ38" s="63"/>
      <c r="CA38" s="88"/>
      <c r="CB38" s="63"/>
      <c r="CC38" s="63"/>
      <c r="CD38" s="63"/>
      <c r="CE38" s="88"/>
      <c r="CF38" s="63"/>
      <c r="CG38" s="63"/>
      <c r="CH38" s="63"/>
      <c r="CI38" s="88"/>
      <c r="CJ38" s="63"/>
      <c r="CK38" s="63"/>
      <c r="CL38" s="63"/>
      <c r="CM38" s="88"/>
      <c r="CN38" s="63"/>
      <c r="CO38" s="63"/>
      <c r="CP38" s="63"/>
      <c r="CQ38" s="88"/>
      <c r="CR38" s="63"/>
      <c r="CS38" s="63"/>
      <c r="CT38" s="63"/>
      <c r="CU38" s="88"/>
      <c r="CV38" s="63"/>
      <c r="CW38" s="63"/>
      <c r="CX38" s="63"/>
      <c r="CY38" s="88"/>
      <c r="CZ38" s="63"/>
      <c r="DA38" s="63"/>
      <c r="DB38" s="63"/>
      <c r="DC38" s="88"/>
      <c r="DD38" s="63"/>
      <c r="DE38" s="63"/>
      <c r="DF38" s="63"/>
      <c r="DG38" s="88"/>
      <c r="DH38" s="63"/>
      <c r="DI38" s="63"/>
      <c r="DJ38" s="63"/>
      <c r="DK38" s="88"/>
      <c r="DL38" s="63"/>
      <c r="DM38" s="63"/>
      <c r="DN38" s="63"/>
      <c r="DO38" s="88"/>
      <c r="DP38" s="63"/>
      <c r="DQ38" s="63"/>
      <c r="DR38" s="63"/>
      <c r="DS38" s="88"/>
      <c r="DT38" s="63"/>
      <c r="DU38" s="63"/>
      <c r="DV38" s="63"/>
      <c r="DW38" s="88"/>
      <c r="DX38" s="63"/>
      <c r="DY38" s="63"/>
      <c r="DZ38" s="63"/>
      <c r="EA38" s="88"/>
      <c r="EB38" s="63"/>
      <c r="EC38" s="63"/>
      <c r="ED38" s="63"/>
      <c r="EE38" s="88"/>
      <c r="EF38" s="63"/>
      <c r="EG38" s="63"/>
      <c r="EH38" s="63"/>
      <c r="EI38" s="88"/>
      <c r="EJ38" s="63"/>
      <c r="EK38" s="63"/>
      <c r="EL38" s="63"/>
      <c r="EM38" s="88"/>
      <c r="EN38" s="63"/>
      <c r="EO38" s="63"/>
      <c r="EP38" s="63"/>
      <c r="EQ38" s="88"/>
      <c r="ER38" s="63"/>
      <c r="ES38" s="63"/>
      <c r="ET38" s="63"/>
      <c r="EU38" s="88"/>
      <c r="EV38" s="63"/>
      <c r="EW38" s="63"/>
      <c r="EX38" s="63"/>
      <c r="EY38" s="88"/>
      <c r="EZ38" s="63"/>
      <c r="FA38" s="63"/>
      <c r="FB38" s="63"/>
      <c r="FC38" s="88"/>
      <c r="FD38" s="63"/>
      <c r="FE38" s="63"/>
      <c r="FF38" s="63"/>
      <c r="FG38" s="88"/>
      <c r="FH38" s="63"/>
      <c r="FI38" s="63"/>
      <c r="FJ38" s="63"/>
      <c r="FK38" s="88"/>
      <c r="FL38" s="63"/>
      <c r="FM38" s="63"/>
      <c r="FN38" s="63"/>
      <c r="FO38" s="88"/>
      <c r="FP38" s="63"/>
      <c r="FQ38" s="63"/>
      <c r="FR38" s="63"/>
      <c r="FS38" s="198"/>
      <c r="FT38" s="63"/>
      <c r="FU38" s="63"/>
      <c r="FV38" s="187"/>
      <c r="FW38" s="88"/>
      <c r="FX38" s="63"/>
      <c r="FY38" s="63"/>
      <c r="FZ38" s="187"/>
      <c r="GA38" s="88"/>
      <c r="GB38" s="63"/>
      <c r="GC38" s="63"/>
      <c r="GD38" s="187"/>
      <c r="GE38" s="88"/>
      <c r="GF38" s="63"/>
      <c r="GG38" s="63"/>
      <c r="GH38" s="187"/>
      <c r="GI38" s="88"/>
      <c r="GJ38" s="63"/>
      <c r="GK38" s="63"/>
      <c r="GL38" s="187"/>
      <c r="GM38" s="88"/>
      <c r="GN38" s="63"/>
      <c r="GO38" s="63"/>
      <c r="GP38" s="63"/>
      <c r="GQ38" s="88"/>
      <c r="GR38" s="63"/>
      <c r="GS38" s="63"/>
      <c r="GT38" s="63"/>
      <c r="GU38" s="88"/>
      <c r="GV38" s="63"/>
      <c r="GW38" s="63"/>
      <c r="GX38" s="63"/>
      <c r="GY38" s="88"/>
      <c r="GZ38" s="63"/>
      <c r="HA38" s="63"/>
      <c r="HB38" s="63"/>
      <c r="HC38" s="88"/>
      <c r="HD38" s="63"/>
      <c r="HE38" s="63"/>
      <c r="HF38" s="63"/>
      <c r="HG38" s="88"/>
      <c r="HH38" s="63"/>
      <c r="HI38" s="63"/>
      <c r="HJ38" s="63"/>
      <c r="HK38" s="88"/>
      <c r="HL38" s="63"/>
      <c r="HM38" s="63"/>
      <c r="HN38" s="63"/>
      <c r="HO38" s="88"/>
      <c r="HP38" s="63"/>
      <c r="HQ38" s="63"/>
      <c r="HR38" s="63"/>
      <c r="HS38" s="88"/>
      <c r="HT38" s="63"/>
      <c r="HU38" s="63"/>
      <c r="HV38" s="63"/>
      <c r="HW38" s="88"/>
      <c r="HX38" s="63"/>
      <c r="HY38" s="63"/>
      <c r="HZ38" s="63"/>
      <c r="IA38" s="88"/>
      <c r="IB38" s="63"/>
      <c r="IC38" s="63"/>
      <c r="ID38" s="63"/>
      <c r="IE38" s="88"/>
      <c r="IF38" s="63"/>
      <c r="IG38" s="63"/>
      <c r="IH38" s="63"/>
      <c r="II38" s="88"/>
      <c r="IJ38" s="63"/>
      <c r="IK38" s="63"/>
      <c r="IL38" s="63"/>
      <c r="IM38" s="88"/>
      <c r="IN38" s="63"/>
      <c r="IO38" s="63"/>
      <c r="IP38" s="63"/>
      <c r="IQ38" s="88"/>
      <c r="IR38" s="63"/>
      <c r="IS38" s="63"/>
      <c r="IT38" s="63"/>
      <c r="IU38" s="88"/>
      <c r="IV38" s="63"/>
      <c r="IW38" s="63"/>
      <c r="IX38" s="63"/>
      <c r="IY38" s="88"/>
      <c r="IZ38" s="63"/>
      <c r="JA38" s="63"/>
      <c r="JB38" s="63"/>
      <c r="JC38" s="88"/>
      <c r="JD38" s="63"/>
      <c r="JE38" s="63"/>
      <c r="JF38" s="63"/>
      <c r="JG38" s="88"/>
      <c r="JH38" s="63"/>
      <c r="JI38" s="63"/>
      <c r="JJ38" s="63"/>
      <c r="JK38" s="88"/>
      <c r="JL38" s="63"/>
      <c r="JM38" s="63"/>
      <c r="JN38" s="63"/>
      <c r="JO38" s="88"/>
      <c r="JP38" s="63"/>
      <c r="JQ38" s="63"/>
      <c r="JR38" s="63"/>
      <c r="JS38" s="88"/>
      <c r="JT38" s="63"/>
      <c r="JU38" s="63"/>
      <c r="JV38" s="63"/>
      <c r="JW38" s="63"/>
      <c r="JX38" s="63"/>
      <c r="JY38" s="63"/>
      <c r="JZ38" s="63"/>
      <c r="KA38" s="88"/>
      <c r="KB38" s="63"/>
      <c r="KC38" s="63"/>
      <c r="KD38" s="187"/>
      <c r="KE38" s="88"/>
      <c r="KF38" s="63"/>
      <c r="KG38" s="63"/>
      <c r="KH38" s="187"/>
      <c r="KI38" s="88"/>
      <c r="KJ38" s="63"/>
      <c r="KK38" s="63"/>
      <c r="KL38" s="187"/>
      <c r="KM38" s="88"/>
      <c r="KN38" s="63"/>
      <c r="KO38" s="63"/>
      <c r="KP38" s="187"/>
      <c r="KQ38" s="88"/>
      <c r="KR38" s="63"/>
      <c r="KS38" s="63"/>
      <c r="KT38" s="187"/>
      <c r="KU38" s="88"/>
      <c r="KV38" s="63"/>
      <c r="KW38" s="63"/>
      <c r="KX38" s="187"/>
      <c r="KY38" s="88"/>
      <c r="KZ38" s="63"/>
      <c r="LA38" s="63"/>
      <c r="LB38" s="187"/>
      <c r="LC38" s="88"/>
      <c r="LD38" s="63"/>
      <c r="LE38" s="63"/>
      <c r="LF38" s="187"/>
      <c r="LG38" s="88"/>
      <c r="LH38" s="63"/>
      <c r="LI38" s="63"/>
      <c r="LJ38" s="187"/>
      <c r="LK38" s="88"/>
      <c r="LL38" s="63"/>
      <c r="LM38" s="63"/>
      <c r="LN38" s="187"/>
      <c r="LO38" s="88"/>
      <c r="LP38" s="63"/>
      <c r="LQ38" s="63"/>
      <c r="LR38" s="187"/>
      <c r="LS38" s="88"/>
      <c r="LT38" s="63"/>
      <c r="LU38" s="63"/>
      <c r="LV38" s="187"/>
      <c r="LW38" s="88"/>
      <c r="LX38" s="63"/>
      <c r="LY38" s="63"/>
      <c r="LZ38" s="187"/>
      <c r="MA38" s="88"/>
      <c r="MB38" s="63"/>
      <c r="MC38" s="63"/>
      <c r="MD38" s="187"/>
      <c r="ME38" s="88"/>
      <c r="MF38" s="63"/>
      <c r="MG38" s="63"/>
      <c r="MH38" s="187"/>
      <c r="MI38" s="88"/>
      <c r="MJ38" s="63"/>
      <c r="MK38" s="63"/>
      <c r="ML38" s="187"/>
      <c r="MM38" s="88"/>
      <c r="MN38" s="63"/>
      <c r="MO38" s="63"/>
      <c r="MP38" s="187"/>
      <c r="MQ38" s="88"/>
      <c r="MR38" s="63"/>
      <c r="MS38" s="63"/>
      <c r="MT38" s="187"/>
      <c r="MU38" s="88"/>
      <c r="MV38" s="63"/>
      <c r="MW38" s="63"/>
      <c r="MX38" s="187"/>
      <c r="MY38" s="88"/>
      <c r="MZ38" s="63"/>
      <c r="NA38" s="63"/>
      <c r="NB38" s="187"/>
      <c r="NC38" s="88"/>
      <c r="ND38" s="63"/>
      <c r="NE38" s="63"/>
      <c r="NF38" s="187"/>
      <c r="NG38" s="88"/>
      <c r="NH38" s="63"/>
      <c r="NI38" s="63"/>
      <c r="NJ38" s="187"/>
      <c r="NK38" s="88"/>
      <c r="NL38" s="63"/>
      <c r="NM38" s="63"/>
      <c r="NN38" s="187"/>
      <c r="NO38" s="88"/>
      <c r="NP38" s="63"/>
      <c r="NQ38" s="63"/>
      <c r="NR38" s="187"/>
      <c r="NS38" s="88"/>
      <c r="NT38" s="63"/>
      <c r="NU38" s="63"/>
      <c r="NV38" s="187"/>
      <c r="NW38" s="88"/>
      <c r="NX38" s="63"/>
      <c r="NY38" s="63"/>
      <c r="NZ38" s="187"/>
      <c r="OA38" s="88"/>
      <c r="OB38" s="63"/>
      <c r="OC38" s="63"/>
      <c r="OD38" s="63"/>
      <c r="OE38" s="88"/>
      <c r="OF38" s="63"/>
      <c r="OG38" s="63"/>
      <c r="OH38" s="63"/>
      <c r="OI38" s="88"/>
      <c r="OJ38" s="63"/>
      <c r="OK38" s="63"/>
      <c r="OL38" s="63"/>
      <c r="OM38" s="88"/>
      <c r="ON38" s="63"/>
      <c r="OO38" s="63"/>
      <c r="OP38" s="63"/>
      <c r="OQ38" s="198"/>
      <c r="OR38" s="63"/>
      <c r="OS38" s="63"/>
      <c r="OT38" s="63"/>
      <c r="OU38" s="88"/>
      <c r="OV38" s="63"/>
      <c r="OW38" s="63"/>
      <c r="OX38" s="63"/>
      <c r="OY38" s="198"/>
      <c r="OZ38" s="63"/>
      <c r="PA38" s="63"/>
      <c r="PB38" s="63"/>
      <c r="PC38" s="88"/>
      <c r="PD38" s="63"/>
      <c r="PE38" s="63"/>
      <c r="PF38" s="63"/>
      <c r="PG38" s="198"/>
      <c r="PH38" s="63"/>
      <c r="PI38" s="63"/>
      <c r="PJ38" s="63"/>
      <c r="PK38" s="88"/>
      <c r="PL38" s="63"/>
      <c r="PM38" s="63"/>
      <c r="PN38" s="63"/>
      <c r="PO38" s="198"/>
      <c r="PP38" s="63"/>
      <c r="PQ38" s="63"/>
      <c r="PR38" s="63"/>
      <c r="PS38" s="88"/>
      <c r="PT38" s="63"/>
      <c r="PU38" s="63"/>
      <c r="PV38" s="63"/>
      <c r="PW38" s="198"/>
      <c r="PX38" s="63"/>
      <c r="PY38" s="63"/>
      <c r="PZ38" s="63"/>
      <c r="QA38" s="88">
        <v>5250</v>
      </c>
      <c r="QB38" s="63">
        <v>5250</v>
      </c>
      <c r="QC38" s="63">
        <v>3973.71</v>
      </c>
      <c r="QD38" s="63">
        <v>3973.71</v>
      </c>
      <c r="QE38" s="198"/>
      <c r="QF38" s="63"/>
      <c r="QG38" s="63"/>
      <c r="QH38" s="63"/>
      <c r="QI38" s="88"/>
      <c r="QJ38" s="63"/>
      <c r="QK38" s="63"/>
      <c r="QL38" s="63"/>
      <c r="QM38" s="198"/>
      <c r="QN38" s="63"/>
      <c r="QO38" s="63"/>
      <c r="QP38" s="63"/>
      <c r="QQ38" s="198"/>
      <c r="QR38" s="63"/>
      <c r="QS38" s="63"/>
      <c r="QT38" s="63"/>
      <c r="QU38" s="198"/>
      <c r="QV38" s="63"/>
      <c r="QW38" s="63"/>
      <c r="QX38" s="63"/>
      <c r="QY38" s="198"/>
      <c r="QZ38" s="63"/>
      <c r="RA38" s="63"/>
      <c r="RB38" s="63"/>
      <c r="RC38" s="88"/>
      <c r="RD38" s="63"/>
      <c r="RE38" s="63"/>
      <c r="RF38" s="63"/>
      <c r="RG38" s="198"/>
      <c r="RH38" s="63"/>
      <c r="RI38" s="63"/>
      <c r="RJ38" s="63"/>
      <c r="RK38" s="88"/>
      <c r="RL38" s="63"/>
      <c r="RM38" s="63"/>
      <c r="RN38" s="63"/>
      <c r="RO38" s="198"/>
      <c r="RP38" s="63"/>
      <c r="RQ38" s="63"/>
      <c r="RR38" s="63"/>
      <c r="RS38" s="198"/>
      <c r="RT38" s="63"/>
      <c r="RU38" s="63"/>
      <c r="RV38" s="63"/>
      <c r="RW38" s="63"/>
      <c r="RX38" s="63"/>
      <c r="RY38" s="63"/>
      <c r="RZ38" s="63"/>
      <c r="SA38" s="88"/>
      <c r="SB38" s="63"/>
      <c r="SC38" s="63"/>
      <c r="SD38" s="63"/>
      <c r="SE38" s="198"/>
      <c r="SF38" s="63"/>
      <c r="SG38" s="63"/>
      <c r="SH38" s="63"/>
      <c r="SI38" s="198"/>
      <c r="SJ38" s="63"/>
      <c r="SK38" s="63"/>
      <c r="SL38" s="63"/>
      <c r="SM38" s="198"/>
      <c r="SN38" s="63"/>
      <c r="SO38" s="63"/>
      <c r="SP38" s="63"/>
      <c r="SQ38" s="198"/>
      <c r="SR38" s="63"/>
      <c r="SS38" s="63"/>
      <c r="ST38" s="63"/>
      <c r="SU38" s="198"/>
      <c r="SV38" s="63"/>
      <c r="SW38" s="63"/>
      <c r="SX38" s="63"/>
      <c r="SY38" s="198"/>
      <c r="SZ38" s="63"/>
      <c r="TA38" s="63"/>
      <c r="TB38" s="198"/>
      <c r="TC38" s="198"/>
      <c r="TD38" s="63"/>
      <c r="TE38" s="63"/>
      <c r="TF38" s="63"/>
      <c r="TG38" s="198"/>
      <c r="TH38" s="63"/>
      <c r="TI38" s="63"/>
      <c r="TJ38" s="89"/>
      <c r="TK38" s="198"/>
      <c r="TL38" s="63"/>
      <c r="TM38" s="63"/>
      <c r="TN38" s="89"/>
      <c r="TO38" s="198"/>
      <c r="TP38" s="63"/>
      <c r="TQ38" s="63"/>
      <c r="TR38" s="89"/>
      <c r="TS38" s="267"/>
      <c r="TT38" s="267"/>
      <c r="TU38" s="267"/>
      <c r="TV38" s="267"/>
      <c r="TW38" s="267"/>
      <c r="TX38" s="267"/>
      <c r="TY38" s="267"/>
    </row>
    <row r="39" spans="1:545" outlineLevel="1" x14ac:dyDescent="0.2">
      <c r="A39" s="101" t="s">
        <v>344</v>
      </c>
      <c r="B39" s="102" t="s">
        <v>345</v>
      </c>
      <c r="C39" s="88">
        <f t="shared" si="1026"/>
        <v>4000</v>
      </c>
      <c r="D39" s="88">
        <f t="shared" si="1027"/>
        <v>6000</v>
      </c>
      <c r="E39" s="88">
        <f t="shared" si="1028"/>
        <v>3505.22</v>
      </c>
      <c r="F39" s="88">
        <f t="shared" si="1029"/>
        <v>3505.22</v>
      </c>
      <c r="G39" s="88"/>
      <c r="H39" s="63"/>
      <c r="I39" s="63"/>
      <c r="J39" s="63"/>
      <c r="K39" s="88"/>
      <c r="L39" s="63"/>
      <c r="M39" s="63"/>
      <c r="N39" s="63"/>
      <c r="O39" s="88"/>
      <c r="P39" s="63"/>
      <c r="Q39" s="63"/>
      <c r="R39" s="63"/>
      <c r="S39" s="88"/>
      <c r="T39" s="63"/>
      <c r="U39" s="63"/>
      <c r="V39" s="63"/>
      <c r="W39" s="88"/>
      <c r="X39" s="63"/>
      <c r="Y39" s="63"/>
      <c r="Z39" s="63"/>
      <c r="AA39" s="88"/>
      <c r="AB39" s="63"/>
      <c r="AC39" s="63"/>
      <c r="AD39" s="63"/>
      <c r="AE39" s="88"/>
      <c r="AF39" s="63"/>
      <c r="AG39" s="63"/>
      <c r="AH39" s="63"/>
      <c r="AI39" s="88"/>
      <c r="AJ39" s="63"/>
      <c r="AK39" s="63"/>
      <c r="AL39" s="63"/>
      <c r="AM39" s="88"/>
      <c r="AN39" s="63"/>
      <c r="AO39" s="63"/>
      <c r="AP39" s="63"/>
      <c r="AQ39" s="88"/>
      <c r="AR39" s="63"/>
      <c r="AS39" s="63"/>
      <c r="AT39" s="63"/>
      <c r="AU39" s="88"/>
      <c r="AV39" s="63"/>
      <c r="AW39" s="63"/>
      <c r="AX39" s="63"/>
      <c r="AY39" s="88"/>
      <c r="AZ39" s="63"/>
      <c r="BA39" s="63"/>
      <c r="BB39" s="63"/>
      <c r="BC39" s="88"/>
      <c r="BD39" s="63"/>
      <c r="BE39" s="63"/>
      <c r="BF39" s="63"/>
      <c r="BG39" s="88"/>
      <c r="BH39" s="63"/>
      <c r="BI39" s="63"/>
      <c r="BJ39" s="63"/>
      <c r="BK39" s="88"/>
      <c r="BL39" s="63"/>
      <c r="BM39" s="63"/>
      <c r="BN39" s="63"/>
      <c r="BO39" s="88"/>
      <c r="BP39" s="63"/>
      <c r="BQ39" s="63"/>
      <c r="BR39" s="63"/>
      <c r="BS39" s="88"/>
      <c r="BT39" s="63"/>
      <c r="BU39" s="63"/>
      <c r="BV39" s="63"/>
      <c r="BW39" s="88"/>
      <c r="BX39" s="63"/>
      <c r="BY39" s="63"/>
      <c r="BZ39" s="63"/>
      <c r="CA39" s="88"/>
      <c r="CB39" s="63"/>
      <c r="CC39" s="63"/>
      <c r="CD39" s="63"/>
      <c r="CE39" s="88"/>
      <c r="CF39" s="63"/>
      <c r="CG39" s="63"/>
      <c r="CH39" s="63"/>
      <c r="CI39" s="88"/>
      <c r="CJ39" s="63"/>
      <c r="CK39" s="63"/>
      <c r="CL39" s="63"/>
      <c r="CM39" s="88"/>
      <c r="CN39" s="63"/>
      <c r="CO39" s="63"/>
      <c r="CP39" s="63"/>
      <c r="CQ39" s="88"/>
      <c r="CR39" s="63"/>
      <c r="CS39" s="63"/>
      <c r="CT39" s="63"/>
      <c r="CU39" s="88"/>
      <c r="CV39" s="63"/>
      <c r="CW39" s="63"/>
      <c r="CX39" s="63"/>
      <c r="CY39" s="88"/>
      <c r="CZ39" s="63"/>
      <c r="DA39" s="63"/>
      <c r="DB39" s="63"/>
      <c r="DC39" s="88"/>
      <c r="DD39" s="63"/>
      <c r="DE39" s="63"/>
      <c r="DF39" s="63"/>
      <c r="DG39" s="88"/>
      <c r="DH39" s="63"/>
      <c r="DI39" s="63"/>
      <c r="DJ39" s="63"/>
      <c r="DK39" s="88"/>
      <c r="DL39" s="63"/>
      <c r="DM39" s="63"/>
      <c r="DN39" s="63"/>
      <c r="DO39" s="88"/>
      <c r="DP39" s="63"/>
      <c r="DQ39" s="63"/>
      <c r="DR39" s="63"/>
      <c r="DS39" s="88"/>
      <c r="DT39" s="63"/>
      <c r="DU39" s="63"/>
      <c r="DV39" s="63"/>
      <c r="DW39" s="88"/>
      <c r="DX39" s="63"/>
      <c r="DY39" s="63"/>
      <c r="DZ39" s="63"/>
      <c r="EA39" s="88"/>
      <c r="EB39" s="63"/>
      <c r="EC39" s="63"/>
      <c r="ED39" s="63"/>
      <c r="EE39" s="88"/>
      <c r="EF39" s="63"/>
      <c r="EG39" s="63"/>
      <c r="EH39" s="63"/>
      <c r="EI39" s="88"/>
      <c r="EJ39" s="63"/>
      <c r="EK39" s="63"/>
      <c r="EL39" s="63"/>
      <c r="EM39" s="88"/>
      <c r="EN39" s="63"/>
      <c r="EO39" s="63"/>
      <c r="EP39" s="63"/>
      <c r="EQ39" s="88"/>
      <c r="ER39" s="63"/>
      <c r="ES39" s="63"/>
      <c r="ET39" s="63"/>
      <c r="EU39" s="88"/>
      <c r="EV39" s="63"/>
      <c r="EW39" s="63"/>
      <c r="EX39" s="63"/>
      <c r="EY39" s="88"/>
      <c r="EZ39" s="63"/>
      <c r="FA39" s="63"/>
      <c r="FB39" s="63"/>
      <c r="FC39" s="88"/>
      <c r="FD39" s="63"/>
      <c r="FE39" s="63"/>
      <c r="FF39" s="63"/>
      <c r="FG39" s="88"/>
      <c r="FH39" s="63"/>
      <c r="FI39" s="63"/>
      <c r="FJ39" s="63"/>
      <c r="FK39" s="88"/>
      <c r="FL39" s="63"/>
      <c r="FM39" s="63"/>
      <c r="FN39" s="63"/>
      <c r="FO39" s="88"/>
      <c r="FP39" s="63"/>
      <c r="FQ39" s="63"/>
      <c r="FR39" s="63"/>
      <c r="FS39" s="198"/>
      <c r="FT39" s="63"/>
      <c r="FU39" s="63"/>
      <c r="FV39" s="187"/>
      <c r="FW39" s="88"/>
      <c r="FX39" s="63"/>
      <c r="FY39" s="63"/>
      <c r="FZ39" s="187"/>
      <c r="GA39" s="88"/>
      <c r="GB39" s="63"/>
      <c r="GC39" s="63"/>
      <c r="GD39" s="187"/>
      <c r="GE39" s="88"/>
      <c r="GF39" s="63"/>
      <c r="GG39" s="63"/>
      <c r="GH39" s="187"/>
      <c r="GI39" s="88"/>
      <c r="GJ39" s="63"/>
      <c r="GK39" s="63"/>
      <c r="GL39" s="187"/>
      <c r="GM39" s="88"/>
      <c r="GN39" s="63"/>
      <c r="GO39" s="63"/>
      <c r="GP39" s="63"/>
      <c r="GQ39" s="88"/>
      <c r="GR39" s="63"/>
      <c r="GS39" s="63"/>
      <c r="GT39" s="63"/>
      <c r="GU39" s="88"/>
      <c r="GV39" s="63"/>
      <c r="GW39" s="63"/>
      <c r="GX39" s="63"/>
      <c r="GY39" s="88"/>
      <c r="GZ39" s="63"/>
      <c r="HA39" s="63"/>
      <c r="HB39" s="63"/>
      <c r="HC39" s="88"/>
      <c r="HD39" s="63"/>
      <c r="HE39" s="63"/>
      <c r="HF39" s="63"/>
      <c r="HG39" s="88"/>
      <c r="HH39" s="63"/>
      <c r="HI39" s="63"/>
      <c r="HJ39" s="63"/>
      <c r="HK39" s="88"/>
      <c r="HL39" s="63"/>
      <c r="HM39" s="63"/>
      <c r="HN39" s="63"/>
      <c r="HO39" s="88"/>
      <c r="HP39" s="63"/>
      <c r="HQ39" s="63"/>
      <c r="HR39" s="63"/>
      <c r="HS39" s="88"/>
      <c r="HT39" s="63"/>
      <c r="HU39" s="63"/>
      <c r="HV39" s="63"/>
      <c r="HW39" s="88"/>
      <c r="HX39" s="63"/>
      <c r="HY39" s="63"/>
      <c r="HZ39" s="63"/>
      <c r="IA39" s="88"/>
      <c r="IB39" s="63"/>
      <c r="IC39" s="63"/>
      <c r="ID39" s="63"/>
      <c r="IE39" s="88"/>
      <c r="IF39" s="63"/>
      <c r="IG39" s="63"/>
      <c r="IH39" s="63"/>
      <c r="II39" s="88"/>
      <c r="IJ39" s="63"/>
      <c r="IK39" s="63"/>
      <c r="IL39" s="63"/>
      <c r="IM39" s="88"/>
      <c r="IN39" s="63"/>
      <c r="IO39" s="63"/>
      <c r="IP39" s="63"/>
      <c r="IQ39" s="88"/>
      <c r="IR39" s="63"/>
      <c r="IS39" s="63"/>
      <c r="IT39" s="63"/>
      <c r="IU39" s="88"/>
      <c r="IV39" s="63"/>
      <c r="IW39" s="63"/>
      <c r="IX39" s="63"/>
      <c r="IY39" s="88"/>
      <c r="IZ39" s="63"/>
      <c r="JA39" s="63"/>
      <c r="JB39" s="63"/>
      <c r="JC39" s="88"/>
      <c r="JD39" s="63"/>
      <c r="JE39" s="63"/>
      <c r="JF39" s="63"/>
      <c r="JG39" s="88"/>
      <c r="JH39" s="63"/>
      <c r="JI39" s="63"/>
      <c r="JJ39" s="63"/>
      <c r="JK39" s="88"/>
      <c r="JL39" s="63"/>
      <c r="JM39" s="63"/>
      <c r="JN39" s="63"/>
      <c r="JO39" s="88"/>
      <c r="JP39" s="63"/>
      <c r="JQ39" s="63"/>
      <c r="JR39" s="63"/>
      <c r="JS39" s="88"/>
      <c r="JT39" s="63"/>
      <c r="JU39" s="63"/>
      <c r="JV39" s="63"/>
      <c r="JW39" s="63"/>
      <c r="JX39" s="63"/>
      <c r="JY39" s="63"/>
      <c r="JZ39" s="63"/>
      <c r="KA39" s="88"/>
      <c r="KB39" s="63"/>
      <c r="KC39" s="63"/>
      <c r="KD39" s="187"/>
      <c r="KE39" s="88"/>
      <c r="KF39" s="63"/>
      <c r="KG39" s="63"/>
      <c r="KH39" s="187"/>
      <c r="KI39" s="88"/>
      <c r="KJ39" s="63"/>
      <c r="KK39" s="63"/>
      <c r="KL39" s="187"/>
      <c r="KM39" s="88"/>
      <c r="KN39" s="63"/>
      <c r="KO39" s="63"/>
      <c r="KP39" s="187"/>
      <c r="KQ39" s="88"/>
      <c r="KR39" s="63"/>
      <c r="KS39" s="63"/>
      <c r="KT39" s="187"/>
      <c r="KU39" s="88"/>
      <c r="KV39" s="63"/>
      <c r="KW39" s="63"/>
      <c r="KX39" s="187"/>
      <c r="KY39" s="88"/>
      <c r="KZ39" s="63"/>
      <c r="LA39" s="63"/>
      <c r="LB39" s="187"/>
      <c r="LC39" s="88"/>
      <c r="LD39" s="63"/>
      <c r="LE39" s="63"/>
      <c r="LF39" s="187"/>
      <c r="LG39" s="88"/>
      <c r="LH39" s="63"/>
      <c r="LI39" s="63"/>
      <c r="LJ39" s="187"/>
      <c r="LK39" s="88"/>
      <c r="LL39" s="63"/>
      <c r="LM39" s="63"/>
      <c r="LN39" s="187"/>
      <c r="LO39" s="88"/>
      <c r="LP39" s="63"/>
      <c r="LQ39" s="63"/>
      <c r="LR39" s="187"/>
      <c r="LS39" s="88"/>
      <c r="LT39" s="63"/>
      <c r="LU39" s="63"/>
      <c r="LV39" s="187"/>
      <c r="LW39" s="88"/>
      <c r="LX39" s="63"/>
      <c r="LY39" s="63"/>
      <c r="LZ39" s="187"/>
      <c r="MA39" s="88"/>
      <c r="MB39" s="63"/>
      <c r="MC39" s="63"/>
      <c r="MD39" s="187"/>
      <c r="ME39" s="88"/>
      <c r="MF39" s="63"/>
      <c r="MG39" s="63"/>
      <c r="MH39" s="187"/>
      <c r="MI39" s="88"/>
      <c r="MJ39" s="63"/>
      <c r="MK39" s="63"/>
      <c r="ML39" s="187"/>
      <c r="MM39" s="88"/>
      <c r="MN39" s="63"/>
      <c r="MO39" s="63"/>
      <c r="MP39" s="187"/>
      <c r="MQ39" s="88"/>
      <c r="MR39" s="63"/>
      <c r="MS39" s="63"/>
      <c r="MT39" s="187"/>
      <c r="MU39" s="88"/>
      <c r="MV39" s="63"/>
      <c r="MW39" s="63"/>
      <c r="MX39" s="187"/>
      <c r="MY39" s="88"/>
      <c r="MZ39" s="63"/>
      <c r="NA39" s="63"/>
      <c r="NB39" s="187"/>
      <c r="NC39" s="88"/>
      <c r="ND39" s="63"/>
      <c r="NE39" s="63"/>
      <c r="NF39" s="187"/>
      <c r="NG39" s="88"/>
      <c r="NH39" s="63"/>
      <c r="NI39" s="63"/>
      <c r="NJ39" s="187"/>
      <c r="NK39" s="88"/>
      <c r="NL39" s="63"/>
      <c r="NM39" s="63"/>
      <c r="NN39" s="187"/>
      <c r="NO39" s="88"/>
      <c r="NP39" s="63"/>
      <c r="NQ39" s="63"/>
      <c r="NR39" s="187"/>
      <c r="NS39" s="88"/>
      <c r="NT39" s="63"/>
      <c r="NU39" s="63"/>
      <c r="NV39" s="187"/>
      <c r="NW39" s="88"/>
      <c r="NX39" s="63"/>
      <c r="NY39" s="63"/>
      <c r="NZ39" s="187"/>
      <c r="OA39" s="88"/>
      <c r="OB39" s="63"/>
      <c r="OC39" s="63"/>
      <c r="OD39" s="63"/>
      <c r="OE39" s="88"/>
      <c r="OF39" s="63"/>
      <c r="OG39" s="63"/>
      <c r="OH39" s="63"/>
      <c r="OI39" s="88"/>
      <c r="OJ39" s="63"/>
      <c r="OK39" s="63"/>
      <c r="OL39" s="63"/>
      <c r="OM39" s="88"/>
      <c r="ON39" s="63"/>
      <c r="OO39" s="63"/>
      <c r="OP39" s="63"/>
      <c r="OQ39" s="198"/>
      <c r="OR39" s="63"/>
      <c r="OS39" s="63"/>
      <c r="OT39" s="63"/>
      <c r="OU39" s="88"/>
      <c r="OV39" s="63"/>
      <c r="OW39" s="63"/>
      <c r="OX39" s="63"/>
      <c r="OY39" s="198"/>
      <c r="OZ39" s="63"/>
      <c r="PA39" s="63"/>
      <c r="PB39" s="63"/>
      <c r="PC39" s="88"/>
      <c r="PD39" s="63"/>
      <c r="PE39" s="63"/>
      <c r="PF39" s="63"/>
      <c r="PG39" s="198"/>
      <c r="PH39" s="63"/>
      <c r="PI39" s="63"/>
      <c r="PJ39" s="63"/>
      <c r="PK39" s="88"/>
      <c r="PL39" s="63"/>
      <c r="PM39" s="63"/>
      <c r="PN39" s="63"/>
      <c r="PO39" s="198"/>
      <c r="PP39" s="63"/>
      <c r="PQ39" s="63"/>
      <c r="PR39" s="63"/>
      <c r="PS39" s="88"/>
      <c r="PT39" s="63"/>
      <c r="PU39" s="63"/>
      <c r="PV39" s="63"/>
      <c r="PW39" s="198"/>
      <c r="PX39" s="63"/>
      <c r="PY39" s="63"/>
      <c r="PZ39" s="63"/>
      <c r="QA39" s="88"/>
      <c r="QB39" s="63"/>
      <c r="QC39" s="63"/>
      <c r="QD39" s="63"/>
      <c r="QE39" s="198"/>
      <c r="QF39" s="63"/>
      <c r="QG39" s="63"/>
      <c r="QH39" s="63"/>
      <c r="QI39" s="88"/>
      <c r="QJ39" s="63"/>
      <c r="QK39" s="63"/>
      <c r="QL39" s="63"/>
      <c r="QM39" s="198"/>
      <c r="QN39" s="63"/>
      <c r="QO39" s="63"/>
      <c r="QP39" s="63"/>
      <c r="QQ39" s="198"/>
      <c r="QR39" s="63"/>
      <c r="QS39" s="63"/>
      <c r="QT39" s="63"/>
      <c r="QU39" s="198"/>
      <c r="QV39" s="63"/>
      <c r="QW39" s="63"/>
      <c r="QX39" s="63"/>
      <c r="QY39" s="198"/>
      <c r="QZ39" s="63"/>
      <c r="RA39" s="63"/>
      <c r="RB39" s="63"/>
      <c r="RC39" s="88"/>
      <c r="RD39" s="63"/>
      <c r="RE39" s="63"/>
      <c r="RF39" s="63"/>
      <c r="RG39" s="198"/>
      <c r="RH39" s="63"/>
      <c r="RI39" s="63"/>
      <c r="RJ39" s="63"/>
      <c r="RK39" s="88"/>
      <c r="RL39" s="63"/>
      <c r="RM39" s="63"/>
      <c r="RN39" s="63"/>
      <c r="RO39" s="198"/>
      <c r="RP39" s="63"/>
      <c r="RQ39" s="63"/>
      <c r="RR39" s="63"/>
      <c r="RS39" s="198"/>
      <c r="RT39" s="63"/>
      <c r="RU39" s="63"/>
      <c r="RV39" s="63"/>
      <c r="RW39" s="63"/>
      <c r="RX39" s="63"/>
      <c r="RY39" s="63"/>
      <c r="RZ39" s="63"/>
      <c r="SA39" s="88"/>
      <c r="SB39" s="63"/>
      <c r="SC39" s="63"/>
      <c r="SD39" s="63"/>
      <c r="SE39" s="198"/>
      <c r="SF39" s="63"/>
      <c r="SG39" s="63"/>
      <c r="SH39" s="63"/>
      <c r="SI39" s="198">
        <v>4000</v>
      </c>
      <c r="SJ39" s="63">
        <v>6000</v>
      </c>
      <c r="SK39" s="63">
        <v>3505.22</v>
      </c>
      <c r="SL39" s="63">
        <v>3505.22</v>
      </c>
      <c r="SM39" s="198"/>
      <c r="SN39" s="63"/>
      <c r="SO39" s="63"/>
      <c r="SP39" s="63"/>
      <c r="SQ39" s="198"/>
      <c r="SR39" s="63"/>
      <c r="SS39" s="63"/>
      <c r="ST39" s="63"/>
      <c r="SU39" s="198"/>
      <c r="SV39" s="63"/>
      <c r="SW39" s="63"/>
      <c r="SX39" s="63"/>
      <c r="SY39" s="198"/>
      <c r="SZ39" s="63"/>
      <c r="TA39" s="63"/>
      <c r="TB39" s="198"/>
      <c r="TC39" s="198"/>
      <c r="TD39" s="63"/>
      <c r="TE39" s="63"/>
      <c r="TF39" s="63"/>
      <c r="TG39" s="198"/>
      <c r="TH39" s="63"/>
      <c r="TI39" s="63"/>
      <c r="TJ39" s="89"/>
      <c r="TK39" s="198"/>
      <c r="TL39" s="63"/>
      <c r="TM39" s="63"/>
      <c r="TN39" s="89"/>
      <c r="TO39" s="198"/>
      <c r="TP39" s="63"/>
      <c r="TQ39" s="63"/>
      <c r="TR39" s="89"/>
      <c r="TS39" s="267"/>
      <c r="TT39" s="267"/>
      <c r="TU39" s="267"/>
      <c r="TV39" s="267"/>
      <c r="TW39" s="267"/>
      <c r="TX39" s="267"/>
      <c r="TY39" s="267"/>
    </row>
    <row r="40" spans="1:545" outlineLevel="1" x14ac:dyDescent="0.2">
      <c r="A40" s="101" t="s">
        <v>346</v>
      </c>
      <c r="B40" s="102" t="s">
        <v>347</v>
      </c>
      <c r="C40" s="88">
        <f t="shared" si="1026"/>
        <v>30000</v>
      </c>
      <c r="D40" s="88">
        <f t="shared" si="1027"/>
        <v>27150</v>
      </c>
      <c r="E40" s="88">
        <f t="shared" si="1028"/>
        <v>28100</v>
      </c>
      <c r="F40" s="88">
        <f t="shared" si="1029"/>
        <v>28100</v>
      </c>
      <c r="G40" s="88"/>
      <c r="H40" s="63"/>
      <c r="I40" s="63"/>
      <c r="J40" s="63"/>
      <c r="K40" s="88"/>
      <c r="L40" s="63"/>
      <c r="M40" s="63"/>
      <c r="N40" s="63"/>
      <c r="O40" s="88"/>
      <c r="P40" s="63"/>
      <c r="Q40" s="63"/>
      <c r="R40" s="63"/>
      <c r="S40" s="88"/>
      <c r="T40" s="63"/>
      <c r="U40" s="63"/>
      <c r="V40" s="63"/>
      <c r="W40" s="88"/>
      <c r="X40" s="63"/>
      <c r="Y40" s="63"/>
      <c r="Z40" s="63"/>
      <c r="AA40" s="88"/>
      <c r="AB40" s="63"/>
      <c r="AC40" s="63"/>
      <c r="AD40" s="63"/>
      <c r="AE40" s="88"/>
      <c r="AF40" s="63"/>
      <c r="AG40" s="63"/>
      <c r="AH40" s="63"/>
      <c r="AI40" s="88"/>
      <c r="AJ40" s="63"/>
      <c r="AK40" s="63"/>
      <c r="AL40" s="63"/>
      <c r="AM40" s="88"/>
      <c r="AN40" s="63"/>
      <c r="AO40" s="63"/>
      <c r="AP40" s="63"/>
      <c r="AQ40" s="88"/>
      <c r="AR40" s="63"/>
      <c r="AS40" s="63"/>
      <c r="AT40" s="63"/>
      <c r="AU40" s="88"/>
      <c r="AV40" s="63"/>
      <c r="AW40" s="63"/>
      <c r="AX40" s="63"/>
      <c r="AY40" s="88"/>
      <c r="AZ40" s="63"/>
      <c r="BA40" s="63"/>
      <c r="BB40" s="63"/>
      <c r="BC40" s="88"/>
      <c r="BD40" s="63"/>
      <c r="BE40" s="63"/>
      <c r="BF40" s="63"/>
      <c r="BG40" s="88"/>
      <c r="BH40" s="63"/>
      <c r="BI40" s="63"/>
      <c r="BJ40" s="63"/>
      <c r="BK40" s="88"/>
      <c r="BL40" s="63"/>
      <c r="BM40" s="63"/>
      <c r="BN40" s="63"/>
      <c r="BO40" s="88"/>
      <c r="BP40" s="63"/>
      <c r="BQ40" s="63"/>
      <c r="BR40" s="63"/>
      <c r="BS40" s="88"/>
      <c r="BT40" s="63"/>
      <c r="BU40" s="63"/>
      <c r="BV40" s="63"/>
      <c r="BW40" s="88"/>
      <c r="BX40" s="63"/>
      <c r="BY40" s="63"/>
      <c r="BZ40" s="63"/>
      <c r="CA40" s="88"/>
      <c r="CB40" s="63"/>
      <c r="CC40" s="63"/>
      <c r="CD40" s="63"/>
      <c r="CE40" s="88"/>
      <c r="CF40" s="63"/>
      <c r="CG40" s="63"/>
      <c r="CH40" s="63"/>
      <c r="CI40" s="88"/>
      <c r="CJ40" s="63"/>
      <c r="CK40" s="63"/>
      <c r="CL40" s="63"/>
      <c r="CM40" s="88"/>
      <c r="CN40" s="63"/>
      <c r="CO40" s="63"/>
      <c r="CP40" s="63"/>
      <c r="CQ40" s="88"/>
      <c r="CR40" s="63"/>
      <c r="CS40" s="63"/>
      <c r="CT40" s="63"/>
      <c r="CU40" s="88"/>
      <c r="CV40" s="63"/>
      <c r="CW40" s="63"/>
      <c r="CX40" s="63"/>
      <c r="CY40" s="88"/>
      <c r="CZ40" s="63"/>
      <c r="DA40" s="63"/>
      <c r="DB40" s="63"/>
      <c r="DC40" s="88"/>
      <c r="DD40" s="63"/>
      <c r="DE40" s="63"/>
      <c r="DF40" s="63"/>
      <c r="DG40" s="88"/>
      <c r="DH40" s="63"/>
      <c r="DI40" s="63"/>
      <c r="DJ40" s="63"/>
      <c r="DK40" s="88"/>
      <c r="DL40" s="63"/>
      <c r="DM40" s="63"/>
      <c r="DN40" s="63"/>
      <c r="DO40" s="88"/>
      <c r="DP40" s="63"/>
      <c r="DQ40" s="63"/>
      <c r="DR40" s="63"/>
      <c r="DS40" s="88"/>
      <c r="DT40" s="63"/>
      <c r="DU40" s="63"/>
      <c r="DV40" s="63"/>
      <c r="DW40" s="88"/>
      <c r="DX40" s="63"/>
      <c r="DY40" s="63"/>
      <c r="DZ40" s="63"/>
      <c r="EA40" s="88"/>
      <c r="EB40" s="63"/>
      <c r="EC40" s="63"/>
      <c r="ED40" s="63"/>
      <c r="EE40" s="88"/>
      <c r="EF40" s="63"/>
      <c r="EG40" s="63"/>
      <c r="EH40" s="63"/>
      <c r="EI40" s="88"/>
      <c r="EJ40" s="63"/>
      <c r="EK40" s="63"/>
      <c r="EL40" s="63"/>
      <c r="EM40" s="88"/>
      <c r="EN40" s="63"/>
      <c r="EO40" s="63"/>
      <c r="EP40" s="63"/>
      <c r="EQ40" s="88"/>
      <c r="ER40" s="63"/>
      <c r="ES40" s="63"/>
      <c r="ET40" s="63"/>
      <c r="EU40" s="88"/>
      <c r="EV40" s="63"/>
      <c r="EW40" s="63"/>
      <c r="EX40" s="63"/>
      <c r="EY40" s="88"/>
      <c r="EZ40" s="63"/>
      <c r="FA40" s="63"/>
      <c r="FB40" s="63"/>
      <c r="FC40" s="88"/>
      <c r="FD40" s="63"/>
      <c r="FE40" s="63"/>
      <c r="FF40" s="63"/>
      <c r="FG40" s="88"/>
      <c r="FH40" s="63"/>
      <c r="FI40" s="63"/>
      <c r="FJ40" s="63"/>
      <c r="FK40" s="88"/>
      <c r="FL40" s="63"/>
      <c r="FM40" s="63"/>
      <c r="FN40" s="63"/>
      <c r="FO40" s="88"/>
      <c r="FP40" s="63"/>
      <c r="FQ40" s="63"/>
      <c r="FR40" s="63"/>
      <c r="FS40" s="198"/>
      <c r="FT40" s="63"/>
      <c r="FU40" s="63"/>
      <c r="FV40" s="187"/>
      <c r="FW40" s="88"/>
      <c r="FX40" s="63"/>
      <c r="FY40" s="63"/>
      <c r="FZ40" s="187"/>
      <c r="GA40" s="88"/>
      <c r="GB40" s="63"/>
      <c r="GC40" s="63"/>
      <c r="GD40" s="187"/>
      <c r="GE40" s="88"/>
      <c r="GF40" s="63"/>
      <c r="GG40" s="63"/>
      <c r="GH40" s="187"/>
      <c r="GI40" s="88"/>
      <c r="GJ40" s="63"/>
      <c r="GK40" s="63"/>
      <c r="GL40" s="187"/>
      <c r="GM40" s="88"/>
      <c r="GN40" s="63"/>
      <c r="GO40" s="63"/>
      <c r="GP40" s="63"/>
      <c r="GQ40" s="88"/>
      <c r="GR40" s="63"/>
      <c r="GS40" s="63"/>
      <c r="GT40" s="63"/>
      <c r="GU40" s="88"/>
      <c r="GV40" s="63"/>
      <c r="GW40" s="63"/>
      <c r="GX40" s="63"/>
      <c r="GY40" s="88"/>
      <c r="GZ40" s="63"/>
      <c r="HA40" s="63"/>
      <c r="HB40" s="63"/>
      <c r="HC40" s="88"/>
      <c r="HD40" s="63"/>
      <c r="HE40" s="63"/>
      <c r="HF40" s="63"/>
      <c r="HG40" s="88"/>
      <c r="HH40" s="63"/>
      <c r="HI40" s="63"/>
      <c r="HJ40" s="63"/>
      <c r="HK40" s="88"/>
      <c r="HL40" s="63"/>
      <c r="HM40" s="63"/>
      <c r="HN40" s="63"/>
      <c r="HO40" s="88"/>
      <c r="HP40" s="63"/>
      <c r="HQ40" s="63"/>
      <c r="HR40" s="63"/>
      <c r="HS40" s="88"/>
      <c r="HT40" s="63"/>
      <c r="HU40" s="63"/>
      <c r="HV40" s="63"/>
      <c r="HW40" s="88"/>
      <c r="HX40" s="63"/>
      <c r="HY40" s="63"/>
      <c r="HZ40" s="63"/>
      <c r="IA40" s="88"/>
      <c r="IB40" s="63"/>
      <c r="IC40" s="63"/>
      <c r="ID40" s="63"/>
      <c r="IE40" s="88"/>
      <c r="IF40" s="63"/>
      <c r="IG40" s="63"/>
      <c r="IH40" s="63"/>
      <c r="II40" s="88"/>
      <c r="IJ40" s="63"/>
      <c r="IK40" s="63"/>
      <c r="IL40" s="63"/>
      <c r="IM40" s="88"/>
      <c r="IN40" s="63"/>
      <c r="IO40" s="63"/>
      <c r="IP40" s="63"/>
      <c r="IQ40" s="88"/>
      <c r="IR40" s="63"/>
      <c r="IS40" s="63"/>
      <c r="IT40" s="63"/>
      <c r="IU40" s="88"/>
      <c r="IV40" s="63"/>
      <c r="IW40" s="63"/>
      <c r="IX40" s="63"/>
      <c r="IY40" s="88"/>
      <c r="IZ40" s="63"/>
      <c r="JA40" s="63"/>
      <c r="JB40" s="63"/>
      <c r="JC40" s="88"/>
      <c r="JD40" s="63"/>
      <c r="JE40" s="63"/>
      <c r="JF40" s="63"/>
      <c r="JG40" s="88"/>
      <c r="JH40" s="63"/>
      <c r="JI40" s="63"/>
      <c r="JJ40" s="63"/>
      <c r="JK40" s="88"/>
      <c r="JL40" s="63"/>
      <c r="JM40" s="63"/>
      <c r="JN40" s="63"/>
      <c r="JO40" s="88"/>
      <c r="JP40" s="63"/>
      <c r="JQ40" s="63"/>
      <c r="JR40" s="63"/>
      <c r="JS40" s="88"/>
      <c r="JT40" s="63"/>
      <c r="JU40" s="63"/>
      <c r="JV40" s="63"/>
      <c r="JW40" s="63"/>
      <c r="JX40" s="63"/>
      <c r="JY40" s="63"/>
      <c r="JZ40" s="63"/>
      <c r="KA40" s="88"/>
      <c r="KB40" s="63"/>
      <c r="KC40" s="63"/>
      <c r="KD40" s="187"/>
      <c r="KE40" s="88"/>
      <c r="KF40" s="63"/>
      <c r="KG40" s="63"/>
      <c r="KH40" s="187"/>
      <c r="KI40" s="88"/>
      <c r="KJ40" s="63"/>
      <c r="KK40" s="63"/>
      <c r="KL40" s="187"/>
      <c r="KM40" s="88"/>
      <c r="KN40" s="63"/>
      <c r="KO40" s="63"/>
      <c r="KP40" s="187"/>
      <c r="KQ40" s="88"/>
      <c r="KR40" s="63"/>
      <c r="KS40" s="63"/>
      <c r="KT40" s="187"/>
      <c r="KU40" s="88"/>
      <c r="KV40" s="63"/>
      <c r="KW40" s="63"/>
      <c r="KX40" s="187"/>
      <c r="KY40" s="88"/>
      <c r="KZ40" s="63"/>
      <c r="LA40" s="63"/>
      <c r="LB40" s="187"/>
      <c r="LC40" s="88"/>
      <c r="LD40" s="63"/>
      <c r="LE40" s="63"/>
      <c r="LF40" s="187"/>
      <c r="LG40" s="88"/>
      <c r="LH40" s="63"/>
      <c r="LI40" s="63"/>
      <c r="LJ40" s="187"/>
      <c r="LK40" s="88"/>
      <c r="LL40" s="63"/>
      <c r="LM40" s="63"/>
      <c r="LN40" s="187"/>
      <c r="LO40" s="88"/>
      <c r="LP40" s="63"/>
      <c r="LQ40" s="63"/>
      <c r="LR40" s="187"/>
      <c r="LS40" s="88"/>
      <c r="LT40" s="63"/>
      <c r="LU40" s="63"/>
      <c r="LV40" s="187"/>
      <c r="LW40" s="88"/>
      <c r="LX40" s="63"/>
      <c r="LY40" s="63"/>
      <c r="LZ40" s="187"/>
      <c r="MA40" s="88"/>
      <c r="MB40" s="63"/>
      <c r="MC40" s="63"/>
      <c r="MD40" s="187"/>
      <c r="ME40" s="88"/>
      <c r="MF40" s="63"/>
      <c r="MG40" s="63"/>
      <c r="MH40" s="187"/>
      <c r="MI40" s="88"/>
      <c r="MJ40" s="63"/>
      <c r="MK40" s="63"/>
      <c r="ML40" s="187"/>
      <c r="MM40" s="88"/>
      <c r="MN40" s="63"/>
      <c r="MO40" s="63"/>
      <c r="MP40" s="187"/>
      <c r="MQ40" s="88"/>
      <c r="MR40" s="63"/>
      <c r="MS40" s="63"/>
      <c r="MT40" s="187"/>
      <c r="MU40" s="88"/>
      <c r="MV40" s="63"/>
      <c r="MW40" s="63"/>
      <c r="MX40" s="187"/>
      <c r="MY40" s="88"/>
      <c r="MZ40" s="63"/>
      <c r="NA40" s="63"/>
      <c r="NB40" s="187"/>
      <c r="NC40" s="88"/>
      <c r="ND40" s="63"/>
      <c r="NE40" s="63"/>
      <c r="NF40" s="187"/>
      <c r="NG40" s="88"/>
      <c r="NH40" s="63"/>
      <c r="NI40" s="63"/>
      <c r="NJ40" s="187"/>
      <c r="NK40" s="88"/>
      <c r="NL40" s="63"/>
      <c r="NM40" s="63"/>
      <c r="NN40" s="187"/>
      <c r="NO40" s="88"/>
      <c r="NP40" s="63"/>
      <c r="NQ40" s="63"/>
      <c r="NR40" s="187"/>
      <c r="NS40" s="88"/>
      <c r="NT40" s="63"/>
      <c r="NU40" s="63"/>
      <c r="NV40" s="187"/>
      <c r="NW40" s="88"/>
      <c r="NX40" s="63"/>
      <c r="NY40" s="63"/>
      <c r="NZ40" s="187"/>
      <c r="OA40" s="88"/>
      <c r="OB40" s="63"/>
      <c r="OC40" s="63"/>
      <c r="OD40" s="63"/>
      <c r="OE40" s="88"/>
      <c r="OF40" s="63"/>
      <c r="OG40" s="63"/>
      <c r="OH40" s="63"/>
      <c r="OI40" s="88"/>
      <c r="OJ40" s="63"/>
      <c r="OK40" s="63"/>
      <c r="OL40" s="63"/>
      <c r="OM40" s="88"/>
      <c r="ON40" s="63"/>
      <c r="OO40" s="63"/>
      <c r="OP40" s="63"/>
      <c r="OQ40" s="198"/>
      <c r="OR40" s="63"/>
      <c r="OS40" s="63"/>
      <c r="OT40" s="63"/>
      <c r="OU40" s="88"/>
      <c r="OV40" s="63"/>
      <c r="OW40" s="63"/>
      <c r="OX40" s="63"/>
      <c r="OY40" s="198"/>
      <c r="OZ40" s="63"/>
      <c r="PA40" s="63"/>
      <c r="PB40" s="63"/>
      <c r="PC40" s="88"/>
      <c r="PD40" s="63"/>
      <c r="PE40" s="63"/>
      <c r="PF40" s="63"/>
      <c r="PG40" s="198"/>
      <c r="PH40" s="63"/>
      <c r="PI40" s="63"/>
      <c r="PJ40" s="63"/>
      <c r="PK40" s="88"/>
      <c r="PL40" s="63"/>
      <c r="PM40" s="63"/>
      <c r="PN40" s="63"/>
      <c r="PO40" s="198"/>
      <c r="PP40" s="63"/>
      <c r="PQ40" s="63"/>
      <c r="PR40" s="63"/>
      <c r="PS40" s="88"/>
      <c r="PT40" s="63"/>
      <c r="PU40" s="63"/>
      <c r="PV40" s="63"/>
      <c r="PW40" s="198"/>
      <c r="PX40" s="63"/>
      <c r="PY40" s="63"/>
      <c r="PZ40" s="63"/>
      <c r="QA40" s="88"/>
      <c r="QB40" s="63"/>
      <c r="QC40" s="63"/>
      <c r="QD40" s="63"/>
      <c r="QE40" s="198"/>
      <c r="QF40" s="63"/>
      <c r="QG40" s="63"/>
      <c r="QH40" s="63"/>
      <c r="QI40" s="88"/>
      <c r="QJ40" s="63"/>
      <c r="QK40" s="63"/>
      <c r="QL40" s="63"/>
      <c r="QM40" s="198"/>
      <c r="QN40" s="63"/>
      <c r="QO40" s="63"/>
      <c r="QP40" s="63"/>
      <c r="QQ40" s="198"/>
      <c r="QR40" s="63"/>
      <c r="QS40" s="63"/>
      <c r="QT40" s="63"/>
      <c r="QU40" s="198"/>
      <c r="QV40" s="63"/>
      <c r="QW40" s="63"/>
      <c r="QX40" s="63"/>
      <c r="QY40" s="198"/>
      <c r="QZ40" s="63"/>
      <c r="RA40" s="63"/>
      <c r="RB40" s="63"/>
      <c r="RC40" s="88"/>
      <c r="RD40" s="63"/>
      <c r="RE40" s="63"/>
      <c r="RF40" s="63"/>
      <c r="RG40" s="198"/>
      <c r="RH40" s="63"/>
      <c r="RI40" s="63"/>
      <c r="RJ40" s="63"/>
      <c r="RK40" s="88"/>
      <c r="RL40" s="63"/>
      <c r="RM40" s="63"/>
      <c r="RN40" s="63"/>
      <c r="RO40" s="198"/>
      <c r="RP40" s="63"/>
      <c r="RQ40" s="63"/>
      <c r="RR40" s="63"/>
      <c r="RS40" s="198"/>
      <c r="RT40" s="63"/>
      <c r="RU40" s="63"/>
      <c r="RV40" s="63"/>
      <c r="RW40" s="63"/>
      <c r="RX40" s="63"/>
      <c r="RY40" s="63"/>
      <c r="RZ40" s="63"/>
      <c r="SA40" s="88"/>
      <c r="SB40" s="63"/>
      <c r="SC40" s="63"/>
      <c r="SD40" s="63"/>
      <c r="SE40" s="198"/>
      <c r="SF40" s="63"/>
      <c r="SG40" s="63"/>
      <c r="SH40" s="63"/>
      <c r="SI40" s="198">
        <v>30000</v>
      </c>
      <c r="SJ40" s="63">
        <v>27150</v>
      </c>
      <c r="SK40" s="63">
        <v>28100</v>
      </c>
      <c r="SL40" s="63">
        <v>28100</v>
      </c>
      <c r="SM40" s="198"/>
      <c r="SN40" s="63"/>
      <c r="SO40" s="63"/>
      <c r="SP40" s="63"/>
      <c r="SQ40" s="198"/>
      <c r="SR40" s="63"/>
      <c r="SS40" s="63"/>
      <c r="ST40" s="63"/>
      <c r="SU40" s="198"/>
      <c r="SV40" s="63"/>
      <c r="SW40" s="63"/>
      <c r="SX40" s="63"/>
      <c r="SY40" s="198"/>
      <c r="SZ40" s="63"/>
      <c r="TA40" s="63"/>
      <c r="TB40" s="198"/>
      <c r="TC40" s="198"/>
      <c r="TD40" s="63"/>
      <c r="TE40" s="63"/>
      <c r="TF40" s="63"/>
      <c r="TG40" s="198"/>
      <c r="TH40" s="63"/>
      <c r="TI40" s="63"/>
      <c r="TJ40" s="89"/>
      <c r="TK40" s="198"/>
      <c r="TL40" s="63"/>
      <c r="TM40" s="63"/>
      <c r="TN40" s="89"/>
      <c r="TO40" s="198"/>
      <c r="TP40" s="63"/>
      <c r="TQ40" s="63"/>
      <c r="TR40" s="89"/>
      <c r="TS40" s="267"/>
      <c r="TT40" s="267"/>
      <c r="TU40" s="267"/>
      <c r="TV40" s="267"/>
      <c r="TW40" s="267"/>
      <c r="TX40" s="267"/>
      <c r="TY40" s="267"/>
    </row>
    <row r="41" spans="1:545" outlineLevel="1" x14ac:dyDescent="0.2">
      <c r="A41" s="101" t="s">
        <v>348</v>
      </c>
      <c r="B41" s="102" t="s">
        <v>349</v>
      </c>
      <c r="C41" s="88">
        <f t="shared" si="1026"/>
        <v>0</v>
      </c>
      <c r="D41" s="88">
        <f t="shared" si="1027"/>
        <v>8000</v>
      </c>
      <c r="E41" s="88">
        <f t="shared" si="1028"/>
        <v>6027</v>
      </c>
      <c r="F41" s="88">
        <f t="shared" si="1029"/>
        <v>6027</v>
      </c>
      <c r="G41" s="88"/>
      <c r="H41" s="63"/>
      <c r="I41" s="63"/>
      <c r="J41" s="63"/>
      <c r="K41" s="88"/>
      <c r="L41" s="63"/>
      <c r="M41" s="63"/>
      <c r="N41" s="63"/>
      <c r="O41" s="88"/>
      <c r="P41" s="63"/>
      <c r="Q41" s="63"/>
      <c r="R41" s="63"/>
      <c r="S41" s="88"/>
      <c r="T41" s="63"/>
      <c r="U41" s="63"/>
      <c r="V41" s="63"/>
      <c r="W41" s="88"/>
      <c r="X41" s="63"/>
      <c r="Y41" s="63"/>
      <c r="Z41" s="63"/>
      <c r="AA41" s="88"/>
      <c r="AB41" s="63"/>
      <c r="AC41" s="63"/>
      <c r="AD41" s="63"/>
      <c r="AE41" s="88"/>
      <c r="AF41" s="63"/>
      <c r="AG41" s="63"/>
      <c r="AH41" s="63"/>
      <c r="AI41" s="88"/>
      <c r="AJ41" s="63"/>
      <c r="AK41" s="63"/>
      <c r="AL41" s="63"/>
      <c r="AM41" s="88"/>
      <c r="AN41" s="63"/>
      <c r="AO41" s="63"/>
      <c r="AP41" s="63"/>
      <c r="AQ41" s="88"/>
      <c r="AR41" s="63"/>
      <c r="AS41" s="63"/>
      <c r="AT41" s="63"/>
      <c r="AU41" s="88"/>
      <c r="AV41" s="63"/>
      <c r="AW41" s="63"/>
      <c r="AX41" s="63"/>
      <c r="AY41" s="88"/>
      <c r="AZ41" s="63"/>
      <c r="BA41" s="63"/>
      <c r="BB41" s="63"/>
      <c r="BC41" s="88"/>
      <c r="BD41" s="63"/>
      <c r="BE41" s="63"/>
      <c r="BF41" s="63"/>
      <c r="BG41" s="88"/>
      <c r="BH41" s="63"/>
      <c r="BI41" s="63"/>
      <c r="BJ41" s="63"/>
      <c r="BK41" s="88"/>
      <c r="BL41" s="63"/>
      <c r="BM41" s="63"/>
      <c r="BN41" s="63"/>
      <c r="BO41" s="88"/>
      <c r="BP41" s="63"/>
      <c r="BQ41" s="63"/>
      <c r="BR41" s="63"/>
      <c r="BS41" s="88"/>
      <c r="BT41" s="63"/>
      <c r="BU41" s="63"/>
      <c r="BV41" s="63"/>
      <c r="BW41" s="88"/>
      <c r="BX41" s="63"/>
      <c r="BY41" s="63"/>
      <c r="BZ41" s="63"/>
      <c r="CA41" s="88"/>
      <c r="CB41" s="63"/>
      <c r="CC41" s="63"/>
      <c r="CD41" s="63"/>
      <c r="CE41" s="88"/>
      <c r="CF41" s="63"/>
      <c r="CG41" s="63"/>
      <c r="CH41" s="63"/>
      <c r="CI41" s="88"/>
      <c r="CJ41" s="63"/>
      <c r="CK41" s="63"/>
      <c r="CL41" s="63"/>
      <c r="CM41" s="88"/>
      <c r="CN41" s="63"/>
      <c r="CO41" s="63"/>
      <c r="CP41" s="63"/>
      <c r="CQ41" s="88"/>
      <c r="CR41" s="63"/>
      <c r="CS41" s="63"/>
      <c r="CT41" s="63"/>
      <c r="CU41" s="88"/>
      <c r="CV41" s="63"/>
      <c r="CW41" s="63"/>
      <c r="CX41" s="63"/>
      <c r="CY41" s="88"/>
      <c r="CZ41" s="63"/>
      <c r="DA41" s="63"/>
      <c r="DB41" s="63"/>
      <c r="DC41" s="88"/>
      <c r="DD41" s="63"/>
      <c r="DE41" s="63"/>
      <c r="DF41" s="63"/>
      <c r="DG41" s="88"/>
      <c r="DH41" s="63"/>
      <c r="DI41" s="63"/>
      <c r="DJ41" s="63"/>
      <c r="DK41" s="88"/>
      <c r="DL41" s="63"/>
      <c r="DM41" s="63"/>
      <c r="DN41" s="63"/>
      <c r="DO41" s="88"/>
      <c r="DP41" s="63"/>
      <c r="DQ41" s="63"/>
      <c r="DR41" s="63"/>
      <c r="DS41" s="88"/>
      <c r="DT41" s="63"/>
      <c r="DU41" s="63"/>
      <c r="DV41" s="63"/>
      <c r="DW41" s="88"/>
      <c r="DX41" s="63"/>
      <c r="DY41" s="63"/>
      <c r="DZ41" s="63"/>
      <c r="EA41" s="88"/>
      <c r="EB41" s="63"/>
      <c r="EC41" s="63"/>
      <c r="ED41" s="63"/>
      <c r="EE41" s="88"/>
      <c r="EF41" s="63"/>
      <c r="EG41" s="63"/>
      <c r="EH41" s="63"/>
      <c r="EI41" s="88"/>
      <c r="EJ41" s="63"/>
      <c r="EK41" s="63"/>
      <c r="EL41" s="63"/>
      <c r="EM41" s="88"/>
      <c r="EN41" s="63"/>
      <c r="EO41" s="63"/>
      <c r="EP41" s="63"/>
      <c r="EQ41" s="88"/>
      <c r="ER41" s="63"/>
      <c r="ES41" s="63"/>
      <c r="ET41" s="63"/>
      <c r="EU41" s="88"/>
      <c r="EV41" s="63"/>
      <c r="EW41" s="63"/>
      <c r="EX41" s="63"/>
      <c r="EY41" s="88"/>
      <c r="EZ41" s="63"/>
      <c r="FA41" s="63"/>
      <c r="FB41" s="63"/>
      <c r="FC41" s="88"/>
      <c r="FD41" s="63"/>
      <c r="FE41" s="63"/>
      <c r="FF41" s="63"/>
      <c r="FG41" s="88"/>
      <c r="FH41" s="63"/>
      <c r="FI41" s="63"/>
      <c r="FJ41" s="63"/>
      <c r="FK41" s="88"/>
      <c r="FL41" s="63"/>
      <c r="FM41" s="63"/>
      <c r="FN41" s="63"/>
      <c r="FO41" s="88"/>
      <c r="FP41" s="63"/>
      <c r="FQ41" s="63"/>
      <c r="FR41" s="63"/>
      <c r="FS41" s="198"/>
      <c r="FT41" s="63"/>
      <c r="FU41" s="63"/>
      <c r="FV41" s="187"/>
      <c r="FW41" s="88"/>
      <c r="FX41" s="63"/>
      <c r="FY41" s="63"/>
      <c r="FZ41" s="187"/>
      <c r="GA41" s="88"/>
      <c r="GB41" s="63"/>
      <c r="GC41" s="63"/>
      <c r="GD41" s="187"/>
      <c r="GE41" s="88"/>
      <c r="GF41" s="63"/>
      <c r="GG41" s="63"/>
      <c r="GH41" s="187"/>
      <c r="GI41" s="88"/>
      <c r="GJ41" s="63"/>
      <c r="GK41" s="63"/>
      <c r="GL41" s="187"/>
      <c r="GM41" s="88"/>
      <c r="GN41" s="63"/>
      <c r="GO41" s="63"/>
      <c r="GP41" s="63"/>
      <c r="GQ41" s="88"/>
      <c r="GR41" s="63"/>
      <c r="GS41" s="63"/>
      <c r="GT41" s="63"/>
      <c r="GU41" s="88"/>
      <c r="GV41" s="63"/>
      <c r="GW41" s="63"/>
      <c r="GX41" s="63"/>
      <c r="GY41" s="88"/>
      <c r="GZ41" s="63"/>
      <c r="HA41" s="63"/>
      <c r="HB41" s="63"/>
      <c r="HC41" s="88"/>
      <c r="HD41" s="63"/>
      <c r="HE41" s="63"/>
      <c r="HF41" s="63"/>
      <c r="HG41" s="88"/>
      <c r="HH41" s="63"/>
      <c r="HI41" s="63"/>
      <c r="HJ41" s="63"/>
      <c r="HK41" s="88"/>
      <c r="HL41" s="63"/>
      <c r="HM41" s="63"/>
      <c r="HN41" s="63"/>
      <c r="HO41" s="88"/>
      <c r="HP41" s="63"/>
      <c r="HQ41" s="63"/>
      <c r="HR41" s="63"/>
      <c r="HS41" s="88"/>
      <c r="HT41" s="63"/>
      <c r="HU41" s="63"/>
      <c r="HV41" s="63"/>
      <c r="HW41" s="88"/>
      <c r="HX41" s="63"/>
      <c r="HY41" s="63"/>
      <c r="HZ41" s="63"/>
      <c r="IA41" s="88"/>
      <c r="IB41" s="63"/>
      <c r="IC41" s="63"/>
      <c r="ID41" s="63"/>
      <c r="IE41" s="88"/>
      <c r="IF41" s="63"/>
      <c r="IG41" s="63"/>
      <c r="IH41" s="63"/>
      <c r="II41" s="88"/>
      <c r="IJ41" s="63"/>
      <c r="IK41" s="63"/>
      <c r="IL41" s="63"/>
      <c r="IM41" s="88"/>
      <c r="IN41" s="63"/>
      <c r="IO41" s="63"/>
      <c r="IP41" s="63"/>
      <c r="IQ41" s="88"/>
      <c r="IR41" s="63"/>
      <c r="IS41" s="63"/>
      <c r="IT41" s="63"/>
      <c r="IU41" s="88"/>
      <c r="IV41" s="63"/>
      <c r="IW41" s="63"/>
      <c r="IX41" s="63"/>
      <c r="IY41" s="88"/>
      <c r="IZ41" s="63"/>
      <c r="JA41" s="63"/>
      <c r="JB41" s="63"/>
      <c r="JC41" s="88"/>
      <c r="JD41" s="63"/>
      <c r="JE41" s="63"/>
      <c r="JF41" s="63"/>
      <c r="JG41" s="88"/>
      <c r="JH41" s="63"/>
      <c r="JI41" s="63"/>
      <c r="JJ41" s="63"/>
      <c r="JK41" s="88"/>
      <c r="JL41" s="63"/>
      <c r="JM41" s="63"/>
      <c r="JN41" s="63"/>
      <c r="JO41" s="88"/>
      <c r="JP41" s="63"/>
      <c r="JQ41" s="63"/>
      <c r="JR41" s="63"/>
      <c r="JS41" s="88"/>
      <c r="JT41" s="63"/>
      <c r="JU41" s="63"/>
      <c r="JV41" s="63"/>
      <c r="JW41" s="63"/>
      <c r="JX41" s="63"/>
      <c r="JY41" s="63"/>
      <c r="JZ41" s="63"/>
      <c r="KA41" s="88"/>
      <c r="KB41" s="63"/>
      <c r="KC41" s="63"/>
      <c r="KD41" s="187"/>
      <c r="KE41" s="88"/>
      <c r="KF41" s="63"/>
      <c r="KG41" s="63"/>
      <c r="KH41" s="187"/>
      <c r="KI41" s="88"/>
      <c r="KJ41" s="63"/>
      <c r="KK41" s="63"/>
      <c r="KL41" s="187"/>
      <c r="KM41" s="88"/>
      <c r="KN41" s="63"/>
      <c r="KO41" s="63"/>
      <c r="KP41" s="187"/>
      <c r="KQ41" s="88"/>
      <c r="KR41" s="63"/>
      <c r="KS41" s="63"/>
      <c r="KT41" s="187"/>
      <c r="KU41" s="88"/>
      <c r="KV41" s="63"/>
      <c r="KW41" s="63"/>
      <c r="KX41" s="187"/>
      <c r="KY41" s="88"/>
      <c r="KZ41" s="63"/>
      <c r="LA41" s="63"/>
      <c r="LB41" s="187"/>
      <c r="LC41" s="88"/>
      <c r="LD41" s="63"/>
      <c r="LE41" s="63"/>
      <c r="LF41" s="187"/>
      <c r="LG41" s="88"/>
      <c r="LH41" s="63"/>
      <c r="LI41" s="63"/>
      <c r="LJ41" s="187"/>
      <c r="LK41" s="88"/>
      <c r="LL41" s="63"/>
      <c r="LM41" s="63"/>
      <c r="LN41" s="187"/>
      <c r="LO41" s="88"/>
      <c r="LP41" s="63"/>
      <c r="LQ41" s="63"/>
      <c r="LR41" s="187"/>
      <c r="LS41" s="88"/>
      <c r="LT41" s="63"/>
      <c r="LU41" s="63"/>
      <c r="LV41" s="187"/>
      <c r="LW41" s="88"/>
      <c r="LX41" s="63"/>
      <c r="LY41" s="63"/>
      <c r="LZ41" s="187"/>
      <c r="MA41" s="88"/>
      <c r="MB41" s="63"/>
      <c r="MC41" s="63"/>
      <c r="MD41" s="187"/>
      <c r="ME41" s="88"/>
      <c r="MF41" s="63"/>
      <c r="MG41" s="63"/>
      <c r="MH41" s="187"/>
      <c r="MI41" s="88"/>
      <c r="MJ41" s="63"/>
      <c r="MK41" s="63"/>
      <c r="ML41" s="187"/>
      <c r="MM41" s="88"/>
      <c r="MN41" s="63"/>
      <c r="MO41" s="63"/>
      <c r="MP41" s="187"/>
      <c r="MQ41" s="88"/>
      <c r="MR41" s="63"/>
      <c r="MS41" s="63"/>
      <c r="MT41" s="187"/>
      <c r="MU41" s="88"/>
      <c r="MV41" s="63"/>
      <c r="MW41" s="63"/>
      <c r="MX41" s="187"/>
      <c r="MY41" s="88"/>
      <c r="MZ41" s="63"/>
      <c r="NA41" s="63"/>
      <c r="NB41" s="187"/>
      <c r="NC41" s="88"/>
      <c r="ND41" s="63"/>
      <c r="NE41" s="63"/>
      <c r="NF41" s="187"/>
      <c r="NG41" s="88"/>
      <c r="NH41" s="63"/>
      <c r="NI41" s="63"/>
      <c r="NJ41" s="187"/>
      <c r="NK41" s="88"/>
      <c r="NL41" s="63"/>
      <c r="NM41" s="63"/>
      <c r="NN41" s="187"/>
      <c r="NO41" s="88"/>
      <c r="NP41" s="63"/>
      <c r="NQ41" s="63"/>
      <c r="NR41" s="187"/>
      <c r="NS41" s="88"/>
      <c r="NT41" s="63"/>
      <c r="NU41" s="63"/>
      <c r="NV41" s="187"/>
      <c r="NW41" s="88"/>
      <c r="NX41" s="63"/>
      <c r="NY41" s="63"/>
      <c r="NZ41" s="187"/>
      <c r="OA41" s="88"/>
      <c r="OB41" s="63"/>
      <c r="OC41" s="63"/>
      <c r="OD41" s="63"/>
      <c r="OE41" s="88"/>
      <c r="OF41" s="63"/>
      <c r="OG41" s="63"/>
      <c r="OH41" s="63"/>
      <c r="OI41" s="88"/>
      <c r="OJ41" s="63"/>
      <c r="OK41" s="63"/>
      <c r="OL41" s="63"/>
      <c r="OM41" s="88"/>
      <c r="ON41" s="63"/>
      <c r="OO41" s="63"/>
      <c r="OP41" s="63"/>
      <c r="OQ41" s="198"/>
      <c r="OR41" s="63"/>
      <c r="OS41" s="63"/>
      <c r="OT41" s="63"/>
      <c r="OU41" s="88"/>
      <c r="OV41" s="63"/>
      <c r="OW41" s="63"/>
      <c r="OX41" s="63"/>
      <c r="OY41" s="198"/>
      <c r="OZ41" s="63"/>
      <c r="PA41" s="63"/>
      <c r="PB41" s="63"/>
      <c r="PC41" s="88"/>
      <c r="PD41" s="63"/>
      <c r="PE41" s="63"/>
      <c r="PF41" s="63"/>
      <c r="PG41" s="198"/>
      <c r="PH41" s="63"/>
      <c r="PI41" s="63"/>
      <c r="PJ41" s="63"/>
      <c r="PK41" s="88"/>
      <c r="PL41" s="63"/>
      <c r="PM41" s="63"/>
      <c r="PN41" s="63"/>
      <c r="PO41" s="198"/>
      <c r="PP41" s="63"/>
      <c r="PQ41" s="63"/>
      <c r="PR41" s="63"/>
      <c r="PS41" s="88"/>
      <c r="PT41" s="63"/>
      <c r="PU41" s="63"/>
      <c r="PV41" s="63"/>
      <c r="PW41" s="198"/>
      <c r="PX41" s="63"/>
      <c r="PY41" s="63"/>
      <c r="PZ41" s="63"/>
      <c r="QA41" s="88"/>
      <c r="QB41" s="63"/>
      <c r="QC41" s="63"/>
      <c r="QD41" s="63"/>
      <c r="QE41" s="198"/>
      <c r="QF41" s="63"/>
      <c r="QG41" s="63"/>
      <c r="QH41" s="63"/>
      <c r="QI41" s="88"/>
      <c r="QJ41" s="63"/>
      <c r="QK41" s="63"/>
      <c r="QL41" s="63"/>
      <c r="QM41" s="198">
        <v>0</v>
      </c>
      <c r="QN41" s="63">
        <v>8000</v>
      </c>
      <c r="QO41" s="63">
        <v>6027</v>
      </c>
      <c r="QP41" s="63">
        <v>6027</v>
      </c>
      <c r="QQ41" s="198">
        <v>0</v>
      </c>
      <c r="QR41" s="63"/>
      <c r="QS41" s="63"/>
      <c r="QT41" s="63"/>
      <c r="QU41" s="198"/>
      <c r="QV41" s="63"/>
      <c r="QW41" s="63"/>
      <c r="QX41" s="63"/>
      <c r="QY41" s="198"/>
      <c r="QZ41" s="63"/>
      <c r="RA41" s="63"/>
      <c r="RB41" s="63"/>
      <c r="RC41" s="88"/>
      <c r="RD41" s="63"/>
      <c r="RE41" s="63"/>
      <c r="RF41" s="63"/>
      <c r="RG41" s="198"/>
      <c r="RH41" s="63"/>
      <c r="RI41" s="63"/>
      <c r="RJ41" s="63"/>
      <c r="RK41" s="88"/>
      <c r="RL41" s="63"/>
      <c r="RM41" s="63"/>
      <c r="RN41" s="63"/>
      <c r="RO41" s="198"/>
      <c r="RP41" s="63"/>
      <c r="RQ41" s="63"/>
      <c r="RR41" s="63"/>
      <c r="RS41" s="198"/>
      <c r="RT41" s="63"/>
      <c r="RU41" s="63"/>
      <c r="RV41" s="63"/>
      <c r="RW41" s="63"/>
      <c r="RX41" s="63"/>
      <c r="RY41" s="63"/>
      <c r="RZ41" s="63"/>
      <c r="SA41" s="88"/>
      <c r="SB41" s="63"/>
      <c r="SC41" s="63"/>
      <c r="SD41" s="63"/>
      <c r="SE41" s="198"/>
      <c r="SF41" s="63"/>
      <c r="SG41" s="63"/>
      <c r="SH41" s="63"/>
      <c r="SI41" s="198">
        <v>0</v>
      </c>
      <c r="SJ41" s="63"/>
      <c r="SK41" s="63">
        <v>0</v>
      </c>
      <c r="SL41" s="63">
        <v>0</v>
      </c>
      <c r="SM41" s="198"/>
      <c r="SN41" s="63"/>
      <c r="SO41" s="63"/>
      <c r="SP41" s="63"/>
      <c r="SQ41" s="198"/>
      <c r="SR41" s="63"/>
      <c r="SS41" s="63"/>
      <c r="ST41" s="63"/>
      <c r="SU41" s="198"/>
      <c r="SV41" s="63"/>
      <c r="SW41" s="63"/>
      <c r="SX41" s="63"/>
      <c r="SY41" s="198"/>
      <c r="SZ41" s="63"/>
      <c r="TA41" s="63"/>
      <c r="TB41" s="198"/>
      <c r="TC41" s="198"/>
      <c r="TD41" s="63"/>
      <c r="TE41" s="63"/>
      <c r="TF41" s="63"/>
      <c r="TG41" s="198"/>
      <c r="TH41" s="63"/>
      <c r="TI41" s="63"/>
      <c r="TJ41" s="89"/>
      <c r="TK41" s="198"/>
      <c r="TL41" s="63"/>
      <c r="TM41" s="63"/>
      <c r="TN41" s="89"/>
      <c r="TO41" s="198"/>
      <c r="TP41" s="63"/>
      <c r="TQ41" s="63"/>
      <c r="TR41" s="89"/>
      <c r="TS41" s="267"/>
      <c r="TT41" s="267"/>
      <c r="TU41" s="267"/>
      <c r="TV41" s="267"/>
      <c r="TW41" s="267"/>
      <c r="TX41" s="267"/>
      <c r="TY41" s="267"/>
    </row>
    <row r="42" spans="1:545" x14ac:dyDescent="0.2">
      <c r="A42" s="101"/>
      <c r="B42" s="102"/>
      <c r="C42" s="88"/>
      <c r="D42" s="63"/>
      <c r="E42" s="187"/>
      <c r="F42" s="187"/>
      <c r="G42" s="88"/>
      <c r="H42" s="63"/>
      <c r="I42" s="63"/>
      <c r="J42" s="63"/>
      <c r="K42" s="88"/>
      <c r="L42" s="63"/>
      <c r="M42" s="63"/>
      <c r="N42" s="63"/>
      <c r="O42" s="88"/>
      <c r="P42" s="63"/>
      <c r="Q42" s="63"/>
      <c r="R42" s="63"/>
      <c r="S42" s="88"/>
      <c r="T42" s="63"/>
      <c r="U42" s="63"/>
      <c r="V42" s="63"/>
      <c r="W42" s="88"/>
      <c r="X42" s="63"/>
      <c r="Y42" s="63"/>
      <c r="Z42" s="63"/>
      <c r="AA42" s="88"/>
      <c r="AB42" s="63"/>
      <c r="AC42" s="63"/>
      <c r="AD42" s="63"/>
      <c r="AE42" s="88"/>
      <c r="AF42" s="63"/>
      <c r="AG42" s="63"/>
      <c r="AH42" s="63"/>
      <c r="AI42" s="88"/>
      <c r="AJ42" s="63"/>
      <c r="AK42" s="63"/>
      <c r="AL42" s="63"/>
      <c r="AM42" s="88"/>
      <c r="AN42" s="63"/>
      <c r="AO42" s="63"/>
      <c r="AP42" s="63"/>
      <c r="AQ42" s="88"/>
      <c r="AR42" s="63"/>
      <c r="AS42" s="63"/>
      <c r="AT42" s="63"/>
      <c r="AU42" s="88"/>
      <c r="AV42" s="63"/>
      <c r="AW42" s="63"/>
      <c r="AX42" s="63"/>
      <c r="AY42" s="88"/>
      <c r="AZ42" s="63"/>
      <c r="BA42" s="63"/>
      <c r="BB42" s="63"/>
      <c r="BC42" s="88"/>
      <c r="BD42" s="63"/>
      <c r="BE42" s="63"/>
      <c r="BF42" s="63"/>
      <c r="BG42" s="88"/>
      <c r="BH42" s="63"/>
      <c r="BI42" s="63"/>
      <c r="BJ42" s="63"/>
      <c r="BK42" s="88"/>
      <c r="BL42" s="63"/>
      <c r="BM42" s="63"/>
      <c r="BN42" s="63"/>
      <c r="BO42" s="88"/>
      <c r="BP42" s="63"/>
      <c r="BQ42" s="63"/>
      <c r="BR42" s="63"/>
      <c r="BS42" s="88"/>
      <c r="BT42" s="63"/>
      <c r="BU42" s="63"/>
      <c r="BV42" s="63"/>
      <c r="BW42" s="88"/>
      <c r="BX42" s="63"/>
      <c r="BY42" s="63"/>
      <c r="BZ42" s="63"/>
      <c r="CA42" s="88"/>
      <c r="CB42" s="63"/>
      <c r="CC42" s="63"/>
      <c r="CD42" s="63"/>
      <c r="CE42" s="88"/>
      <c r="CF42" s="63"/>
      <c r="CG42" s="63"/>
      <c r="CH42" s="63"/>
      <c r="CI42" s="88"/>
      <c r="CJ42" s="63"/>
      <c r="CK42" s="63"/>
      <c r="CL42" s="63"/>
      <c r="CM42" s="88"/>
      <c r="CN42" s="63"/>
      <c r="CO42" s="63"/>
      <c r="CP42" s="63"/>
      <c r="CQ42" s="88"/>
      <c r="CR42" s="63"/>
      <c r="CS42" s="63"/>
      <c r="CT42" s="63"/>
      <c r="CU42" s="88"/>
      <c r="CV42" s="63"/>
      <c r="CW42" s="63"/>
      <c r="CX42" s="63"/>
      <c r="CY42" s="88"/>
      <c r="CZ42" s="63"/>
      <c r="DA42" s="63"/>
      <c r="DB42" s="63"/>
      <c r="DC42" s="88"/>
      <c r="DD42" s="63"/>
      <c r="DE42" s="63"/>
      <c r="DF42" s="63"/>
      <c r="DG42" s="88"/>
      <c r="DH42" s="63"/>
      <c r="DI42" s="63"/>
      <c r="DJ42" s="63"/>
      <c r="DK42" s="88"/>
      <c r="DL42" s="63"/>
      <c r="DM42" s="63"/>
      <c r="DN42" s="63"/>
      <c r="DO42" s="88"/>
      <c r="DP42" s="63"/>
      <c r="DQ42" s="63"/>
      <c r="DR42" s="63"/>
      <c r="DS42" s="88"/>
      <c r="DT42" s="63"/>
      <c r="DU42" s="63"/>
      <c r="DV42" s="63"/>
      <c r="DW42" s="88"/>
      <c r="DX42" s="63"/>
      <c r="DY42" s="63"/>
      <c r="DZ42" s="63"/>
      <c r="EA42" s="88"/>
      <c r="EB42" s="63"/>
      <c r="EC42" s="63"/>
      <c r="ED42" s="63"/>
      <c r="EE42" s="88"/>
      <c r="EF42" s="63"/>
      <c r="EG42" s="63"/>
      <c r="EH42" s="63"/>
      <c r="EI42" s="88"/>
      <c r="EJ42" s="63"/>
      <c r="EK42" s="63"/>
      <c r="EL42" s="63"/>
      <c r="EM42" s="88"/>
      <c r="EN42" s="63"/>
      <c r="EO42" s="63"/>
      <c r="EP42" s="63"/>
      <c r="EQ42" s="88"/>
      <c r="ER42" s="63"/>
      <c r="ES42" s="63"/>
      <c r="ET42" s="63"/>
      <c r="EU42" s="88"/>
      <c r="EV42" s="63"/>
      <c r="EW42" s="63"/>
      <c r="EX42" s="63"/>
      <c r="EY42" s="88"/>
      <c r="EZ42" s="63"/>
      <c r="FA42" s="63"/>
      <c r="FB42" s="63"/>
      <c r="FC42" s="88"/>
      <c r="FD42" s="63"/>
      <c r="FE42" s="63"/>
      <c r="FF42" s="63"/>
      <c r="FG42" s="88"/>
      <c r="FH42" s="63"/>
      <c r="FI42" s="63"/>
      <c r="FJ42" s="63"/>
      <c r="FK42" s="88"/>
      <c r="FL42" s="63"/>
      <c r="FM42" s="63"/>
      <c r="FN42" s="63"/>
      <c r="FO42" s="88"/>
      <c r="FP42" s="63"/>
      <c r="FQ42" s="63"/>
      <c r="FR42" s="63"/>
      <c r="FS42" s="198"/>
      <c r="FT42" s="63"/>
      <c r="FU42" s="63"/>
      <c r="FV42" s="187"/>
      <c r="FW42" s="88"/>
      <c r="FX42" s="63"/>
      <c r="FY42" s="63"/>
      <c r="FZ42" s="187"/>
      <c r="GA42" s="88"/>
      <c r="GB42" s="63"/>
      <c r="GC42" s="63"/>
      <c r="GD42" s="187"/>
      <c r="GE42" s="88"/>
      <c r="GF42" s="63"/>
      <c r="GG42" s="63"/>
      <c r="GH42" s="187"/>
      <c r="GI42" s="88"/>
      <c r="GJ42" s="63"/>
      <c r="GK42" s="63"/>
      <c r="GL42" s="187"/>
      <c r="GM42" s="88"/>
      <c r="GN42" s="63"/>
      <c r="GO42" s="63"/>
      <c r="GP42" s="63"/>
      <c r="GQ42" s="88"/>
      <c r="GR42" s="63"/>
      <c r="GS42" s="63"/>
      <c r="GT42" s="63"/>
      <c r="GU42" s="88"/>
      <c r="GV42" s="63"/>
      <c r="GW42" s="63"/>
      <c r="GX42" s="63"/>
      <c r="GY42" s="88"/>
      <c r="GZ42" s="63"/>
      <c r="HA42" s="63"/>
      <c r="HB42" s="63"/>
      <c r="HC42" s="88"/>
      <c r="HD42" s="63"/>
      <c r="HE42" s="63"/>
      <c r="HF42" s="63"/>
      <c r="HG42" s="88"/>
      <c r="HH42" s="63"/>
      <c r="HI42" s="63"/>
      <c r="HJ42" s="63"/>
      <c r="HK42" s="88"/>
      <c r="HL42" s="63"/>
      <c r="HM42" s="63"/>
      <c r="HN42" s="63"/>
      <c r="HO42" s="88"/>
      <c r="HP42" s="63"/>
      <c r="HQ42" s="63"/>
      <c r="HR42" s="63"/>
      <c r="HS42" s="88"/>
      <c r="HT42" s="63"/>
      <c r="HU42" s="63"/>
      <c r="HV42" s="63"/>
      <c r="HW42" s="88"/>
      <c r="HX42" s="63"/>
      <c r="HY42" s="63"/>
      <c r="HZ42" s="63"/>
      <c r="IA42" s="88"/>
      <c r="IB42" s="63"/>
      <c r="IC42" s="63"/>
      <c r="ID42" s="63"/>
      <c r="IE42" s="88"/>
      <c r="IF42" s="63"/>
      <c r="IG42" s="63"/>
      <c r="IH42" s="63"/>
      <c r="II42" s="88"/>
      <c r="IJ42" s="63"/>
      <c r="IK42" s="63"/>
      <c r="IL42" s="63"/>
      <c r="IM42" s="88"/>
      <c r="IN42" s="63"/>
      <c r="IO42" s="63"/>
      <c r="IP42" s="63"/>
      <c r="IQ42" s="88"/>
      <c r="IR42" s="63"/>
      <c r="IS42" s="63"/>
      <c r="IT42" s="63"/>
      <c r="IU42" s="88"/>
      <c r="IV42" s="63"/>
      <c r="IW42" s="63"/>
      <c r="IX42" s="63"/>
      <c r="IY42" s="88"/>
      <c r="IZ42" s="63"/>
      <c r="JA42" s="63"/>
      <c r="JB42" s="63"/>
      <c r="JC42" s="88"/>
      <c r="JD42" s="63"/>
      <c r="JE42" s="63"/>
      <c r="JF42" s="63"/>
      <c r="JG42" s="88"/>
      <c r="JH42" s="63"/>
      <c r="JI42" s="63"/>
      <c r="JJ42" s="63"/>
      <c r="JK42" s="88"/>
      <c r="JL42" s="63"/>
      <c r="JM42" s="63"/>
      <c r="JN42" s="63"/>
      <c r="JO42" s="88"/>
      <c r="JP42" s="63"/>
      <c r="JQ42" s="63"/>
      <c r="JR42" s="63"/>
      <c r="JS42" s="88"/>
      <c r="JT42" s="63"/>
      <c r="JU42" s="63"/>
      <c r="JV42" s="63"/>
      <c r="JW42" s="63"/>
      <c r="JX42" s="63"/>
      <c r="JY42" s="63"/>
      <c r="JZ42" s="63"/>
      <c r="KA42" s="88"/>
      <c r="KB42" s="63"/>
      <c r="KC42" s="63"/>
      <c r="KD42" s="187"/>
      <c r="KE42" s="88"/>
      <c r="KF42" s="63"/>
      <c r="KG42" s="63"/>
      <c r="KH42" s="187"/>
      <c r="KI42" s="88"/>
      <c r="KJ42" s="63"/>
      <c r="KK42" s="63"/>
      <c r="KL42" s="187"/>
      <c r="KM42" s="88"/>
      <c r="KN42" s="63"/>
      <c r="KO42" s="63"/>
      <c r="KP42" s="187"/>
      <c r="KQ42" s="88"/>
      <c r="KR42" s="63"/>
      <c r="KS42" s="63"/>
      <c r="KT42" s="187"/>
      <c r="KU42" s="88"/>
      <c r="KV42" s="63"/>
      <c r="KW42" s="63"/>
      <c r="KX42" s="187"/>
      <c r="KY42" s="88"/>
      <c r="KZ42" s="63"/>
      <c r="LA42" s="63"/>
      <c r="LB42" s="187"/>
      <c r="LC42" s="88"/>
      <c r="LD42" s="63"/>
      <c r="LE42" s="63"/>
      <c r="LF42" s="187"/>
      <c r="LG42" s="88"/>
      <c r="LH42" s="63"/>
      <c r="LI42" s="63"/>
      <c r="LJ42" s="187"/>
      <c r="LK42" s="88"/>
      <c r="LL42" s="63"/>
      <c r="LM42" s="63"/>
      <c r="LN42" s="187"/>
      <c r="LO42" s="88"/>
      <c r="LP42" s="63"/>
      <c r="LQ42" s="63"/>
      <c r="LR42" s="187"/>
      <c r="LS42" s="88"/>
      <c r="LT42" s="63"/>
      <c r="LU42" s="63"/>
      <c r="LV42" s="187"/>
      <c r="LW42" s="88"/>
      <c r="LX42" s="63"/>
      <c r="LY42" s="63"/>
      <c r="LZ42" s="187"/>
      <c r="MA42" s="88"/>
      <c r="MB42" s="63"/>
      <c r="MC42" s="63"/>
      <c r="MD42" s="187"/>
      <c r="ME42" s="88"/>
      <c r="MF42" s="63"/>
      <c r="MG42" s="63"/>
      <c r="MH42" s="187"/>
      <c r="MI42" s="88"/>
      <c r="MJ42" s="63"/>
      <c r="MK42" s="63"/>
      <c r="ML42" s="187"/>
      <c r="MM42" s="88"/>
      <c r="MN42" s="63"/>
      <c r="MO42" s="63"/>
      <c r="MP42" s="187"/>
      <c r="MQ42" s="88"/>
      <c r="MR42" s="63"/>
      <c r="MS42" s="63"/>
      <c r="MT42" s="187"/>
      <c r="MU42" s="88"/>
      <c r="MV42" s="63"/>
      <c r="MW42" s="63"/>
      <c r="MX42" s="187"/>
      <c r="MY42" s="88"/>
      <c r="MZ42" s="63"/>
      <c r="NA42" s="63"/>
      <c r="NB42" s="187"/>
      <c r="NC42" s="88"/>
      <c r="ND42" s="63"/>
      <c r="NE42" s="63"/>
      <c r="NF42" s="187"/>
      <c r="NG42" s="88"/>
      <c r="NH42" s="63"/>
      <c r="NI42" s="63"/>
      <c r="NJ42" s="187"/>
      <c r="NK42" s="88"/>
      <c r="NL42" s="63"/>
      <c r="NM42" s="63"/>
      <c r="NN42" s="187"/>
      <c r="NO42" s="88"/>
      <c r="NP42" s="63"/>
      <c r="NQ42" s="63"/>
      <c r="NR42" s="187"/>
      <c r="NS42" s="88"/>
      <c r="NT42" s="63"/>
      <c r="NU42" s="63"/>
      <c r="NV42" s="187"/>
      <c r="NW42" s="88"/>
      <c r="NX42" s="63"/>
      <c r="NY42" s="63"/>
      <c r="NZ42" s="187"/>
      <c r="OA42" s="88"/>
      <c r="OB42" s="63"/>
      <c r="OC42" s="63"/>
      <c r="OD42" s="63"/>
      <c r="OE42" s="88"/>
      <c r="OF42" s="63"/>
      <c r="OG42" s="63"/>
      <c r="OH42" s="63"/>
      <c r="OI42" s="88"/>
      <c r="OJ42" s="63"/>
      <c r="OK42" s="63"/>
      <c r="OL42" s="63"/>
      <c r="OM42" s="88"/>
      <c r="ON42" s="63"/>
      <c r="OO42" s="63"/>
      <c r="OP42" s="63"/>
      <c r="OQ42" s="198"/>
      <c r="OR42" s="63"/>
      <c r="OS42" s="63"/>
      <c r="OT42" s="63"/>
      <c r="OU42" s="88"/>
      <c r="OV42" s="63"/>
      <c r="OW42" s="63"/>
      <c r="OX42" s="63"/>
      <c r="OY42" s="198"/>
      <c r="OZ42" s="63"/>
      <c r="PA42" s="63"/>
      <c r="PB42" s="63"/>
      <c r="PC42" s="88"/>
      <c r="PD42" s="63"/>
      <c r="PE42" s="63"/>
      <c r="PF42" s="63"/>
      <c r="PG42" s="198"/>
      <c r="PH42" s="63"/>
      <c r="PI42" s="63"/>
      <c r="PJ42" s="63"/>
      <c r="PK42" s="88"/>
      <c r="PL42" s="63"/>
      <c r="PM42" s="63"/>
      <c r="PN42" s="63"/>
      <c r="PO42" s="198"/>
      <c r="PP42" s="63"/>
      <c r="PQ42" s="63"/>
      <c r="PR42" s="63"/>
      <c r="PS42" s="88"/>
      <c r="PT42" s="63"/>
      <c r="PU42" s="63"/>
      <c r="PV42" s="63"/>
      <c r="PW42" s="198"/>
      <c r="PX42" s="63"/>
      <c r="PY42" s="63"/>
      <c r="PZ42" s="63"/>
      <c r="QA42" s="88"/>
      <c r="QB42" s="63"/>
      <c r="QC42" s="63"/>
      <c r="QD42" s="63"/>
      <c r="QE42" s="198"/>
      <c r="QF42" s="63"/>
      <c r="QG42" s="63"/>
      <c r="QH42" s="63"/>
      <c r="QI42" s="88"/>
      <c r="QJ42" s="63"/>
      <c r="QK42" s="63"/>
      <c r="QL42" s="63"/>
      <c r="QM42" s="198"/>
      <c r="QN42" s="63"/>
      <c r="QO42" s="63"/>
      <c r="QP42" s="63"/>
      <c r="QQ42" s="198"/>
      <c r="QR42" s="63"/>
      <c r="QS42" s="63"/>
      <c r="QT42" s="63"/>
      <c r="QU42" s="198"/>
      <c r="QV42" s="63"/>
      <c r="QW42" s="63"/>
      <c r="QX42" s="63"/>
      <c r="QY42" s="198"/>
      <c r="QZ42" s="63"/>
      <c r="RA42" s="63"/>
      <c r="RB42" s="63"/>
      <c r="RC42" s="88"/>
      <c r="RD42" s="63"/>
      <c r="RE42" s="63"/>
      <c r="RF42" s="63"/>
      <c r="RG42" s="198"/>
      <c r="RH42" s="63"/>
      <c r="RI42" s="63"/>
      <c r="RJ42" s="63"/>
      <c r="RK42" s="88"/>
      <c r="RL42" s="63"/>
      <c r="RM42" s="63"/>
      <c r="RN42" s="63"/>
      <c r="RO42" s="198"/>
      <c r="RP42" s="63"/>
      <c r="RQ42" s="63"/>
      <c r="RR42" s="63"/>
      <c r="RS42" s="198"/>
      <c r="RT42" s="63"/>
      <c r="RU42" s="63"/>
      <c r="RV42" s="63"/>
      <c r="RW42" s="63"/>
      <c r="RX42" s="63"/>
      <c r="RY42" s="63"/>
      <c r="RZ42" s="63"/>
      <c r="SA42" s="88"/>
      <c r="SB42" s="63"/>
      <c r="SC42" s="63"/>
      <c r="SD42" s="63"/>
      <c r="SE42" s="198"/>
      <c r="SF42" s="63"/>
      <c r="SG42" s="63"/>
      <c r="SH42" s="63"/>
      <c r="SI42" s="198"/>
      <c r="SJ42" s="63"/>
      <c r="SK42" s="63"/>
      <c r="SL42" s="63"/>
      <c r="SM42" s="198"/>
      <c r="SN42" s="63"/>
      <c r="SO42" s="63"/>
      <c r="SP42" s="63"/>
      <c r="SQ42" s="198"/>
      <c r="SR42" s="63"/>
      <c r="SS42" s="63"/>
      <c r="ST42" s="63"/>
      <c r="SU42" s="198"/>
      <c r="SV42" s="63"/>
      <c r="SW42" s="63"/>
      <c r="SX42" s="63"/>
      <c r="SY42" s="198"/>
      <c r="SZ42" s="63"/>
      <c r="TA42" s="63"/>
      <c r="TB42" s="198"/>
      <c r="TC42" s="198"/>
      <c r="TD42" s="63"/>
      <c r="TE42" s="63"/>
      <c r="TF42" s="63"/>
      <c r="TG42" s="198"/>
      <c r="TH42" s="63"/>
      <c r="TI42" s="63"/>
      <c r="TJ42" s="89"/>
      <c r="TK42" s="198"/>
      <c r="TL42" s="63"/>
      <c r="TM42" s="63"/>
      <c r="TN42" s="89"/>
      <c r="TO42" s="198"/>
      <c r="TP42" s="63"/>
      <c r="TQ42" s="63"/>
      <c r="TR42" s="89"/>
      <c r="TS42" s="267"/>
      <c r="TT42" s="267"/>
      <c r="TU42" s="267"/>
      <c r="TV42" s="267"/>
      <c r="TW42" s="267"/>
      <c r="TX42" s="267"/>
      <c r="TY42" s="267"/>
    </row>
    <row r="43" spans="1:545" s="48" customFormat="1" x14ac:dyDescent="0.2">
      <c r="A43" s="97">
        <v>452</v>
      </c>
      <c r="B43" s="98" t="s">
        <v>1017</v>
      </c>
      <c r="C43" s="84">
        <f>C44+C45</f>
        <v>263168</v>
      </c>
      <c r="D43" s="59">
        <f t="shared" ref="D43:Q43" si="1030">D44+D45</f>
        <v>240683</v>
      </c>
      <c r="E43" s="188">
        <f t="shared" si="1030"/>
        <v>235659.01</v>
      </c>
      <c r="F43" s="188">
        <f t="shared" ref="F43" si="1031">F44+F45</f>
        <v>244038.00999999998</v>
      </c>
      <c r="G43" s="84">
        <f t="shared" si="1030"/>
        <v>0</v>
      </c>
      <c r="H43" s="59">
        <f t="shared" si="1030"/>
        <v>0</v>
      </c>
      <c r="I43" s="59">
        <f t="shared" si="1030"/>
        <v>0</v>
      </c>
      <c r="J43" s="59">
        <f t="shared" ref="J43" si="1032">J44+J45</f>
        <v>0</v>
      </c>
      <c r="K43" s="84">
        <f t="shared" si="1030"/>
        <v>0</v>
      </c>
      <c r="L43" s="59">
        <f t="shared" si="1030"/>
        <v>0</v>
      </c>
      <c r="M43" s="59">
        <f t="shared" si="1030"/>
        <v>0</v>
      </c>
      <c r="N43" s="59">
        <f t="shared" ref="N43" si="1033">N44+N45</f>
        <v>0</v>
      </c>
      <c r="O43" s="84">
        <f t="shared" si="1030"/>
        <v>0</v>
      </c>
      <c r="P43" s="59">
        <f t="shared" si="1030"/>
        <v>0</v>
      </c>
      <c r="Q43" s="59">
        <f t="shared" si="1030"/>
        <v>0</v>
      </c>
      <c r="R43" s="59">
        <f t="shared" ref="R43" si="1034">R44+R45</f>
        <v>0</v>
      </c>
      <c r="S43" s="84">
        <f t="shared" ref="S43:AS43" si="1035">S44+S45</f>
        <v>0</v>
      </c>
      <c r="T43" s="59">
        <f t="shared" si="1035"/>
        <v>0</v>
      </c>
      <c r="U43" s="59">
        <f t="shared" si="1035"/>
        <v>0</v>
      </c>
      <c r="V43" s="59">
        <f t="shared" ref="V43" si="1036">V44+V45</f>
        <v>0</v>
      </c>
      <c r="W43" s="84">
        <f t="shared" si="1035"/>
        <v>0</v>
      </c>
      <c r="X43" s="59">
        <f t="shared" si="1035"/>
        <v>0</v>
      </c>
      <c r="Y43" s="59">
        <f t="shared" si="1035"/>
        <v>0</v>
      </c>
      <c r="Z43" s="59">
        <f t="shared" ref="Z43" si="1037">Z44+Z45</f>
        <v>0</v>
      </c>
      <c r="AA43" s="84">
        <f t="shared" si="1035"/>
        <v>85000</v>
      </c>
      <c r="AB43" s="59">
        <f t="shared" si="1035"/>
        <v>96200</v>
      </c>
      <c r="AC43" s="59">
        <f t="shared" si="1035"/>
        <v>97978</v>
      </c>
      <c r="AD43" s="59">
        <f t="shared" ref="AD43" si="1038">AD44+AD45</f>
        <v>93387</v>
      </c>
      <c r="AE43" s="84">
        <f t="shared" si="1035"/>
        <v>0</v>
      </c>
      <c r="AF43" s="59">
        <f t="shared" si="1035"/>
        <v>0</v>
      </c>
      <c r="AG43" s="59">
        <f t="shared" si="1035"/>
        <v>0</v>
      </c>
      <c r="AH43" s="59">
        <f t="shared" ref="AH43" si="1039">AH44+AH45</f>
        <v>0</v>
      </c>
      <c r="AI43" s="84">
        <f t="shared" si="1035"/>
        <v>0</v>
      </c>
      <c r="AJ43" s="59">
        <f t="shared" si="1035"/>
        <v>0</v>
      </c>
      <c r="AK43" s="59">
        <f t="shared" si="1035"/>
        <v>0</v>
      </c>
      <c r="AL43" s="59">
        <f t="shared" ref="AL43" si="1040">AL44+AL45</f>
        <v>0</v>
      </c>
      <c r="AM43" s="84">
        <f t="shared" si="1035"/>
        <v>0</v>
      </c>
      <c r="AN43" s="59">
        <f t="shared" si="1035"/>
        <v>0</v>
      </c>
      <c r="AO43" s="59">
        <f t="shared" si="1035"/>
        <v>0</v>
      </c>
      <c r="AP43" s="59">
        <f t="shared" ref="AP43" si="1041">AP44+AP45</f>
        <v>0</v>
      </c>
      <c r="AQ43" s="84">
        <f t="shared" si="1035"/>
        <v>0</v>
      </c>
      <c r="AR43" s="59">
        <f t="shared" si="1035"/>
        <v>0</v>
      </c>
      <c r="AS43" s="59">
        <f t="shared" si="1035"/>
        <v>0</v>
      </c>
      <c r="AT43" s="59">
        <f t="shared" ref="AT43" si="1042">AT44+AT45</f>
        <v>0</v>
      </c>
      <c r="AU43" s="84">
        <f t="shared" ref="AU43:BM43" si="1043">AU44+AU45</f>
        <v>0</v>
      </c>
      <c r="AV43" s="59">
        <f t="shared" si="1043"/>
        <v>0</v>
      </c>
      <c r="AW43" s="59">
        <f t="shared" si="1043"/>
        <v>0</v>
      </c>
      <c r="AX43" s="59">
        <f t="shared" ref="AX43" si="1044">AX44+AX45</f>
        <v>0</v>
      </c>
      <c r="AY43" s="84">
        <f t="shared" si="1043"/>
        <v>0</v>
      </c>
      <c r="AZ43" s="59">
        <f t="shared" si="1043"/>
        <v>0</v>
      </c>
      <c r="BA43" s="59">
        <f t="shared" si="1043"/>
        <v>0</v>
      </c>
      <c r="BB43" s="59">
        <f t="shared" ref="BB43" si="1045">BB44+BB45</f>
        <v>0</v>
      </c>
      <c r="BC43" s="84">
        <f t="shared" si="1043"/>
        <v>0</v>
      </c>
      <c r="BD43" s="59">
        <f t="shared" si="1043"/>
        <v>0</v>
      </c>
      <c r="BE43" s="59">
        <f t="shared" si="1043"/>
        <v>0</v>
      </c>
      <c r="BF43" s="59">
        <f t="shared" ref="BF43" si="1046">BF44+BF45</f>
        <v>0</v>
      </c>
      <c r="BG43" s="84">
        <f t="shared" si="1043"/>
        <v>0</v>
      </c>
      <c r="BH43" s="59">
        <f t="shared" si="1043"/>
        <v>0</v>
      </c>
      <c r="BI43" s="59">
        <f t="shared" si="1043"/>
        <v>0</v>
      </c>
      <c r="BJ43" s="59">
        <f t="shared" ref="BJ43" si="1047">BJ44+BJ45</f>
        <v>0</v>
      </c>
      <c r="BK43" s="84">
        <f t="shared" si="1043"/>
        <v>0</v>
      </c>
      <c r="BL43" s="59">
        <f t="shared" si="1043"/>
        <v>0</v>
      </c>
      <c r="BM43" s="59">
        <f t="shared" si="1043"/>
        <v>0</v>
      </c>
      <c r="BN43" s="59">
        <f t="shared" ref="BN43" si="1048">BN44+BN45</f>
        <v>0</v>
      </c>
      <c r="BO43" s="84">
        <f t="shared" ref="BO43:CI43" si="1049">BO44+BO45</f>
        <v>0</v>
      </c>
      <c r="BP43" s="59">
        <f t="shared" si="1049"/>
        <v>0</v>
      </c>
      <c r="BQ43" s="59">
        <f t="shared" si="1049"/>
        <v>0</v>
      </c>
      <c r="BR43" s="59">
        <f t="shared" ref="BR43" si="1050">BR44+BR45</f>
        <v>0</v>
      </c>
      <c r="BS43" s="84">
        <f t="shared" si="1049"/>
        <v>0</v>
      </c>
      <c r="BT43" s="59">
        <f t="shared" si="1049"/>
        <v>0</v>
      </c>
      <c r="BU43" s="59">
        <f t="shared" si="1049"/>
        <v>0</v>
      </c>
      <c r="BV43" s="59">
        <f t="shared" ref="BV43" si="1051">BV44+BV45</f>
        <v>0</v>
      </c>
      <c r="BW43" s="84">
        <f t="shared" si="1049"/>
        <v>0</v>
      </c>
      <c r="BX43" s="59">
        <f t="shared" si="1049"/>
        <v>0</v>
      </c>
      <c r="BY43" s="59">
        <f t="shared" si="1049"/>
        <v>0</v>
      </c>
      <c r="BZ43" s="59">
        <f t="shared" ref="BZ43" si="1052">BZ44+BZ45</f>
        <v>0</v>
      </c>
      <c r="CA43" s="84">
        <f>CA44+CA45</f>
        <v>0</v>
      </c>
      <c r="CB43" s="59">
        <f>CB44+CB45</f>
        <v>0</v>
      </c>
      <c r="CC43" s="59">
        <f>CC44+CC45</f>
        <v>0</v>
      </c>
      <c r="CD43" s="59">
        <f>CD44+CD45</f>
        <v>0</v>
      </c>
      <c r="CE43" s="84">
        <f t="shared" si="1049"/>
        <v>1400</v>
      </c>
      <c r="CF43" s="59">
        <f t="shared" si="1049"/>
        <v>1400</v>
      </c>
      <c r="CG43" s="59">
        <f t="shared" si="1049"/>
        <v>1000</v>
      </c>
      <c r="CH43" s="59">
        <f t="shared" ref="CH43" si="1053">CH44+CH45</f>
        <v>1000</v>
      </c>
      <c r="CI43" s="84">
        <f t="shared" si="1049"/>
        <v>0</v>
      </c>
      <c r="CJ43" s="59">
        <f t="shared" ref="CJ43:DM43" si="1054">CJ44+CJ45</f>
        <v>0</v>
      </c>
      <c r="CK43" s="59">
        <f t="shared" si="1054"/>
        <v>0</v>
      </c>
      <c r="CL43" s="59">
        <f t="shared" ref="CL43" si="1055">CL44+CL45</f>
        <v>0</v>
      </c>
      <c r="CM43" s="84">
        <f t="shared" si="1054"/>
        <v>0</v>
      </c>
      <c r="CN43" s="59">
        <f t="shared" si="1054"/>
        <v>0</v>
      </c>
      <c r="CO43" s="59">
        <f t="shared" si="1054"/>
        <v>0</v>
      </c>
      <c r="CP43" s="59">
        <f t="shared" ref="CP43" si="1056">CP44+CP45</f>
        <v>0</v>
      </c>
      <c r="CQ43" s="84">
        <f>CQ44+CQ45</f>
        <v>0</v>
      </c>
      <c r="CR43" s="59">
        <f t="shared" si="1054"/>
        <v>0</v>
      </c>
      <c r="CS43" s="59">
        <f t="shared" si="1054"/>
        <v>0</v>
      </c>
      <c r="CT43" s="59">
        <f t="shared" ref="CT43" si="1057">CT44+CT45</f>
        <v>0</v>
      </c>
      <c r="CU43" s="84">
        <f t="shared" si="1054"/>
        <v>0</v>
      </c>
      <c r="CV43" s="59">
        <f t="shared" si="1054"/>
        <v>450</v>
      </c>
      <c r="CW43" s="59">
        <f t="shared" si="1054"/>
        <v>0</v>
      </c>
      <c r="CX43" s="59">
        <f t="shared" ref="CX43" si="1058">CX44+CX45</f>
        <v>0</v>
      </c>
      <c r="CY43" s="84">
        <f t="shared" si="1054"/>
        <v>0</v>
      </c>
      <c r="CZ43" s="59">
        <f t="shared" si="1054"/>
        <v>0</v>
      </c>
      <c r="DA43" s="59">
        <f t="shared" si="1054"/>
        <v>0</v>
      </c>
      <c r="DB43" s="59">
        <f t="shared" ref="DB43" si="1059">DB44+DB45</f>
        <v>0</v>
      </c>
      <c r="DC43" s="84">
        <f t="shared" si="1054"/>
        <v>0</v>
      </c>
      <c r="DD43" s="59">
        <f t="shared" si="1054"/>
        <v>0</v>
      </c>
      <c r="DE43" s="59">
        <f t="shared" si="1054"/>
        <v>0</v>
      </c>
      <c r="DF43" s="59">
        <f t="shared" ref="DF43" si="1060">DF44+DF45</f>
        <v>0</v>
      </c>
      <c r="DG43" s="84">
        <f>DG44+DG45</f>
        <v>0</v>
      </c>
      <c r="DH43" s="59">
        <f>DH44+DH45</f>
        <v>0</v>
      </c>
      <c r="DI43" s="59">
        <f>DI44+DI45</f>
        <v>0</v>
      </c>
      <c r="DJ43" s="59">
        <f>DJ44+DJ45</f>
        <v>0</v>
      </c>
      <c r="DK43" s="84">
        <f t="shared" si="1054"/>
        <v>0</v>
      </c>
      <c r="DL43" s="59">
        <f t="shared" si="1054"/>
        <v>0</v>
      </c>
      <c r="DM43" s="59">
        <f t="shared" si="1054"/>
        <v>0</v>
      </c>
      <c r="DN43" s="59">
        <f t="shared" ref="DN43" si="1061">DN44+DN45</f>
        <v>0</v>
      </c>
      <c r="DO43" s="84">
        <f t="shared" ref="DO43:DY43" si="1062">DO44+DO45</f>
        <v>0</v>
      </c>
      <c r="DP43" s="59">
        <f t="shared" si="1062"/>
        <v>0</v>
      </c>
      <c r="DQ43" s="59">
        <f t="shared" si="1062"/>
        <v>0</v>
      </c>
      <c r="DR43" s="59">
        <f t="shared" ref="DR43" si="1063">DR44+DR45</f>
        <v>0</v>
      </c>
      <c r="DS43" s="84">
        <f t="shared" si="1062"/>
        <v>0</v>
      </c>
      <c r="DT43" s="59">
        <f t="shared" si="1062"/>
        <v>0</v>
      </c>
      <c r="DU43" s="59">
        <f t="shared" si="1062"/>
        <v>0</v>
      </c>
      <c r="DV43" s="59">
        <f t="shared" ref="DV43" si="1064">DV44+DV45</f>
        <v>0</v>
      </c>
      <c r="DW43" s="84">
        <f t="shared" si="1062"/>
        <v>0</v>
      </c>
      <c r="DX43" s="59">
        <f t="shared" si="1062"/>
        <v>0</v>
      </c>
      <c r="DY43" s="59">
        <f t="shared" si="1062"/>
        <v>0</v>
      </c>
      <c r="DZ43" s="59">
        <f t="shared" ref="DZ43" si="1065">DZ44+DZ45</f>
        <v>0</v>
      </c>
      <c r="EA43" s="84">
        <f t="shared" ref="EA43:FP43" si="1066">EA44+EA45</f>
        <v>0</v>
      </c>
      <c r="EB43" s="59">
        <f t="shared" si="1066"/>
        <v>0</v>
      </c>
      <c r="EC43" s="59">
        <f t="shared" si="1066"/>
        <v>0</v>
      </c>
      <c r="ED43" s="59">
        <f t="shared" ref="ED43" si="1067">ED44+ED45</f>
        <v>0</v>
      </c>
      <c r="EE43" s="84">
        <f t="shared" si="1066"/>
        <v>0</v>
      </c>
      <c r="EF43" s="59">
        <f t="shared" si="1066"/>
        <v>0</v>
      </c>
      <c r="EG43" s="59">
        <f t="shared" si="1066"/>
        <v>2438.1999999999998</v>
      </c>
      <c r="EH43" s="59">
        <f t="shared" ref="EH43" si="1068">EH44+EH45</f>
        <v>2438.1999999999998</v>
      </c>
      <c r="EI43" s="84">
        <f t="shared" ref="EI43:EO43" si="1069">EI44+EI45</f>
        <v>0</v>
      </c>
      <c r="EJ43" s="59">
        <f t="shared" si="1069"/>
        <v>0</v>
      </c>
      <c r="EK43" s="59">
        <f t="shared" si="1069"/>
        <v>0</v>
      </c>
      <c r="EL43" s="59">
        <f t="shared" ref="EL43" si="1070">EL44+EL45</f>
        <v>0</v>
      </c>
      <c r="EM43" s="84">
        <f t="shared" si="1069"/>
        <v>0</v>
      </c>
      <c r="EN43" s="59">
        <f t="shared" si="1069"/>
        <v>0</v>
      </c>
      <c r="EO43" s="59">
        <f t="shared" si="1069"/>
        <v>697.92</v>
      </c>
      <c r="EP43" s="59">
        <f t="shared" ref="EP43" si="1071">EP44+EP45</f>
        <v>0</v>
      </c>
      <c r="EQ43" s="84">
        <f t="shared" si="1066"/>
        <v>0</v>
      </c>
      <c r="ER43" s="59">
        <f t="shared" si="1066"/>
        <v>0</v>
      </c>
      <c r="ES43" s="59">
        <f t="shared" si="1066"/>
        <v>-837.91</v>
      </c>
      <c r="ET43" s="59">
        <f t="shared" ref="ET43" si="1072">ET44+ET45</f>
        <v>7880.01</v>
      </c>
      <c r="EU43" s="84">
        <f>EU44+EU45</f>
        <v>0</v>
      </c>
      <c r="EV43" s="59">
        <f>EV44+EV45</f>
        <v>0</v>
      </c>
      <c r="EW43" s="59">
        <f>EW44+EW45</f>
        <v>0</v>
      </c>
      <c r="EX43" s="59">
        <f>EX44+EX45</f>
        <v>0</v>
      </c>
      <c r="EY43" s="84">
        <f t="shared" si="1066"/>
        <v>0</v>
      </c>
      <c r="EZ43" s="59">
        <f t="shared" si="1066"/>
        <v>0</v>
      </c>
      <c r="FA43" s="59">
        <f t="shared" si="1066"/>
        <v>0</v>
      </c>
      <c r="FB43" s="59">
        <f t="shared" ref="FB43" si="1073">FB44+FB45</f>
        <v>0</v>
      </c>
      <c r="FC43" s="84">
        <f t="shared" si="1066"/>
        <v>0</v>
      </c>
      <c r="FD43" s="59">
        <f t="shared" si="1066"/>
        <v>0</v>
      </c>
      <c r="FE43" s="59">
        <f t="shared" si="1066"/>
        <v>0</v>
      </c>
      <c r="FF43" s="59">
        <f t="shared" ref="FF43" si="1074">FF44+FF45</f>
        <v>0</v>
      </c>
      <c r="FG43" s="84">
        <f t="shared" ref="FG43:FM43" si="1075">FG44+FG45</f>
        <v>0</v>
      </c>
      <c r="FH43" s="59">
        <f t="shared" si="1075"/>
        <v>0</v>
      </c>
      <c r="FI43" s="59">
        <f t="shared" si="1075"/>
        <v>0</v>
      </c>
      <c r="FJ43" s="59">
        <f t="shared" ref="FJ43" si="1076">FJ44+FJ45</f>
        <v>0</v>
      </c>
      <c r="FK43" s="84">
        <f t="shared" si="1075"/>
        <v>0</v>
      </c>
      <c r="FL43" s="59">
        <f t="shared" si="1075"/>
        <v>0</v>
      </c>
      <c r="FM43" s="59">
        <f t="shared" si="1075"/>
        <v>0</v>
      </c>
      <c r="FN43" s="59">
        <f t="shared" ref="FN43" si="1077">FN44+FN45</f>
        <v>0</v>
      </c>
      <c r="FO43" s="84">
        <f t="shared" si="1066"/>
        <v>0</v>
      </c>
      <c r="FP43" s="59">
        <f t="shared" si="1066"/>
        <v>0</v>
      </c>
      <c r="FQ43" s="59">
        <f t="shared" ref="FQ43:GG43" si="1078">FQ44+FQ45</f>
        <v>0</v>
      </c>
      <c r="FR43" s="59">
        <f t="shared" ref="FR43" si="1079">FR44+FR45</f>
        <v>0</v>
      </c>
      <c r="FS43" s="199">
        <f t="shared" si="1078"/>
        <v>59000</v>
      </c>
      <c r="FT43" s="59">
        <f t="shared" si="1078"/>
        <v>55310</v>
      </c>
      <c r="FU43" s="59">
        <f t="shared" ref="FU43:FV43" si="1080">FU44+FU45</f>
        <v>54379</v>
      </c>
      <c r="FV43" s="188">
        <f t="shared" si="1080"/>
        <v>58029</v>
      </c>
      <c r="FW43" s="84">
        <f t="shared" si="1078"/>
        <v>0</v>
      </c>
      <c r="FX43" s="59">
        <f t="shared" si="1078"/>
        <v>0</v>
      </c>
      <c r="FY43" s="59">
        <f t="shared" si="1078"/>
        <v>0</v>
      </c>
      <c r="FZ43" s="188">
        <f t="shared" ref="FZ43" si="1081">FZ44+FZ45</f>
        <v>0</v>
      </c>
      <c r="GA43" s="84">
        <f t="shared" si="1078"/>
        <v>0</v>
      </c>
      <c r="GB43" s="59">
        <f t="shared" si="1078"/>
        <v>0</v>
      </c>
      <c r="GC43" s="59">
        <f t="shared" si="1078"/>
        <v>0</v>
      </c>
      <c r="GD43" s="188">
        <f t="shared" ref="GD43" si="1082">GD44+GD45</f>
        <v>0</v>
      </c>
      <c r="GE43" s="84">
        <f t="shared" si="1078"/>
        <v>0</v>
      </c>
      <c r="GF43" s="59">
        <f t="shared" si="1078"/>
        <v>0</v>
      </c>
      <c r="GG43" s="59">
        <f t="shared" si="1078"/>
        <v>0</v>
      </c>
      <c r="GH43" s="188">
        <f t="shared" ref="GH43" si="1083">GH44+GH45</f>
        <v>0</v>
      </c>
      <c r="GI43" s="84">
        <f>GI44+GI45</f>
        <v>2485</v>
      </c>
      <c r="GJ43" s="59">
        <f t="shared" ref="GJ43:GS43" si="1084">GJ44+GJ45</f>
        <v>200</v>
      </c>
      <c r="GK43" s="59">
        <f t="shared" si="1084"/>
        <v>8320</v>
      </c>
      <c r="GL43" s="188">
        <f t="shared" ref="GL43" si="1085">GL44+GL45</f>
        <v>8320</v>
      </c>
      <c r="GM43" s="84">
        <f t="shared" si="1084"/>
        <v>13000</v>
      </c>
      <c r="GN43" s="59">
        <f t="shared" si="1084"/>
        <v>10000</v>
      </c>
      <c r="GO43" s="59">
        <f t="shared" si="1084"/>
        <v>16350</v>
      </c>
      <c r="GP43" s="59">
        <f t="shared" ref="GP43" si="1086">GP44+GP45</f>
        <v>16350</v>
      </c>
      <c r="GQ43" s="84">
        <f t="shared" si="1084"/>
        <v>13000</v>
      </c>
      <c r="GR43" s="59">
        <f t="shared" si="1084"/>
        <v>11550</v>
      </c>
      <c r="GS43" s="59">
        <f t="shared" si="1084"/>
        <v>12100</v>
      </c>
      <c r="GT43" s="59">
        <f t="shared" ref="GT43" si="1087">GT44+GT45</f>
        <v>12100</v>
      </c>
      <c r="GU43" s="84">
        <f t="shared" ref="GU43" si="1088">GU44+GU45</f>
        <v>0</v>
      </c>
      <c r="GV43" s="59">
        <f t="shared" ref="GV43" si="1089">GV44+GV45</f>
        <v>0</v>
      </c>
      <c r="GW43" s="59">
        <f t="shared" ref="GW43" si="1090">GW44+GW45</f>
        <v>0</v>
      </c>
      <c r="GX43" s="59">
        <f t="shared" ref="GX43" si="1091">GX44+GX45</f>
        <v>0</v>
      </c>
      <c r="GY43" s="84">
        <f t="shared" ref="GY43" si="1092">GY44+GY45</f>
        <v>0</v>
      </c>
      <c r="GZ43" s="59">
        <f t="shared" ref="GZ43" si="1093">GZ44+GZ45</f>
        <v>0</v>
      </c>
      <c r="HA43" s="59">
        <f t="shared" ref="HA43:HB43" si="1094">HA44+HA45</f>
        <v>0</v>
      </c>
      <c r="HB43" s="59">
        <f t="shared" si="1094"/>
        <v>0</v>
      </c>
      <c r="HC43" s="84">
        <f t="shared" ref="HC43" si="1095">HC44+HC45</f>
        <v>20</v>
      </c>
      <c r="HD43" s="59">
        <f t="shared" ref="HD43" si="1096">HD44+HD45</f>
        <v>0</v>
      </c>
      <c r="HE43" s="59">
        <f t="shared" ref="HE43:HI43" si="1097">HE44+HE45</f>
        <v>0</v>
      </c>
      <c r="HF43" s="59">
        <f t="shared" ref="HF43" si="1098">HF44+HF45</f>
        <v>0</v>
      </c>
      <c r="HG43" s="84">
        <f t="shared" si="1097"/>
        <v>0</v>
      </c>
      <c r="HH43" s="59">
        <f t="shared" si="1097"/>
        <v>0</v>
      </c>
      <c r="HI43" s="59">
        <f t="shared" si="1097"/>
        <v>0</v>
      </c>
      <c r="HJ43" s="59">
        <f t="shared" ref="HJ43" si="1099">HJ44+HJ45</f>
        <v>0</v>
      </c>
      <c r="HK43" s="84">
        <f t="shared" ref="HK43" si="1100">HK44+HK45</f>
        <v>0</v>
      </c>
      <c r="HL43" s="59">
        <f t="shared" ref="HL43" si="1101">HL44+HL45</f>
        <v>0</v>
      </c>
      <c r="HM43" s="59">
        <f t="shared" ref="HM43" si="1102">HM44+HM45</f>
        <v>0</v>
      </c>
      <c r="HN43" s="59">
        <f t="shared" ref="HN43" si="1103">HN44+HN45</f>
        <v>0</v>
      </c>
      <c r="HO43" s="84">
        <f t="shared" ref="HO43" si="1104">HO44+HO45</f>
        <v>0</v>
      </c>
      <c r="HP43" s="59">
        <f t="shared" ref="HP43" si="1105">HP44+HP45</f>
        <v>0</v>
      </c>
      <c r="HQ43" s="59">
        <f t="shared" ref="HQ43:HR43" si="1106">HQ44+HQ45</f>
        <v>0</v>
      </c>
      <c r="HR43" s="59">
        <f t="shared" si="1106"/>
        <v>0</v>
      </c>
      <c r="HS43" s="84">
        <f t="shared" ref="HS43" si="1107">HS44+HS45</f>
        <v>3000</v>
      </c>
      <c r="HT43" s="59">
        <f t="shared" ref="HT43" si="1108">HT44+HT45</f>
        <v>14000</v>
      </c>
      <c r="HU43" s="59">
        <f t="shared" ref="HU43:HV43" si="1109">HU44+HU45</f>
        <v>3640</v>
      </c>
      <c r="HV43" s="59">
        <f t="shared" si="1109"/>
        <v>3640</v>
      </c>
      <c r="HW43" s="84">
        <f t="shared" ref="HW43" si="1110">HW44+HW45</f>
        <v>0</v>
      </c>
      <c r="HX43" s="59">
        <f t="shared" ref="HX43" si="1111">HX44+HX45</f>
        <v>0</v>
      </c>
      <c r="HY43" s="59">
        <f t="shared" ref="HY43:HZ43" si="1112">HY44+HY45</f>
        <v>0</v>
      </c>
      <c r="HZ43" s="59">
        <f t="shared" si="1112"/>
        <v>0</v>
      </c>
      <c r="IA43" s="84">
        <f t="shared" ref="IA43" si="1113">IA44+IA45</f>
        <v>0</v>
      </c>
      <c r="IB43" s="59">
        <f t="shared" ref="IB43" si="1114">IB44+IB45</f>
        <v>0</v>
      </c>
      <c r="IC43" s="59">
        <f t="shared" ref="IC43" si="1115">IC44+IC45</f>
        <v>0</v>
      </c>
      <c r="ID43" s="59">
        <f t="shared" ref="ID43" si="1116">ID44+ID45</f>
        <v>0</v>
      </c>
      <c r="IE43" s="306">
        <f t="shared" ref="IE43" si="1117">IE44+IE45</f>
        <v>15</v>
      </c>
      <c r="IF43" s="299">
        <f t="shared" ref="IF43" si="1118">IF44+IF45</f>
        <v>12</v>
      </c>
      <c r="IG43" s="299">
        <f t="shared" ref="IG43:IH43" si="1119">IG44+IG45</f>
        <v>0</v>
      </c>
      <c r="IH43" s="299">
        <f t="shared" si="1119"/>
        <v>0</v>
      </c>
      <c r="II43" s="84">
        <f t="shared" ref="II43" si="1120">II44+II45</f>
        <v>15</v>
      </c>
      <c r="IJ43" s="59">
        <f t="shared" ref="IJ43" si="1121">IJ44+IJ45</f>
        <v>715</v>
      </c>
      <c r="IK43" s="59">
        <f t="shared" ref="IK43" si="1122">IK44+IK45</f>
        <v>0</v>
      </c>
      <c r="IL43" s="59">
        <f t="shared" ref="IL43" si="1123">IL44+IL45</f>
        <v>0</v>
      </c>
      <c r="IM43" s="84">
        <f t="shared" ref="IM43" si="1124">IM44+IM45</f>
        <v>15</v>
      </c>
      <c r="IN43" s="59">
        <f t="shared" ref="IN43" si="1125">IN44+IN45</f>
        <v>0</v>
      </c>
      <c r="IO43" s="59">
        <f t="shared" ref="IO43:IP43" si="1126">IO44+IO45</f>
        <v>0</v>
      </c>
      <c r="IP43" s="59">
        <f t="shared" si="1126"/>
        <v>0</v>
      </c>
      <c r="IQ43" s="84">
        <f t="shared" ref="IQ43" si="1127">IQ44+IQ45</f>
        <v>0</v>
      </c>
      <c r="IR43" s="59">
        <f t="shared" ref="IR43" si="1128">IR44+IR45</f>
        <v>0</v>
      </c>
      <c r="IS43" s="59">
        <f t="shared" ref="IS43:IT43" si="1129">IS44+IS45</f>
        <v>0</v>
      </c>
      <c r="IT43" s="59">
        <f t="shared" si="1129"/>
        <v>0</v>
      </c>
      <c r="IU43" s="306">
        <f t="shared" ref="IU43" si="1130">IU44+IU45</f>
        <v>0</v>
      </c>
      <c r="IV43" s="299">
        <f t="shared" ref="IV43" si="1131">IV44+IV45</f>
        <v>0</v>
      </c>
      <c r="IW43" s="299">
        <f t="shared" ref="IW43" si="1132">IW44+IW45</f>
        <v>0</v>
      </c>
      <c r="IX43" s="299">
        <f t="shared" ref="IX43" si="1133">IX44+IX45</f>
        <v>0</v>
      </c>
      <c r="IY43" s="84">
        <f t="shared" ref="IY43" si="1134">IY44+IY45</f>
        <v>0</v>
      </c>
      <c r="IZ43" s="59">
        <f t="shared" ref="IZ43" si="1135">IZ44+IZ45</f>
        <v>0</v>
      </c>
      <c r="JA43" s="59">
        <f t="shared" ref="JA43:JB43" si="1136">JA44+JA45</f>
        <v>0</v>
      </c>
      <c r="JB43" s="59">
        <f t="shared" si="1136"/>
        <v>0</v>
      </c>
      <c r="JC43" s="84">
        <f t="shared" ref="JC43" si="1137">JC44+JC45</f>
        <v>5000</v>
      </c>
      <c r="JD43" s="59">
        <f t="shared" ref="JD43" si="1138">JD44+JD45</f>
        <v>0</v>
      </c>
      <c r="JE43" s="59">
        <f t="shared" ref="JE43:JY43" si="1139">JE44+JE45</f>
        <v>0</v>
      </c>
      <c r="JF43" s="59">
        <f t="shared" ref="JF43" si="1140">JF44+JF45</f>
        <v>0</v>
      </c>
      <c r="JG43" s="84">
        <f t="shared" si="1139"/>
        <v>0</v>
      </c>
      <c r="JH43" s="59">
        <f t="shared" si="1139"/>
        <v>0</v>
      </c>
      <c r="JI43" s="59">
        <f t="shared" si="1139"/>
        <v>0</v>
      </c>
      <c r="JJ43" s="59">
        <f t="shared" ref="JJ43" si="1141">JJ44+JJ45</f>
        <v>0</v>
      </c>
      <c r="JK43" s="84">
        <f t="shared" si="1139"/>
        <v>33000</v>
      </c>
      <c r="JL43" s="59">
        <f t="shared" si="1139"/>
        <v>33335</v>
      </c>
      <c r="JM43" s="59">
        <f t="shared" si="1139"/>
        <v>30800</v>
      </c>
      <c r="JN43" s="59">
        <f t="shared" ref="JN43" si="1142">JN44+JN45</f>
        <v>30800</v>
      </c>
      <c r="JO43" s="84">
        <f t="shared" si="1139"/>
        <v>0</v>
      </c>
      <c r="JP43" s="59">
        <f t="shared" si="1139"/>
        <v>0</v>
      </c>
      <c r="JQ43" s="59">
        <f t="shared" si="1139"/>
        <v>0</v>
      </c>
      <c r="JR43" s="59">
        <f t="shared" ref="JR43" si="1143">JR44+JR45</f>
        <v>0</v>
      </c>
      <c r="JS43" s="84">
        <f t="shared" si="1139"/>
        <v>8000</v>
      </c>
      <c r="JT43" s="59">
        <f t="shared" si="1139"/>
        <v>6000</v>
      </c>
      <c r="JU43" s="59">
        <f t="shared" si="1139"/>
        <v>7370</v>
      </c>
      <c r="JV43" s="59">
        <f t="shared" ref="JV43" si="1144">JV44+JV45</f>
        <v>8670</v>
      </c>
      <c r="JW43" s="59">
        <f t="shared" si="1139"/>
        <v>40000</v>
      </c>
      <c r="JX43" s="59">
        <f t="shared" si="1139"/>
        <v>9920</v>
      </c>
      <c r="JY43" s="59">
        <f t="shared" si="1139"/>
        <v>535.79999999999995</v>
      </c>
      <c r="JZ43" s="59">
        <f t="shared" ref="JZ43" si="1145">JZ44+JZ45</f>
        <v>535.79999999999995</v>
      </c>
      <c r="KA43" s="84">
        <f t="shared" ref="KA43:KW43" si="1146">KA44+KA45</f>
        <v>0</v>
      </c>
      <c r="KB43" s="59">
        <f t="shared" si="1146"/>
        <v>0</v>
      </c>
      <c r="KC43" s="59">
        <f t="shared" si="1146"/>
        <v>0</v>
      </c>
      <c r="KD43" s="188">
        <f t="shared" ref="KD43" si="1147">KD44+KD45</f>
        <v>0</v>
      </c>
      <c r="KE43" s="84">
        <f t="shared" si="1146"/>
        <v>0</v>
      </c>
      <c r="KF43" s="59">
        <f t="shared" si="1146"/>
        <v>0</v>
      </c>
      <c r="KG43" s="59">
        <f t="shared" si="1146"/>
        <v>0</v>
      </c>
      <c r="KH43" s="188">
        <f t="shared" ref="KH43" si="1148">KH44+KH45</f>
        <v>0</v>
      </c>
      <c r="KI43" s="84">
        <f t="shared" si="1146"/>
        <v>0</v>
      </c>
      <c r="KJ43" s="59">
        <f t="shared" si="1146"/>
        <v>0</v>
      </c>
      <c r="KK43" s="59">
        <f t="shared" si="1146"/>
        <v>0</v>
      </c>
      <c r="KL43" s="188">
        <f t="shared" ref="KL43" si="1149">KL44+KL45</f>
        <v>0</v>
      </c>
      <c r="KM43" s="84">
        <f t="shared" si="1146"/>
        <v>0</v>
      </c>
      <c r="KN43" s="59">
        <f t="shared" si="1146"/>
        <v>0</v>
      </c>
      <c r="KO43" s="59">
        <f t="shared" si="1146"/>
        <v>0</v>
      </c>
      <c r="KP43" s="188">
        <f t="shared" ref="KP43" si="1150">KP44+KP45</f>
        <v>0</v>
      </c>
      <c r="KQ43" s="84">
        <f t="shared" si="1146"/>
        <v>0</v>
      </c>
      <c r="KR43" s="59">
        <f t="shared" si="1146"/>
        <v>0</v>
      </c>
      <c r="KS43" s="59">
        <f t="shared" si="1146"/>
        <v>0</v>
      </c>
      <c r="KT43" s="188">
        <f t="shared" ref="KT43" si="1151">KT44+KT45</f>
        <v>0</v>
      </c>
      <c r="KU43" s="84">
        <f t="shared" si="1146"/>
        <v>0</v>
      </c>
      <c r="KV43" s="59">
        <f t="shared" si="1146"/>
        <v>0</v>
      </c>
      <c r="KW43" s="59">
        <f t="shared" si="1146"/>
        <v>0</v>
      </c>
      <c r="KX43" s="188">
        <f t="shared" ref="KX43" si="1152">KX44+KX45</f>
        <v>0</v>
      </c>
      <c r="KY43" s="84">
        <f t="shared" ref="KY43:LE43" si="1153">KY44+KY45</f>
        <v>0</v>
      </c>
      <c r="KZ43" s="59">
        <f t="shared" si="1153"/>
        <v>0</v>
      </c>
      <c r="LA43" s="59">
        <f t="shared" si="1153"/>
        <v>0</v>
      </c>
      <c r="LB43" s="188">
        <f t="shared" ref="LB43" si="1154">LB44+LB45</f>
        <v>0</v>
      </c>
      <c r="LC43" s="84">
        <f t="shared" si="1153"/>
        <v>0</v>
      </c>
      <c r="LD43" s="59">
        <f t="shared" si="1153"/>
        <v>0</v>
      </c>
      <c r="LE43" s="59">
        <f t="shared" si="1153"/>
        <v>0</v>
      </c>
      <c r="LF43" s="188">
        <f t="shared" ref="LF43" si="1155">LF44+LF45</f>
        <v>0</v>
      </c>
      <c r="LG43" s="84">
        <f t="shared" ref="LG43:NI43" si="1156">LG44+LG45</f>
        <v>0</v>
      </c>
      <c r="LH43" s="59">
        <f t="shared" si="1156"/>
        <v>687</v>
      </c>
      <c r="LI43" s="59">
        <f t="shared" si="1156"/>
        <v>258</v>
      </c>
      <c r="LJ43" s="188">
        <f t="shared" ref="LJ43" si="1157">LJ44+LJ45</f>
        <v>258</v>
      </c>
      <c r="LK43" s="84">
        <f t="shared" si="1156"/>
        <v>0</v>
      </c>
      <c r="LL43" s="59">
        <f t="shared" si="1156"/>
        <v>0</v>
      </c>
      <c r="LM43" s="59">
        <f t="shared" si="1156"/>
        <v>0</v>
      </c>
      <c r="LN43" s="188">
        <f t="shared" ref="LN43" si="1158">LN44+LN45</f>
        <v>0</v>
      </c>
      <c r="LO43" s="84">
        <f t="shared" si="1156"/>
        <v>0</v>
      </c>
      <c r="LP43" s="59">
        <f t="shared" si="1156"/>
        <v>0</v>
      </c>
      <c r="LQ43" s="59">
        <f t="shared" si="1156"/>
        <v>0</v>
      </c>
      <c r="LR43" s="188">
        <f t="shared" ref="LR43" si="1159">LR44+LR45</f>
        <v>0</v>
      </c>
      <c r="LS43" s="84">
        <f t="shared" si="1156"/>
        <v>0</v>
      </c>
      <c r="LT43" s="59">
        <f t="shared" si="1156"/>
        <v>0</v>
      </c>
      <c r="LU43" s="59">
        <f t="shared" si="1156"/>
        <v>0</v>
      </c>
      <c r="LV43" s="188">
        <f t="shared" ref="LV43" si="1160">LV44+LV45</f>
        <v>0</v>
      </c>
      <c r="LW43" s="84">
        <f t="shared" si="1156"/>
        <v>0</v>
      </c>
      <c r="LX43" s="59">
        <f t="shared" si="1156"/>
        <v>0</v>
      </c>
      <c r="LY43" s="59">
        <f t="shared" si="1156"/>
        <v>0</v>
      </c>
      <c r="LZ43" s="188">
        <f t="shared" ref="LZ43" si="1161">LZ44+LZ45</f>
        <v>0</v>
      </c>
      <c r="MA43" s="84">
        <f t="shared" si="1156"/>
        <v>0</v>
      </c>
      <c r="MB43" s="59">
        <f t="shared" si="1156"/>
        <v>0</v>
      </c>
      <c r="MC43" s="59">
        <f t="shared" si="1156"/>
        <v>0</v>
      </c>
      <c r="MD43" s="188">
        <f t="shared" ref="MD43" si="1162">MD44+MD45</f>
        <v>0</v>
      </c>
      <c r="ME43" s="84">
        <f t="shared" si="1156"/>
        <v>0</v>
      </c>
      <c r="MF43" s="59">
        <f t="shared" si="1156"/>
        <v>0</v>
      </c>
      <c r="MG43" s="59">
        <f t="shared" si="1156"/>
        <v>0</v>
      </c>
      <c r="MH43" s="188">
        <f t="shared" ref="MH43" si="1163">MH44+MH45</f>
        <v>0</v>
      </c>
      <c r="MI43" s="84">
        <f t="shared" si="1156"/>
        <v>0</v>
      </c>
      <c r="MJ43" s="59">
        <f t="shared" si="1156"/>
        <v>0</v>
      </c>
      <c r="MK43" s="59">
        <f t="shared" si="1156"/>
        <v>0</v>
      </c>
      <c r="ML43" s="188">
        <f t="shared" ref="ML43" si="1164">ML44+ML45</f>
        <v>0</v>
      </c>
      <c r="MM43" s="84">
        <f t="shared" si="1156"/>
        <v>0</v>
      </c>
      <c r="MN43" s="59">
        <f t="shared" si="1156"/>
        <v>0</v>
      </c>
      <c r="MO43" s="59">
        <f t="shared" si="1156"/>
        <v>0</v>
      </c>
      <c r="MP43" s="188">
        <f t="shared" ref="MP43" si="1165">MP44+MP45</f>
        <v>0</v>
      </c>
      <c r="MQ43" s="84">
        <f t="shared" si="1156"/>
        <v>0</v>
      </c>
      <c r="MR43" s="59">
        <f t="shared" si="1156"/>
        <v>0</v>
      </c>
      <c r="MS43" s="59">
        <f t="shared" si="1156"/>
        <v>0</v>
      </c>
      <c r="MT43" s="188">
        <f t="shared" ref="MT43" si="1166">MT44+MT45</f>
        <v>0</v>
      </c>
      <c r="MU43" s="84">
        <f t="shared" si="1156"/>
        <v>0</v>
      </c>
      <c r="MV43" s="59">
        <f t="shared" si="1156"/>
        <v>0</v>
      </c>
      <c r="MW43" s="59">
        <f t="shared" si="1156"/>
        <v>0</v>
      </c>
      <c r="MX43" s="188">
        <f t="shared" ref="MX43" si="1167">MX44+MX45</f>
        <v>0</v>
      </c>
      <c r="MY43" s="84">
        <f t="shared" si="1156"/>
        <v>0</v>
      </c>
      <c r="MZ43" s="59">
        <f t="shared" si="1156"/>
        <v>0</v>
      </c>
      <c r="NA43" s="59">
        <f t="shared" si="1156"/>
        <v>0</v>
      </c>
      <c r="NB43" s="188">
        <f t="shared" ref="NB43" si="1168">NB44+NB45</f>
        <v>0</v>
      </c>
      <c r="NC43" s="84">
        <f t="shared" si="1156"/>
        <v>0</v>
      </c>
      <c r="ND43" s="59">
        <f t="shared" si="1156"/>
        <v>0</v>
      </c>
      <c r="NE43" s="59">
        <f t="shared" si="1156"/>
        <v>0</v>
      </c>
      <c r="NF43" s="188">
        <f t="shared" ref="NF43" si="1169">NF44+NF45</f>
        <v>0</v>
      </c>
      <c r="NG43" s="84">
        <f t="shared" si="1156"/>
        <v>0</v>
      </c>
      <c r="NH43" s="59">
        <f t="shared" si="1156"/>
        <v>0</v>
      </c>
      <c r="NI43" s="59">
        <f t="shared" si="1156"/>
        <v>0</v>
      </c>
      <c r="NJ43" s="188">
        <f t="shared" ref="NJ43" si="1170">NJ44+NJ45</f>
        <v>0</v>
      </c>
      <c r="NK43" s="84">
        <f t="shared" ref="NK43:PP43" si="1171">NK44+NK45</f>
        <v>0</v>
      </c>
      <c r="NL43" s="59">
        <f t="shared" si="1171"/>
        <v>0</v>
      </c>
      <c r="NM43" s="59">
        <f t="shared" si="1171"/>
        <v>0</v>
      </c>
      <c r="NN43" s="188">
        <f t="shared" ref="NN43" si="1172">NN44+NN45</f>
        <v>0</v>
      </c>
      <c r="NO43" s="84">
        <f t="shared" ref="NO43:NU43" si="1173">NO44+NO45</f>
        <v>0</v>
      </c>
      <c r="NP43" s="59">
        <f t="shared" si="1173"/>
        <v>0</v>
      </c>
      <c r="NQ43" s="59">
        <f t="shared" si="1173"/>
        <v>0</v>
      </c>
      <c r="NR43" s="188">
        <f t="shared" ref="NR43" si="1174">NR44+NR45</f>
        <v>0</v>
      </c>
      <c r="NS43" s="84">
        <f t="shared" si="1173"/>
        <v>218</v>
      </c>
      <c r="NT43" s="59">
        <f t="shared" si="1173"/>
        <v>904</v>
      </c>
      <c r="NU43" s="59">
        <f t="shared" si="1173"/>
        <v>630</v>
      </c>
      <c r="NV43" s="188">
        <f t="shared" ref="NV43" si="1175">NV44+NV45</f>
        <v>630</v>
      </c>
      <c r="NW43" s="84">
        <f t="shared" si="1171"/>
        <v>0</v>
      </c>
      <c r="NX43" s="59">
        <f t="shared" si="1171"/>
        <v>0</v>
      </c>
      <c r="NY43" s="59">
        <f t="shared" si="1171"/>
        <v>0</v>
      </c>
      <c r="NZ43" s="188">
        <f t="shared" ref="NZ43" si="1176">NZ44+NZ45</f>
        <v>0</v>
      </c>
      <c r="OA43" s="84">
        <f t="shared" ref="OA43:PM43" si="1177">OA44+OA45</f>
        <v>0</v>
      </c>
      <c r="OB43" s="59">
        <f t="shared" si="1177"/>
        <v>0</v>
      </c>
      <c r="OC43" s="59">
        <f t="shared" si="1177"/>
        <v>0</v>
      </c>
      <c r="OD43" s="59">
        <f t="shared" ref="OD43" si="1178">OD44+OD45</f>
        <v>0</v>
      </c>
      <c r="OE43" s="84">
        <f t="shared" si="1177"/>
        <v>0</v>
      </c>
      <c r="OF43" s="59">
        <f t="shared" si="1177"/>
        <v>0</v>
      </c>
      <c r="OG43" s="59">
        <f t="shared" si="1177"/>
        <v>0</v>
      </c>
      <c r="OH43" s="59">
        <f t="shared" ref="OH43" si="1179">OH44+OH45</f>
        <v>0</v>
      </c>
      <c r="OI43" s="84">
        <f t="shared" si="1177"/>
        <v>0</v>
      </c>
      <c r="OJ43" s="59">
        <f t="shared" si="1177"/>
        <v>0</v>
      </c>
      <c r="OK43" s="59">
        <f t="shared" si="1177"/>
        <v>0</v>
      </c>
      <c r="OL43" s="59">
        <f t="shared" ref="OL43" si="1180">OL44+OL45</f>
        <v>0</v>
      </c>
      <c r="OM43" s="84">
        <f t="shared" si="1177"/>
        <v>0</v>
      </c>
      <c r="ON43" s="59">
        <f t="shared" si="1177"/>
        <v>0</v>
      </c>
      <c r="OO43" s="59">
        <f t="shared" si="1177"/>
        <v>0</v>
      </c>
      <c r="OP43" s="59">
        <f t="shared" ref="OP43" si="1181">OP44+OP45</f>
        <v>0</v>
      </c>
      <c r="OQ43" s="199">
        <f t="shared" si="1177"/>
        <v>0</v>
      </c>
      <c r="OR43" s="59">
        <f t="shared" si="1177"/>
        <v>0</v>
      </c>
      <c r="OS43" s="59">
        <f t="shared" si="1177"/>
        <v>0</v>
      </c>
      <c r="OT43" s="59">
        <f t="shared" ref="OT43" si="1182">OT44+OT45</f>
        <v>0</v>
      </c>
      <c r="OU43" s="84">
        <f t="shared" si="1177"/>
        <v>0</v>
      </c>
      <c r="OV43" s="59">
        <f t="shared" si="1177"/>
        <v>0</v>
      </c>
      <c r="OW43" s="59">
        <f t="shared" si="1177"/>
        <v>0</v>
      </c>
      <c r="OX43" s="59">
        <f t="shared" ref="OX43" si="1183">OX44+OX45</f>
        <v>0</v>
      </c>
      <c r="OY43" s="199">
        <f t="shared" si="1177"/>
        <v>0</v>
      </c>
      <c r="OZ43" s="59">
        <f t="shared" si="1177"/>
        <v>0</v>
      </c>
      <c r="PA43" s="59">
        <f t="shared" si="1177"/>
        <v>0</v>
      </c>
      <c r="PB43" s="59">
        <f t="shared" ref="PB43" si="1184">PB44+PB45</f>
        <v>0</v>
      </c>
      <c r="PC43" s="84">
        <f t="shared" si="1177"/>
        <v>0</v>
      </c>
      <c r="PD43" s="59">
        <f t="shared" si="1177"/>
        <v>0</v>
      </c>
      <c r="PE43" s="59">
        <f t="shared" si="1177"/>
        <v>0</v>
      </c>
      <c r="PF43" s="59">
        <f t="shared" ref="PF43" si="1185">PF44+PF45</f>
        <v>0</v>
      </c>
      <c r="PG43" s="199">
        <f t="shared" si="1177"/>
        <v>0</v>
      </c>
      <c r="PH43" s="59">
        <f t="shared" si="1177"/>
        <v>0</v>
      </c>
      <c r="PI43" s="59">
        <f t="shared" si="1177"/>
        <v>0</v>
      </c>
      <c r="PJ43" s="59">
        <f t="shared" ref="PJ43" si="1186">PJ44+PJ45</f>
        <v>0</v>
      </c>
      <c r="PK43" s="84">
        <f t="shared" si="1177"/>
        <v>0</v>
      </c>
      <c r="PL43" s="59">
        <f t="shared" si="1177"/>
        <v>0</v>
      </c>
      <c r="PM43" s="59">
        <f t="shared" si="1177"/>
        <v>0</v>
      </c>
      <c r="PN43" s="59">
        <f t="shared" ref="PN43" si="1187">PN44+PN45</f>
        <v>0</v>
      </c>
      <c r="PO43" s="199">
        <f t="shared" si="1171"/>
        <v>0</v>
      </c>
      <c r="PP43" s="59">
        <f t="shared" si="1171"/>
        <v>0</v>
      </c>
      <c r="PQ43" s="59">
        <f t="shared" ref="PQ43:PY43" si="1188">PQ44+PQ45</f>
        <v>0</v>
      </c>
      <c r="PR43" s="59">
        <f t="shared" ref="PR43" si="1189">PR44+PR45</f>
        <v>0</v>
      </c>
      <c r="PS43" s="84">
        <f>PS44+PS45</f>
        <v>0</v>
      </c>
      <c r="PT43" s="59">
        <f>PT44+PT45</f>
        <v>0</v>
      </c>
      <c r="PU43" s="59">
        <f>PU44+PU45</f>
        <v>0</v>
      </c>
      <c r="PV43" s="59">
        <f>PV44+PV45</f>
        <v>0</v>
      </c>
      <c r="PW43" s="199">
        <f t="shared" si="1188"/>
        <v>0</v>
      </c>
      <c r="PX43" s="59">
        <f t="shared" si="1188"/>
        <v>0</v>
      </c>
      <c r="PY43" s="59">
        <f t="shared" si="1188"/>
        <v>0</v>
      </c>
      <c r="PZ43" s="59">
        <f t="shared" ref="PZ43" si="1190">PZ44+PZ45</f>
        <v>0</v>
      </c>
      <c r="QA43" s="84">
        <f t="shared" ref="QA43:RP43" si="1191">QA44+QA45</f>
        <v>0</v>
      </c>
      <c r="QB43" s="59">
        <f t="shared" si="1191"/>
        <v>0</v>
      </c>
      <c r="QC43" s="59">
        <f t="shared" si="1191"/>
        <v>0</v>
      </c>
      <c r="QD43" s="59">
        <f t="shared" ref="QD43" si="1192">QD44+QD45</f>
        <v>0</v>
      </c>
      <c r="QE43" s="199">
        <f t="shared" si="1191"/>
        <v>0</v>
      </c>
      <c r="QF43" s="59">
        <f t="shared" si="1191"/>
        <v>0</v>
      </c>
      <c r="QG43" s="59">
        <f t="shared" si="1191"/>
        <v>0</v>
      </c>
      <c r="QH43" s="59">
        <f t="shared" ref="QH43" si="1193">QH44+QH45</f>
        <v>0</v>
      </c>
      <c r="QI43" s="84">
        <f t="shared" si="1191"/>
        <v>0</v>
      </c>
      <c r="QJ43" s="59">
        <f t="shared" si="1191"/>
        <v>0</v>
      </c>
      <c r="QK43" s="59">
        <f t="shared" si="1191"/>
        <v>0</v>
      </c>
      <c r="QL43" s="59">
        <f t="shared" ref="QL43" si="1194">QL44+QL45</f>
        <v>0</v>
      </c>
      <c r="QM43" s="199">
        <f t="shared" si="1191"/>
        <v>0</v>
      </c>
      <c r="QN43" s="59">
        <f t="shared" si="1191"/>
        <v>0</v>
      </c>
      <c r="QO43" s="59">
        <f t="shared" si="1191"/>
        <v>0</v>
      </c>
      <c r="QP43" s="59">
        <f t="shared" ref="QP43" si="1195">QP44+QP45</f>
        <v>0</v>
      </c>
      <c r="QQ43" s="199">
        <f t="shared" si="1191"/>
        <v>0</v>
      </c>
      <c r="QR43" s="59">
        <f t="shared" si="1191"/>
        <v>0</v>
      </c>
      <c r="QS43" s="59">
        <f t="shared" si="1191"/>
        <v>0</v>
      </c>
      <c r="QT43" s="59">
        <f t="shared" ref="QT43" si="1196">QT44+QT45</f>
        <v>0</v>
      </c>
      <c r="QU43" s="199">
        <f t="shared" si="1191"/>
        <v>0</v>
      </c>
      <c r="QV43" s="59">
        <f t="shared" si="1191"/>
        <v>0</v>
      </c>
      <c r="QW43" s="59">
        <f t="shared" si="1191"/>
        <v>0</v>
      </c>
      <c r="QX43" s="59">
        <f t="shared" ref="QX43" si="1197">QX44+QX45</f>
        <v>0</v>
      </c>
      <c r="QY43" s="199">
        <f t="shared" si="1191"/>
        <v>0</v>
      </c>
      <c r="QZ43" s="59">
        <f t="shared" si="1191"/>
        <v>0</v>
      </c>
      <c r="RA43" s="59">
        <f t="shared" si="1191"/>
        <v>0</v>
      </c>
      <c r="RB43" s="59">
        <f t="shared" ref="RB43" si="1198">RB44+RB45</f>
        <v>0</v>
      </c>
      <c r="RC43" s="84">
        <f t="shared" si="1191"/>
        <v>0</v>
      </c>
      <c r="RD43" s="59">
        <f t="shared" si="1191"/>
        <v>0</v>
      </c>
      <c r="RE43" s="59">
        <f t="shared" si="1191"/>
        <v>0</v>
      </c>
      <c r="RF43" s="59">
        <f t="shared" ref="RF43" si="1199">RF44+RF45</f>
        <v>0</v>
      </c>
      <c r="RG43" s="199">
        <f t="shared" si="1191"/>
        <v>0</v>
      </c>
      <c r="RH43" s="59">
        <f t="shared" si="1191"/>
        <v>0</v>
      </c>
      <c r="RI43" s="59">
        <f t="shared" si="1191"/>
        <v>0</v>
      </c>
      <c r="RJ43" s="59">
        <f t="shared" ref="RJ43" si="1200">RJ44+RJ45</f>
        <v>0</v>
      </c>
      <c r="RK43" s="84">
        <f t="shared" si="1191"/>
        <v>0</v>
      </c>
      <c r="RL43" s="59">
        <f t="shared" si="1191"/>
        <v>0</v>
      </c>
      <c r="RM43" s="59">
        <f t="shared" si="1191"/>
        <v>0</v>
      </c>
      <c r="RN43" s="59">
        <f t="shared" ref="RN43" si="1201">RN44+RN45</f>
        <v>0</v>
      </c>
      <c r="RO43" s="365">
        <f t="shared" si="1191"/>
        <v>0</v>
      </c>
      <c r="RP43" s="299">
        <f t="shared" si="1191"/>
        <v>0</v>
      </c>
      <c r="RQ43" s="299">
        <f t="shared" ref="RQ43:TG43" si="1202">RQ44+RQ45</f>
        <v>0</v>
      </c>
      <c r="RR43" s="299">
        <f t="shared" ref="RR43" si="1203">RR44+RR45</f>
        <v>0</v>
      </c>
      <c r="RS43" s="365">
        <f t="shared" si="1202"/>
        <v>0</v>
      </c>
      <c r="RT43" s="299">
        <f t="shared" si="1202"/>
        <v>0</v>
      </c>
      <c r="RU43" s="299">
        <f t="shared" si="1202"/>
        <v>0</v>
      </c>
      <c r="RV43" s="299">
        <f t="shared" ref="RV43" si="1204">RV44+RV45</f>
        <v>0</v>
      </c>
      <c r="RW43" s="59">
        <f t="shared" si="1202"/>
        <v>0</v>
      </c>
      <c r="RX43" s="59">
        <f t="shared" si="1202"/>
        <v>0</v>
      </c>
      <c r="RY43" s="59">
        <f t="shared" si="1202"/>
        <v>0</v>
      </c>
      <c r="RZ43" s="59">
        <f t="shared" ref="RZ43" si="1205">RZ44+RZ45</f>
        <v>0</v>
      </c>
      <c r="SA43" s="84">
        <f t="shared" si="1202"/>
        <v>0</v>
      </c>
      <c r="SB43" s="59">
        <f t="shared" si="1202"/>
        <v>0</v>
      </c>
      <c r="SC43" s="59">
        <f t="shared" si="1202"/>
        <v>0</v>
      </c>
      <c r="SD43" s="59">
        <f t="shared" ref="SD43" si="1206">SD44+SD45</f>
        <v>0</v>
      </c>
      <c r="SE43" s="199">
        <f t="shared" si="1202"/>
        <v>0</v>
      </c>
      <c r="SF43" s="59">
        <f t="shared" si="1202"/>
        <v>0</v>
      </c>
      <c r="SG43" s="59">
        <f t="shared" si="1202"/>
        <v>0</v>
      </c>
      <c r="SH43" s="59">
        <f t="shared" ref="SH43" si="1207">SH44+SH45</f>
        <v>0</v>
      </c>
      <c r="SI43" s="199">
        <f t="shared" si="1202"/>
        <v>0</v>
      </c>
      <c r="SJ43" s="59">
        <f t="shared" si="1202"/>
        <v>0</v>
      </c>
      <c r="SK43" s="59">
        <f t="shared" si="1202"/>
        <v>0</v>
      </c>
      <c r="SL43" s="59">
        <f t="shared" ref="SL43" si="1208">SL44+SL45</f>
        <v>0</v>
      </c>
      <c r="SM43" s="199">
        <f t="shared" si="1202"/>
        <v>0</v>
      </c>
      <c r="SN43" s="59">
        <f t="shared" si="1202"/>
        <v>0</v>
      </c>
      <c r="SO43" s="59">
        <f t="shared" si="1202"/>
        <v>0</v>
      </c>
      <c r="SP43" s="59">
        <f t="shared" ref="SP43" si="1209">SP44+SP45</f>
        <v>0</v>
      </c>
      <c r="SQ43" s="199">
        <f t="shared" si="1202"/>
        <v>0</v>
      </c>
      <c r="SR43" s="59">
        <f t="shared" si="1202"/>
        <v>0</v>
      </c>
      <c r="SS43" s="59">
        <f t="shared" si="1202"/>
        <v>0</v>
      </c>
      <c r="ST43" s="59">
        <f t="shared" ref="ST43" si="1210">ST44+ST45</f>
        <v>0</v>
      </c>
      <c r="SU43" s="199">
        <f t="shared" si="1202"/>
        <v>0</v>
      </c>
      <c r="SV43" s="59">
        <f t="shared" si="1202"/>
        <v>0</v>
      </c>
      <c r="SW43" s="59">
        <f t="shared" si="1202"/>
        <v>0</v>
      </c>
      <c r="SX43" s="59">
        <f t="shared" ref="SX43" si="1211">SX44+SX45</f>
        <v>0</v>
      </c>
      <c r="SY43" s="199">
        <f t="shared" si="1202"/>
        <v>0</v>
      </c>
      <c r="SZ43" s="59">
        <f t="shared" si="1202"/>
        <v>0</v>
      </c>
      <c r="TA43" s="59">
        <f t="shared" si="1202"/>
        <v>0</v>
      </c>
      <c r="TB43" s="199">
        <f t="shared" ref="TB43" si="1212">TB44+TB45</f>
        <v>0</v>
      </c>
      <c r="TC43" s="199">
        <f t="shared" si="1202"/>
        <v>0</v>
      </c>
      <c r="TD43" s="59">
        <f t="shared" si="1202"/>
        <v>0</v>
      </c>
      <c r="TE43" s="59">
        <f t="shared" si="1202"/>
        <v>0</v>
      </c>
      <c r="TF43" s="59">
        <f t="shared" ref="TF43" si="1213">TF44+TF45</f>
        <v>0</v>
      </c>
      <c r="TG43" s="199">
        <f t="shared" si="1202"/>
        <v>0</v>
      </c>
      <c r="TH43" s="59">
        <f t="shared" ref="TH43:TI43" si="1214">TH44+TH45</f>
        <v>0</v>
      </c>
      <c r="TI43" s="59">
        <f t="shared" si="1214"/>
        <v>0</v>
      </c>
      <c r="TJ43" s="85">
        <f t="shared" ref="TJ43:TM43" si="1215">TJ44+TJ45</f>
        <v>0</v>
      </c>
      <c r="TK43" s="199">
        <f t="shared" si="1215"/>
        <v>0</v>
      </c>
      <c r="TL43" s="59">
        <f t="shared" si="1215"/>
        <v>0</v>
      </c>
      <c r="TM43" s="59">
        <f t="shared" si="1215"/>
        <v>0</v>
      </c>
      <c r="TN43" s="85">
        <f t="shared" ref="TN43:TR43" si="1216">TN44+TN45</f>
        <v>0</v>
      </c>
      <c r="TO43" s="199">
        <f t="shared" si="1216"/>
        <v>0</v>
      </c>
      <c r="TP43" s="59">
        <f t="shared" si="1216"/>
        <v>0</v>
      </c>
      <c r="TQ43" s="59">
        <f t="shared" si="1216"/>
        <v>0</v>
      </c>
      <c r="TR43" s="85">
        <f t="shared" si="1216"/>
        <v>0</v>
      </c>
      <c r="TS43" s="277"/>
      <c r="TT43" s="277"/>
      <c r="TU43" s="277"/>
      <c r="TV43" s="277"/>
      <c r="TW43" s="277"/>
      <c r="TX43" s="277"/>
      <c r="TY43" s="277"/>
    </row>
    <row r="44" spans="1:545" outlineLevel="1" x14ac:dyDescent="0.2">
      <c r="A44" s="103">
        <v>452100</v>
      </c>
      <c r="B44" s="104" t="s">
        <v>350</v>
      </c>
      <c r="C44" s="88">
        <f t="shared" ref="C44:C45" si="1217">G44+K44+O44+S44+W44+AA44+AE44+AI44+AM44+AQ44+AU44+AY44+BC44+BG44+BK44+BO44+BS44+BW44+CA44+CE44+CI44+CM44+CQ44+CU44+CY44+DC44+DG44+DK44+DO44+DS44+DW44+EA44+EE44+EI44+EM44+EQ44+EU44+EY44+FC44+FG44+FK44+FO44+FS44+FW44+GA44+GE44+GI44+GM44+GQ44+GU44+GY44+HC44+HG44+HK44+HO44+HS44+HW44+IA44+IE44+II44+IM44+IQ44+IU44+IY44+JC44+JG44+JK44+JO44+JS44+JW44+KA44+KE44+KI44+KM44+KQ44+KU44+KY44+LC44+LG44+LK44+LO44+LS44+LW44+MA44+ME44+MI44+MM44+MQ44+MU44+MY44+NC44+NG44+NK44+NO44+NS44+NW44+OA44+OE44+OI44+OM44+OQ44+OU44+OY44+PC44+PG44+PK44+PO44+PS44+PW44+QA44+QE44+QI44+QM44+QQ44+QU44+QY44+RC44+RG44+RK44+RO44+RS44+RW44+SA44+SE44+SI44+SM44+SQ44+SU44+SY44+TC44+TG44+TK44+TO44</f>
        <v>177610</v>
      </c>
      <c r="D44" s="88">
        <f t="shared" ref="D44:D45" si="1218">H44+L44+P44+T44+X44+AB44+AF44+AJ44+AN44+AR44+AV44+AZ44+BD44+BH44+BL44+BP44+BT44+BX44+CB44+CF44+CJ44+CN44+CR44+CV44+CZ44+DD44+DH44+DL44+DP44+DT44+DX44+EB44+EF44+EJ44+EN44+ER44+EV44+EZ44+FD44+FH44+FL44+FP44+FT44+FX44+GB44+GF44+GJ44+GN44+GR44+GV44+GZ44+HD44+HH44+HL44+HP44+HT44+HX44+IB44+IF44+IJ44+IN44+IR44+IV44+IZ44+JD44+JH44+JL44+JP44+JT44+JX44+KB44+KF44+KJ44+KN44+KR44+KV44+KZ44+LD44+LH44+LL44+LP44+LT44+LX44+MB44+MF44+MJ44+MN44+MR44+MV44+MZ44+ND44+NH44+NL44+NP44+NT44+NX44+OB44+OF44+OJ44+ON44+OR44+OV44+OZ44+PD44+PH44+PL44+PP44+PT44+PX44+QB44+QF44+QJ44+QN44+QR44+QV44+QZ44+RD44+RH44+RL44+RP44+RT44+RX44+SB44+SF44+SJ44+SN44+SR44+SV44+SZ44+TD44+TH44+TL44+TP44</f>
        <v>158865</v>
      </c>
      <c r="E44" s="88">
        <f t="shared" ref="E44:E45" si="1219">I44+M44+Q44+U44+Y44+AC44+AG44+AK44+AO44+AS44+AW44+BA44+BE44+BI44+BM44+BQ44+BU44+BY44+CC44+CG44+CK44+CO44+CS44+CW44+DA44+DE44+DI44+DM44+DQ44+DU44+DY44+EC44+EG44+EK44+EO44+ES44+EW44+FA44+FE44+FI44+FM44+FQ44+FU44+FY44+GC44+GG44+GK44+GO44+GS44+GW44+HA44+HE44+HI44+HM44+HQ44+HU44+HY44+IC44+IG44+IK44+IO44+IS44+IW44+JA44+JE44+JI44+JM44+JQ44+JU44+JY44+KC44+KG44+KK44+KO44+KS44+KW44+LA44+LE44+LI44+LM44+LQ44+LU44+LY44+MC44+MG44+MK44+MO44+MS44+MW44+NA44+NE44+NI44+NM44+NQ44+NU44+NY44+OC44+OG44+OK44+OO44+OS44+OW44+PA44+PE44+PI44+PM44+PQ44+PU44+PY44+QC44+QG44+QK44+QO44+QS44+QW44+RA44+RE44+RI44+RM44+RQ44+RU44+RY44+SC44+SG44+SK44+SO44+SS44+SW44+TA44+TE44+TI44+TM44+TQ44</f>
        <v>146943.01</v>
      </c>
      <c r="F44" s="88">
        <f t="shared" ref="F44:F45" si="1220">J44+N44+R44+V44+Z44+AD44+AH44+AL44+AP44+AT44+AX44+BB44+BF44+BJ44+BN44+BR44+BV44+BZ44+CD44+CH44+CL44+CP44+CT44+CX44+DB44+DF44+DJ44+DN44+DR44+DV44+DZ44+ED44+EH44+EL44+EP44+ET44+EX44+FB44+FF44+FJ44+FN44+FR44+FV44+FZ44+GD44+GH44+GL44+GP44+GT44+GX44+HB44+HF44+HJ44+HN44+HR44+HV44+HZ44+ID44+IH44+IL44+IP44+IT44+IX44+JB44+JF44+JJ44+JN44+JR44+JV44+JZ44+KD44+KH44+KL44+KP44+KT44+KX44+LB44+LF44+LJ44+LN44+LR44+LV44+LZ44+MD44+MH44+ML44+MP44+MT44+MX44+NB44+NF44+NJ44+NN44+NR44+NV44+NZ44+OD44+OH44+OL44+OP44+OT44+OX44+PB44+PF44+PJ44+PN44+PR44+PV44+PZ44+QD44+QH44+QL44+QP44+QT44+QX44+RB44+RF44+RJ44+RN44+RR44+RV44+RZ44+SD44+SH44+SL44+SP44+ST44+SX44+TB44+TF44+TJ44+TN44+TR44</f>
        <v>159913.00999999998</v>
      </c>
      <c r="G44" s="117"/>
      <c r="H44" s="66"/>
      <c r="I44" s="66"/>
      <c r="J44" s="66"/>
      <c r="K44" s="117"/>
      <c r="L44" s="66"/>
      <c r="M44" s="66"/>
      <c r="N44" s="66"/>
      <c r="O44" s="117"/>
      <c r="P44" s="66"/>
      <c r="Q44" s="66"/>
      <c r="R44" s="66"/>
      <c r="S44" s="117"/>
      <c r="T44" s="66"/>
      <c r="U44" s="66"/>
      <c r="V44" s="66"/>
      <c r="W44" s="117"/>
      <c r="X44" s="66"/>
      <c r="Y44" s="66"/>
      <c r="Z44" s="66"/>
      <c r="AA44" s="117"/>
      <c r="AB44" s="66">
        <v>18200</v>
      </c>
      <c r="AC44" s="66">
        <v>11000</v>
      </c>
      <c r="AD44" s="66">
        <v>11000</v>
      </c>
      <c r="AE44" s="117"/>
      <c r="AF44" s="66"/>
      <c r="AG44" s="66"/>
      <c r="AH44" s="66"/>
      <c r="AI44" s="117"/>
      <c r="AJ44" s="66"/>
      <c r="AK44" s="66"/>
      <c r="AL44" s="66"/>
      <c r="AM44" s="117"/>
      <c r="AN44" s="66"/>
      <c r="AO44" s="66"/>
      <c r="AP44" s="66"/>
      <c r="AQ44" s="117"/>
      <c r="AR44" s="66"/>
      <c r="AS44" s="66"/>
      <c r="AT44" s="66"/>
      <c r="AU44" s="117"/>
      <c r="AV44" s="66"/>
      <c r="AW44" s="66"/>
      <c r="AX44" s="66"/>
      <c r="AY44" s="117"/>
      <c r="AZ44" s="66"/>
      <c r="BA44" s="66"/>
      <c r="BB44" s="66"/>
      <c r="BC44" s="117"/>
      <c r="BD44" s="66"/>
      <c r="BE44" s="66"/>
      <c r="BF44" s="66"/>
      <c r="BG44" s="117"/>
      <c r="BH44" s="66"/>
      <c r="BI44" s="66"/>
      <c r="BJ44" s="66"/>
      <c r="BK44" s="117"/>
      <c r="BL44" s="66"/>
      <c r="BM44" s="66"/>
      <c r="BN44" s="66"/>
      <c r="BO44" s="117"/>
      <c r="BP44" s="66"/>
      <c r="BQ44" s="66"/>
      <c r="BR44" s="66"/>
      <c r="BS44" s="117"/>
      <c r="BT44" s="66"/>
      <c r="BU44" s="66"/>
      <c r="BV44" s="66"/>
      <c r="BW44" s="117"/>
      <c r="BX44" s="66"/>
      <c r="BY44" s="66"/>
      <c r="BZ44" s="66"/>
      <c r="CA44" s="117"/>
      <c r="CB44" s="66"/>
      <c r="CC44" s="66"/>
      <c r="CD44" s="66"/>
      <c r="CE44" s="117">
        <v>1400</v>
      </c>
      <c r="CF44" s="66">
        <v>1400</v>
      </c>
      <c r="CG44" s="66">
        <v>1000</v>
      </c>
      <c r="CH44" s="66">
        <v>1000</v>
      </c>
      <c r="CI44" s="117"/>
      <c r="CJ44" s="66"/>
      <c r="CK44" s="66"/>
      <c r="CL44" s="66"/>
      <c r="CM44" s="117"/>
      <c r="CN44" s="66"/>
      <c r="CO44" s="66"/>
      <c r="CP44" s="66"/>
      <c r="CQ44" s="117"/>
      <c r="CR44" s="66"/>
      <c r="CS44" s="66"/>
      <c r="CT44" s="66"/>
      <c r="CU44" s="117"/>
      <c r="CV44" s="66"/>
      <c r="CW44" s="66"/>
      <c r="CX44" s="66"/>
      <c r="CY44" s="117"/>
      <c r="CZ44" s="66"/>
      <c r="DA44" s="66"/>
      <c r="DB44" s="66"/>
      <c r="DC44" s="117"/>
      <c r="DD44" s="66"/>
      <c r="DE44" s="66"/>
      <c r="DF44" s="66"/>
      <c r="DG44" s="117"/>
      <c r="DH44" s="66"/>
      <c r="DI44" s="66"/>
      <c r="DJ44" s="66"/>
      <c r="DK44" s="117"/>
      <c r="DL44" s="66"/>
      <c r="DM44" s="66"/>
      <c r="DN44" s="66"/>
      <c r="DO44" s="117"/>
      <c r="DP44" s="66"/>
      <c r="DQ44" s="66"/>
      <c r="DR44" s="66"/>
      <c r="DS44" s="117"/>
      <c r="DT44" s="66"/>
      <c r="DU44" s="66"/>
      <c r="DV44" s="66"/>
      <c r="DW44" s="117"/>
      <c r="DX44" s="66"/>
      <c r="DY44" s="66"/>
      <c r="DZ44" s="66"/>
      <c r="EA44" s="117"/>
      <c r="EB44" s="66"/>
      <c r="EC44" s="66"/>
      <c r="ED44" s="66"/>
      <c r="EE44" s="117"/>
      <c r="EF44" s="66"/>
      <c r="EG44" s="66">
        <v>2438.1999999999998</v>
      </c>
      <c r="EH44" s="66">
        <v>2438.1999999999998</v>
      </c>
      <c r="EI44" s="117"/>
      <c r="EJ44" s="66"/>
      <c r="EK44" s="66"/>
      <c r="EL44" s="66"/>
      <c r="EM44" s="117"/>
      <c r="EN44" s="66"/>
      <c r="EO44" s="66">
        <v>697.92</v>
      </c>
      <c r="EP44" s="66"/>
      <c r="EQ44" s="117"/>
      <c r="ER44" s="66"/>
      <c r="ES44" s="66">
        <v>-837.91</v>
      </c>
      <c r="ET44" s="66">
        <v>7880.01</v>
      </c>
      <c r="EU44" s="117"/>
      <c r="EV44" s="66"/>
      <c r="EW44" s="66"/>
      <c r="EX44" s="66"/>
      <c r="EY44" s="117"/>
      <c r="EZ44" s="66"/>
      <c r="FA44" s="66"/>
      <c r="FB44" s="66"/>
      <c r="FC44" s="117"/>
      <c r="FD44" s="66"/>
      <c r="FE44" s="66"/>
      <c r="FF44" s="66"/>
      <c r="FG44" s="117"/>
      <c r="FH44" s="66"/>
      <c r="FI44" s="66"/>
      <c r="FJ44" s="66"/>
      <c r="FK44" s="117"/>
      <c r="FL44" s="66"/>
      <c r="FM44" s="66"/>
      <c r="FN44" s="66"/>
      <c r="FO44" s="117"/>
      <c r="FP44" s="66"/>
      <c r="FQ44" s="66"/>
      <c r="FR44" s="66"/>
      <c r="FS44" s="200">
        <v>59000</v>
      </c>
      <c r="FT44" s="66">
        <v>55310</v>
      </c>
      <c r="FU44" s="66">
        <v>54379</v>
      </c>
      <c r="FV44" s="210">
        <v>58029</v>
      </c>
      <c r="FW44" s="117"/>
      <c r="FX44" s="66"/>
      <c r="FY44" s="66"/>
      <c r="FZ44" s="210"/>
      <c r="GA44" s="117"/>
      <c r="GB44" s="66"/>
      <c r="GC44" s="66"/>
      <c r="GD44" s="210"/>
      <c r="GE44" s="117"/>
      <c r="GF44" s="66"/>
      <c r="GG44" s="66"/>
      <c r="GH44" s="210"/>
      <c r="GI44" s="117">
        <v>2210</v>
      </c>
      <c r="GJ44" s="66"/>
      <c r="GK44" s="66">
        <v>8170</v>
      </c>
      <c r="GL44" s="210">
        <v>8170</v>
      </c>
      <c r="GM44" s="117">
        <f>15000-2000</f>
        <v>13000</v>
      </c>
      <c r="GN44" s="66">
        <v>10000</v>
      </c>
      <c r="GO44" s="66">
        <v>16350</v>
      </c>
      <c r="GP44" s="66">
        <v>16350</v>
      </c>
      <c r="GQ44" s="117">
        <f>15000-2000</f>
        <v>13000</v>
      </c>
      <c r="GR44" s="66">
        <v>10700</v>
      </c>
      <c r="GS44" s="66">
        <v>11400</v>
      </c>
      <c r="GT44" s="66">
        <v>11400</v>
      </c>
      <c r="GU44" s="117"/>
      <c r="GV44" s="66"/>
      <c r="GW44" s="66"/>
      <c r="GX44" s="66"/>
      <c r="GY44" s="117"/>
      <c r="GZ44" s="66"/>
      <c r="HA44" s="66"/>
      <c r="HB44" s="66"/>
      <c r="HC44" s="117"/>
      <c r="HD44" s="66"/>
      <c r="HE44" s="66"/>
      <c r="HF44" s="66"/>
      <c r="HG44" s="117"/>
      <c r="HH44" s="66"/>
      <c r="HI44" s="66"/>
      <c r="HJ44" s="66"/>
      <c r="HK44" s="117"/>
      <c r="HL44" s="66"/>
      <c r="HM44" s="66"/>
      <c r="HN44" s="66"/>
      <c r="HO44" s="117"/>
      <c r="HP44" s="66"/>
      <c r="HQ44" s="66"/>
      <c r="HR44" s="66"/>
      <c r="HS44" s="117">
        <v>3000</v>
      </c>
      <c r="HT44" s="66">
        <v>14000</v>
      </c>
      <c r="HU44" s="66">
        <f>3000+640</f>
        <v>3640</v>
      </c>
      <c r="HV44" s="66">
        <f>3000+640</f>
        <v>3640</v>
      </c>
      <c r="HW44" s="117"/>
      <c r="HX44" s="66"/>
      <c r="HY44" s="66"/>
      <c r="HZ44" s="66"/>
      <c r="IA44" s="117"/>
      <c r="IB44" s="66"/>
      <c r="IC44" s="66"/>
      <c r="ID44" s="66"/>
      <c r="IE44" s="117"/>
      <c r="IF44" s="66"/>
      <c r="IG44" s="66"/>
      <c r="IH44" s="66"/>
      <c r="II44" s="117"/>
      <c r="IJ44" s="66"/>
      <c r="IK44" s="66"/>
      <c r="IL44" s="66"/>
      <c r="IM44" s="117"/>
      <c r="IN44" s="66"/>
      <c r="IO44" s="66"/>
      <c r="IP44" s="66"/>
      <c r="IQ44" s="117"/>
      <c r="IR44" s="66"/>
      <c r="IS44" s="66"/>
      <c r="IT44" s="66"/>
      <c r="IU44" s="117"/>
      <c r="IV44" s="66"/>
      <c r="IW44" s="66"/>
      <c r="IX44" s="66"/>
      <c r="IY44" s="117"/>
      <c r="IZ44" s="66"/>
      <c r="JA44" s="66"/>
      <c r="JB44" s="66"/>
      <c r="JC44" s="117">
        <v>5000</v>
      </c>
      <c r="JD44" s="66"/>
      <c r="JE44" s="66"/>
      <c r="JF44" s="66"/>
      <c r="JG44" s="117"/>
      <c r="JH44" s="66"/>
      <c r="JI44" s="66"/>
      <c r="JJ44" s="66"/>
      <c r="JK44" s="117">
        <v>33000</v>
      </c>
      <c r="JL44" s="66">
        <v>33335</v>
      </c>
      <c r="JM44" s="66">
        <v>30800</v>
      </c>
      <c r="JN44" s="66">
        <v>30800</v>
      </c>
      <c r="JO44" s="117"/>
      <c r="JP44" s="66"/>
      <c r="JQ44" s="66"/>
      <c r="JR44" s="66"/>
      <c r="JS44" s="117">
        <v>8000</v>
      </c>
      <c r="JT44" s="66">
        <v>6000</v>
      </c>
      <c r="JU44" s="66">
        <v>7370</v>
      </c>
      <c r="JV44" s="66">
        <v>8670</v>
      </c>
      <c r="JW44" s="66">
        <v>40000</v>
      </c>
      <c r="JX44" s="66">
        <v>9920</v>
      </c>
      <c r="JY44" s="66">
        <v>535.79999999999995</v>
      </c>
      <c r="JZ44" s="66">
        <v>535.79999999999995</v>
      </c>
      <c r="KA44" s="117"/>
      <c r="KB44" s="66"/>
      <c r="KC44" s="66"/>
      <c r="KD44" s="210"/>
      <c r="KE44" s="117"/>
      <c r="KF44" s="66"/>
      <c r="KG44" s="66"/>
      <c r="KH44" s="210"/>
      <c r="KI44" s="117"/>
      <c r="KJ44" s="66"/>
      <c r="KK44" s="66"/>
      <c r="KL44" s="210"/>
      <c r="KM44" s="117"/>
      <c r="KN44" s="66"/>
      <c r="KO44" s="66"/>
      <c r="KP44" s="210"/>
      <c r="KQ44" s="117"/>
      <c r="KR44" s="66"/>
      <c r="KS44" s="66"/>
      <c r="KT44" s="210"/>
      <c r="KU44" s="117"/>
      <c r="KV44" s="66"/>
      <c r="KW44" s="66"/>
      <c r="KX44" s="210"/>
      <c r="KY44" s="117"/>
      <c r="KZ44" s="66"/>
      <c r="LA44" s="66"/>
      <c r="LB44" s="210"/>
      <c r="LC44" s="117"/>
      <c r="LD44" s="66"/>
      <c r="LE44" s="66"/>
      <c r="LF44" s="210"/>
      <c r="LG44" s="117"/>
      <c r="LH44" s="66"/>
      <c r="LI44" s="66"/>
      <c r="LJ44" s="210"/>
      <c r="LK44" s="117"/>
      <c r="LL44" s="66"/>
      <c r="LM44" s="66"/>
      <c r="LN44" s="210"/>
      <c r="LO44" s="117"/>
      <c r="LP44" s="66"/>
      <c r="LQ44" s="66"/>
      <c r="LR44" s="210"/>
      <c r="LS44" s="117"/>
      <c r="LT44" s="66"/>
      <c r="LU44" s="66"/>
      <c r="LV44" s="210"/>
      <c r="LW44" s="117"/>
      <c r="LX44" s="66"/>
      <c r="LY44" s="66"/>
      <c r="LZ44" s="210"/>
      <c r="MA44" s="117"/>
      <c r="MB44" s="66"/>
      <c r="MC44" s="66"/>
      <c r="MD44" s="210"/>
      <c r="ME44" s="117"/>
      <c r="MF44" s="66"/>
      <c r="MG44" s="66"/>
      <c r="MH44" s="210"/>
      <c r="MI44" s="117"/>
      <c r="MJ44" s="66"/>
      <c r="MK44" s="66"/>
      <c r="ML44" s="210"/>
      <c r="MM44" s="117"/>
      <c r="MN44" s="66"/>
      <c r="MO44" s="66"/>
      <c r="MP44" s="210"/>
      <c r="MQ44" s="117"/>
      <c r="MR44" s="66"/>
      <c r="MS44" s="66"/>
      <c r="MT44" s="210"/>
      <c r="MU44" s="117"/>
      <c r="MV44" s="66"/>
      <c r="MW44" s="66"/>
      <c r="MX44" s="210"/>
      <c r="MY44" s="117"/>
      <c r="MZ44" s="66"/>
      <c r="NA44" s="66"/>
      <c r="NB44" s="210"/>
      <c r="NC44" s="117"/>
      <c r="ND44" s="66"/>
      <c r="NE44" s="66"/>
      <c r="NF44" s="210"/>
      <c r="NG44" s="117"/>
      <c r="NH44" s="66"/>
      <c r="NI44" s="66"/>
      <c r="NJ44" s="210"/>
      <c r="NK44" s="117"/>
      <c r="NL44" s="66"/>
      <c r="NM44" s="66"/>
      <c r="NN44" s="210"/>
      <c r="NO44" s="117"/>
      <c r="NP44" s="66"/>
      <c r="NQ44" s="66"/>
      <c r="NR44" s="210"/>
      <c r="NS44" s="117"/>
      <c r="NT44" s="66"/>
      <c r="NU44" s="66"/>
      <c r="NV44" s="210"/>
      <c r="NW44" s="117"/>
      <c r="NX44" s="66"/>
      <c r="NY44" s="66"/>
      <c r="NZ44" s="210"/>
      <c r="OA44" s="117"/>
      <c r="OB44" s="66"/>
      <c r="OC44" s="66"/>
      <c r="OD44" s="66"/>
      <c r="OE44" s="117"/>
      <c r="OF44" s="66"/>
      <c r="OG44" s="66"/>
      <c r="OH44" s="66"/>
      <c r="OI44" s="117"/>
      <c r="OJ44" s="66"/>
      <c r="OK44" s="66"/>
      <c r="OL44" s="66"/>
      <c r="OM44" s="117"/>
      <c r="ON44" s="66"/>
      <c r="OO44" s="66"/>
      <c r="OP44" s="66"/>
      <c r="OQ44" s="200"/>
      <c r="OR44" s="66"/>
      <c r="OS44" s="66"/>
      <c r="OT44" s="66"/>
      <c r="OU44" s="117"/>
      <c r="OV44" s="66"/>
      <c r="OW44" s="66"/>
      <c r="OX44" s="66"/>
      <c r="OY44" s="200"/>
      <c r="OZ44" s="66"/>
      <c r="PA44" s="66"/>
      <c r="PB44" s="66"/>
      <c r="PC44" s="117"/>
      <c r="PD44" s="66"/>
      <c r="PE44" s="66"/>
      <c r="PF44" s="66"/>
      <c r="PG44" s="200"/>
      <c r="PH44" s="66"/>
      <c r="PI44" s="66"/>
      <c r="PJ44" s="66"/>
      <c r="PK44" s="117"/>
      <c r="PL44" s="66"/>
      <c r="PM44" s="66"/>
      <c r="PN44" s="66"/>
      <c r="PO44" s="200"/>
      <c r="PP44" s="66"/>
      <c r="PQ44" s="66"/>
      <c r="PR44" s="66"/>
      <c r="PS44" s="117"/>
      <c r="PT44" s="66"/>
      <c r="PU44" s="66"/>
      <c r="PV44" s="66"/>
      <c r="PW44" s="200"/>
      <c r="PX44" s="66"/>
      <c r="PY44" s="66"/>
      <c r="PZ44" s="66"/>
      <c r="QA44" s="117"/>
      <c r="QB44" s="66"/>
      <c r="QC44" s="66"/>
      <c r="QD44" s="66"/>
      <c r="QE44" s="200"/>
      <c r="QF44" s="66"/>
      <c r="QG44" s="66"/>
      <c r="QH44" s="66"/>
      <c r="QI44" s="117"/>
      <c r="QJ44" s="66"/>
      <c r="QK44" s="66"/>
      <c r="QL44" s="66"/>
      <c r="QM44" s="200"/>
      <c r="QN44" s="66"/>
      <c r="QO44" s="66"/>
      <c r="QP44" s="66"/>
      <c r="QQ44" s="200"/>
      <c r="QR44" s="66"/>
      <c r="QS44" s="66"/>
      <c r="QT44" s="66"/>
      <c r="QU44" s="200"/>
      <c r="QV44" s="66"/>
      <c r="QW44" s="66"/>
      <c r="QX44" s="66"/>
      <c r="QY44" s="200"/>
      <c r="QZ44" s="66"/>
      <c r="RA44" s="66"/>
      <c r="RB44" s="66"/>
      <c r="RC44" s="117"/>
      <c r="RD44" s="66"/>
      <c r="RE44" s="66"/>
      <c r="RF44" s="66"/>
      <c r="RG44" s="200"/>
      <c r="RH44" s="66"/>
      <c r="RI44" s="66"/>
      <c r="RJ44" s="66"/>
      <c r="RK44" s="117"/>
      <c r="RL44" s="66"/>
      <c r="RM44" s="66"/>
      <c r="RN44" s="66"/>
      <c r="RO44" s="200"/>
      <c r="RP44" s="66"/>
      <c r="RQ44" s="66"/>
      <c r="RR44" s="66"/>
      <c r="RS44" s="200"/>
      <c r="RT44" s="66"/>
      <c r="RU44" s="66"/>
      <c r="RV44" s="66"/>
      <c r="RW44" s="63"/>
      <c r="RX44" s="63"/>
      <c r="RY44" s="63"/>
      <c r="RZ44" s="63"/>
      <c r="SA44" s="117"/>
      <c r="SB44" s="66"/>
      <c r="SC44" s="66"/>
      <c r="SD44" s="66"/>
      <c r="SE44" s="200"/>
      <c r="SF44" s="66"/>
      <c r="SG44" s="66"/>
      <c r="SH44" s="66"/>
      <c r="SI44" s="200"/>
      <c r="SJ44" s="66"/>
      <c r="SK44" s="66"/>
      <c r="SL44" s="66"/>
      <c r="SM44" s="200"/>
      <c r="SN44" s="66"/>
      <c r="SO44" s="66"/>
      <c r="SP44" s="66"/>
      <c r="SQ44" s="200"/>
      <c r="SR44" s="66"/>
      <c r="SS44" s="66"/>
      <c r="ST44" s="66"/>
      <c r="SU44" s="200"/>
      <c r="SV44" s="66"/>
      <c r="SW44" s="66"/>
      <c r="SX44" s="66"/>
      <c r="SY44" s="200"/>
      <c r="SZ44" s="66"/>
      <c r="TA44" s="66"/>
      <c r="TB44" s="200"/>
      <c r="TC44" s="200"/>
      <c r="TD44" s="66"/>
      <c r="TE44" s="66"/>
      <c r="TF44" s="66"/>
      <c r="TG44" s="200"/>
      <c r="TH44" s="66"/>
      <c r="TI44" s="66"/>
      <c r="TJ44" s="118"/>
      <c r="TK44" s="200"/>
      <c r="TL44" s="66"/>
      <c r="TM44" s="66"/>
      <c r="TN44" s="118"/>
      <c r="TO44" s="200"/>
      <c r="TP44" s="66"/>
      <c r="TQ44" s="66"/>
      <c r="TR44" s="118"/>
      <c r="TS44" s="267"/>
      <c r="TT44" s="267"/>
      <c r="TU44" s="267"/>
      <c r="TV44" s="267"/>
      <c r="TW44" s="267"/>
      <c r="TX44" s="267"/>
      <c r="TY44" s="267"/>
    </row>
    <row r="45" spans="1:545" outlineLevel="1" x14ac:dyDescent="0.2">
      <c r="A45" s="103">
        <v>452800</v>
      </c>
      <c r="B45" s="104" t="s">
        <v>351</v>
      </c>
      <c r="C45" s="88">
        <f t="shared" si="1217"/>
        <v>85558</v>
      </c>
      <c r="D45" s="88">
        <f t="shared" si="1218"/>
        <v>81818</v>
      </c>
      <c r="E45" s="88">
        <f t="shared" si="1219"/>
        <v>88716</v>
      </c>
      <c r="F45" s="88">
        <f t="shared" si="1220"/>
        <v>84125</v>
      </c>
      <c r="G45" s="117"/>
      <c r="H45" s="66"/>
      <c r="I45" s="66"/>
      <c r="J45" s="66"/>
      <c r="K45" s="117"/>
      <c r="L45" s="66"/>
      <c r="M45" s="66"/>
      <c r="N45" s="66"/>
      <c r="O45" s="117"/>
      <c r="P45" s="66"/>
      <c r="Q45" s="66"/>
      <c r="R45" s="66"/>
      <c r="S45" s="117"/>
      <c r="T45" s="66"/>
      <c r="U45" s="66"/>
      <c r="V45" s="66"/>
      <c r="W45" s="117"/>
      <c r="X45" s="66"/>
      <c r="Y45" s="66"/>
      <c r="Z45" s="66"/>
      <c r="AA45" s="117">
        <v>85000</v>
      </c>
      <c r="AB45" s="66">
        <v>78000</v>
      </c>
      <c r="AC45" s="66">
        <v>86978</v>
      </c>
      <c r="AD45" s="66">
        <v>82387</v>
      </c>
      <c r="AE45" s="117"/>
      <c r="AF45" s="66"/>
      <c r="AG45" s="66"/>
      <c r="AH45" s="66"/>
      <c r="AI45" s="117"/>
      <c r="AJ45" s="66"/>
      <c r="AK45" s="66"/>
      <c r="AL45" s="66"/>
      <c r="AM45" s="117"/>
      <c r="AN45" s="66"/>
      <c r="AO45" s="66"/>
      <c r="AP45" s="66"/>
      <c r="AQ45" s="117"/>
      <c r="AR45" s="66"/>
      <c r="AS45" s="66"/>
      <c r="AT45" s="66"/>
      <c r="AU45" s="117"/>
      <c r="AV45" s="66"/>
      <c r="AW45" s="66"/>
      <c r="AX45" s="66"/>
      <c r="AY45" s="117"/>
      <c r="AZ45" s="66"/>
      <c r="BA45" s="66"/>
      <c r="BB45" s="66"/>
      <c r="BC45" s="117"/>
      <c r="BD45" s="66"/>
      <c r="BE45" s="66"/>
      <c r="BF45" s="66"/>
      <c r="BG45" s="117"/>
      <c r="BH45" s="66"/>
      <c r="BI45" s="66"/>
      <c r="BJ45" s="66"/>
      <c r="BK45" s="117"/>
      <c r="BL45" s="66"/>
      <c r="BM45" s="66"/>
      <c r="BN45" s="66"/>
      <c r="BO45" s="117"/>
      <c r="BP45" s="66"/>
      <c r="BQ45" s="66"/>
      <c r="BR45" s="66"/>
      <c r="BS45" s="117"/>
      <c r="BT45" s="66"/>
      <c r="BU45" s="66"/>
      <c r="BV45" s="66"/>
      <c r="BW45" s="117"/>
      <c r="BX45" s="66"/>
      <c r="BY45" s="66"/>
      <c r="BZ45" s="66"/>
      <c r="CA45" s="117"/>
      <c r="CB45" s="66"/>
      <c r="CC45" s="66"/>
      <c r="CD45" s="66"/>
      <c r="CE45" s="117"/>
      <c r="CF45" s="66"/>
      <c r="CG45" s="66"/>
      <c r="CH45" s="66"/>
      <c r="CI45" s="117"/>
      <c r="CJ45" s="66"/>
      <c r="CK45" s="66"/>
      <c r="CL45" s="66"/>
      <c r="CM45" s="117"/>
      <c r="CN45" s="66"/>
      <c r="CO45" s="66"/>
      <c r="CP45" s="66"/>
      <c r="CQ45" s="117"/>
      <c r="CR45" s="66"/>
      <c r="CS45" s="66"/>
      <c r="CT45" s="66"/>
      <c r="CU45" s="117"/>
      <c r="CV45" s="66">
        <v>450</v>
      </c>
      <c r="CW45" s="66"/>
      <c r="CX45" s="66"/>
      <c r="CY45" s="117"/>
      <c r="CZ45" s="66"/>
      <c r="DA45" s="66"/>
      <c r="DB45" s="66"/>
      <c r="DC45" s="117"/>
      <c r="DD45" s="66"/>
      <c r="DE45" s="66"/>
      <c r="DF45" s="66"/>
      <c r="DG45" s="117"/>
      <c r="DH45" s="66"/>
      <c r="DI45" s="66"/>
      <c r="DJ45" s="66"/>
      <c r="DK45" s="117"/>
      <c r="DL45" s="66"/>
      <c r="DM45" s="66"/>
      <c r="DN45" s="66"/>
      <c r="DO45" s="117"/>
      <c r="DP45" s="66"/>
      <c r="DQ45" s="66"/>
      <c r="DR45" s="66"/>
      <c r="DS45" s="117"/>
      <c r="DT45" s="66"/>
      <c r="DU45" s="66"/>
      <c r="DV45" s="66"/>
      <c r="DW45" s="117"/>
      <c r="DX45" s="66"/>
      <c r="DY45" s="66"/>
      <c r="DZ45" s="66"/>
      <c r="EA45" s="117"/>
      <c r="EB45" s="66"/>
      <c r="EC45" s="66"/>
      <c r="ED45" s="66"/>
      <c r="EE45" s="117"/>
      <c r="EF45" s="66"/>
      <c r="EG45" s="66"/>
      <c r="EH45" s="66"/>
      <c r="EI45" s="117"/>
      <c r="EJ45" s="66"/>
      <c r="EK45" s="66"/>
      <c r="EL45" s="66"/>
      <c r="EM45" s="117"/>
      <c r="EN45" s="66"/>
      <c r="EO45" s="66"/>
      <c r="EP45" s="66"/>
      <c r="EQ45" s="117"/>
      <c r="ER45" s="66"/>
      <c r="ES45" s="66"/>
      <c r="ET45" s="66"/>
      <c r="EU45" s="117"/>
      <c r="EV45" s="66"/>
      <c r="EW45" s="66"/>
      <c r="EX45" s="66"/>
      <c r="EY45" s="117"/>
      <c r="EZ45" s="66"/>
      <c r="FA45" s="66"/>
      <c r="FB45" s="66"/>
      <c r="FC45" s="117"/>
      <c r="FD45" s="66"/>
      <c r="FE45" s="66"/>
      <c r="FF45" s="66"/>
      <c r="FG45" s="117"/>
      <c r="FH45" s="66"/>
      <c r="FI45" s="66"/>
      <c r="FJ45" s="66"/>
      <c r="FK45" s="117"/>
      <c r="FL45" s="66"/>
      <c r="FM45" s="66"/>
      <c r="FN45" s="66"/>
      <c r="FO45" s="117"/>
      <c r="FP45" s="66"/>
      <c r="FQ45" s="66"/>
      <c r="FR45" s="66"/>
      <c r="FS45" s="200"/>
      <c r="FT45" s="66"/>
      <c r="FU45" s="66"/>
      <c r="FV45" s="210"/>
      <c r="FW45" s="117"/>
      <c r="FX45" s="66"/>
      <c r="FY45" s="66"/>
      <c r="FZ45" s="210"/>
      <c r="GA45" s="117"/>
      <c r="GB45" s="66"/>
      <c r="GC45" s="66"/>
      <c r="GD45" s="210"/>
      <c r="GE45" s="117"/>
      <c r="GF45" s="66"/>
      <c r="GG45" s="66"/>
      <c r="GH45" s="210"/>
      <c r="GI45" s="117">
        <v>275</v>
      </c>
      <c r="GJ45" s="66">
        <v>200</v>
      </c>
      <c r="GK45" s="66">
        <v>150</v>
      </c>
      <c r="GL45" s="210">
        <v>150</v>
      </c>
      <c r="GM45" s="117"/>
      <c r="GN45" s="66"/>
      <c r="GO45" s="66"/>
      <c r="GP45" s="66"/>
      <c r="GQ45" s="117"/>
      <c r="GR45" s="66">
        <v>850</v>
      </c>
      <c r="GS45" s="66">
        <v>700</v>
      </c>
      <c r="GT45" s="66">
        <v>700</v>
      </c>
      <c r="GU45" s="117"/>
      <c r="GV45" s="66"/>
      <c r="GW45" s="66"/>
      <c r="GX45" s="66"/>
      <c r="GY45" s="117"/>
      <c r="GZ45" s="66"/>
      <c r="HA45" s="66"/>
      <c r="HB45" s="66"/>
      <c r="HC45" s="117">
        <v>20</v>
      </c>
      <c r="HD45" s="66"/>
      <c r="HE45" s="66"/>
      <c r="HF45" s="66"/>
      <c r="HG45" s="117"/>
      <c r="HH45" s="66"/>
      <c r="HI45" s="66"/>
      <c r="HJ45" s="66"/>
      <c r="HK45" s="117"/>
      <c r="HL45" s="66"/>
      <c r="HM45" s="66"/>
      <c r="HN45" s="66"/>
      <c r="HO45" s="117"/>
      <c r="HP45" s="66"/>
      <c r="HQ45" s="66"/>
      <c r="HR45" s="66"/>
      <c r="HS45" s="117"/>
      <c r="HT45" s="66"/>
      <c r="HU45" s="66"/>
      <c r="HV45" s="66"/>
      <c r="HW45" s="117"/>
      <c r="HX45" s="66"/>
      <c r="HY45" s="66"/>
      <c r="HZ45" s="66"/>
      <c r="IA45" s="117"/>
      <c r="IB45" s="66"/>
      <c r="IC45" s="66"/>
      <c r="ID45" s="66"/>
      <c r="IE45" s="117">
        <v>15</v>
      </c>
      <c r="IF45" s="66">
        <v>12</v>
      </c>
      <c r="IG45" s="66"/>
      <c r="IH45" s="66"/>
      <c r="II45" s="117">
        <v>15</v>
      </c>
      <c r="IJ45" s="66">
        <v>715</v>
      </c>
      <c r="IK45" s="66"/>
      <c r="IL45" s="66"/>
      <c r="IM45" s="117">
        <v>15</v>
      </c>
      <c r="IN45" s="66"/>
      <c r="IO45" s="66"/>
      <c r="IP45" s="66"/>
      <c r="IQ45" s="117"/>
      <c r="IR45" s="66"/>
      <c r="IS45" s="66"/>
      <c r="IT45" s="66"/>
      <c r="IU45" s="117"/>
      <c r="IV45" s="66"/>
      <c r="IW45" s="66"/>
      <c r="IX45" s="66"/>
      <c r="IY45" s="117"/>
      <c r="IZ45" s="66"/>
      <c r="JA45" s="66"/>
      <c r="JB45" s="66"/>
      <c r="JC45" s="117"/>
      <c r="JD45" s="66"/>
      <c r="JE45" s="66"/>
      <c r="JF45" s="66"/>
      <c r="JG45" s="117"/>
      <c r="JH45" s="66"/>
      <c r="JI45" s="66"/>
      <c r="JJ45" s="66"/>
      <c r="JK45" s="117"/>
      <c r="JL45" s="66"/>
      <c r="JM45" s="66"/>
      <c r="JN45" s="66"/>
      <c r="JO45" s="117"/>
      <c r="JP45" s="66"/>
      <c r="JQ45" s="66"/>
      <c r="JR45" s="66"/>
      <c r="JS45" s="117"/>
      <c r="JT45" s="66"/>
      <c r="JU45" s="66"/>
      <c r="JV45" s="66"/>
      <c r="JW45" s="66"/>
      <c r="JX45" s="66"/>
      <c r="JY45" s="66"/>
      <c r="JZ45" s="66"/>
      <c r="KA45" s="117"/>
      <c r="KB45" s="66"/>
      <c r="KC45" s="66"/>
      <c r="KD45" s="210"/>
      <c r="KE45" s="117"/>
      <c r="KF45" s="66"/>
      <c r="KG45" s="66"/>
      <c r="KH45" s="210"/>
      <c r="KI45" s="117"/>
      <c r="KJ45" s="66"/>
      <c r="KK45" s="66"/>
      <c r="KL45" s="210"/>
      <c r="KM45" s="117"/>
      <c r="KN45" s="66"/>
      <c r="KO45" s="66"/>
      <c r="KP45" s="210"/>
      <c r="KQ45" s="117"/>
      <c r="KR45" s="66"/>
      <c r="KS45" s="66"/>
      <c r="KT45" s="210"/>
      <c r="KU45" s="117"/>
      <c r="KV45" s="66"/>
      <c r="KW45" s="66"/>
      <c r="KX45" s="210"/>
      <c r="KY45" s="117"/>
      <c r="KZ45" s="66"/>
      <c r="LA45" s="66"/>
      <c r="LB45" s="210"/>
      <c r="LC45" s="117"/>
      <c r="LD45" s="66"/>
      <c r="LE45" s="66"/>
      <c r="LF45" s="210"/>
      <c r="LG45" s="117"/>
      <c r="LH45" s="66">
        <v>687</v>
      </c>
      <c r="LI45" s="66">
        <v>258</v>
      </c>
      <c r="LJ45" s="210">
        <v>258</v>
      </c>
      <c r="LK45" s="117"/>
      <c r="LL45" s="66"/>
      <c r="LM45" s="66"/>
      <c r="LN45" s="210"/>
      <c r="LO45" s="117"/>
      <c r="LP45" s="66"/>
      <c r="LQ45" s="66"/>
      <c r="LR45" s="210"/>
      <c r="LS45" s="117"/>
      <c r="LT45" s="66"/>
      <c r="LU45" s="66"/>
      <c r="LV45" s="210"/>
      <c r="LW45" s="117"/>
      <c r="LX45" s="66"/>
      <c r="LY45" s="66"/>
      <c r="LZ45" s="210"/>
      <c r="MA45" s="117"/>
      <c r="MB45" s="66"/>
      <c r="MC45" s="66"/>
      <c r="MD45" s="210"/>
      <c r="ME45" s="117"/>
      <c r="MF45" s="66"/>
      <c r="MG45" s="66"/>
      <c r="MH45" s="210"/>
      <c r="MI45" s="117"/>
      <c r="MJ45" s="66"/>
      <c r="MK45" s="66"/>
      <c r="ML45" s="210"/>
      <c r="MM45" s="117"/>
      <c r="MN45" s="66"/>
      <c r="MO45" s="66"/>
      <c r="MP45" s="210"/>
      <c r="MQ45" s="117"/>
      <c r="MR45" s="66"/>
      <c r="MS45" s="66"/>
      <c r="MT45" s="210"/>
      <c r="MU45" s="117"/>
      <c r="MV45" s="66"/>
      <c r="MW45" s="66"/>
      <c r="MX45" s="210"/>
      <c r="MY45" s="117"/>
      <c r="MZ45" s="66"/>
      <c r="NA45" s="66"/>
      <c r="NB45" s="210"/>
      <c r="NC45" s="117"/>
      <c r="ND45" s="66"/>
      <c r="NE45" s="66"/>
      <c r="NF45" s="210"/>
      <c r="NG45" s="117"/>
      <c r="NH45" s="66"/>
      <c r="NI45" s="66"/>
      <c r="NJ45" s="210"/>
      <c r="NK45" s="117"/>
      <c r="NL45" s="66"/>
      <c r="NM45" s="66"/>
      <c r="NN45" s="210"/>
      <c r="NO45" s="117"/>
      <c r="NP45" s="66"/>
      <c r="NQ45" s="66"/>
      <c r="NR45" s="210"/>
      <c r="NS45" s="117">
        <v>218</v>
      </c>
      <c r="NT45" s="66">
        <v>904</v>
      </c>
      <c r="NU45" s="66">
        <v>630</v>
      </c>
      <c r="NV45" s="210">
        <v>630</v>
      </c>
      <c r="NW45" s="117"/>
      <c r="NX45" s="66"/>
      <c r="NY45" s="66"/>
      <c r="NZ45" s="210"/>
      <c r="OA45" s="117"/>
      <c r="OB45" s="66"/>
      <c r="OC45" s="66"/>
      <c r="OD45" s="66"/>
      <c r="OE45" s="117"/>
      <c r="OF45" s="66"/>
      <c r="OG45" s="66"/>
      <c r="OH45" s="66"/>
      <c r="OI45" s="117"/>
      <c r="OJ45" s="66"/>
      <c r="OK45" s="66"/>
      <c r="OL45" s="66"/>
      <c r="OM45" s="117"/>
      <c r="ON45" s="66"/>
      <c r="OO45" s="66"/>
      <c r="OP45" s="66"/>
      <c r="OQ45" s="200"/>
      <c r="OR45" s="66"/>
      <c r="OS45" s="66"/>
      <c r="OT45" s="66"/>
      <c r="OU45" s="117"/>
      <c r="OV45" s="66"/>
      <c r="OW45" s="66"/>
      <c r="OX45" s="66"/>
      <c r="OY45" s="200"/>
      <c r="OZ45" s="66"/>
      <c r="PA45" s="66"/>
      <c r="PB45" s="66"/>
      <c r="PC45" s="117"/>
      <c r="PD45" s="66"/>
      <c r="PE45" s="66"/>
      <c r="PF45" s="66"/>
      <c r="PG45" s="200"/>
      <c r="PH45" s="66"/>
      <c r="PI45" s="66"/>
      <c r="PJ45" s="66"/>
      <c r="PK45" s="117"/>
      <c r="PL45" s="66"/>
      <c r="PM45" s="66"/>
      <c r="PN45" s="66"/>
      <c r="PO45" s="200"/>
      <c r="PP45" s="66"/>
      <c r="PQ45" s="66"/>
      <c r="PR45" s="66"/>
      <c r="PS45" s="117"/>
      <c r="PT45" s="66"/>
      <c r="PU45" s="66"/>
      <c r="PV45" s="66"/>
      <c r="PW45" s="200"/>
      <c r="PX45" s="66"/>
      <c r="PY45" s="66"/>
      <c r="PZ45" s="66"/>
      <c r="QA45" s="117"/>
      <c r="QB45" s="66"/>
      <c r="QC45" s="66"/>
      <c r="QD45" s="66"/>
      <c r="QE45" s="200"/>
      <c r="QF45" s="66"/>
      <c r="QG45" s="66"/>
      <c r="QH45" s="66"/>
      <c r="QI45" s="117"/>
      <c r="QJ45" s="66"/>
      <c r="QK45" s="66"/>
      <c r="QL45" s="66"/>
      <c r="QM45" s="200"/>
      <c r="QN45" s="66"/>
      <c r="QO45" s="66"/>
      <c r="QP45" s="66"/>
      <c r="QQ45" s="200"/>
      <c r="QR45" s="66"/>
      <c r="QS45" s="66"/>
      <c r="QT45" s="66"/>
      <c r="QU45" s="200"/>
      <c r="QV45" s="66"/>
      <c r="QW45" s="66"/>
      <c r="QX45" s="66"/>
      <c r="QY45" s="200"/>
      <c r="QZ45" s="66"/>
      <c r="RA45" s="66"/>
      <c r="RB45" s="66"/>
      <c r="RC45" s="117"/>
      <c r="RD45" s="66"/>
      <c r="RE45" s="66"/>
      <c r="RF45" s="66"/>
      <c r="RG45" s="200"/>
      <c r="RH45" s="66"/>
      <c r="RI45" s="66"/>
      <c r="RJ45" s="66"/>
      <c r="RK45" s="117"/>
      <c r="RL45" s="66"/>
      <c r="RM45" s="66"/>
      <c r="RN45" s="66"/>
      <c r="RO45" s="200"/>
      <c r="RP45" s="66"/>
      <c r="RQ45" s="66"/>
      <c r="RR45" s="66"/>
      <c r="RS45" s="200"/>
      <c r="RT45" s="66"/>
      <c r="RU45" s="66"/>
      <c r="RV45" s="66"/>
      <c r="RW45" s="63"/>
      <c r="RX45" s="63"/>
      <c r="RY45" s="63"/>
      <c r="RZ45" s="63"/>
      <c r="SA45" s="117"/>
      <c r="SB45" s="66"/>
      <c r="SC45" s="66"/>
      <c r="SD45" s="66"/>
      <c r="SE45" s="200"/>
      <c r="SF45" s="66"/>
      <c r="SG45" s="66"/>
      <c r="SH45" s="66"/>
      <c r="SI45" s="200"/>
      <c r="SJ45" s="66"/>
      <c r="SK45" s="66"/>
      <c r="SL45" s="66"/>
      <c r="SM45" s="200"/>
      <c r="SN45" s="66"/>
      <c r="SO45" s="66"/>
      <c r="SP45" s="66"/>
      <c r="SQ45" s="200"/>
      <c r="SR45" s="66"/>
      <c r="SS45" s="66"/>
      <c r="ST45" s="66"/>
      <c r="SU45" s="200"/>
      <c r="SV45" s="66"/>
      <c r="SW45" s="66"/>
      <c r="SX45" s="66"/>
      <c r="SY45" s="200"/>
      <c r="SZ45" s="66"/>
      <c r="TA45" s="66"/>
      <c r="TB45" s="200"/>
      <c r="TC45" s="200"/>
      <c r="TD45" s="66"/>
      <c r="TE45" s="66"/>
      <c r="TF45" s="66"/>
      <c r="TG45" s="200"/>
      <c r="TH45" s="66"/>
      <c r="TI45" s="66"/>
      <c r="TJ45" s="118"/>
      <c r="TK45" s="200"/>
      <c r="TL45" s="66"/>
      <c r="TM45" s="66"/>
      <c r="TN45" s="118"/>
      <c r="TO45" s="200"/>
      <c r="TP45" s="66"/>
      <c r="TQ45" s="66"/>
      <c r="TR45" s="118"/>
      <c r="TS45" s="267"/>
      <c r="TT45" s="267"/>
      <c r="TU45" s="267"/>
      <c r="TV45" s="267"/>
      <c r="TW45" s="267"/>
      <c r="TX45" s="267"/>
      <c r="TY45" s="267"/>
    </row>
    <row r="46" spans="1:545" x14ac:dyDescent="0.2">
      <c r="A46" s="101"/>
      <c r="B46" s="102"/>
      <c r="C46" s="88"/>
      <c r="D46" s="63"/>
      <c r="E46" s="187"/>
      <c r="F46" s="187"/>
      <c r="G46" s="88"/>
      <c r="H46" s="63"/>
      <c r="I46" s="63"/>
      <c r="J46" s="63"/>
      <c r="K46" s="88"/>
      <c r="L46" s="63"/>
      <c r="M46" s="63"/>
      <c r="N46" s="63"/>
      <c r="O46" s="88"/>
      <c r="P46" s="63"/>
      <c r="Q46" s="63"/>
      <c r="R46" s="63"/>
      <c r="S46" s="88"/>
      <c r="T46" s="63"/>
      <c r="U46" s="63"/>
      <c r="V46" s="63"/>
      <c r="W46" s="88"/>
      <c r="X46" s="63"/>
      <c r="Y46" s="63"/>
      <c r="Z46" s="63"/>
      <c r="AA46" s="88"/>
      <c r="AB46" s="63"/>
      <c r="AC46" s="63"/>
      <c r="AD46" s="63"/>
      <c r="AE46" s="88"/>
      <c r="AF46" s="63"/>
      <c r="AG46" s="63"/>
      <c r="AH46" s="63"/>
      <c r="AI46" s="88"/>
      <c r="AJ46" s="63"/>
      <c r="AK46" s="63"/>
      <c r="AL46" s="63"/>
      <c r="AM46" s="88"/>
      <c r="AN46" s="63"/>
      <c r="AO46" s="63"/>
      <c r="AP46" s="63"/>
      <c r="AQ46" s="88"/>
      <c r="AR46" s="63"/>
      <c r="AS46" s="63"/>
      <c r="AT46" s="63"/>
      <c r="AU46" s="88"/>
      <c r="AV46" s="63"/>
      <c r="AW46" s="63"/>
      <c r="AX46" s="63"/>
      <c r="AY46" s="88"/>
      <c r="AZ46" s="63"/>
      <c r="BA46" s="63"/>
      <c r="BB46" s="63"/>
      <c r="BC46" s="88"/>
      <c r="BD46" s="63"/>
      <c r="BE46" s="63"/>
      <c r="BF46" s="63"/>
      <c r="BG46" s="88"/>
      <c r="BH46" s="63"/>
      <c r="BI46" s="63"/>
      <c r="BJ46" s="63"/>
      <c r="BK46" s="88"/>
      <c r="BL46" s="63"/>
      <c r="BM46" s="63"/>
      <c r="BN46" s="63"/>
      <c r="BO46" s="88"/>
      <c r="BP46" s="63"/>
      <c r="BQ46" s="63"/>
      <c r="BR46" s="63"/>
      <c r="BS46" s="88"/>
      <c r="BT46" s="63"/>
      <c r="BU46" s="63"/>
      <c r="BV46" s="63"/>
      <c r="BW46" s="88"/>
      <c r="BX46" s="63"/>
      <c r="BY46" s="63"/>
      <c r="BZ46" s="63"/>
      <c r="CA46" s="88"/>
      <c r="CB46" s="63"/>
      <c r="CC46" s="63"/>
      <c r="CD46" s="63"/>
      <c r="CE46" s="88"/>
      <c r="CF46" s="63"/>
      <c r="CG46" s="63"/>
      <c r="CH46" s="63"/>
      <c r="CI46" s="88"/>
      <c r="CJ46" s="63"/>
      <c r="CK46" s="63"/>
      <c r="CL46" s="63"/>
      <c r="CM46" s="88"/>
      <c r="CN46" s="63"/>
      <c r="CO46" s="63"/>
      <c r="CP46" s="63"/>
      <c r="CQ46" s="88"/>
      <c r="CR46" s="63"/>
      <c r="CS46" s="63"/>
      <c r="CT46" s="63"/>
      <c r="CU46" s="88"/>
      <c r="CV46" s="63"/>
      <c r="CW46" s="63"/>
      <c r="CX46" s="63"/>
      <c r="CY46" s="88"/>
      <c r="CZ46" s="63"/>
      <c r="DA46" s="63"/>
      <c r="DB46" s="63"/>
      <c r="DC46" s="88"/>
      <c r="DD46" s="63"/>
      <c r="DE46" s="63"/>
      <c r="DF46" s="63"/>
      <c r="DG46" s="88"/>
      <c r="DH46" s="63"/>
      <c r="DI46" s="63"/>
      <c r="DJ46" s="63"/>
      <c r="DK46" s="88"/>
      <c r="DL46" s="63"/>
      <c r="DM46" s="63"/>
      <c r="DN46" s="63"/>
      <c r="DO46" s="88"/>
      <c r="DP46" s="63"/>
      <c r="DQ46" s="63"/>
      <c r="DR46" s="63"/>
      <c r="DS46" s="88"/>
      <c r="DT46" s="63"/>
      <c r="DU46" s="63"/>
      <c r="DV46" s="63"/>
      <c r="DW46" s="88"/>
      <c r="DX46" s="63"/>
      <c r="DY46" s="63"/>
      <c r="DZ46" s="63"/>
      <c r="EA46" s="88"/>
      <c r="EB46" s="63"/>
      <c r="EC46" s="63"/>
      <c r="ED46" s="63"/>
      <c r="EE46" s="88"/>
      <c r="EF46" s="63"/>
      <c r="EG46" s="63"/>
      <c r="EH46" s="63"/>
      <c r="EI46" s="88"/>
      <c r="EJ46" s="63"/>
      <c r="EK46" s="63"/>
      <c r="EL46" s="63"/>
      <c r="EM46" s="88"/>
      <c r="EN46" s="63"/>
      <c r="EO46" s="63"/>
      <c r="EP46" s="63"/>
      <c r="EQ46" s="88"/>
      <c r="ER46" s="63"/>
      <c r="ES46" s="63"/>
      <c r="ET46" s="63"/>
      <c r="EU46" s="88"/>
      <c r="EV46" s="63"/>
      <c r="EW46" s="63"/>
      <c r="EX46" s="63"/>
      <c r="EY46" s="88"/>
      <c r="EZ46" s="63"/>
      <c r="FA46" s="63"/>
      <c r="FB46" s="63"/>
      <c r="FC46" s="88"/>
      <c r="FD46" s="63"/>
      <c r="FE46" s="63"/>
      <c r="FF46" s="63"/>
      <c r="FG46" s="88"/>
      <c r="FH46" s="63"/>
      <c r="FI46" s="63"/>
      <c r="FJ46" s="63"/>
      <c r="FK46" s="88"/>
      <c r="FL46" s="63"/>
      <c r="FM46" s="63"/>
      <c r="FN46" s="63"/>
      <c r="FO46" s="88"/>
      <c r="FP46" s="63"/>
      <c r="FQ46" s="63"/>
      <c r="FR46" s="63"/>
      <c r="FS46" s="198"/>
      <c r="FT46" s="63"/>
      <c r="FU46" s="63"/>
      <c r="FV46" s="187"/>
      <c r="FW46" s="88"/>
      <c r="FX46" s="63"/>
      <c r="FY46" s="63"/>
      <c r="FZ46" s="187"/>
      <c r="GA46" s="88"/>
      <c r="GB46" s="63"/>
      <c r="GC46" s="63"/>
      <c r="GD46" s="187"/>
      <c r="GE46" s="88"/>
      <c r="GF46" s="63"/>
      <c r="GG46" s="63"/>
      <c r="GH46" s="187"/>
      <c r="GI46" s="88"/>
      <c r="GJ46" s="63"/>
      <c r="GK46" s="63"/>
      <c r="GL46" s="187"/>
      <c r="GM46" s="88"/>
      <c r="GN46" s="63"/>
      <c r="GO46" s="63"/>
      <c r="GP46" s="63"/>
      <c r="GQ46" s="88"/>
      <c r="GR46" s="63"/>
      <c r="GS46" s="63"/>
      <c r="GT46" s="63"/>
      <c r="GU46" s="88"/>
      <c r="GV46" s="63"/>
      <c r="GW46" s="63"/>
      <c r="GX46" s="63"/>
      <c r="GY46" s="88"/>
      <c r="GZ46" s="63"/>
      <c r="HA46" s="63"/>
      <c r="HB46" s="63"/>
      <c r="HC46" s="88"/>
      <c r="HD46" s="63"/>
      <c r="HE46" s="63"/>
      <c r="HF46" s="63"/>
      <c r="HG46" s="88"/>
      <c r="HH46" s="63"/>
      <c r="HI46" s="63"/>
      <c r="HJ46" s="63"/>
      <c r="HK46" s="88"/>
      <c r="HL46" s="63"/>
      <c r="HM46" s="63"/>
      <c r="HN46" s="63"/>
      <c r="HO46" s="88"/>
      <c r="HP46" s="63"/>
      <c r="HQ46" s="63"/>
      <c r="HR46" s="63"/>
      <c r="HS46" s="88"/>
      <c r="HT46" s="63"/>
      <c r="HU46" s="63"/>
      <c r="HV46" s="63"/>
      <c r="HW46" s="88"/>
      <c r="HX46" s="63"/>
      <c r="HY46" s="63"/>
      <c r="HZ46" s="63"/>
      <c r="IA46" s="88"/>
      <c r="IB46" s="63"/>
      <c r="IC46" s="63"/>
      <c r="ID46" s="63"/>
      <c r="IE46" s="88"/>
      <c r="IF46" s="63"/>
      <c r="IG46" s="63"/>
      <c r="IH46" s="63"/>
      <c r="II46" s="88"/>
      <c r="IJ46" s="63"/>
      <c r="IK46" s="63"/>
      <c r="IL46" s="63"/>
      <c r="IM46" s="88"/>
      <c r="IN46" s="63"/>
      <c r="IO46" s="63"/>
      <c r="IP46" s="63"/>
      <c r="IQ46" s="88"/>
      <c r="IR46" s="63"/>
      <c r="IS46" s="63"/>
      <c r="IT46" s="63"/>
      <c r="IU46" s="88"/>
      <c r="IV46" s="63"/>
      <c r="IW46" s="63"/>
      <c r="IX46" s="63"/>
      <c r="IY46" s="88"/>
      <c r="IZ46" s="63"/>
      <c r="JA46" s="63"/>
      <c r="JB46" s="63"/>
      <c r="JC46" s="88"/>
      <c r="JD46" s="63"/>
      <c r="JE46" s="63"/>
      <c r="JF46" s="63"/>
      <c r="JG46" s="88"/>
      <c r="JH46" s="63"/>
      <c r="JI46" s="63"/>
      <c r="JJ46" s="63"/>
      <c r="JK46" s="88"/>
      <c r="JL46" s="63"/>
      <c r="JM46" s="63"/>
      <c r="JN46" s="63"/>
      <c r="JO46" s="88"/>
      <c r="JP46" s="63"/>
      <c r="JQ46" s="63"/>
      <c r="JR46" s="63"/>
      <c r="JS46" s="88"/>
      <c r="JT46" s="63"/>
      <c r="JU46" s="63"/>
      <c r="JV46" s="63"/>
      <c r="JW46" s="63"/>
      <c r="JX46" s="63"/>
      <c r="JY46" s="63"/>
      <c r="JZ46" s="63"/>
      <c r="KA46" s="88"/>
      <c r="KB46" s="63"/>
      <c r="KC46" s="63"/>
      <c r="KD46" s="187"/>
      <c r="KE46" s="88"/>
      <c r="KF46" s="63"/>
      <c r="KG46" s="63"/>
      <c r="KH46" s="187"/>
      <c r="KI46" s="88"/>
      <c r="KJ46" s="63"/>
      <c r="KK46" s="63"/>
      <c r="KL46" s="187"/>
      <c r="KM46" s="88"/>
      <c r="KN46" s="63"/>
      <c r="KO46" s="63"/>
      <c r="KP46" s="187"/>
      <c r="KQ46" s="88"/>
      <c r="KR46" s="63"/>
      <c r="KS46" s="63"/>
      <c r="KT46" s="187"/>
      <c r="KU46" s="88"/>
      <c r="KV46" s="63"/>
      <c r="KW46" s="63"/>
      <c r="KX46" s="187"/>
      <c r="KY46" s="88"/>
      <c r="KZ46" s="63"/>
      <c r="LA46" s="63"/>
      <c r="LB46" s="187"/>
      <c r="LC46" s="88"/>
      <c r="LD46" s="63"/>
      <c r="LE46" s="63"/>
      <c r="LF46" s="187"/>
      <c r="LG46" s="88"/>
      <c r="LH46" s="63"/>
      <c r="LI46" s="63"/>
      <c r="LJ46" s="187"/>
      <c r="LK46" s="88"/>
      <c r="LL46" s="63"/>
      <c r="LM46" s="63"/>
      <c r="LN46" s="187"/>
      <c r="LO46" s="88"/>
      <c r="LP46" s="63"/>
      <c r="LQ46" s="63"/>
      <c r="LR46" s="187"/>
      <c r="LS46" s="88"/>
      <c r="LT46" s="63"/>
      <c r="LU46" s="63"/>
      <c r="LV46" s="187"/>
      <c r="LW46" s="88"/>
      <c r="LX46" s="63"/>
      <c r="LY46" s="63"/>
      <c r="LZ46" s="187"/>
      <c r="MA46" s="88"/>
      <c r="MB46" s="63"/>
      <c r="MC46" s="63"/>
      <c r="MD46" s="187"/>
      <c r="ME46" s="88"/>
      <c r="MF46" s="63"/>
      <c r="MG46" s="63"/>
      <c r="MH46" s="187"/>
      <c r="MI46" s="88"/>
      <c r="MJ46" s="63"/>
      <c r="MK46" s="63"/>
      <c r="ML46" s="187"/>
      <c r="MM46" s="88"/>
      <c r="MN46" s="63"/>
      <c r="MO46" s="63"/>
      <c r="MP46" s="187"/>
      <c r="MQ46" s="88"/>
      <c r="MR46" s="63"/>
      <c r="MS46" s="63"/>
      <c r="MT46" s="187"/>
      <c r="MU46" s="88"/>
      <c r="MV46" s="63"/>
      <c r="MW46" s="63"/>
      <c r="MX46" s="187"/>
      <c r="MY46" s="88"/>
      <c r="MZ46" s="63"/>
      <c r="NA46" s="63"/>
      <c r="NB46" s="187"/>
      <c r="NC46" s="88"/>
      <c r="ND46" s="63"/>
      <c r="NE46" s="63"/>
      <c r="NF46" s="187"/>
      <c r="NG46" s="88"/>
      <c r="NH46" s="63"/>
      <c r="NI46" s="63"/>
      <c r="NJ46" s="187"/>
      <c r="NK46" s="88"/>
      <c r="NL46" s="63"/>
      <c r="NM46" s="63"/>
      <c r="NN46" s="187"/>
      <c r="NO46" s="88"/>
      <c r="NP46" s="63"/>
      <c r="NQ46" s="63"/>
      <c r="NR46" s="187"/>
      <c r="NS46" s="88"/>
      <c r="NT46" s="63"/>
      <c r="NU46" s="63"/>
      <c r="NV46" s="187"/>
      <c r="NW46" s="88"/>
      <c r="NX46" s="63"/>
      <c r="NY46" s="63"/>
      <c r="NZ46" s="187"/>
      <c r="OA46" s="88"/>
      <c r="OB46" s="63"/>
      <c r="OC46" s="63"/>
      <c r="OD46" s="63"/>
      <c r="OE46" s="88"/>
      <c r="OF46" s="63"/>
      <c r="OG46" s="63"/>
      <c r="OH46" s="63"/>
      <c r="OI46" s="88"/>
      <c r="OJ46" s="63"/>
      <c r="OK46" s="63"/>
      <c r="OL46" s="63"/>
      <c r="OM46" s="88"/>
      <c r="ON46" s="63"/>
      <c r="OO46" s="63"/>
      <c r="OP46" s="63"/>
      <c r="OQ46" s="198"/>
      <c r="OR46" s="63"/>
      <c r="OS46" s="63"/>
      <c r="OT46" s="63"/>
      <c r="OU46" s="88"/>
      <c r="OV46" s="63"/>
      <c r="OW46" s="63"/>
      <c r="OX46" s="63"/>
      <c r="OY46" s="198"/>
      <c r="OZ46" s="63"/>
      <c r="PA46" s="63"/>
      <c r="PB46" s="63"/>
      <c r="PC46" s="88"/>
      <c r="PD46" s="63"/>
      <c r="PE46" s="63"/>
      <c r="PF46" s="63"/>
      <c r="PG46" s="198"/>
      <c r="PH46" s="63"/>
      <c r="PI46" s="63"/>
      <c r="PJ46" s="63"/>
      <c r="PK46" s="88"/>
      <c r="PL46" s="63"/>
      <c r="PM46" s="63"/>
      <c r="PN46" s="63"/>
      <c r="PO46" s="198"/>
      <c r="PP46" s="63"/>
      <c r="PQ46" s="63"/>
      <c r="PR46" s="63"/>
      <c r="PS46" s="88"/>
      <c r="PT46" s="63"/>
      <c r="PU46" s="63"/>
      <c r="PV46" s="63"/>
      <c r="PW46" s="198"/>
      <c r="PX46" s="63"/>
      <c r="PY46" s="63"/>
      <c r="PZ46" s="63"/>
      <c r="QA46" s="88"/>
      <c r="QB46" s="63"/>
      <c r="QC46" s="63"/>
      <c r="QD46" s="63"/>
      <c r="QE46" s="198"/>
      <c r="QF46" s="63"/>
      <c r="QG46" s="63"/>
      <c r="QH46" s="63"/>
      <c r="QI46" s="88"/>
      <c r="QJ46" s="63"/>
      <c r="QK46" s="63"/>
      <c r="QL46" s="63"/>
      <c r="QM46" s="198"/>
      <c r="QN46" s="63"/>
      <c r="QO46" s="63"/>
      <c r="QP46" s="63"/>
      <c r="QQ46" s="198"/>
      <c r="QR46" s="63"/>
      <c r="QS46" s="63"/>
      <c r="QT46" s="63"/>
      <c r="QU46" s="198"/>
      <c r="QV46" s="63"/>
      <c r="QW46" s="63"/>
      <c r="QX46" s="63"/>
      <c r="QY46" s="198"/>
      <c r="QZ46" s="63"/>
      <c r="RA46" s="63"/>
      <c r="RB46" s="63"/>
      <c r="RC46" s="88"/>
      <c r="RD46" s="63"/>
      <c r="RE46" s="63"/>
      <c r="RF46" s="63"/>
      <c r="RG46" s="198"/>
      <c r="RH46" s="63"/>
      <c r="RI46" s="63"/>
      <c r="RJ46" s="63"/>
      <c r="RK46" s="88"/>
      <c r="RL46" s="63"/>
      <c r="RM46" s="63"/>
      <c r="RN46" s="63"/>
      <c r="RO46" s="198"/>
      <c r="RP46" s="63"/>
      <c r="RQ46" s="63"/>
      <c r="RR46" s="63"/>
      <c r="RS46" s="198"/>
      <c r="RT46" s="63"/>
      <c r="RU46" s="63"/>
      <c r="RV46" s="63"/>
      <c r="RW46" s="63"/>
      <c r="RX46" s="63"/>
      <c r="RY46" s="63"/>
      <c r="RZ46" s="63"/>
      <c r="SA46" s="88"/>
      <c r="SB46" s="63"/>
      <c r="SC46" s="63"/>
      <c r="SD46" s="63"/>
      <c r="SE46" s="198"/>
      <c r="SF46" s="63"/>
      <c r="SG46" s="63"/>
      <c r="SH46" s="63"/>
      <c r="SI46" s="198"/>
      <c r="SJ46" s="63"/>
      <c r="SK46" s="63"/>
      <c r="SL46" s="63"/>
      <c r="SM46" s="198"/>
      <c r="SN46" s="63"/>
      <c r="SO46" s="63"/>
      <c r="SP46" s="63"/>
      <c r="SQ46" s="198"/>
      <c r="SR46" s="63"/>
      <c r="SS46" s="63"/>
      <c r="ST46" s="63"/>
      <c r="SU46" s="198"/>
      <c r="SV46" s="63"/>
      <c r="SW46" s="63"/>
      <c r="SX46" s="63"/>
      <c r="SY46" s="198"/>
      <c r="SZ46" s="63"/>
      <c r="TA46" s="63"/>
      <c r="TB46" s="198"/>
      <c r="TC46" s="198"/>
      <c r="TD46" s="63"/>
      <c r="TE46" s="63"/>
      <c r="TF46" s="63"/>
      <c r="TG46" s="198"/>
      <c r="TH46" s="63"/>
      <c r="TI46" s="63"/>
      <c r="TJ46" s="89"/>
      <c r="TK46" s="198"/>
      <c r="TL46" s="63"/>
      <c r="TM46" s="63"/>
      <c r="TN46" s="89"/>
      <c r="TO46" s="198"/>
      <c r="TP46" s="63"/>
      <c r="TQ46" s="63"/>
      <c r="TR46" s="89"/>
      <c r="TS46" s="267"/>
      <c r="TT46" s="267"/>
      <c r="TU46" s="267"/>
      <c r="TV46" s="267"/>
      <c r="TW46" s="267"/>
      <c r="TX46" s="267"/>
      <c r="TY46" s="267"/>
    </row>
    <row r="47" spans="1:545" s="48" customFormat="1" x14ac:dyDescent="0.2">
      <c r="A47" s="105" t="s">
        <v>352</v>
      </c>
      <c r="B47" s="98" t="s">
        <v>353</v>
      </c>
      <c r="C47" s="84">
        <f>C48+C49+C50+C51+C52+C53+C54</f>
        <v>4769712.09</v>
      </c>
      <c r="D47" s="59">
        <f t="shared" ref="D47:Q47" si="1221">D48+D49+D50+D51+D52+D53+D54</f>
        <v>4732402.75</v>
      </c>
      <c r="E47" s="188">
        <f t="shared" si="1221"/>
        <v>4545870.46</v>
      </c>
      <c r="F47" s="188">
        <f t="shared" ref="F47" si="1222">F48+F49+F50+F51+F52+F53+F54</f>
        <v>4406203.080000001</v>
      </c>
      <c r="G47" s="84">
        <f t="shared" si="1221"/>
        <v>62340</v>
      </c>
      <c r="H47" s="59">
        <f t="shared" si="1221"/>
        <v>48970.8</v>
      </c>
      <c r="I47" s="59">
        <f t="shared" si="1221"/>
        <v>60915.310000000005</v>
      </c>
      <c r="J47" s="59">
        <f t="shared" ref="J47" si="1223">J48+J49+J50+J51+J52+J53+J54</f>
        <v>59700.07</v>
      </c>
      <c r="K47" s="84">
        <f t="shared" si="1221"/>
        <v>435000</v>
      </c>
      <c r="L47" s="59">
        <f t="shared" si="1221"/>
        <v>487750.16</v>
      </c>
      <c r="M47" s="59">
        <f t="shared" si="1221"/>
        <v>469721.68</v>
      </c>
      <c r="N47" s="59">
        <f t="shared" ref="N47" si="1224">N48+N49+N50+N51+N52+N53+N54</f>
        <v>417192.22999999992</v>
      </c>
      <c r="O47" s="84">
        <f t="shared" si="1221"/>
        <v>44154</v>
      </c>
      <c r="P47" s="59">
        <f t="shared" si="1221"/>
        <v>41400</v>
      </c>
      <c r="Q47" s="59">
        <f t="shared" si="1221"/>
        <v>40575.61</v>
      </c>
      <c r="R47" s="59">
        <f t="shared" ref="R47" si="1225">R48+R49+R50+R51+R52+R53+R54</f>
        <v>42134.31</v>
      </c>
      <c r="S47" s="84">
        <f t="shared" ref="S47:AS47" si="1226">S48+S49+S50+S51+S52+S53+S54</f>
        <v>0</v>
      </c>
      <c r="T47" s="59">
        <f t="shared" si="1226"/>
        <v>0</v>
      </c>
      <c r="U47" s="59">
        <f t="shared" si="1226"/>
        <v>0</v>
      </c>
      <c r="V47" s="59">
        <f t="shared" ref="V47" si="1227">V48+V49+V50+V51+V52+V53+V54</f>
        <v>0</v>
      </c>
      <c r="W47" s="84">
        <f t="shared" si="1226"/>
        <v>0</v>
      </c>
      <c r="X47" s="59">
        <f t="shared" si="1226"/>
        <v>0</v>
      </c>
      <c r="Y47" s="59">
        <f t="shared" si="1226"/>
        <v>0</v>
      </c>
      <c r="Z47" s="59">
        <f t="shared" ref="Z47" si="1228">Z48+Z49+Z50+Z51+Z52+Z53+Z54</f>
        <v>0</v>
      </c>
      <c r="AA47" s="84">
        <f t="shared" si="1226"/>
        <v>0</v>
      </c>
      <c r="AB47" s="59">
        <f t="shared" si="1226"/>
        <v>0</v>
      </c>
      <c r="AC47" s="59">
        <f t="shared" si="1226"/>
        <v>0</v>
      </c>
      <c r="AD47" s="59">
        <f t="shared" ref="AD47" si="1229">AD48+AD49+AD50+AD51+AD52+AD53+AD54</f>
        <v>0</v>
      </c>
      <c r="AE47" s="84">
        <f t="shared" si="1226"/>
        <v>0</v>
      </c>
      <c r="AF47" s="59">
        <f t="shared" si="1226"/>
        <v>0</v>
      </c>
      <c r="AG47" s="59">
        <f t="shared" si="1226"/>
        <v>0</v>
      </c>
      <c r="AH47" s="59">
        <f t="shared" ref="AH47" si="1230">AH48+AH49+AH50+AH51+AH52+AH53+AH54</f>
        <v>0</v>
      </c>
      <c r="AI47" s="84">
        <f t="shared" si="1226"/>
        <v>1044</v>
      </c>
      <c r="AJ47" s="59">
        <f t="shared" si="1226"/>
        <v>1044</v>
      </c>
      <c r="AK47" s="59">
        <f t="shared" si="1226"/>
        <v>1404.33</v>
      </c>
      <c r="AL47" s="59">
        <f t="shared" ref="AL47" si="1231">AL48+AL49+AL50+AL51+AL52+AL53+AL54</f>
        <v>1846.44</v>
      </c>
      <c r="AM47" s="84">
        <f t="shared" si="1226"/>
        <v>0</v>
      </c>
      <c r="AN47" s="59">
        <f t="shared" si="1226"/>
        <v>0</v>
      </c>
      <c r="AO47" s="59">
        <f t="shared" si="1226"/>
        <v>0</v>
      </c>
      <c r="AP47" s="59">
        <f t="shared" ref="AP47" si="1232">AP48+AP49+AP50+AP51+AP52+AP53+AP54</f>
        <v>0</v>
      </c>
      <c r="AQ47" s="84">
        <f t="shared" si="1226"/>
        <v>0</v>
      </c>
      <c r="AR47" s="59">
        <f t="shared" si="1226"/>
        <v>0</v>
      </c>
      <c r="AS47" s="59">
        <f t="shared" si="1226"/>
        <v>108.68</v>
      </c>
      <c r="AT47" s="59">
        <f t="shared" ref="AT47" si="1233">AT48+AT49+AT50+AT51+AT52+AT53+AT54</f>
        <v>0</v>
      </c>
      <c r="AU47" s="84">
        <f t="shared" ref="AU47:BM47" si="1234">AU48+AU49+AU50+AU51+AU52+AU53+AU54</f>
        <v>0</v>
      </c>
      <c r="AV47" s="59">
        <f t="shared" si="1234"/>
        <v>0</v>
      </c>
      <c r="AW47" s="59">
        <f t="shared" si="1234"/>
        <v>0</v>
      </c>
      <c r="AX47" s="59">
        <f t="shared" ref="AX47" si="1235">AX48+AX49+AX50+AX51+AX52+AX53+AX54</f>
        <v>0</v>
      </c>
      <c r="AY47" s="84">
        <f t="shared" si="1234"/>
        <v>0</v>
      </c>
      <c r="AZ47" s="59">
        <f t="shared" si="1234"/>
        <v>0</v>
      </c>
      <c r="BA47" s="59">
        <f t="shared" si="1234"/>
        <v>0</v>
      </c>
      <c r="BB47" s="59">
        <f t="shared" ref="BB47" si="1236">BB48+BB49+BB50+BB51+BB52+BB53+BB54</f>
        <v>0</v>
      </c>
      <c r="BC47" s="84">
        <f t="shared" si="1234"/>
        <v>0</v>
      </c>
      <c r="BD47" s="59">
        <f t="shared" si="1234"/>
        <v>0</v>
      </c>
      <c r="BE47" s="59">
        <f t="shared" si="1234"/>
        <v>0</v>
      </c>
      <c r="BF47" s="59">
        <f t="shared" ref="BF47" si="1237">BF48+BF49+BF50+BF51+BF52+BF53+BF54</f>
        <v>0</v>
      </c>
      <c r="BG47" s="84">
        <f t="shared" si="1234"/>
        <v>0</v>
      </c>
      <c r="BH47" s="59">
        <f t="shared" si="1234"/>
        <v>8740</v>
      </c>
      <c r="BI47" s="59">
        <f t="shared" si="1234"/>
        <v>8739.11</v>
      </c>
      <c r="BJ47" s="59">
        <f t="shared" ref="BJ47" si="1238">BJ48+BJ49+BJ50+BJ51+BJ52+BJ53+BJ54</f>
        <v>8739.11</v>
      </c>
      <c r="BK47" s="84">
        <f t="shared" si="1234"/>
        <v>0</v>
      </c>
      <c r="BL47" s="59">
        <f t="shared" si="1234"/>
        <v>0</v>
      </c>
      <c r="BM47" s="59">
        <f t="shared" si="1234"/>
        <v>0</v>
      </c>
      <c r="BN47" s="59">
        <f t="shared" ref="BN47" si="1239">BN48+BN49+BN50+BN51+BN52+BN53+BN54</f>
        <v>0</v>
      </c>
      <c r="BO47" s="84">
        <f t="shared" ref="BO47:CI47" si="1240">BO48+BO49+BO50+BO51+BO52+BO53+BO54</f>
        <v>0</v>
      </c>
      <c r="BP47" s="59">
        <f t="shared" si="1240"/>
        <v>0</v>
      </c>
      <c r="BQ47" s="59">
        <f t="shared" si="1240"/>
        <v>0</v>
      </c>
      <c r="BR47" s="59">
        <f t="shared" ref="BR47" si="1241">BR48+BR49+BR50+BR51+BR52+BR53+BR54</f>
        <v>0</v>
      </c>
      <c r="BS47" s="84">
        <f t="shared" si="1240"/>
        <v>0</v>
      </c>
      <c r="BT47" s="59">
        <f t="shared" si="1240"/>
        <v>0</v>
      </c>
      <c r="BU47" s="59">
        <f t="shared" si="1240"/>
        <v>1242.6100000000001</v>
      </c>
      <c r="BV47" s="59">
        <f t="shared" ref="BV47" si="1242">BV48+BV49+BV50+BV51+BV52+BV53+BV54</f>
        <v>0</v>
      </c>
      <c r="BW47" s="84">
        <f t="shared" si="1240"/>
        <v>0</v>
      </c>
      <c r="BX47" s="59">
        <f t="shared" si="1240"/>
        <v>0</v>
      </c>
      <c r="BY47" s="59">
        <f t="shared" si="1240"/>
        <v>0</v>
      </c>
      <c r="BZ47" s="59">
        <f t="shared" ref="BZ47" si="1243">BZ48+BZ49+BZ50+BZ51+BZ52+BZ53+BZ54</f>
        <v>0</v>
      </c>
      <c r="CA47" s="84">
        <f>CA48+CA49+CA50+CA51+CA52+CA53+CA54</f>
        <v>27377</v>
      </c>
      <c r="CB47" s="59">
        <f>CB48+CB49+CB50+CB51+CB52+CB53+CB54</f>
        <v>24886.799999999999</v>
      </c>
      <c r="CC47" s="59">
        <f>CC48+CC49+CC50+CC51+CC52+CC53+CC54</f>
        <v>25863.23</v>
      </c>
      <c r="CD47" s="59">
        <f>CD48+CD49+CD50+CD51+CD52+CD53+CD54</f>
        <v>25104.33</v>
      </c>
      <c r="CE47" s="84">
        <f t="shared" si="1240"/>
        <v>0</v>
      </c>
      <c r="CF47" s="59">
        <f t="shared" si="1240"/>
        <v>0</v>
      </c>
      <c r="CG47" s="59">
        <f t="shared" si="1240"/>
        <v>0</v>
      </c>
      <c r="CH47" s="59">
        <f t="shared" ref="CH47" si="1244">CH48+CH49+CH50+CH51+CH52+CH53+CH54</f>
        <v>0</v>
      </c>
      <c r="CI47" s="84">
        <f t="shared" si="1240"/>
        <v>0</v>
      </c>
      <c r="CJ47" s="59">
        <f t="shared" ref="CJ47:DM47" si="1245">CJ48+CJ49+CJ50+CJ51+CJ52+CJ53+CJ54</f>
        <v>0</v>
      </c>
      <c r="CK47" s="59">
        <f t="shared" si="1245"/>
        <v>0</v>
      </c>
      <c r="CL47" s="59">
        <f t="shared" ref="CL47" si="1246">CL48+CL49+CL50+CL51+CL52+CL53+CL54</f>
        <v>0</v>
      </c>
      <c r="CM47" s="84">
        <f t="shared" si="1245"/>
        <v>0</v>
      </c>
      <c r="CN47" s="59">
        <f t="shared" si="1245"/>
        <v>0</v>
      </c>
      <c r="CO47" s="59">
        <f t="shared" si="1245"/>
        <v>0</v>
      </c>
      <c r="CP47" s="59">
        <f t="shared" ref="CP47" si="1247">CP48+CP49+CP50+CP51+CP52+CP53+CP54</f>
        <v>0</v>
      </c>
      <c r="CQ47" s="84">
        <f>CQ48+CQ49+CQ50+CQ51+CQ52+CQ53+CQ54</f>
        <v>0</v>
      </c>
      <c r="CR47" s="59">
        <f t="shared" si="1245"/>
        <v>0</v>
      </c>
      <c r="CS47" s="59">
        <f t="shared" si="1245"/>
        <v>0</v>
      </c>
      <c r="CT47" s="59">
        <f t="shared" ref="CT47" si="1248">CT48+CT49+CT50+CT51+CT52+CT53+CT54</f>
        <v>0</v>
      </c>
      <c r="CU47" s="84">
        <f t="shared" si="1245"/>
        <v>0</v>
      </c>
      <c r="CV47" s="59">
        <f t="shared" si="1245"/>
        <v>0</v>
      </c>
      <c r="CW47" s="59">
        <f t="shared" si="1245"/>
        <v>0</v>
      </c>
      <c r="CX47" s="59">
        <f t="shared" ref="CX47" si="1249">CX48+CX49+CX50+CX51+CX52+CX53+CX54</f>
        <v>0</v>
      </c>
      <c r="CY47" s="84">
        <f t="shared" si="1245"/>
        <v>72252</v>
      </c>
      <c r="CZ47" s="59">
        <f t="shared" si="1245"/>
        <v>72252</v>
      </c>
      <c r="DA47" s="59">
        <f t="shared" si="1245"/>
        <v>56114.130000000005</v>
      </c>
      <c r="DB47" s="59">
        <f t="shared" ref="DB47" si="1250">DB48+DB49+DB50+DB51+DB52+DB53+DB54</f>
        <v>52424.61</v>
      </c>
      <c r="DC47" s="84">
        <f t="shared" si="1245"/>
        <v>0</v>
      </c>
      <c r="DD47" s="59">
        <f t="shared" si="1245"/>
        <v>0</v>
      </c>
      <c r="DE47" s="59">
        <f t="shared" si="1245"/>
        <v>0</v>
      </c>
      <c r="DF47" s="59">
        <f t="shared" ref="DF47" si="1251">DF48+DF49+DF50+DF51+DF52+DF53+DF54</f>
        <v>0</v>
      </c>
      <c r="DG47" s="84">
        <f>DG48+DG49+DG50+DG51+DG52+DG53+DG54</f>
        <v>51380</v>
      </c>
      <c r="DH47" s="59">
        <f>DH48+DH49+DH50+DH51+DH52+DH53+DH54</f>
        <v>51379.199999999997</v>
      </c>
      <c r="DI47" s="59">
        <f>DI48+DI49+DI50+DI51+DI52+DI53+DI54</f>
        <v>49857.11</v>
      </c>
      <c r="DJ47" s="59">
        <f>DJ48+DJ49+DJ50+DJ51+DJ52+DJ53+DJ54</f>
        <v>51379.199999999997</v>
      </c>
      <c r="DK47" s="84">
        <f t="shared" si="1245"/>
        <v>0</v>
      </c>
      <c r="DL47" s="59">
        <f t="shared" si="1245"/>
        <v>0</v>
      </c>
      <c r="DM47" s="59">
        <f t="shared" si="1245"/>
        <v>0</v>
      </c>
      <c r="DN47" s="59">
        <f t="shared" ref="DN47" si="1252">DN48+DN49+DN50+DN51+DN52+DN53+DN54</f>
        <v>0</v>
      </c>
      <c r="DO47" s="84">
        <f t="shared" ref="DO47:DY47" si="1253">DO48+DO49+DO50+DO51+DO52+DO53+DO54</f>
        <v>0</v>
      </c>
      <c r="DP47" s="59">
        <f t="shared" si="1253"/>
        <v>0</v>
      </c>
      <c r="DQ47" s="59">
        <f t="shared" si="1253"/>
        <v>0</v>
      </c>
      <c r="DR47" s="59">
        <f t="shared" ref="DR47" si="1254">DR48+DR49+DR50+DR51+DR52+DR53+DR54</f>
        <v>0</v>
      </c>
      <c r="DS47" s="84">
        <f t="shared" si="1253"/>
        <v>8499.01</v>
      </c>
      <c r="DT47" s="59">
        <f t="shared" si="1253"/>
        <v>8450</v>
      </c>
      <c r="DU47" s="59">
        <f t="shared" si="1253"/>
        <v>8236.380000000001</v>
      </c>
      <c r="DV47" s="59">
        <f t="shared" ref="DV47" si="1255">DV48+DV49+DV50+DV51+DV52+DV53+DV54</f>
        <v>8496.2999999999993</v>
      </c>
      <c r="DW47" s="84">
        <f t="shared" si="1253"/>
        <v>0</v>
      </c>
      <c r="DX47" s="59">
        <f t="shared" si="1253"/>
        <v>0</v>
      </c>
      <c r="DY47" s="59">
        <f t="shared" si="1253"/>
        <v>0</v>
      </c>
      <c r="DZ47" s="59">
        <f t="shared" ref="DZ47" si="1256">DZ48+DZ49+DZ50+DZ51+DZ52+DZ53+DZ54</f>
        <v>0</v>
      </c>
      <c r="EA47" s="84">
        <f t="shared" ref="EA47:FP47" si="1257">EA48+EA49+EA50+EA51+EA52+EA53+EA54</f>
        <v>0</v>
      </c>
      <c r="EB47" s="59">
        <f t="shared" si="1257"/>
        <v>0</v>
      </c>
      <c r="EC47" s="59">
        <f t="shared" si="1257"/>
        <v>0</v>
      </c>
      <c r="ED47" s="59">
        <f t="shared" ref="ED47" si="1258">ED48+ED49+ED50+ED51+ED52+ED53+ED54</f>
        <v>0</v>
      </c>
      <c r="EE47" s="84">
        <f t="shared" si="1257"/>
        <v>0</v>
      </c>
      <c r="EF47" s="59">
        <f t="shared" si="1257"/>
        <v>0</v>
      </c>
      <c r="EG47" s="59">
        <f t="shared" si="1257"/>
        <v>0</v>
      </c>
      <c r="EH47" s="59">
        <f t="shared" ref="EH47" si="1259">EH48+EH49+EH50+EH51+EH52+EH53+EH54</f>
        <v>0</v>
      </c>
      <c r="EI47" s="84">
        <f t="shared" ref="EI47:EO47" si="1260">EI48+EI49+EI50+EI51+EI52+EI53+EI54</f>
        <v>142664.25</v>
      </c>
      <c r="EJ47" s="59">
        <f t="shared" si="1260"/>
        <v>129019.33</v>
      </c>
      <c r="EK47" s="59">
        <f t="shared" si="1260"/>
        <v>136531.16999999998</v>
      </c>
      <c r="EL47" s="59">
        <f t="shared" ref="EL47" si="1261">EL48+EL49+EL50+EL51+EL52+EL53+EL54</f>
        <v>131455.14000000001</v>
      </c>
      <c r="EM47" s="84">
        <f t="shared" si="1260"/>
        <v>0</v>
      </c>
      <c r="EN47" s="59">
        <f t="shared" si="1260"/>
        <v>0</v>
      </c>
      <c r="EO47" s="59">
        <f t="shared" si="1260"/>
        <v>0</v>
      </c>
      <c r="EP47" s="59">
        <f t="shared" ref="EP47" si="1262">EP48+EP49+EP50+EP51+EP52+EP53+EP54</f>
        <v>0</v>
      </c>
      <c r="EQ47" s="84">
        <f t="shared" si="1257"/>
        <v>0</v>
      </c>
      <c r="ER47" s="59">
        <f t="shared" si="1257"/>
        <v>0</v>
      </c>
      <c r="ES47" s="59">
        <f t="shared" si="1257"/>
        <v>0</v>
      </c>
      <c r="ET47" s="59">
        <f t="shared" ref="ET47" si="1263">ET48+ET49+ET50+ET51+ET52+ET53+ET54</f>
        <v>0</v>
      </c>
      <c r="EU47" s="84">
        <f>EU48+EU49+EU50+EU51+EU52+EU53+EU54</f>
        <v>0</v>
      </c>
      <c r="EV47" s="59">
        <f>EV48+EV49+EV50+EV51+EV52+EV53+EV54</f>
        <v>0</v>
      </c>
      <c r="EW47" s="59">
        <f>EW48+EW49+EW50+EW51+EW52+EW53+EW54</f>
        <v>0</v>
      </c>
      <c r="EX47" s="59">
        <f>EX48+EX49+EX50+EX51+EX52+EX53+EX54</f>
        <v>0</v>
      </c>
      <c r="EY47" s="84">
        <f t="shared" si="1257"/>
        <v>0</v>
      </c>
      <c r="EZ47" s="59">
        <f t="shared" si="1257"/>
        <v>0</v>
      </c>
      <c r="FA47" s="59">
        <f t="shared" si="1257"/>
        <v>0</v>
      </c>
      <c r="FB47" s="59">
        <f t="shared" ref="FB47" si="1264">FB48+FB49+FB50+FB51+FB52+FB53+FB54</f>
        <v>0</v>
      </c>
      <c r="FC47" s="84">
        <f t="shared" si="1257"/>
        <v>0</v>
      </c>
      <c r="FD47" s="59">
        <f t="shared" si="1257"/>
        <v>0</v>
      </c>
      <c r="FE47" s="59">
        <f t="shared" si="1257"/>
        <v>0</v>
      </c>
      <c r="FF47" s="59">
        <f t="shared" ref="FF47" si="1265">FF48+FF49+FF50+FF51+FF52+FF53+FF54</f>
        <v>0</v>
      </c>
      <c r="FG47" s="84">
        <f t="shared" ref="FG47:FM47" si="1266">FG48+FG49+FG50+FG51+FG52+FG53+FG54</f>
        <v>8670</v>
      </c>
      <c r="FH47" s="59">
        <f t="shared" si="1266"/>
        <v>8030</v>
      </c>
      <c r="FI47" s="59">
        <f t="shared" si="1266"/>
        <v>8074.8099999999995</v>
      </c>
      <c r="FJ47" s="59">
        <f t="shared" ref="FJ47" si="1267">FJ48+FJ49+FJ50+FJ51+FJ52+FJ53+FJ54</f>
        <v>7880.5700000000006</v>
      </c>
      <c r="FK47" s="84">
        <f t="shared" si="1266"/>
        <v>0</v>
      </c>
      <c r="FL47" s="59">
        <f t="shared" si="1266"/>
        <v>0</v>
      </c>
      <c r="FM47" s="59">
        <f t="shared" si="1266"/>
        <v>0</v>
      </c>
      <c r="FN47" s="59">
        <f t="shared" ref="FN47" si="1268">FN48+FN49+FN50+FN51+FN52+FN53+FN54</f>
        <v>0</v>
      </c>
      <c r="FO47" s="84">
        <f t="shared" si="1257"/>
        <v>0</v>
      </c>
      <c r="FP47" s="59">
        <f t="shared" si="1257"/>
        <v>0</v>
      </c>
      <c r="FQ47" s="59">
        <f t="shared" ref="FQ47:GG47" si="1269">FQ48+FQ49+FQ50+FQ51+FQ52+FQ53+FQ54</f>
        <v>0</v>
      </c>
      <c r="FR47" s="59">
        <f t="shared" ref="FR47" si="1270">FR48+FR49+FR50+FR51+FR52+FR53+FR54</f>
        <v>0</v>
      </c>
      <c r="FS47" s="199">
        <f t="shared" si="1269"/>
        <v>0</v>
      </c>
      <c r="FT47" s="59">
        <f t="shared" si="1269"/>
        <v>0</v>
      </c>
      <c r="FU47" s="59">
        <f t="shared" ref="FU47:FV47" si="1271">FU48+FU49+FU50+FU51+FU52+FU53+FU54</f>
        <v>0</v>
      </c>
      <c r="FV47" s="188">
        <f t="shared" si="1271"/>
        <v>0</v>
      </c>
      <c r="FW47" s="84">
        <f t="shared" si="1269"/>
        <v>0</v>
      </c>
      <c r="FX47" s="59">
        <f t="shared" si="1269"/>
        <v>0</v>
      </c>
      <c r="FY47" s="59">
        <f t="shared" si="1269"/>
        <v>0</v>
      </c>
      <c r="FZ47" s="188">
        <f t="shared" ref="FZ47" si="1272">FZ48+FZ49+FZ50+FZ51+FZ52+FZ53+FZ54</f>
        <v>0</v>
      </c>
      <c r="GA47" s="84">
        <f t="shared" si="1269"/>
        <v>0</v>
      </c>
      <c r="GB47" s="59">
        <f t="shared" si="1269"/>
        <v>0</v>
      </c>
      <c r="GC47" s="59">
        <f t="shared" si="1269"/>
        <v>0</v>
      </c>
      <c r="GD47" s="188">
        <f t="shared" ref="GD47" si="1273">GD48+GD49+GD50+GD51+GD52+GD53+GD54</f>
        <v>0</v>
      </c>
      <c r="GE47" s="84">
        <f t="shared" si="1269"/>
        <v>0</v>
      </c>
      <c r="GF47" s="59">
        <f t="shared" si="1269"/>
        <v>0</v>
      </c>
      <c r="GG47" s="59">
        <f t="shared" si="1269"/>
        <v>5057.6400000000003</v>
      </c>
      <c r="GH47" s="188">
        <f t="shared" ref="GH47" si="1274">GH48+GH49+GH50+GH51+GH52+GH53+GH54</f>
        <v>5057.6400000000003</v>
      </c>
      <c r="GI47" s="84">
        <f>GI48+GI49+GI50+GI51+GI52+GI53+GI54</f>
        <v>107843</v>
      </c>
      <c r="GJ47" s="59">
        <f t="shared" ref="GJ47:GS47" si="1275">GJ48+GJ49+GJ50+GJ51+GJ52+GJ53+GJ54</f>
        <v>119101.95999999999</v>
      </c>
      <c r="GK47" s="59">
        <f t="shared" si="1275"/>
        <v>108489.51</v>
      </c>
      <c r="GL47" s="188">
        <f t="shared" ref="GL47" si="1276">GL48+GL49+GL50+GL51+GL52+GL53+GL54</f>
        <v>107728.15999999999</v>
      </c>
      <c r="GM47" s="84">
        <f t="shared" si="1275"/>
        <v>0</v>
      </c>
      <c r="GN47" s="59">
        <f t="shared" si="1275"/>
        <v>0</v>
      </c>
      <c r="GO47" s="59">
        <f t="shared" si="1275"/>
        <v>0</v>
      </c>
      <c r="GP47" s="59">
        <f t="shared" ref="GP47" si="1277">GP48+GP49+GP50+GP51+GP52+GP53+GP54</f>
        <v>0</v>
      </c>
      <c r="GQ47" s="84">
        <f t="shared" si="1275"/>
        <v>0</v>
      </c>
      <c r="GR47" s="59">
        <f t="shared" si="1275"/>
        <v>0</v>
      </c>
      <c r="GS47" s="59">
        <f t="shared" si="1275"/>
        <v>0</v>
      </c>
      <c r="GT47" s="59">
        <f t="shared" ref="GT47" si="1278">GT48+GT49+GT50+GT51+GT52+GT53+GT54</f>
        <v>0</v>
      </c>
      <c r="GU47" s="84">
        <f t="shared" ref="GU47" si="1279">GU48+GU49+GU50+GU51+GU52+GU53+GU54</f>
        <v>13327</v>
      </c>
      <c r="GV47" s="59">
        <f t="shared" ref="GV47" si="1280">GV48+GV49+GV50+GV51+GV52+GV53+GV54</f>
        <v>13326.48</v>
      </c>
      <c r="GW47" s="59">
        <f t="shared" ref="GW47" si="1281">GW48+GW49+GW50+GW51+GW52+GW53+GW54</f>
        <v>13858.06</v>
      </c>
      <c r="GX47" s="59">
        <f t="shared" ref="GX47" si="1282">GX48+GX49+GX50+GX51+GX52+GX53+GX54</f>
        <v>13414.859999999999</v>
      </c>
      <c r="GY47" s="84">
        <f t="shared" ref="GY47" si="1283">GY48+GY49+GY50+GY51+GY52+GY53+GY54</f>
        <v>23281</v>
      </c>
      <c r="GZ47" s="59">
        <f t="shared" ref="GZ47" si="1284">GZ48+GZ49+GZ50+GZ51+GZ52+GZ53+GZ54</f>
        <v>23281.200000000001</v>
      </c>
      <c r="HA47" s="59">
        <f t="shared" ref="HA47:HB47" si="1285">HA48+HA49+HA50+HA51+HA52+HA53+HA54</f>
        <v>24115.69</v>
      </c>
      <c r="HB47" s="59">
        <f t="shared" si="1285"/>
        <v>23281.190000000002</v>
      </c>
      <c r="HC47" s="84">
        <f t="shared" ref="HC47" si="1286">HC48+HC49+HC50+HC51+HC52+HC53+HC54</f>
        <v>21274</v>
      </c>
      <c r="HD47" s="59">
        <f t="shared" ref="HD47" si="1287">HD48+HD49+HD50+HD51+HD52+HD53+HD54</f>
        <v>20391.12</v>
      </c>
      <c r="HE47" s="59">
        <f t="shared" ref="HE47:HI47" si="1288">HE48+HE49+HE50+HE51+HE52+HE53+HE54</f>
        <v>20550.5</v>
      </c>
      <c r="HF47" s="59">
        <f t="shared" ref="HF47" si="1289">HF48+HF49+HF50+HF51+HF52+HF53+HF54</f>
        <v>19995.939999999999</v>
      </c>
      <c r="HG47" s="84">
        <f t="shared" si="1288"/>
        <v>11721</v>
      </c>
      <c r="HH47" s="59">
        <f t="shared" si="1288"/>
        <v>11720.880000000001</v>
      </c>
      <c r="HI47" s="59">
        <f t="shared" si="1288"/>
        <v>11646.61</v>
      </c>
      <c r="HJ47" s="59">
        <f t="shared" ref="HJ47" si="1290">HJ48+HJ49+HJ50+HJ51+HJ52+HJ53+HJ54</f>
        <v>11720.880000000001</v>
      </c>
      <c r="HK47" s="84">
        <f t="shared" ref="HK47" si="1291">HK48+HK49+HK50+HK51+HK52+HK53+HK54</f>
        <v>13647.6</v>
      </c>
      <c r="HL47" s="59">
        <f t="shared" ref="HL47" si="1292">HL48+HL49+HL50+HL51+HL52+HL53+HL54</f>
        <v>13647.6</v>
      </c>
      <c r="HM47" s="59">
        <f t="shared" ref="HM47" si="1293">HM48+HM49+HM50+HM51+HM52+HM53+HM54</f>
        <v>13703.34</v>
      </c>
      <c r="HN47" s="59">
        <f t="shared" ref="HN47" si="1294">HN48+HN49+HN50+HN51+HN52+HN53+HN54</f>
        <v>13647.6</v>
      </c>
      <c r="HO47" s="84">
        <f t="shared" ref="HO47" si="1295">HO48+HO49+HO50+HO51+HO52+HO53+HO54</f>
        <v>16136</v>
      </c>
      <c r="HP47" s="59">
        <f t="shared" ref="HP47" si="1296">HP48+HP49+HP50+HP51+HP52+HP53+HP54</f>
        <v>15830</v>
      </c>
      <c r="HQ47" s="59">
        <f t="shared" ref="HQ47:HR47" si="1297">HQ48+HQ49+HQ50+HQ51+HQ52+HQ53+HQ54</f>
        <v>15849.09</v>
      </c>
      <c r="HR47" s="59">
        <f t="shared" si="1297"/>
        <v>15815.16</v>
      </c>
      <c r="HS47" s="84">
        <f t="shared" ref="HS47" si="1298">HS48+HS49+HS50+HS51+HS52+HS53+HS54</f>
        <v>96567</v>
      </c>
      <c r="HT47" s="59">
        <f t="shared" ref="HT47" si="1299">HT48+HT49+HT50+HT51+HT52+HT53+HT54</f>
        <v>95107.41</v>
      </c>
      <c r="HU47" s="59">
        <f t="shared" ref="HU47:HV47" si="1300">HU48+HU49+HU50+HU51+HU52+HU53+HU54</f>
        <v>91561.51999999999</v>
      </c>
      <c r="HV47" s="59">
        <f t="shared" si="1300"/>
        <v>89255.26999999999</v>
      </c>
      <c r="HW47" s="84">
        <f t="shared" ref="HW47" si="1301">HW48+HW49+HW50+HW51+HW52+HW53+HW54</f>
        <v>0</v>
      </c>
      <c r="HX47" s="59">
        <f t="shared" ref="HX47" si="1302">HX48+HX49+HX50+HX51+HX52+HX53+HX54</f>
        <v>0</v>
      </c>
      <c r="HY47" s="59">
        <f t="shared" ref="HY47:HZ47" si="1303">HY48+HY49+HY50+HY51+HY52+HY53+HY54</f>
        <v>0</v>
      </c>
      <c r="HZ47" s="59">
        <f t="shared" si="1303"/>
        <v>0</v>
      </c>
      <c r="IA47" s="84">
        <f t="shared" ref="IA47" si="1304">IA48+IA49+IA50+IA51+IA52+IA53+IA54</f>
        <v>0</v>
      </c>
      <c r="IB47" s="59">
        <f t="shared" ref="IB47" si="1305">IB48+IB49+IB50+IB51+IB52+IB53+IB54</f>
        <v>0</v>
      </c>
      <c r="IC47" s="59">
        <f t="shared" ref="IC47" si="1306">IC48+IC49+IC50+IC51+IC52+IC53+IC54</f>
        <v>0</v>
      </c>
      <c r="ID47" s="59">
        <f t="shared" ref="ID47" si="1307">ID48+ID49+ID50+ID51+ID52+ID53+ID54</f>
        <v>0</v>
      </c>
      <c r="IE47" s="306">
        <f t="shared" ref="IE47" si="1308">IE48+IE49+IE50+IE51+IE52+IE53+IE54</f>
        <v>19420</v>
      </c>
      <c r="IF47" s="299">
        <f t="shared" ref="IF47" si="1309">IF48+IF49+IF50+IF51+IF52+IF53+IF54</f>
        <v>17711</v>
      </c>
      <c r="IG47" s="299">
        <f t="shared" ref="IG47:IH47" si="1310">IG48+IG49+IG50+IG51+IG52+IG53+IG54</f>
        <v>22259.61</v>
      </c>
      <c r="IH47" s="299">
        <f t="shared" si="1310"/>
        <v>21329.090000000004</v>
      </c>
      <c r="II47" s="84">
        <f t="shared" ref="II47" si="1311">II48+II49+II50+II51+II52+II53+II54</f>
        <v>3004</v>
      </c>
      <c r="IJ47" s="59">
        <f t="shared" ref="IJ47" si="1312">IJ48+IJ49+IJ50+IJ51+IJ52+IJ53+IJ54</f>
        <v>4000</v>
      </c>
      <c r="IK47" s="59">
        <f t="shared" ref="IK47" si="1313">IK48+IK49+IK50+IK51+IK52+IK53+IK54</f>
        <v>3730.13</v>
      </c>
      <c r="IL47" s="59">
        <f t="shared" ref="IL47" si="1314">IL48+IL49+IL50+IL51+IL52+IL53+IL54</f>
        <v>3672.81</v>
      </c>
      <c r="IM47" s="84">
        <f t="shared" ref="IM47" si="1315">IM48+IM49+IM50+IM51+IM52+IM53+IM54</f>
        <v>23850</v>
      </c>
      <c r="IN47" s="59">
        <f t="shared" ref="IN47" si="1316">IN48+IN49+IN50+IN51+IN52+IN53+IN54</f>
        <v>23850</v>
      </c>
      <c r="IO47" s="59">
        <f t="shared" ref="IO47:IP47" si="1317">IO48+IO49+IO50+IO51+IO52+IO53+IO54</f>
        <v>20930.580000000002</v>
      </c>
      <c r="IP47" s="59">
        <f t="shared" si="1317"/>
        <v>20862.300000000003</v>
      </c>
      <c r="IQ47" s="84">
        <f t="shared" ref="IQ47" si="1318">IQ48+IQ49+IQ50+IQ51+IQ52+IQ53+IQ54</f>
        <v>6552</v>
      </c>
      <c r="IR47" s="59">
        <f t="shared" ref="IR47" si="1319">IR48+IR49+IR50+IR51+IR52+IR53+IR54</f>
        <v>6100</v>
      </c>
      <c r="IS47" s="59">
        <f t="shared" ref="IS47:IT47" si="1320">IS48+IS49+IS50+IS51+IS52+IS53+IS54</f>
        <v>6070.24</v>
      </c>
      <c r="IT47" s="59">
        <f t="shared" si="1320"/>
        <v>6055.2</v>
      </c>
      <c r="IU47" s="306">
        <f t="shared" ref="IU47" si="1321">IU48+IU49+IU50+IU51+IU52+IU53+IU54</f>
        <v>8670</v>
      </c>
      <c r="IV47" s="299">
        <f t="shared" ref="IV47" si="1322">IV48+IV49+IV50+IV51+IV52+IV53+IV54</f>
        <v>8270</v>
      </c>
      <c r="IW47" s="299">
        <f t="shared" ref="IW47" si="1323">IW48+IW49+IW50+IW51+IW52+IW53+IW54</f>
        <v>8084.77</v>
      </c>
      <c r="IX47" s="299">
        <f t="shared" ref="IX47" si="1324">IX48+IX49+IX50+IX51+IX52+IX53+IX54</f>
        <v>7893.7400000000007</v>
      </c>
      <c r="IY47" s="84">
        <f t="shared" ref="IY47" si="1325">IY48+IY49+IY50+IY51+IY52+IY53+IY54</f>
        <v>9910</v>
      </c>
      <c r="IZ47" s="59">
        <f t="shared" ref="IZ47" si="1326">IZ48+IZ49+IZ50+IZ51+IZ52+IZ53+IZ54</f>
        <v>9910</v>
      </c>
      <c r="JA47" s="59">
        <f t="shared" ref="JA47:JB47" si="1327">JA48+JA49+JA50+JA51+JA52+JA53+JA54</f>
        <v>10231.26</v>
      </c>
      <c r="JB47" s="59">
        <f t="shared" si="1327"/>
        <v>9653.6</v>
      </c>
      <c r="JC47" s="84">
        <f t="shared" ref="JC47" si="1328">JC48+JC49+JC50+JC51+JC52+JC53+JC54</f>
        <v>0</v>
      </c>
      <c r="JD47" s="59">
        <f t="shared" ref="JD47" si="1329">JD48+JD49+JD50+JD51+JD52+JD53+JD54</f>
        <v>0</v>
      </c>
      <c r="JE47" s="59">
        <f t="shared" ref="JE47:JY47" si="1330">JE48+JE49+JE50+JE51+JE52+JE53+JE54</f>
        <v>0</v>
      </c>
      <c r="JF47" s="59">
        <f t="shared" ref="JF47" si="1331">JF48+JF49+JF50+JF51+JF52+JF53+JF54</f>
        <v>0</v>
      </c>
      <c r="JG47" s="84">
        <f t="shared" si="1330"/>
        <v>0</v>
      </c>
      <c r="JH47" s="59">
        <f t="shared" si="1330"/>
        <v>0</v>
      </c>
      <c r="JI47" s="59">
        <f t="shared" si="1330"/>
        <v>0</v>
      </c>
      <c r="JJ47" s="59">
        <f t="shared" ref="JJ47" si="1332">JJ48+JJ49+JJ50+JJ51+JJ52+JJ53+JJ54</f>
        <v>0</v>
      </c>
      <c r="JK47" s="84">
        <f t="shared" si="1330"/>
        <v>0</v>
      </c>
      <c r="JL47" s="59">
        <f t="shared" si="1330"/>
        <v>0</v>
      </c>
      <c r="JM47" s="59">
        <f t="shared" si="1330"/>
        <v>0</v>
      </c>
      <c r="JN47" s="59">
        <f t="shared" ref="JN47" si="1333">JN48+JN49+JN50+JN51+JN52+JN53+JN54</f>
        <v>0</v>
      </c>
      <c r="JO47" s="84">
        <f t="shared" si="1330"/>
        <v>0</v>
      </c>
      <c r="JP47" s="59">
        <f t="shared" si="1330"/>
        <v>1210</v>
      </c>
      <c r="JQ47" s="59">
        <f t="shared" si="1330"/>
        <v>75.319999999999993</v>
      </c>
      <c r="JR47" s="59">
        <f t="shared" ref="JR47" si="1334">JR48+JR49+JR50+JR51+JR52+JR53+JR54</f>
        <v>0</v>
      </c>
      <c r="JS47" s="84">
        <f t="shared" si="1330"/>
        <v>0</v>
      </c>
      <c r="JT47" s="59">
        <f t="shared" si="1330"/>
        <v>0</v>
      </c>
      <c r="JU47" s="59">
        <f t="shared" si="1330"/>
        <v>0</v>
      </c>
      <c r="JV47" s="59">
        <f t="shared" ref="JV47" si="1335">JV48+JV49+JV50+JV51+JV52+JV53+JV54</f>
        <v>0</v>
      </c>
      <c r="JW47" s="59">
        <f t="shared" si="1330"/>
        <v>0</v>
      </c>
      <c r="JX47" s="59">
        <f t="shared" si="1330"/>
        <v>0</v>
      </c>
      <c r="JY47" s="59">
        <f t="shared" si="1330"/>
        <v>0</v>
      </c>
      <c r="JZ47" s="59">
        <f t="shared" ref="JZ47" si="1336">JZ48+JZ49+JZ50+JZ51+JZ52+JZ53+JZ54</f>
        <v>0</v>
      </c>
      <c r="KA47" s="84">
        <f t="shared" ref="KA47:KW47" si="1337">KA48+KA49+KA50+KA51+KA52+KA53+KA54</f>
        <v>430503</v>
      </c>
      <c r="KB47" s="59">
        <f t="shared" si="1337"/>
        <v>382668</v>
      </c>
      <c r="KC47" s="59">
        <f t="shared" si="1337"/>
        <v>400707.08999999997</v>
      </c>
      <c r="KD47" s="188">
        <f t="shared" ref="KD47" si="1338">KD48+KD49+KD50+KD51+KD52+KD53+KD54</f>
        <v>387635.20999999996</v>
      </c>
      <c r="KE47" s="84">
        <f t="shared" si="1337"/>
        <v>213590</v>
      </c>
      <c r="KF47" s="59">
        <f t="shared" si="1337"/>
        <v>196022.35</v>
      </c>
      <c r="KG47" s="59">
        <f t="shared" si="1337"/>
        <v>202753.92000000001</v>
      </c>
      <c r="KH47" s="188">
        <f t="shared" ref="KH47" si="1339">KH48+KH49+KH50+KH51+KH52+KH53+KH54</f>
        <v>196205.34999999998</v>
      </c>
      <c r="KI47" s="84">
        <f t="shared" si="1337"/>
        <v>51042</v>
      </c>
      <c r="KJ47" s="59">
        <f t="shared" si="1337"/>
        <v>45859.95</v>
      </c>
      <c r="KK47" s="59">
        <f t="shared" si="1337"/>
        <v>46075.81</v>
      </c>
      <c r="KL47" s="188">
        <f t="shared" ref="KL47" si="1340">KL48+KL49+KL50+KL51+KL52+KL53+KL54</f>
        <v>44705.16</v>
      </c>
      <c r="KM47" s="84">
        <f t="shared" si="1337"/>
        <v>71401</v>
      </c>
      <c r="KN47" s="59">
        <f t="shared" si="1337"/>
        <v>67415.3</v>
      </c>
      <c r="KO47" s="59">
        <f t="shared" si="1337"/>
        <v>63680.67</v>
      </c>
      <c r="KP47" s="188">
        <f t="shared" ref="KP47" si="1341">KP48+KP49+KP50+KP51+KP52+KP53+KP54</f>
        <v>63421.32</v>
      </c>
      <c r="KQ47" s="84">
        <f t="shared" si="1337"/>
        <v>148398</v>
      </c>
      <c r="KR47" s="59">
        <f t="shared" si="1337"/>
        <v>129424.74</v>
      </c>
      <c r="KS47" s="59">
        <f t="shared" si="1337"/>
        <v>128960.95999999999</v>
      </c>
      <c r="KT47" s="188">
        <f t="shared" ref="KT47" si="1342">KT48+KT49+KT50+KT51+KT52+KT53+KT54</f>
        <v>128981.19</v>
      </c>
      <c r="KU47" s="84">
        <f t="shared" si="1337"/>
        <v>39506</v>
      </c>
      <c r="KV47" s="59">
        <f t="shared" si="1337"/>
        <v>33508.870000000003</v>
      </c>
      <c r="KW47" s="59">
        <f t="shared" si="1337"/>
        <v>34711.68</v>
      </c>
      <c r="KX47" s="188">
        <f t="shared" ref="KX47" si="1343">KX48+KX49+KX50+KX51+KX52+KX53+KX54</f>
        <v>34848.089999999997</v>
      </c>
      <c r="KY47" s="84">
        <f t="shared" ref="KY47:LE47" si="1344">KY48+KY49+KY50+KY51+KY52+KY53+KY54</f>
        <v>0</v>
      </c>
      <c r="KZ47" s="59">
        <f t="shared" si="1344"/>
        <v>0</v>
      </c>
      <c r="LA47" s="59">
        <f t="shared" si="1344"/>
        <v>0</v>
      </c>
      <c r="LB47" s="188">
        <f t="shared" ref="LB47" si="1345">LB48+LB49+LB50+LB51+LB52+LB53+LB54</f>
        <v>0</v>
      </c>
      <c r="LC47" s="84">
        <f t="shared" si="1344"/>
        <v>0</v>
      </c>
      <c r="LD47" s="59">
        <f t="shared" si="1344"/>
        <v>0</v>
      </c>
      <c r="LE47" s="59">
        <f t="shared" si="1344"/>
        <v>2526.77</v>
      </c>
      <c r="LF47" s="188">
        <f t="shared" ref="LF47" si="1346">LF48+LF49+LF50+LF51+LF52+LF53+LF54</f>
        <v>2619.4499999999998</v>
      </c>
      <c r="LG47" s="84">
        <f t="shared" ref="LG47:NI47" si="1347">LG48+LG49+LG50+LG51+LG52+LG53+LG54</f>
        <v>94031</v>
      </c>
      <c r="LH47" s="59">
        <f t="shared" si="1347"/>
        <v>110725</v>
      </c>
      <c r="LI47" s="59">
        <f t="shared" si="1347"/>
        <v>108458.44</v>
      </c>
      <c r="LJ47" s="188">
        <f t="shared" ref="LJ47" si="1348">LJ48+LJ49+LJ50+LJ51+LJ52+LJ53+LJ54</f>
        <v>107464.29</v>
      </c>
      <c r="LK47" s="84">
        <f t="shared" si="1347"/>
        <v>178064</v>
      </c>
      <c r="LL47" s="59">
        <f t="shared" si="1347"/>
        <v>182817.63</v>
      </c>
      <c r="LM47" s="59">
        <f t="shared" si="1347"/>
        <v>175608.74000000002</v>
      </c>
      <c r="LN47" s="188">
        <f t="shared" ref="LN47" si="1349">LN48+LN49+LN50+LN51+LN52+LN53+LN54</f>
        <v>179955.38</v>
      </c>
      <c r="LO47" s="84">
        <f t="shared" si="1347"/>
        <v>46822</v>
      </c>
      <c r="LP47" s="59">
        <f t="shared" si="1347"/>
        <v>39818.14</v>
      </c>
      <c r="LQ47" s="59">
        <f t="shared" si="1347"/>
        <v>39156.910000000003</v>
      </c>
      <c r="LR47" s="188">
        <f t="shared" ref="LR47" si="1350">LR48+LR49+LR50+LR51+LR52+LR53+LR54</f>
        <v>38589.82</v>
      </c>
      <c r="LS47" s="84">
        <f t="shared" si="1347"/>
        <v>141100</v>
      </c>
      <c r="LT47" s="59">
        <f t="shared" si="1347"/>
        <v>145571</v>
      </c>
      <c r="LU47" s="59">
        <f t="shared" si="1347"/>
        <v>138627.24</v>
      </c>
      <c r="LV47" s="188">
        <f t="shared" ref="LV47" si="1351">LV48+LV49+LV50+LV51+LV52+LV53+LV54</f>
        <v>135804.53</v>
      </c>
      <c r="LW47" s="84">
        <f t="shared" si="1347"/>
        <v>56117</v>
      </c>
      <c r="LX47" s="59">
        <f t="shared" si="1347"/>
        <v>64793.020000000004</v>
      </c>
      <c r="LY47" s="59">
        <f t="shared" si="1347"/>
        <v>54872.46</v>
      </c>
      <c r="LZ47" s="188">
        <f t="shared" ref="LZ47" si="1352">LZ48+LZ49+LZ50+LZ51+LZ52+LZ53+LZ54</f>
        <v>54536.6</v>
      </c>
      <c r="MA47" s="84">
        <f t="shared" si="1347"/>
        <v>54630</v>
      </c>
      <c r="MB47" s="59">
        <f t="shared" si="1347"/>
        <v>50416.020000000004</v>
      </c>
      <c r="MC47" s="59">
        <f t="shared" si="1347"/>
        <v>49867.41</v>
      </c>
      <c r="MD47" s="188">
        <f t="shared" ref="MD47" si="1353">MD48+MD49+MD50+MD51+MD52+MD53+MD54</f>
        <v>48767.92</v>
      </c>
      <c r="ME47" s="84">
        <f t="shared" si="1347"/>
        <v>73213</v>
      </c>
      <c r="MF47" s="59">
        <f t="shared" si="1347"/>
        <v>89600.36</v>
      </c>
      <c r="MG47" s="59">
        <f t="shared" si="1347"/>
        <v>61334.16</v>
      </c>
      <c r="MH47" s="188">
        <f t="shared" ref="MH47" si="1354">MH48+MH49+MH50+MH51+MH52+MH53+MH54</f>
        <v>60692.89</v>
      </c>
      <c r="MI47" s="84">
        <f t="shared" si="1347"/>
        <v>196754</v>
      </c>
      <c r="MJ47" s="59">
        <f t="shared" si="1347"/>
        <v>180630</v>
      </c>
      <c r="MK47" s="59">
        <f t="shared" si="1347"/>
        <v>179584.49</v>
      </c>
      <c r="ML47" s="188">
        <f t="shared" ref="ML47" si="1355">ML48+ML49+ML50+ML51+ML52+ML53+ML54</f>
        <v>176290.5</v>
      </c>
      <c r="MM47" s="84">
        <f t="shared" si="1347"/>
        <v>0</v>
      </c>
      <c r="MN47" s="59">
        <f t="shared" si="1347"/>
        <v>7794</v>
      </c>
      <c r="MO47" s="59">
        <f t="shared" si="1347"/>
        <v>5237.32</v>
      </c>
      <c r="MP47" s="188">
        <f t="shared" ref="MP47" si="1356">MP48+MP49+MP50+MP51+MP52+MP53+MP54</f>
        <v>4500.26</v>
      </c>
      <c r="MQ47" s="84">
        <f t="shared" si="1347"/>
        <v>693568</v>
      </c>
      <c r="MR47" s="59">
        <f t="shared" si="1347"/>
        <v>656897</v>
      </c>
      <c r="MS47" s="59">
        <f t="shared" si="1347"/>
        <v>639030.55999999994</v>
      </c>
      <c r="MT47" s="188">
        <f t="shared" ref="MT47" si="1357">MT48+MT49+MT50+MT51+MT52+MT53+MT54</f>
        <v>621772.34</v>
      </c>
      <c r="MU47" s="84">
        <f t="shared" si="1347"/>
        <v>141592</v>
      </c>
      <c r="MV47" s="59">
        <f t="shared" si="1347"/>
        <v>145980.79999999999</v>
      </c>
      <c r="MW47" s="59">
        <f t="shared" si="1347"/>
        <v>135913.49</v>
      </c>
      <c r="MX47" s="188">
        <f t="shared" ref="MX47" si="1358">MX48+MX49+MX50+MX51+MX52+MX53+MX54</f>
        <v>131753.96</v>
      </c>
      <c r="MY47" s="84">
        <f t="shared" si="1347"/>
        <v>51379</v>
      </c>
      <c r="MZ47" s="59">
        <f t="shared" si="1347"/>
        <v>57119.199999999997</v>
      </c>
      <c r="NA47" s="59">
        <f t="shared" si="1347"/>
        <v>52883.61</v>
      </c>
      <c r="NB47" s="188">
        <f t="shared" ref="NB47" si="1359">NB48+NB49+NB50+NB51+NB52+NB53+NB54</f>
        <v>50811.38</v>
      </c>
      <c r="NC47" s="84">
        <f t="shared" si="1347"/>
        <v>288908</v>
      </c>
      <c r="ND47" s="59">
        <f t="shared" si="1347"/>
        <v>273363</v>
      </c>
      <c r="NE47" s="59">
        <f t="shared" si="1347"/>
        <v>278654.23</v>
      </c>
      <c r="NF47" s="188">
        <f t="shared" ref="NF47" si="1360">NF48+NF49+NF50+NF51+NF52+NF53+NF54</f>
        <v>269738.92</v>
      </c>
      <c r="NG47" s="84">
        <f t="shared" si="1347"/>
        <v>0</v>
      </c>
      <c r="NH47" s="59">
        <f t="shared" si="1347"/>
        <v>600</v>
      </c>
      <c r="NI47" s="59">
        <f t="shared" si="1347"/>
        <v>600</v>
      </c>
      <c r="NJ47" s="188">
        <f t="shared" ref="NJ47" si="1361">NJ48+NJ49+NJ50+NJ51+NJ52+NJ53+NJ54</f>
        <v>600</v>
      </c>
      <c r="NK47" s="84">
        <f t="shared" ref="NK47:PP47" si="1362">NK48+NK49+NK50+NK51+NK52+NK53+NK54</f>
        <v>0</v>
      </c>
      <c r="NL47" s="59">
        <f t="shared" si="1362"/>
        <v>0</v>
      </c>
      <c r="NM47" s="59">
        <f t="shared" si="1362"/>
        <v>0</v>
      </c>
      <c r="NN47" s="188">
        <f t="shared" ref="NN47" si="1363">NN48+NN49+NN50+NN51+NN52+NN53+NN54</f>
        <v>0</v>
      </c>
      <c r="NO47" s="84">
        <f>+NQ46</f>
        <v>0</v>
      </c>
      <c r="NP47" s="59">
        <f t="shared" ref="NP47:NU47" si="1364">NP48+NP49+NP50+NP51+NP52+NP53+NP54</f>
        <v>0</v>
      </c>
      <c r="NQ47" s="59">
        <f t="shared" si="1364"/>
        <v>0</v>
      </c>
      <c r="NR47" s="188">
        <f t="shared" ref="NR47" si="1365">NR48+NR49+NR50+NR51+NR52+NR53+NR54</f>
        <v>0</v>
      </c>
      <c r="NS47" s="84">
        <f t="shared" si="1364"/>
        <v>183807.4</v>
      </c>
      <c r="NT47" s="59">
        <f t="shared" si="1364"/>
        <v>183707.4</v>
      </c>
      <c r="NU47" s="59">
        <f t="shared" si="1364"/>
        <v>183162.55</v>
      </c>
      <c r="NV47" s="188">
        <f t="shared" ref="NV47" si="1366">NV48+NV49+NV50+NV51+NV52+NV53+NV54</f>
        <v>179225.72</v>
      </c>
      <c r="NW47" s="84">
        <f t="shared" si="1362"/>
        <v>0</v>
      </c>
      <c r="NX47" s="59">
        <f t="shared" si="1362"/>
        <v>0</v>
      </c>
      <c r="NY47" s="59">
        <f t="shared" si="1362"/>
        <v>0</v>
      </c>
      <c r="NZ47" s="188">
        <f t="shared" ref="NZ47" si="1367">NZ48+NZ49+NZ50+NZ51+NZ52+NZ53+NZ54</f>
        <v>0</v>
      </c>
      <c r="OA47" s="84">
        <f t="shared" ref="OA47:PM47" si="1368">OA48+OA49+OA50+OA51+OA52+OA53+OA54</f>
        <v>0</v>
      </c>
      <c r="OB47" s="59">
        <f t="shared" si="1368"/>
        <v>0</v>
      </c>
      <c r="OC47" s="59">
        <f t="shared" si="1368"/>
        <v>0</v>
      </c>
      <c r="OD47" s="59">
        <f t="shared" ref="OD47" si="1369">OD48+OD49+OD50+OD51+OD52+OD53+OD54</f>
        <v>0</v>
      </c>
      <c r="OE47" s="84">
        <f t="shared" si="1368"/>
        <v>0</v>
      </c>
      <c r="OF47" s="59">
        <f t="shared" si="1368"/>
        <v>0</v>
      </c>
      <c r="OG47" s="59">
        <f t="shared" si="1368"/>
        <v>0</v>
      </c>
      <c r="OH47" s="59">
        <f t="shared" ref="OH47" si="1370">OH48+OH49+OH50+OH51+OH52+OH53+OH54</f>
        <v>0</v>
      </c>
      <c r="OI47" s="84">
        <f t="shared" si="1368"/>
        <v>0</v>
      </c>
      <c r="OJ47" s="59">
        <f t="shared" si="1368"/>
        <v>0</v>
      </c>
      <c r="OK47" s="59">
        <f t="shared" si="1368"/>
        <v>0</v>
      </c>
      <c r="OL47" s="59">
        <f t="shared" ref="OL47" si="1371">OL48+OL49+OL50+OL51+OL52+OL53+OL54</f>
        <v>0</v>
      </c>
      <c r="OM47" s="84">
        <f t="shared" si="1368"/>
        <v>0</v>
      </c>
      <c r="ON47" s="59">
        <f t="shared" si="1368"/>
        <v>0</v>
      </c>
      <c r="OO47" s="59">
        <f t="shared" si="1368"/>
        <v>0</v>
      </c>
      <c r="OP47" s="59">
        <f t="shared" ref="OP47" si="1372">OP48+OP49+OP50+OP51+OP52+OP53+OP54</f>
        <v>0</v>
      </c>
      <c r="OQ47" s="199">
        <f t="shared" si="1368"/>
        <v>0</v>
      </c>
      <c r="OR47" s="59">
        <f t="shared" si="1368"/>
        <v>0</v>
      </c>
      <c r="OS47" s="59">
        <f t="shared" si="1368"/>
        <v>0</v>
      </c>
      <c r="OT47" s="59">
        <f t="shared" ref="OT47" si="1373">OT48+OT49+OT50+OT51+OT52+OT53+OT54</f>
        <v>0</v>
      </c>
      <c r="OU47" s="84">
        <f t="shared" si="1368"/>
        <v>0</v>
      </c>
      <c r="OV47" s="59">
        <f t="shared" si="1368"/>
        <v>0</v>
      </c>
      <c r="OW47" s="59">
        <f t="shared" si="1368"/>
        <v>0</v>
      </c>
      <c r="OX47" s="59">
        <f t="shared" ref="OX47" si="1374">OX48+OX49+OX50+OX51+OX52+OX53+OX54</f>
        <v>0</v>
      </c>
      <c r="OY47" s="199">
        <f t="shared" si="1368"/>
        <v>21098</v>
      </c>
      <c r="OZ47" s="59">
        <f t="shared" si="1368"/>
        <v>21098</v>
      </c>
      <c r="PA47" s="59">
        <f t="shared" si="1368"/>
        <v>21209.040000000001</v>
      </c>
      <c r="PB47" s="59">
        <f t="shared" ref="PB47" si="1375">PB48+PB49+PB50+PB51+PB52+PB53+PB54</f>
        <v>21097.56</v>
      </c>
      <c r="PC47" s="84">
        <f t="shared" si="1368"/>
        <v>19845</v>
      </c>
      <c r="PD47" s="59">
        <f t="shared" si="1368"/>
        <v>19845</v>
      </c>
      <c r="PE47" s="59">
        <f t="shared" si="1368"/>
        <v>19864.670000000002</v>
      </c>
      <c r="PF47" s="59">
        <f t="shared" ref="PF47" si="1376">PF48+PF49+PF50+PF51+PF52+PF53+PF54</f>
        <v>19736.670000000002</v>
      </c>
      <c r="PG47" s="199">
        <f t="shared" si="1368"/>
        <v>0</v>
      </c>
      <c r="PH47" s="59">
        <f t="shared" si="1368"/>
        <v>0</v>
      </c>
      <c r="PI47" s="59">
        <f t="shared" si="1368"/>
        <v>0</v>
      </c>
      <c r="PJ47" s="59">
        <f t="shared" ref="PJ47" si="1377">PJ48+PJ49+PJ50+PJ51+PJ52+PJ53+PJ54</f>
        <v>0</v>
      </c>
      <c r="PK47" s="84">
        <f t="shared" si="1368"/>
        <v>0</v>
      </c>
      <c r="PL47" s="59">
        <f t="shared" si="1368"/>
        <v>0</v>
      </c>
      <c r="PM47" s="59">
        <f t="shared" si="1368"/>
        <v>0</v>
      </c>
      <c r="PN47" s="59">
        <f t="shared" ref="PN47" si="1378">PN48+PN49+PN50+PN51+PN52+PN53+PN54</f>
        <v>0</v>
      </c>
      <c r="PO47" s="199">
        <f t="shared" si="1362"/>
        <v>0</v>
      </c>
      <c r="PP47" s="59">
        <f t="shared" si="1362"/>
        <v>0</v>
      </c>
      <c r="PQ47" s="59">
        <f t="shared" ref="PQ47:PY47" si="1379">PQ48+PQ49+PQ50+PQ51+PQ52+PQ53+PQ54</f>
        <v>0</v>
      </c>
      <c r="PR47" s="59">
        <f t="shared" ref="PR47" si="1380">PR48+PR49+PR50+PR51+PR52+PR53+PR54</f>
        <v>0</v>
      </c>
      <c r="PS47" s="84">
        <f>PS48+PS49+PS50+PS51+PS52+PS53+PS54</f>
        <v>28788</v>
      </c>
      <c r="PT47" s="59">
        <f>PT48+PT49+PT50+PT51+PT52+PT53+PT54</f>
        <v>32321</v>
      </c>
      <c r="PU47" s="59">
        <f>PU48+PU49+PU50+PU51+PU52+PU53+PU54</f>
        <v>27657.66</v>
      </c>
      <c r="PV47" s="59">
        <f>PV48+PV49+PV50+PV51+PV52+PV53+PV54</f>
        <v>27359.7</v>
      </c>
      <c r="PW47" s="199">
        <f t="shared" si="1379"/>
        <v>0</v>
      </c>
      <c r="PX47" s="59">
        <f t="shared" si="1379"/>
        <v>0</v>
      </c>
      <c r="PY47" s="59">
        <f t="shared" si="1379"/>
        <v>0</v>
      </c>
      <c r="PZ47" s="59">
        <f t="shared" ref="PZ47" si="1381">PZ48+PZ49+PZ50+PZ51+PZ52+PZ53+PZ54</f>
        <v>0</v>
      </c>
      <c r="QA47" s="84">
        <f t="shared" ref="QA47:RP47" si="1382">QA48+QA49+QA50+QA51+QA52+QA53+QA54</f>
        <v>0</v>
      </c>
      <c r="QB47" s="59">
        <f t="shared" si="1382"/>
        <v>0</v>
      </c>
      <c r="QC47" s="59">
        <f t="shared" si="1382"/>
        <v>0</v>
      </c>
      <c r="QD47" s="59">
        <f t="shared" ref="QD47" si="1383">QD48+QD49+QD50+QD51+QD52+QD53+QD54</f>
        <v>0</v>
      </c>
      <c r="QE47" s="199">
        <f t="shared" si="1382"/>
        <v>0</v>
      </c>
      <c r="QF47" s="59">
        <f t="shared" si="1382"/>
        <v>0</v>
      </c>
      <c r="QG47" s="59">
        <f t="shared" si="1382"/>
        <v>0</v>
      </c>
      <c r="QH47" s="59">
        <f t="shared" ref="QH47" si="1384">QH48+QH49+QH50+QH51+QH52+QH53+QH54</f>
        <v>0</v>
      </c>
      <c r="QI47" s="84">
        <f t="shared" si="1382"/>
        <v>17703</v>
      </c>
      <c r="QJ47" s="59">
        <f t="shared" si="1382"/>
        <v>19586</v>
      </c>
      <c r="QK47" s="59">
        <f t="shared" si="1382"/>
        <v>15759.22</v>
      </c>
      <c r="QL47" s="59">
        <f t="shared" ref="QL47" si="1385">QL48+QL49+QL50+QL51+QL52+QL53+QL54</f>
        <v>15423.18</v>
      </c>
      <c r="QM47" s="199">
        <f t="shared" si="1382"/>
        <v>0</v>
      </c>
      <c r="QN47" s="59">
        <f t="shared" si="1382"/>
        <v>0</v>
      </c>
      <c r="QO47" s="59">
        <f t="shared" si="1382"/>
        <v>0</v>
      </c>
      <c r="QP47" s="59">
        <f t="shared" ref="QP47" si="1386">QP48+QP49+QP50+QP51+QP52+QP53+QP54</f>
        <v>0</v>
      </c>
      <c r="QQ47" s="199">
        <f t="shared" si="1382"/>
        <v>0</v>
      </c>
      <c r="QR47" s="59">
        <f t="shared" si="1382"/>
        <v>0</v>
      </c>
      <c r="QS47" s="59">
        <f t="shared" si="1382"/>
        <v>0</v>
      </c>
      <c r="QT47" s="59">
        <f t="shared" ref="QT47" si="1387">QT48+QT49+QT50+QT51+QT52+QT53+QT54</f>
        <v>0</v>
      </c>
      <c r="QU47" s="199">
        <f t="shared" si="1382"/>
        <v>0</v>
      </c>
      <c r="QV47" s="59">
        <f t="shared" si="1382"/>
        <v>0</v>
      </c>
      <c r="QW47" s="59">
        <f t="shared" si="1382"/>
        <v>0</v>
      </c>
      <c r="QX47" s="59">
        <f t="shared" ref="QX47" si="1388">QX48+QX49+QX50+QX51+QX52+QX53+QX54</f>
        <v>0</v>
      </c>
      <c r="QY47" s="199">
        <f t="shared" si="1382"/>
        <v>0</v>
      </c>
      <c r="QZ47" s="59">
        <f t="shared" si="1382"/>
        <v>80815.199999999997</v>
      </c>
      <c r="RA47" s="59">
        <f t="shared" si="1382"/>
        <v>31395.21</v>
      </c>
      <c r="RB47" s="59">
        <f t="shared" ref="RB47" si="1389">RB48+RB49+RB50+RB51+RB52+RB53+RB54</f>
        <v>28741.59</v>
      </c>
      <c r="RC47" s="84">
        <f t="shared" si="1382"/>
        <v>84031.75</v>
      </c>
      <c r="RD47" s="59">
        <f t="shared" si="1382"/>
        <v>84031.75</v>
      </c>
      <c r="RE47" s="59">
        <f t="shared" si="1382"/>
        <v>65183.08</v>
      </c>
      <c r="RF47" s="59">
        <f t="shared" ref="RF47" si="1390">RF48+RF49+RF50+RF51+RF52+RF53+RF54</f>
        <v>63939.38</v>
      </c>
      <c r="RG47" s="199">
        <f t="shared" si="1382"/>
        <v>0</v>
      </c>
      <c r="RH47" s="59">
        <f t="shared" si="1382"/>
        <v>0</v>
      </c>
      <c r="RI47" s="59">
        <f t="shared" si="1382"/>
        <v>0</v>
      </c>
      <c r="RJ47" s="59">
        <f t="shared" ref="RJ47" si="1391">RJ48+RJ49+RJ50+RJ51+RJ52+RJ53+RJ54</f>
        <v>0</v>
      </c>
      <c r="RK47" s="84">
        <f t="shared" si="1382"/>
        <v>4780</v>
      </c>
      <c r="RL47" s="59">
        <f t="shared" si="1382"/>
        <v>4780</v>
      </c>
      <c r="RM47" s="59">
        <f t="shared" si="1382"/>
        <v>4767.58</v>
      </c>
      <c r="RN47" s="59">
        <f t="shared" ref="RN47" si="1392">RN48+RN49+RN50+RN51+RN52+RN53+RN54</f>
        <v>4768.66</v>
      </c>
      <c r="RO47" s="365">
        <f t="shared" si="1382"/>
        <v>4352</v>
      </c>
      <c r="RP47" s="299">
        <f t="shared" si="1382"/>
        <v>4352</v>
      </c>
      <c r="RQ47" s="299">
        <f t="shared" ref="RQ47:TG47" si="1393">RQ48+RQ49+RQ50+RQ51+RQ52+RQ53+RQ54</f>
        <v>4334.67</v>
      </c>
      <c r="RR47" s="299">
        <f t="shared" ref="RR47" si="1394">RR48+RR49+RR50+RR51+RR52+RR53+RR54</f>
        <v>4351.21</v>
      </c>
      <c r="RS47" s="365">
        <f t="shared" si="1393"/>
        <v>5138</v>
      </c>
      <c r="RT47" s="299">
        <f t="shared" si="1393"/>
        <v>5138</v>
      </c>
      <c r="RU47" s="299">
        <f t="shared" si="1393"/>
        <v>5078.54</v>
      </c>
      <c r="RV47" s="299">
        <f t="shared" ref="RV47" si="1395">RV48+RV49+RV50+RV51+RV52+RV53+RV54</f>
        <v>5073.57</v>
      </c>
      <c r="RW47" s="59">
        <f t="shared" si="1393"/>
        <v>8670</v>
      </c>
      <c r="RX47" s="59">
        <f t="shared" si="1393"/>
        <v>8028</v>
      </c>
      <c r="RY47" s="59">
        <f t="shared" si="1393"/>
        <v>8077.47</v>
      </c>
      <c r="RZ47" s="59">
        <f t="shared" ref="RZ47" si="1396">RZ48+RZ49+RZ50+RZ51+RZ52+RZ53+RZ54</f>
        <v>8028</v>
      </c>
      <c r="SA47" s="84">
        <f t="shared" si="1393"/>
        <v>0</v>
      </c>
      <c r="SB47" s="59">
        <f t="shared" si="1393"/>
        <v>0</v>
      </c>
      <c r="SC47" s="59">
        <f t="shared" si="1393"/>
        <v>0</v>
      </c>
      <c r="SD47" s="59">
        <f t="shared" ref="SD47" si="1397">SD48+SD49+SD50+SD51+SD52+SD53+SD54</f>
        <v>0</v>
      </c>
      <c r="SE47" s="199">
        <f t="shared" si="1393"/>
        <v>0</v>
      </c>
      <c r="SF47" s="59">
        <f t="shared" si="1393"/>
        <v>0</v>
      </c>
      <c r="SG47" s="59">
        <f t="shared" si="1393"/>
        <v>0</v>
      </c>
      <c r="SH47" s="59">
        <f t="shared" ref="SH47" si="1398">SH48+SH49+SH50+SH51+SH52+SH53+SH54</f>
        <v>0</v>
      </c>
      <c r="SI47" s="199">
        <f t="shared" si="1393"/>
        <v>0</v>
      </c>
      <c r="SJ47" s="59">
        <f t="shared" si="1393"/>
        <v>0</v>
      </c>
      <c r="SK47" s="59">
        <f t="shared" si="1393"/>
        <v>0</v>
      </c>
      <c r="SL47" s="59">
        <f t="shared" ref="SL47" si="1399">SL48+SL49+SL50+SL51+SL52+SL53+SL54</f>
        <v>0</v>
      </c>
      <c r="SM47" s="199">
        <f t="shared" si="1393"/>
        <v>0</v>
      </c>
      <c r="SN47" s="59">
        <f t="shared" si="1393"/>
        <v>0</v>
      </c>
      <c r="SO47" s="59">
        <f t="shared" si="1393"/>
        <v>0</v>
      </c>
      <c r="SP47" s="59">
        <f t="shared" ref="SP47" si="1400">SP48+SP49+SP50+SP51+SP52+SP53+SP54</f>
        <v>0</v>
      </c>
      <c r="SQ47" s="199">
        <f t="shared" si="1393"/>
        <v>883.08</v>
      </c>
      <c r="SR47" s="59">
        <f t="shared" si="1393"/>
        <v>883.08</v>
      </c>
      <c r="SS47" s="59">
        <f t="shared" si="1393"/>
        <v>365.40000000000003</v>
      </c>
      <c r="ST47" s="59">
        <f t="shared" ref="ST47" si="1401">ST48+ST49+ST50+ST51+ST52+ST53+ST54</f>
        <v>351.90999999999997</v>
      </c>
      <c r="SU47" s="199">
        <f t="shared" si="1393"/>
        <v>0</v>
      </c>
      <c r="SV47" s="59">
        <f t="shared" si="1393"/>
        <v>2007</v>
      </c>
      <c r="SW47" s="59">
        <f t="shared" si="1393"/>
        <v>0</v>
      </c>
      <c r="SX47" s="59">
        <f t="shared" ref="SX47" si="1402">SX48+SX49+SX50+SX51+SX52+SX53+SX54</f>
        <v>0</v>
      </c>
      <c r="SY47" s="199">
        <f t="shared" si="1393"/>
        <v>0</v>
      </c>
      <c r="SZ47" s="59">
        <f t="shared" si="1393"/>
        <v>0</v>
      </c>
      <c r="TA47" s="59">
        <f t="shared" si="1393"/>
        <v>641.97</v>
      </c>
      <c r="TB47" s="199">
        <f t="shared" ref="TB47" si="1403">TB48+TB49+TB50+TB51+TB52+TB53+TB54</f>
        <v>0</v>
      </c>
      <c r="TC47" s="199">
        <f t="shared" si="1393"/>
        <v>12000</v>
      </c>
      <c r="TD47" s="59">
        <f t="shared" si="1393"/>
        <v>19000</v>
      </c>
      <c r="TE47" s="59">
        <f t="shared" si="1393"/>
        <v>5865.82</v>
      </c>
      <c r="TF47" s="59">
        <f t="shared" ref="TF47" si="1404">TF48+TF49+TF50+TF51+TF52+TF53+TF54</f>
        <v>6489.3</v>
      </c>
      <c r="TG47" s="199">
        <f t="shared" si="1393"/>
        <v>131659</v>
      </c>
      <c r="TH47" s="59">
        <f t="shared" ref="TH47:TI47" si="1405">TH48+TH49+TH50+TH51+TH52+TH53+TH54</f>
        <v>120406</v>
      </c>
      <c r="TI47" s="59">
        <f t="shared" si="1405"/>
        <v>109663.59</v>
      </c>
      <c r="TJ47" s="85">
        <f t="shared" ref="TJ47:TM47" si="1406">TJ48+TJ49+TJ50+TJ51+TJ52+TJ53+TJ54</f>
        <v>106186.32</v>
      </c>
      <c r="TK47" s="199">
        <f t="shared" si="1406"/>
        <v>20996</v>
      </c>
      <c r="TL47" s="59">
        <f t="shared" si="1406"/>
        <v>0</v>
      </c>
      <c r="TM47" s="59">
        <f t="shared" si="1406"/>
        <v>0</v>
      </c>
      <c r="TN47" s="85">
        <f t="shared" ref="TN47:TR47" si="1407">TN48+TN49+TN50+TN51+TN52+TN53+TN54</f>
        <v>0</v>
      </c>
      <c r="TO47" s="199">
        <f t="shared" si="1407"/>
        <v>26760</v>
      </c>
      <c r="TP47" s="59">
        <f t="shared" si="1407"/>
        <v>0</v>
      </c>
      <c r="TQ47" s="59">
        <f t="shared" si="1407"/>
        <v>0</v>
      </c>
      <c r="TR47" s="85">
        <f t="shared" si="1407"/>
        <v>0</v>
      </c>
      <c r="TS47" s="277"/>
      <c r="TT47" s="277"/>
      <c r="TU47" s="277"/>
      <c r="TV47" s="277"/>
      <c r="TW47" s="277"/>
      <c r="TX47" s="277"/>
      <c r="TY47" s="277"/>
    </row>
    <row r="48" spans="1:545" outlineLevel="1" x14ac:dyDescent="0.2">
      <c r="A48" s="101" t="s">
        <v>354</v>
      </c>
      <c r="B48" s="102" t="s">
        <v>355</v>
      </c>
      <c r="C48" s="186">
        <f>G48+K48+O48+S48+W48+AA48+AE48+AI48+AM48+AQ48+AU48+AY48+BC48+BG48+BK48+BO48+BS48+BW48+CA48+CE48+CI48+CM48+CQ48+CU48+CY48+DC48+DG48+DK48+DO48+DS48+DW48+EA48+EE48+EI48+EM48+EQ48+EU48+EY48+FC48+FG48+FK48+FO48+FS48+FW48+GA48+GE48+GI48+GM48+GQ48+GU48+GY48+HC48+HG48+HK48+HO48+HS48+HW48+IA48+IE48+II48+IM48+IQ48+IU48+IY48+JC48+JG48+JK48+JO48+JS48+JW48+KA48+KE48+KI48+KM48+KQ48+KU48+KY48+LC48+LG48+LK48+LO48+LS48+LW48+MA48+ME48+MI48+MM48+MQ48+MU48+MY48+NC48+NG48+NK48+NO48+NS48+NW48+OA48+OE48+OI48+OM48+OQ48+OU48+OY48+PC48+PG48+PK48+PO48+PS48+PW48+QA48+QE48+QI48+QM48+QQ48+QU48+QY48+RC48+RG48+RK48+RO48+RS48+RW48+SA48+SE48+SI48+SM48+SQ48+SU48+SY48+TC48+TG48+TK48+TO48</f>
        <v>147000</v>
      </c>
      <c r="D48" s="186">
        <f t="shared" ref="D48:F48" si="1408">H48+L48+P48+T48+X48+AB48+AF48+AJ48+AN48+AR48+AV48+AZ48+BD48+BH48+BL48+BP48+BT48+BX48+CB48+CF48+CJ48+CN48+CR48+CV48+CZ48+DD48+DH48+DL48+DP48+DT48+DX48+EB48+EF48+EJ48+EN48+ER48+EV48+EZ48+FD48+FH48+FL48+FP48+FT48+FX48+GB48+GF48+GJ48+GN48+GR48+GV48+GZ48+HD48+HH48+HL48+HP48+HT48+HX48+IB48+IF48+IJ48+IN48+IR48+IV48+IZ48+JD48+JH48+JL48+JP48+JT48+JX48+KB48+KF48+KJ48+KN48+KR48+KV48+KZ48+LD48+LH48+LL48+LP48+LT48+LX48+MB48+MF48+MJ48+MN48+MR48+MV48+MZ48+ND48+NH48+NL48+NP48+NT48+NX48+OB48+OF48+OJ48+ON48+OR48+OV48+OZ48+PD48+PH48+PL48+PP48+PT48+PX48+QB48+QF48+QJ48+QN48+QR48+QV48+QZ48+RD48+RH48+RL48+RP48+RT48+RX48+SB48+SF48+SJ48+SN48+SR48+SV48+SZ48+TD48+TH48+TL48+TP48</f>
        <v>136600</v>
      </c>
      <c r="E48" s="186">
        <f t="shared" si="1408"/>
        <v>143378.29999999999</v>
      </c>
      <c r="F48" s="186">
        <f t="shared" si="1408"/>
        <v>139187.19</v>
      </c>
      <c r="G48" s="88">
        <v>47000</v>
      </c>
      <c r="H48" s="63">
        <v>36600</v>
      </c>
      <c r="I48" s="63">
        <v>45371.91</v>
      </c>
      <c r="J48" s="63">
        <v>44887.65</v>
      </c>
      <c r="K48" s="88">
        <v>100000</v>
      </c>
      <c r="L48" s="63">
        <v>100000</v>
      </c>
      <c r="M48" s="63">
        <v>98006.39</v>
      </c>
      <c r="N48" s="63">
        <v>94299.54</v>
      </c>
      <c r="O48" s="88"/>
      <c r="P48" s="63"/>
      <c r="Q48" s="63"/>
      <c r="R48" s="63"/>
      <c r="S48" s="88"/>
      <c r="T48" s="63"/>
      <c r="U48" s="63"/>
      <c r="V48" s="63"/>
      <c r="W48" s="88"/>
      <c r="X48" s="63"/>
      <c r="Y48" s="63"/>
      <c r="Z48" s="63"/>
      <c r="AA48" s="88"/>
      <c r="AB48" s="63"/>
      <c r="AC48" s="63"/>
      <c r="AD48" s="63"/>
      <c r="AE48" s="88"/>
      <c r="AF48" s="63"/>
      <c r="AG48" s="63"/>
      <c r="AH48" s="63"/>
      <c r="AI48" s="88"/>
      <c r="AJ48" s="63"/>
      <c r="AK48" s="63"/>
      <c r="AL48" s="63"/>
      <c r="AM48" s="88"/>
      <c r="AN48" s="63"/>
      <c r="AO48" s="63"/>
      <c r="AP48" s="63"/>
      <c r="AQ48" s="88"/>
      <c r="AR48" s="63"/>
      <c r="AS48" s="63"/>
      <c r="AT48" s="63"/>
      <c r="AU48" s="88"/>
      <c r="AV48" s="63"/>
      <c r="AW48" s="63"/>
      <c r="AX48" s="63"/>
      <c r="AY48" s="88"/>
      <c r="AZ48" s="63"/>
      <c r="BA48" s="63"/>
      <c r="BB48" s="63"/>
      <c r="BC48" s="88"/>
      <c r="BD48" s="63"/>
      <c r="BE48" s="63"/>
      <c r="BF48" s="63"/>
      <c r="BG48" s="88"/>
      <c r="BH48" s="63"/>
      <c r="BI48" s="63"/>
      <c r="BJ48" s="63"/>
      <c r="BK48" s="88"/>
      <c r="BL48" s="63"/>
      <c r="BM48" s="63"/>
      <c r="BN48" s="63"/>
      <c r="BO48" s="88"/>
      <c r="BP48" s="63"/>
      <c r="BQ48" s="63"/>
      <c r="BR48" s="63"/>
      <c r="BS48" s="88"/>
      <c r="BT48" s="63"/>
      <c r="BU48" s="63"/>
      <c r="BV48" s="63"/>
      <c r="BW48" s="88"/>
      <c r="BX48" s="63"/>
      <c r="BY48" s="63"/>
      <c r="BZ48" s="63"/>
      <c r="CA48" s="88"/>
      <c r="CB48" s="63"/>
      <c r="CC48" s="63"/>
      <c r="CD48" s="63"/>
      <c r="CE48" s="88"/>
      <c r="CF48" s="63"/>
      <c r="CG48" s="63"/>
      <c r="CH48" s="63"/>
      <c r="CI48" s="88"/>
      <c r="CJ48" s="63"/>
      <c r="CK48" s="63"/>
      <c r="CL48" s="63"/>
      <c r="CM48" s="88"/>
      <c r="CN48" s="63"/>
      <c r="CO48" s="63"/>
      <c r="CP48" s="63"/>
      <c r="CQ48" s="88"/>
      <c r="CR48" s="63"/>
      <c r="CS48" s="63"/>
      <c r="CT48" s="63"/>
      <c r="CU48" s="88"/>
      <c r="CV48" s="63"/>
      <c r="CW48" s="63"/>
      <c r="CX48" s="63"/>
      <c r="CY48" s="88"/>
      <c r="CZ48" s="63"/>
      <c r="DA48" s="63"/>
      <c r="DB48" s="63"/>
      <c r="DC48" s="88"/>
      <c r="DD48" s="63"/>
      <c r="DE48" s="63"/>
      <c r="DF48" s="63"/>
      <c r="DG48" s="88"/>
      <c r="DH48" s="63"/>
      <c r="DI48" s="63"/>
      <c r="DJ48" s="63"/>
      <c r="DK48" s="88"/>
      <c r="DL48" s="63"/>
      <c r="DM48" s="63"/>
      <c r="DN48" s="63"/>
      <c r="DO48" s="88"/>
      <c r="DP48" s="63"/>
      <c r="DQ48" s="63"/>
      <c r="DR48" s="63"/>
      <c r="DS48" s="88"/>
      <c r="DT48" s="63"/>
      <c r="DU48" s="63"/>
      <c r="DV48" s="63"/>
      <c r="DW48" s="88"/>
      <c r="DX48" s="63"/>
      <c r="DY48" s="63"/>
      <c r="DZ48" s="63"/>
      <c r="EA48" s="88"/>
      <c r="EB48" s="63"/>
      <c r="EC48" s="63"/>
      <c r="ED48" s="63"/>
      <c r="EE48" s="88"/>
      <c r="EF48" s="63"/>
      <c r="EG48" s="63"/>
      <c r="EH48" s="63"/>
      <c r="EI48" s="88"/>
      <c r="EJ48" s="63"/>
      <c r="EK48" s="63"/>
      <c r="EL48" s="63"/>
      <c r="EM48" s="88"/>
      <c r="EN48" s="63"/>
      <c r="EO48" s="63"/>
      <c r="EP48" s="63"/>
      <c r="EQ48" s="88"/>
      <c r="ER48" s="63"/>
      <c r="ES48" s="63"/>
      <c r="ET48" s="63"/>
      <c r="EU48" s="88"/>
      <c r="EV48" s="63"/>
      <c r="EW48" s="63"/>
      <c r="EX48" s="63"/>
      <c r="EY48" s="88"/>
      <c r="EZ48" s="63"/>
      <c r="FA48" s="63"/>
      <c r="FB48" s="63"/>
      <c r="FC48" s="88"/>
      <c r="FD48" s="63"/>
      <c r="FE48" s="63"/>
      <c r="FF48" s="63"/>
      <c r="FG48" s="88"/>
      <c r="FH48" s="63"/>
      <c r="FI48" s="63"/>
      <c r="FJ48" s="63"/>
      <c r="FK48" s="88"/>
      <c r="FL48" s="63"/>
      <c r="FM48" s="63"/>
      <c r="FN48" s="63"/>
      <c r="FO48" s="88"/>
      <c r="FP48" s="63"/>
      <c r="FQ48" s="63"/>
      <c r="FR48" s="63"/>
      <c r="FS48" s="198"/>
      <c r="FT48" s="63"/>
      <c r="FU48" s="63"/>
      <c r="FV48" s="187"/>
      <c r="FW48" s="88"/>
      <c r="FX48" s="63"/>
      <c r="FY48" s="63"/>
      <c r="FZ48" s="187"/>
      <c r="GA48" s="88"/>
      <c r="GB48" s="63"/>
      <c r="GC48" s="63"/>
      <c r="GD48" s="187"/>
      <c r="GE48" s="88"/>
      <c r="GF48" s="63"/>
      <c r="GG48" s="63"/>
      <c r="GH48" s="187"/>
      <c r="GI48" s="117"/>
      <c r="GJ48" s="63"/>
      <c r="GK48" s="63"/>
      <c r="GL48" s="187"/>
      <c r="GM48" s="88"/>
      <c r="GN48" s="63"/>
      <c r="GO48" s="63"/>
      <c r="GP48" s="63"/>
      <c r="GQ48" s="88"/>
      <c r="GR48" s="63"/>
      <c r="GS48" s="63"/>
      <c r="GT48" s="63"/>
      <c r="GU48" s="88"/>
      <c r="GV48" s="63"/>
      <c r="GW48" s="63"/>
      <c r="GX48" s="63"/>
      <c r="GY48" s="88"/>
      <c r="GZ48" s="63"/>
      <c r="HA48" s="63"/>
      <c r="HB48" s="63"/>
      <c r="HC48" s="88"/>
      <c r="HD48" s="63"/>
      <c r="HE48" s="63"/>
      <c r="HF48" s="63"/>
      <c r="HG48" s="88"/>
      <c r="HH48" s="63"/>
      <c r="HI48" s="63"/>
      <c r="HJ48" s="63"/>
      <c r="HK48" s="88"/>
      <c r="HL48" s="63"/>
      <c r="HM48" s="63"/>
      <c r="HN48" s="63"/>
      <c r="HO48" s="88"/>
      <c r="HP48" s="63"/>
      <c r="HQ48" s="63"/>
      <c r="HR48" s="63"/>
      <c r="HS48" s="88"/>
      <c r="HT48" s="63"/>
      <c r="HU48" s="63"/>
      <c r="HV48" s="63"/>
      <c r="HW48" s="88"/>
      <c r="HX48" s="63"/>
      <c r="HY48" s="63"/>
      <c r="HZ48" s="63"/>
      <c r="IA48" s="88"/>
      <c r="IB48" s="63"/>
      <c r="IC48" s="63"/>
      <c r="ID48" s="63"/>
      <c r="IE48" s="88"/>
      <c r="IF48" s="63"/>
      <c r="IG48" s="63"/>
      <c r="IH48" s="63"/>
      <c r="II48" s="88"/>
      <c r="IJ48" s="63"/>
      <c r="IK48" s="63"/>
      <c r="IL48" s="63"/>
      <c r="IM48" s="88"/>
      <c r="IN48" s="63"/>
      <c r="IO48" s="63"/>
      <c r="IP48" s="63"/>
      <c r="IQ48" s="88"/>
      <c r="IR48" s="63"/>
      <c r="IS48" s="63"/>
      <c r="IT48" s="63"/>
      <c r="IU48" s="88"/>
      <c r="IV48" s="63"/>
      <c r="IW48" s="63"/>
      <c r="IX48" s="63"/>
      <c r="IY48" s="88"/>
      <c r="IZ48" s="63"/>
      <c r="JA48" s="63"/>
      <c r="JB48" s="63"/>
      <c r="JC48" s="88"/>
      <c r="JD48" s="63"/>
      <c r="JE48" s="63"/>
      <c r="JF48" s="63"/>
      <c r="JG48" s="88"/>
      <c r="JH48" s="63"/>
      <c r="JI48" s="63"/>
      <c r="JJ48" s="63"/>
      <c r="JK48" s="88"/>
      <c r="JL48" s="63"/>
      <c r="JM48" s="63"/>
      <c r="JN48" s="63"/>
      <c r="JO48" s="88"/>
      <c r="JP48" s="63"/>
      <c r="JQ48" s="63"/>
      <c r="JR48" s="63"/>
      <c r="JS48" s="88"/>
      <c r="JT48" s="63"/>
      <c r="JU48" s="63"/>
      <c r="JV48" s="63"/>
      <c r="JW48" s="63"/>
      <c r="JX48" s="63"/>
      <c r="JY48" s="63"/>
      <c r="JZ48" s="63"/>
      <c r="KA48" s="88"/>
      <c r="KB48" s="63"/>
      <c r="KC48" s="63"/>
      <c r="KD48" s="187"/>
      <c r="KE48" s="88"/>
      <c r="KF48" s="63"/>
      <c r="KG48" s="63"/>
      <c r="KH48" s="187"/>
      <c r="KI48" s="88"/>
      <c r="KJ48" s="63"/>
      <c r="KK48" s="63"/>
      <c r="KL48" s="187"/>
      <c r="KM48" s="88"/>
      <c r="KN48" s="63"/>
      <c r="KO48" s="63"/>
      <c r="KP48" s="187"/>
      <c r="KQ48" s="88"/>
      <c r="KR48" s="63"/>
      <c r="KS48" s="63"/>
      <c r="KT48" s="187"/>
      <c r="KU48" s="88"/>
      <c r="KV48" s="63"/>
      <c r="KW48" s="63"/>
      <c r="KX48" s="187"/>
      <c r="KY48" s="88"/>
      <c r="KZ48" s="63"/>
      <c r="LA48" s="63"/>
      <c r="LB48" s="187"/>
      <c r="LC48" s="88"/>
      <c r="LD48" s="63"/>
      <c r="LE48" s="63"/>
      <c r="LF48" s="187"/>
      <c r="LG48" s="88"/>
      <c r="LH48" s="63"/>
      <c r="LI48" s="63"/>
      <c r="LJ48" s="187"/>
      <c r="LK48" s="88"/>
      <c r="LL48" s="63"/>
      <c r="LM48" s="63"/>
      <c r="LN48" s="187"/>
      <c r="LO48" s="88"/>
      <c r="LP48" s="63"/>
      <c r="LQ48" s="63"/>
      <c r="LR48" s="187"/>
      <c r="LS48" s="88"/>
      <c r="LT48" s="63"/>
      <c r="LU48" s="63"/>
      <c r="LV48" s="187"/>
      <c r="LW48" s="88"/>
      <c r="LX48" s="63"/>
      <c r="LY48" s="63"/>
      <c r="LZ48" s="187"/>
      <c r="MA48" s="88"/>
      <c r="MB48" s="63"/>
      <c r="MC48" s="63"/>
      <c r="MD48" s="187"/>
      <c r="ME48" s="88"/>
      <c r="MF48" s="63"/>
      <c r="MG48" s="63"/>
      <c r="MH48" s="187"/>
      <c r="MI48" s="88"/>
      <c r="MJ48" s="63"/>
      <c r="MK48" s="63"/>
      <c r="ML48" s="187"/>
      <c r="MM48" s="88"/>
      <c r="MN48" s="63"/>
      <c r="MO48" s="63"/>
      <c r="MP48" s="187"/>
      <c r="MQ48" s="88"/>
      <c r="MR48" s="63"/>
      <c r="MS48" s="63"/>
      <c r="MT48" s="187"/>
      <c r="MU48" s="88"/>
      <c r="MV48" s="63"/>
      <c r="MW48" s="63"/>
      <c r="MX48" s="187"/>
      <c r="MY48" s="88"/>
      <c r="MZ48" s="63"/>
      <c r="NA48" s="63"/>
      <c r="NB48" s="187"/>
      <c r="NC48" s="88"/>
      <c r="ND48" s="63"/>
      <c r="NE48" s="63"/>
      <c r="NF48" s="187"/>
      <c r="NG48" s="88"/>
      <c r="NH48" s="63"/>
      <c r="NI48" s="63"/>
      <c r="NJ48" s="187"/>
      <c r="NK48" s="88"/>
      <c r="NL48" s="63"/>
      <c r="NM48" s="63"/>
      <c r="NN48" s="187"/>
      <c r="NO48" s="88"/>
      <c r="NP48" s="63"/>
      <c r="NQ48" s="63"/>
      <c r="NR48" s="187"/>
      <c r="NS48" s="88"/>
      <c r="NT48" s="63"/>
      <c r="NU48" s="63"/>
      <c r="NV48" s="187"/>
      <c r="NW48" s="88"/>
      <c r="NX48" s="63"/>
      <c r="NY48" s="63"/>
      <c r="NZ48" s="187"/>
      <c r="OA48" s="88"/>
      <c r="OB48" s="63"/>
      <c r="OC48" s="63"/>
      <c r="OD48" s="63"/>
      <c r="OE48" s="88"/>
      <c r="OF48" s="63"/>
      <c r="OG48" s="63"/>
      <c r="OH48" s="63"/>
      <c r="OI48" s="88"/>
      <c r="OJ48" s="63"/>
      <c r="OK48" s="63"/>
      <c r="OL48" s="63"/>
      <c r="OM48" s="88"/>
      <c r="ON48" s="63"/>
      <c r="OO48" s="63"/>
      <c r="OP48" s="63"/>
      <c r="OQ48" s="198"/>
      <c r="OR48" s="63"/>
      <c r="OS48" s="63"/>
      <c r="OT48" s="63"/>
      <c r="OU48" s="88"/>
      <c r="OV48" s="63"/>
      <c r="OW48" s="63"/>
      <c r="OX48" s="63"/>
      <c r="OY48" s="198"/>
      <c r="OZ48" s="63"/>
      <c r="PA48" s="63"/>
      <c r="PB48" s="63"/>
      <c r="PC48" s="88"/>
      <c r="PD48" s="63"/>
      <c r="PE48" s="63"/>
      <c r="PF48" s="63"/>
      <c r="PG48" s="198"/>
      <c r="PH48" s="63"/>
      <c r="PI48" s="63"/>
      <c r="PJ48" s="63"/>
      <c r="PK48" s="88"/>
      <c r="PL48" s="63"/>
      <c r="PM48" s="63"/>
      <c r="PN48" s="63"/>
      <c r="PO48" s="198"/>
      <c r="PP48" s="63"/>
      <c r="PQ48" s="63"/>
      <c r="PR48" s="63"/>
      <c r="PS48" s="88"/>
      <c r="PT48" s="63"/>
      <c r="PU48" s="63"/>
      <c r="PV48" s="63"/>
      <c r="PW48" s="198"/>
      <c r="PX48" s="63"/>
      <c r="PY48" s="63"/>
      <c r="PZ48" s="63"/>
      <c r="QA48" s="88"/>
      <c r="QB48" s="63"/>
      <c r="QC48" s="63"/>
      <c r="QD48" s="63"/>
      <c r="QE48" s="198"/>
      <c r="QF48" s="63"/>
      <c r="QG48" s="63"/>
      <c r="QH48" s="63"/>
      <c r="QI48" s="88"/>
      <c r="QJ48" s="63"/>
      <c r="QK48" s="63"/>
      <c r="QL48" s="63"/>
      <c r="QM48" s="198"/>
      <c r="QN48" s="63"/>
      <c r="QO48" s="63"/>
      <c r="QP48" s="63"/>
      <c r="QQ48" s="198"/>
      <c r="QR48" s="63"/>
      <c r="QS48" s="63"/>
      <c r="QT48" s="63"/>
      <c r="QU48" s="198"/>
      <c r="QV48" s="63"/>
      <c r="QW48" s="63"/>
      <c r="QX48" s="63"/>
      <c r="QY48" s="198"/>
      <c r="QZ48" s="63"/>
      <c r="RA48" s="63"/>
      <c r="RB48" s="63"/>
      <c r="RC48" s="88"/>
      <c r="RD48" s="63"/>
      <c r="RE48" s="63"/>
      <c r="RF48" s="63"/>
      <c r="RG48" s="198"/>
      <c r="RH48" s="63"/>
      <c r="RI48" s="63"/>
      <c r="RJ48" s="63"/>
      <c r="RK48" s="88"/>
      <c r="RL48" s="63"/>
      <c r="RM48" s="63"/>
      <c r="RN48" s="63"/>
      <c r="RO48" s="198"/>
      <c r="RP48" s="63"/>
      <c r="RQ48" s="63"/>
      <c r="RR48" s="63"/>
      <c r="RS48" s="198"/>
      <c r="RT48" s="63"/>
      <c r="RU48" s="63"/>
      <c r="RV48" s="63"/>
      <c r="RW48" s="63"/>
      <c r="RX48" s="63"/>
      <c r="RY48" s="63"/>
      <c r="RZ48" s="63"/>
      <c r="SA48" s="88"/>
      <c r="SB48" s="63"/>
      <c r="SC48" s="63"/>
      <c r="SD48" s="63"/>
      <c r="SE48" s="198"/>
      <c r="SF48" s="63"/>
      <c r="SG48" s="63"/>
      <c r="SH48" s="63"/>
      <c r="SI48" s="198"/>
      <c r="SJ48" s="63"/>
      <c r="SK48" s="63"/>
      <c r="SL48" s="63"/>
      <c r="SM48" s="198"/>
      <c r="SN48" s="63"/>
      <c r="SO48" s="63"/>
      <c r="SP48" s="63"/>
      <c r="SQ48" s="198"/>
      <c r="SR48" s="63"/>
      <c r="SS48" s="63"/>
      <c r="ST48" s="63"/>
      <c r="SU48" s="198"/>
      <c r="SV48" s="63"/>
      <c r="SW48" s="63"/>
      <c r="SX48" s="63"/>
      <c r="SY48" s="198"/>
      <c r="SZ48" s="63"/>
      <c r="TA48" s="63"/>
      <c r="TB48" s="198"/>
      <c r="TC48" s="198"/>
      <c r="TD48" s="63"/>
      <c r="TE48" s="63"/>
      <c r="TF48" s="63"/>
      <c r="TG48" s="198"/>
      <c r="TH48" s="63"/>
      <c r="TI48" s="63"/>
      <c r="TJ48" s="89"/>
      <c r="TK48" s="198"/>
      <c r="TL48" s="63"/>
      <c r="TM48" s="63"/>
      <c r="TN48" s="89"/>
      <c r="TO48" s="198"/>
      <c r="TP48" s="63"/>
      <c r="TQ48" s="63"/>
      <c r="TR48" s="89"/>
      <c r="TS48" s="267"/>
      <c r="TT48" s="267"/>
      <c r="TU48" s="267"/>
      <c r="TV48" s="267"/>
      <c r="TW48" s="267"/>
      <c r="TX48" s="267"/>
      <c r="TY48" s="267"/>
    </row>
    <row r="49" spans="1:546" outlineLevel="1" x14ac:dyDescent="0.2">
      <c r="A49" s="101" t="s">
        <v>356</v>
      </c>
      <c r="B49" s="102" t="s">
        <v>357</v>
      </c>
      <c r="C49" s="186">
        <f t="shared" ref="C49:C54" si="1409">G49+K49+O49+S49+W49+AA49+AE49+AI49+AM49+AQ49+AU49+AY49+BC49+BG49+BK49+BO49+BS49+BW49+CA49+CE49+CI49+CM49+CQ49+CU49+CY49+DC49+DG49+DK49+DO49+DS49+DW49+EA49+EE49+EI49+EM49+EQ49+EU49+EY49+FC49+FG49+FK49+FO49+FS49+FW49+GA49+GE49+GI49+GM49+GQ49+GU49+GY49+HC49+HG49+HK49+HO49+HS49+HW49+IA49+IE49+II49+IM49+IQ49+IU49+IY49+JC49+JG49+JK49+JO49+JS49+JW49+KA49+KE49+KI49+KM49+KQ49+KU49+KY49+LC49+LG49+LK49+LO49+LS49+LW49+MA49+ME49+MI49+MM49+MQ49+MU49+MY49+NC49+NG49+NK49+NO49+NS49+NW49+OA49+OE49+OI49+OM49+OQ49+OU49+OY49+PC49+PG49+PK49+PO49+PS49+PW49+QA49+QE49+QI49+QM49+QQ49+QU49+QY49+RC49+RG49+RK49+RO49+RS49+RW49+SA49+SE49+SI49+SM49+SQ49+SU49+SY49+TC49+TG49+TK49+TO49</f>
        <v>262400</v>
      </c>
      <c r="D49" s="186">
        <f t="shared" ref="D49:D54" si="1410">H49+L49+P49+T49+X49+AB49+AF49+AJ49+AN49+AR49+AV49+AZ49+BD49+BH49+BL49+BP49+BT49+BX49+CB49+CF49+CJ49+CN49+CR49+CV49+CZ49+DD49+DH49+DL49+DP49+DT49+DX49+EB49+EF49+EJ49+EN49+ER49+EV49+EZ49+FD49+FH49+FL49+FP49+FT49+FX49+GB49+GF49+GJ49+GN49+GR49+GV49+GZ49+HD49+HH49+HL49+HP49+HT49+HX49+IB49+IF49+IJ49+IN49+IR49+IV49+IZ49+JD49+JH49+JL49+JP49+JT49+JX49+KB49+KF49+KJ49+KN49+KR49+KV49+KZ49+LD49+LH49+LL49+LP49+LT49+LX49+MB49+MF49+MJ49+MN49+MR49+MV49+MZ49+ND49+NH49+NL49+NP49+NT49+NX49+OB49+OF49+OJ49+ON49+OR49+OV49+OZ49+PD49+PH49+PL49+PP49+PT49+PX49+QB49+QF49+QJ49+QN49+QR49+QV49+QZ49+RD49+RH49+RL49+RP49+RT49+RX49+SB49+SF49+SJ49+SN49+SR49+SV49+SZ49+TD49+TH49+TL49+TP49</f>
        <v>157200</v>
      </c>
      <c r="E49" s="186">
        <f t="shared" ref="E49:E54" si="1411">I49+M49+Q49+U49+Y49+AC49+AG49+AK49+AO49+AS49+AW49+BA49+BE49+BI49+BM49+BQ49+BU49+BY49+CC49+CG49+CK49+CO49+CS49+CW49+DA49+DE49+DI49+DM49+DQ49+DU49+DY49+EC49+EG49+EK49+EO49+ES49+EW49+FA49+FE49+FI49+FM49+FQ49+FU49+FY49+GC49+GG49+GK49+GO49+GS49+GW49+HA49+HE49+HI49+HM49+HQ49+HU49+HY49+IC49+IG49+IK49+IO49+IS49+IW49+JA49+JE49+JI49+JM49+JQ49+JU49+JY49+KC49+KG49+KK49+KO49+KS49+KW49+LA49+LE49+LI49+LM49+LQ49+LU49+LY49+MC49+MG49+MK49+MO49+MS49+MW49+NA49+NE49+NI49+NM49+NQ49+NU49+NY49+OC49+OG49+OK49+OO49+OS49+OW49+PA49+PE49+PI49+PM49+PQ49+PU49+PY49+QC49+QG49+QK49+QO49+QS49+QW49+RA49+RE49+RI49+RM49+RQ49+RU49+RY49+SC49+SG49+SK49+SO49+SS49+SW49+TA49+TE49+TI49+TM49+TQ49</f>
        <v>268644.54000000004</v>
      </c>
      <c r="F49" s="186">
        <f t="shared" ref="F49:F54" si="1412">J49+N49+R49+V49+Z49+AD49+AH49+AL49+AP49+AT49+AX49+BB49+BF49+BJ49+BN49+BR49+BV49+BZ49+CD49+CH49+CL49+CP49+CT49+CX49+DB49+DF49+DJ49+DN49+DR49+DV49+DZ49+ED49+EH49+EL49+EP49+ET49+EX49+FB49+FF49+FJ49+FN49+FR49+FV49+FZ49+GD49+GH49+GL49+GP49+GT49+GX49+HB49+HF49+HJ49+HN49+HR49+HV49+HZ49+ID49+IH49+IL49+IP49+IT49+IX49+JB49+JF49+JJ49+JN49+JR49+JV49+JZ49+KD49+KH49+KL49+KP49+KT49+KX49+LB49+LF49+LJ49+LN49+LR49+LV49+LZ49+MD49+MH49+ML49+MP49+MT49+MX49+NB49+NF49+NJ49+NN49+NR49+NV49+NZ49+OD49+OH49+OL49+OP49+OT49+OX49+PB49+PF49+PJ49+PN49+PR49+PV49+PZ49+QD49+QH49+QL49+QP49+QT49+QX49+RB49+RF49+RJ49+RN49+RR49+RV49+RZ49+SD49+SH49+SL49+SP49+ST49+SX49+TB49+TF49+TJ49+TN49+TR49</f>
        <v>252952.07</v>
      </c>
      <c r="G49" s="88"/>
      <c r="H49" s="63"/>
      <c r="I49" s="63"/>
      <c r="J49" s="63"/>
      <c r="K49" s="88">
        <v>106000</v>
      </c>
      <c r="L49" s="63">
        <v>100800</v>
      </c>
      <c r="M49" s="63">
        <v>112835.07</v>
      </c>
      <c r="N49" s="63">
        <v>96947.55</v>
      </c>
      <c r="O49" s="88">
        <v>25200</v>
      </c>
      <c r="P49" s="63">
        <v>25200</v>
      </c>
      <c r="Q49" s="63">
        <v>24726.7</v>
      </c>
      <c r="R49" s="63">
        <v>25207.18</v>
      </c>
      <c r="S49" s="88"/>
      <c r="T49" s="63"/>
      <c r="U49" s="63"/>
      <c r="V49" s="63"/>
      <c r="W49" s="88"/>
      <c r="X49" s="63"/>
      <c r="Y49" s="63"/>
      <c r="Z49" s="63"/>
      <c r="AA49" s="88"/>
      <c r="AB49" s="63"/>
      <c r="AC49" s="63"/>
      <c r="AD49" s="63"/>
      <c r="AE49" s="88"/>
      <c r="AF49" s="63"/>
      <c r="AG49" s="63"/>
      <c r="AH49" s="63"/>
      <c r="AI49" s="88"/>
      <c r="AJ49" s="63"/>
      <c r="AK49" s="63"/>
      <c r="AL49" s="63"/>
      <c r="AM49" s="88"/>
      <c r="AN49" s="63"/>
      <c r="AO49" s="63"/>
      <c r="AP49" s="63"/>
      <c r="AQ49" s="88"/>
      <c r="AR49" s="63"/>
      <c r="AS49" s="63"/>
      <c r="AT49" s="63"/>
      <c r="AU49" s="88"/>
      <c r="AV49" s="63"/>
      <c r="AW49" s="63"/>
      <c r="AX49" s="63"/>
      <c r="AY49" s="88"/>
      <c r="AZ49" s="63"/>
      <c r="BA49" s="63"/>
      <c r="BB49" s="63"/>
      <c r="BC49" s="88"/>
      <c r="BD49" s="63"/>
      <c r="BE49" s="63"/>
      <c r="BF49" s="63"/>
      <c r="BG49" s="88"/>
      <c r="BH49" s="63"/>
      <c r="BI49" s="63"/>
      <c r="BJ49" s="63"/>
      <c r="BK49" s="88"/>
      <c r="BL49" s="63"/>
      <c r="BM49" s="63"/>
      <c r="BN49" s="63"/>
      <c r="BO49" s="88"/>
      <c r="BP49" s="63"/>
      <c r="BQ49" s="63"/>
      <c r="BR49" s="63"/>
      <c r="BS49" s="88"/>
      <c r="BT49" s="63"/>
      <c r="BU49" s="63"/>
      <c r="BV49" s="63"/>
      <c r="BW49" s="88"/>
      <c r="BX49" s="63"/>
      <c r="BY49" s="63"/>
      <c r="BZ49" s="63"/>
      <c r="CA49" s="88"/>
      <c r="CB49" s="63"/>
      <c r="CC49" s="63"/>
      <c r="CD49" s="63"/>
      <c r="CE49" s="88"/>
      <c r="CF49" s="63"/>
      <c r="CG49" s="63"/>
      <c r="CH49" s="63"/>
      <c r="CI49" s="88"/>
      <c r="CJ49" s="63"/>
      <c r="CK49" s="63"/>
      <c r="CL49" s="63"/>
      <c r="CM49" s="88"/>
      <c r="CN49" s="63"/>
      <c r="CO49" s="63"/>
      <c r="CP49" s="63"/>
      <c r="CQ49" s="88"/>
      <c r="CR49" s="63"/>
      <c r="CS49" s="63"/>
      <c r="CT49" s="63"/>
      <c r="CU49" s="88"/>
      <c r="CV49" s="63"/>
      <c r="CW49" s="63"/>
      <c r="CX49" s="63"/>
      <c r="CY49" s="88">
        <v>34000</v>
      </c>
      <c r="CZ49" s="63"/>
      <c r="DA49" s="63">
        <v>33945.800000000003</v>
      </c>
      <c r="DB49" s="63">
        <v>33790.65</v>
      </c>
      <c r="DC49" s="88"/>
      <c r="DD49" s="63"/>
      <c r="DE49" s="63"/>
      <c r="DF49" s="63"/>
      <c r="DG49" s="88">
        <v>25200</v>
      </c>
      <c r="DH49" s="63"/>
      <c r="DI49" s="63">
        <v>24753.119999999999</v>
      </c>
      <c r="DJ49" s="63">
        <v>25200</v>
      </c>
      <c r="DK49" s="88"/>
      <c r="DL49" s="63"/>
      <c r="DM49" s="63"/>
      <c r="DN49" s="63"/>
      <c r="DO49" s="88"/>
      <c r="DP49" s="63"/>
      <c r="DQ49" s="63"/>
      <c r="DR49" s="63"/>
      <c r="DS49" s="88"/>
      <c r="DT49" s="63"/>
      <c r="DU49" s="63"/>
      <c r="DV49" s="63"/>
      <c r="DW49" s="88"/>
      <c r="DX49" s="63"/>
      <c r="DY49" s="63"/>
      <c r="DZ49" s="63"/>
      <c r="EA49" s="88"/>
      <c r="EB49" s="63"/>
      <c r="EC49" s="63"/>
      <c r="ED49" s="63"/>
      <c r="EE49" s="88"/>
      <c r="EF49" s="63"/>
      <c r="EG49" s="63"/>
      <c r="EH49" s="63"/>
      <c r="EI49" s="88"/>
      <c r="EJ49" s="63"/>
      <c r="EK49" s="63"/>
      <c r="EL49" s="63"/>
      <c r="EM49" s="88"/>
      <c r="EN49" s="63"/>
      <c r="EO49" s="63"/>
      <c r="EP49" s="63"/>
      <c r="EQ49" s="88"/>
      <c r="ER49" s="63"/>
      <c r="ES49" s="63"/>
      <c r="ET49" s="63"/>
      <c r="EU49" s="88"/>
      <c r="EV49" s="63"/>
      <c r="EW49" s="63"/>
      <c r="EX49" s="63"/>
      <c r="EY49" s="88"/>
      <c r="EZ49" s="63"/>
      <c r="FA49" s="63"/>
      <c r="FB49" s="63"/>
      <c r="FC49" s="88"/>
      <c r="FD49" s="63"/>
      <c r="FE49" s="63"/>
      <c r="FF49" s="63"/>
      <c r="FG49" s="88"/>
      <c r="FH49" s="63"/>
      <c r="FI49" s="63"/>
      <c r="FJ49" s="63"/>
      <c r="FK49" s="88"/>
      <c r="FL49" s="63"/>
      <c r="FM49" s="63"/>
      <c r="FN49" s="63"/>
      <c r="FO49" s="88"/>
      <c r="FP49" s="63"/>
      <c r="FQ49" s="63"/>
      <c r="FR49" s="63"/>
      <c r="FS49" s="198"/>
      <c r="FT49" s="63"/>
      <c r="FU49" s="63"/>
      <c r="FV49" s="187"/>
      <c r="FW49" s="88"/>
      <c r="FX49" s="63"/>
      <c r="FY49" s="63"/>
      <c r="FZ49" s="187"/>
      <c r="GA49" s="88"/>
      <c r="GB49" s="63"/>
      <c r="GC49" s="63"/>
      <c r="GD49" s="187"/>
      <c r="GE49" s="88"/>
      <c r="GF49" s="63"/>
      <c r="GG49" s="63"/>
      <c r="GH49" s="187"/>
      <c r="GI49" s="117"/>
      <c r="GJ49" s="63"/>
      <c r="GK49" s="63"/>
      <c r="GL49" s="187"/>
      <c r="GM49" s="88"/>
      <c r="GN49" s="63"/>
      <c r="GO49" s="63"/>
      <c r="GP49" s="63"/>
      <c r="GQ49" s="88"/>
      <c r="GR49" s="63"/>
      <c r="GS49" s="63"/>
      <c r="GT49" s="63"/>
      <c r="GU49" s="88"/>
      <c r="GV49" s="63"/>
      <c r="GW49" s="63"/>
      <c r="GX49" s="63"/>
      <c r="GY49" s="88"/>
      <c r="GZ49" s="63"/>
      <c r="HA49" s="63"/>
      <c r="HB49" s="63"/>
      <c r="HC49" s="88"/>
      <c r="HD49" s="63"/>
      <c r="HE49" s="63"/>
      <c r="HF49" s="63"/>
      <c r="HG49" s="88"/>
      <c r="HH49" s="63"/>
      <c r="HI49" s="63"/>
      <c r="HJ49" s="63"/>
      <c r="HK49" s="88"/>
      <c r="HL49" s="63"/>
      <c r="HM49" s="63"/>
      <c r="HN49" s="63"/>
      <c r="HO49" s="88"/>
      <c r="HP49" s="63"/>
      <c r="HQ49" s="63"/>
      <c r="HR49" s="63"/>
      <c r="HS49" s="88"/>
      <c r="HT49" s="63"/>
      <c r="HU49" s="63"/>
      <c r="HV49" s="63"/>
      <c r="HW49" s="88"/>
      <c r="HX49" s="63"/>
      <c r="HY49" s="63"/>
      <c r="HZ49" s="63"/>
      <c r="IA49" s="88"/>
      <c r="IB49" s="63"/>
      <c r="IC49" s="63"/>
      <c r="ID49" s="63"/>
      <c r="IE49" s="88"/>
      <c r="IF49" s="63"/>
      <c r="IG49" s="63"/>
      <c r="IH49" s="63"/>
      <c r="II49" s="88"/>
      <c r="IJ49" s="63"/>
      <c r="IK49" s="63"/>
      <c r="IL49" s="63"/>
      <c r="IM49" s="88"/>
      <c r="IN49" s="63"/>
      <c r="IO49" s="63"/>
      <c r="IP49" s="63"/>
      <c r="IQ49" s="88"/>
      <c r="IR49" s="63"/>
      <c r="IS49" s="63"/>
      <c r="IT49" s="63"/>
      <c r="IU49" s="88"/>
      <c r="IV49" s="63"/>
      <c r="IW49" s="63"/>
      <c r="IX49" s="63"/>
      <c r="IY49" s="88"/>
      <c r="IZ49" s="63"/>
      <c r="JA49" s="63"/>
      <c r="JB49" s="63"/>
      <c r="JC49" s="88"/>
      <c r="JD49" s="63"/>
      <c r="JE49" s="63"/>
      <c r="JF49" s="63"/>
      <c r="JG49" s="88"/>
      <c r="JH49" s="63"/>
      <c r="JI49" s="63"/>
      <c r="JJ49" s="63"/>
      <c r="JK49" s="88"/>
      <c r="JL49" s="63"/>
      <c r="JM49" s="63"/>
      <c r="JN49" s="63"/>
      <c r="JO49" s="88"/>
      <c r="JP49" s="63"/>
      <c r="JQ49" s="63"/>
      <c r="JR49" s="63"/>
      <c r="JS49" s="88"/>
      <c r="JT49" s="63"/>
      <c r="JU49" s="63"/>
      <c r="JV49" s="63"/>
      <c r="JW49" s="63"/>
      <c r="JX49" s="63"/>
      <c r="JY49" s="63"/>
      <c r="JZ49" s="63"/>
      <c r="KA49" s="88"/>
      <c r="KB49" s="63"/>
      <c r="KC49" s="63"/>
      <c r="KD49" s="187"/>
      <c r="KE49" s="88"/>
      <c r="KF49" s="63"/>
      <c r="KG49" s="63"/>
      <c r="KH49" s="187"/>
      <c r="KI49" s="88"/>
      <c r="KJ49" s="63"/>
      <c r="KK49" s="63"/>
      <c r="KL49" s="187"/>
      <c r="KM49" s="88"/>
      <c r="KN49" s="63"/>
      <c r="KO49" s="63"/>
      <c r="KP49" s="187"/>
      <c r="KQ49" s="88"/>
      <c r="KR49" s="63"/>
      <c r="KS49" s="63"/>
      <c r="KT49" s="187"/>
      <c r="KU49" s="88"/>
      <c r="KV49" s="63"/>
      <c r="KW49" s="63"/>
      <c r="KX49" s="187"/>
      <c r="KY49" s="88"/>
      <c r="KZ49" s="63"/>
      <c r="LA49" s="63"/>
      <c r="LB49" s="187"/>
      <c r="LC49" s="88"/>
      <c r="LD49" s="63"/>
      <c r="LE49" s="63"/>
      <c r="LF49" s="187"/>
      <c r="LG49" s="88"/>
      <c r="LH49" s="63"/>
      <c r="LI49" s="63"/>
      <c r="LJ49" s="187"/>
      <c r="LK49" s="88"/>
      <c r="LL49" s="63"/>
      <c r="LM49" s="63"/>
      <c r="LN49" s="187"/>
      <c r="LO49" s="88"/>
      <c r="LP49" s="63"/>
      <c r="LQ49" s="63"/>
      <c r="LR49" s="187"/>
      <c r="LS49" s="88"/>
      <c r="LT49" s="63"/>
      <c r="LU49" s="63"/>
      <c r="LV49" s="187"/>
      <c r="LW49" s="88"/>
      <c r="LX49" s="63"/>
      <c r="LY49" s="63"/>
      <c r="LZ49" s="187"/>
      <c r="MA49" s="88"/>
      <c r="MB49" s="63"/>
      <c r="MC49" s="63"/>
      <c r="MD49" s="187"/>
      <c r="ME49" s="88"/>
      <c r="MF49" s="63"/>
      <c r="MG49" s="63"/>
      <c r="MH49" s="187"/>
      <c r="MI49" s="88"/>
      <c r="MJ49" s="63"/>
      <c r="MK49" s="63"/>
      <c r="ML49" s="187"/>
      <c r="MM49" s="88"/>
      <c r="MN49" s="63"/>
      <c r="MO49" s="63"/>
      <c r="MP49" s="187"/>
      <c r="MQ49" s="88"/>
      <c r="MR49" s="63"/>
      <c r="MS49" s="63"/>
      <c r="MT49" s="187"/>
      <c r="MU49" s="88"/>
      <c r="MV49" s="63"/>
      <c r="MW49" s="63"/>
      <c r="MX49" s="187"/>
      <c r="MY49" s="88"/>
      <c r="MZ49" s="63"/>
      <c r="NA49" s="63"/>
      <c r="NB49" s="187"/>
      <c r="NC49" s="88"/>
      <c r="ND49" s="63"/>
      <c r="NE49" s="63"/>
      <c r="NF49" s="187"/>
      <c r="NG49" s="88"/>
      <c r="NH49" s="63"/>
      <c r="NI49" s="63"/>
      <c r="NJ49" s="187"/>
      <c r="NK49" s="88"/>
      <c r="NL49" s="63"/>
      <c r="NM49" s="63"/>
      <c r="NN49" s="187"/>
      <c r="NO49" s="88"/>
      <c r="NP49" s="63"/>
      <c r="NQ49" s="63"/>
      <c r="NR49" s="187"/>
      <c r="NS49" s="88"/>
      <c r="NT49" s="63"/>
      <c r="NU49" s="63"/>
      <c r="NV49" s="187"/>
      <c r="NW49" s="88"/>
      <c r="NX49" s="63"/>
      <c r="NY49" s="63"/>
      <c r="NZ49" s="187"/>
      <c r="OA49" s="88"/>
      <c r="OB49" s="63"/>
      <c r="OC49" s="63"/>
      <c r="OD49" s="63"/>
      <c r="OE49" s="88"/>
      <c r="OF49" s="63"/>
      <c r="OG49" s="63"/>
      <c r="OH49" s="63"/>
      <c r="OI49" s="88"/>
      <c r="OJ49" s="63"/>
      <c r="OK49" s="63"/>
      <c r="OL49" s="63"/>
      <c r="OM49" s="88"/>
      <c r="ON49" s="63"/>
      <c r="OO49" s="63"/>
      <c r="OP49" s="63"/>
      <c r="OQ49" s="198"/>
      <c r="OR49" s="63"/>
      <c r="OS49" s="63"/>
      <c r="OT49" s="63"/>
      <c r="OU49" s="88"/>
      <c r="OV49" s="63"/>
      <c r="OW49" s="63"/>
      <c r="OX49" s="63"/>
      <c r="OY49" s="198"/>
      <c r="OZ49" s="63"/>
      <c r="PA49" s="63"/>
      <c r="PB49" s="63"/>
      <c r="PC49" s="88"/>
      <c r="PD49" s="63"/>
      <c r="PE49" s="63"/>
      <c r="PF49" s="63"/>
      <c r="PG49" s="198"/>
      <c r="PH49" s="63"/>
      <c r="PI49" s="63"/>
      <c r="PJ49" s="63"/>
      <c r="PK49" s="88"/>
      <c r="PL49" s="63"/>
      <c r="PM49" s="63"/>
      <c r="PN49" s="63"/>
      <c r="PO49" s="198"/>
      <c r="PP49" s="63"/>
      <c r="PQ49" s="63"/>
      <c r="PR49" s="63"/>
      <c r="PS49" s="88"/>
      <c r="PT49" s="63"/>
      <c r="PU49" s="63"/>
      <c r="PV49" s="63"/>
      <c r="PW49" s="198"/>
      <c r="PX49" s="63"/>
      <c r="PY49" s="63"/>
      <c r="PZ49" s="63"/>
      <c r="QA49" s="88"/>
      <c r="QB49" s="63"/>
      <c r="QC49" s="63"/>
      <c r="QD49" s="63"/>
      <c r="QE49" s="198"/>
      <c r="QF49" s="63"/>
      <c r="QG49" s="63"/>
      <c r="QH49" s="63"/>
      <c r="QI49" s="88"/>
      <c r="QJ49" s="63"/>
      <c r="QK49" s="63"/>
      <c r="QL49" s="63"/>
      <c r="QM49" s="198"/>
      <c r="QN49" s="63"/>
      <c r="QO49" s="63"/>
      <c r="QP49" s="63"/>
      <c r="QQ49" s="198"/>
      <c r="QR49" s="63"/>
      <c r="QS49" s="63"/>
      <c r="QT49" s="63"/>
      <c r="QU49" s="198"/>
      <c r="QV49" s="63"/>
      <c r="QW49" s="63"/>
      <c r="QX49" s="63"/>
      <c r="QY49" s="198"/>
      <c r="QZ49" s="63"/>
      <c r="RA49" s="63"/>
      <c r="RB49" s="63"/>
      <c r="RC49" s="88"/>
      <c r="RD49" s="63"/>
      <c r="RE49" s="63"/>
      <c r="RF49" s="63">
        <v>613.03</v>
      </c>
      <c r="RG49" s="198"/>
      <c r="RH49" s="63"/>
      <c r="RI49" s="63"/>
      <c r="RJ49" s="63"/>
      <c r="RK49" s="88"/>
      <c r="RL49" s="63"/>
      <c r="RM49" s="63"/>
      <c r="RN49" s="63"/>
      <c r="RO49" s="198"/>
      <c r="RP49" s="63"/>
      <c r="RQ49" s="63"/>
      <c r="RR49" s="63"/>
      <c r="RS49" s="198"/>
      <c r="RT49" s="63"/>
      <c r="RU49" s="63"/>
      <c r="RV49" s="63"/>
      <c r="RW49" s="63"/>
      <c r="RX49" s="63"/>
      <c r="RY49" s="63"/>
      <c r="RZ49" s="63"/>
      <c r="SA49" s="88"/>
      <c r="SB49" s="63"/>
      <c r="SC49" s="63"/>
      <c r="SD49" s="63"/>
      <c r="SE49" s="198"/>
      <c r="SF49" s="63"/>
      <c r="SG49" s="63"/>
      <c r="SH49" s="63"/>
      <c r="SI49" s="198"/>
      <c r="SJ49" s="63"/>
      <c r="SK49" s="63"/>
      <c r="SL49" s="63"/>
      <c r="SM49" s="198"/>
      <c r="SN49" s="63"/>
      <c r="SO49" s="63"/>
      <c r="SP49" s="63"/>
      <c r="SQ49" s="198"/>
      <c r="SR49" s="63"/>
      <c r="SS49" s="63"/>
      <c r="ST49" s="63"/>
      <c r="SU49" s="198"/>
      <c r="SV49" s="63"/>
      <c r="SW49" s="63"/>
      <c r="SX49" s="63"/>
      <c r="SY49" s="198"/>
      <c r="SZ49" s="63"/>
      <c r="TA49" s="63"/>
      <c r="TB49" s="198"/>
      <c r="TC49" s="198"/>
      <c r="TD49" s="63"/>
      <c r="TE49" s="63"/>
      <c r="TF49" s="63"/>
      <c r="TG49" s="198">
        <v>72000</v>
      </c>
      <c r="TH49" s="63">
        <v>31200</v>
      </c>
      <c r="TI49" s="63">
        <v>72383.850000000006</v>
      </c>
      <c r="TJ49" s="89">
        <v>71193.66</v>
      </c>
      <c r="TK49" s="198"/>
      <c r="TL49" s="63"/>
      <c r="TM49" s="63"/>
      <c r="TN49" s="89"/>
      <c r="TO49" s="198"/>
      <c r="TP49" s="63"/>
      <c r="TQ49" s="63"/>
      <c r="TR49" s="89"/>
      <c r="TS49" s="267"/>
      <c r="TT49" s="267"/>
      <c r="TU49" s="267"/>
      <c r="TV49" s="267"/>
      <c r="TW49" s="267"/>
      <c r="TX49" s="267"/>
      <c r="TY49" s="267"/>
    </row>
    <row r="50" spans="1:546" outlineLevel="1" x14ac:dyDescent="0.2">
      <c r="A50" s="101" t="s">
        <v>358</v>
      </c>
      <c r="B50" s="102" t="s">
        <v>359</v>
      </c>
      <c r="C50" s="186">
        <f t="shared" si="1409"/>
        <v>3049312.01</v>
      </c>
      <c r="D50" s="186">
        <f t="shared" si="1410"/>
        <v>3113252</v>
      </c>
      <c r="E50" s="186">
        <f t="shared" si="1411"/>
        <v>2843648.45</v>
      </c>
      <c r="F50" s="186">
        <f t="shared" si="1412"/>
        <v>2800260.27</v>
      </c>
      <c r="G50" s="88"/>
      <c r="H50" s="63"/>
      <c r="I50" s="63"/>
      <c r="J50" s="63"/>
      <c r="K50" s="88">
        <v>103000</v>
      </c>
      <c r="L50" s="63">
        <v>138280</v>
      </c>
      <c r="M50" s="63">
        <v>105767.81</v>
      </c>
      <c r="N50" s="63">
        <v>104746.37</v>
      </c>
      <c r="O50" s="88">
        <v>7800</v>
      </c>
      <c r="P50" s="63">
        <v>6500</v>
      </c>
      <c r="Q50" s="63">
        <v>6134.61</v>
      </c>
      <c r="R50" s="63">
        <v>6283.33</v>
      </c>
      <c r="S50" s="88"/>
      <c r="T50" s="63"/>
      <c r="U50" s="63"/>
      <c r="V50" s="63"/>
      <c r="W50" s="88"/>
      <c r="X50" s="63"/>
      <c r="Y50" s="63"/>
      <c r="Z50" s="63"/>
      <c r="AA50" s="88"/>
      <c r="AB50" s="63"/>
      <c r="AC50" s="63"/>
      <c r="AD50" s="63"/>
      <c r="AE50" s="88"/>
      <c r="AF50" s="63"/>
      <c r="AG50" s="63"/>
      <c r="AH50" s="63"/>
      <c r="AI50" s="88">
        <v>780</v>
      </c>
      <c r="AJ50" s="63">
        <v>780</v>
      </c>
      <c r="AK50" s="63"/>
      <c r="AL50" s="63"/>
      <c r="AM50" s="88"/>
      <c r="AN50" s="63"/>
      <c r="AO50" s="63"/>
      <c r="AP50" s="63"/>
      <c r="AQ50" s="88"/>
      <c r="AR50" s="63"/>
      <c r="AS50" s="63"/>
      <c r="AT50" s="63"/>
      <c r="AU50" s="88"/>
      <c r="AV50" s="63"/>
      <c r="AW50" s="63"/>
      <c r="AX50" s="63"/>
      <c r="AY50" s="88"/>
      <c r="AZ50" s="63"/>
      <c r="BA50" s="63"/>
      <c r="BB50" s="63"/>
      <c r="BC50" s="88"/>
      <c r="BD50" s="63"/>
      <c r="BE50" s="63"/>
      <c r="BF50" s="63"/>
      <c r="BG50" s="88"/>
      <c r="BH50" s="63">
        <v>6553</v>
      </c>
      <c r="BI50" s="63">
        <v>6552.3</v>
      </c>
      <c r="BJ50" s="63">
        <v>6552.3</v>
      </c>
      <c r="BK50" s="88"/>
      <c r="BL50" s="63"/>
      <c r="BM50" s="63"/>
      <c r="BN50" s="63"/>
      <c r="BO50" s="88"/>
      <c r="BP50" s="63"/>
      <c r="BQ50" s="63"/>
      <c r="BR50" s="63"/>
      <c r="BS50" s="88"/>
      <c r="BT50" s="63"/>
      <c r="BU50" s="63">
        <v>441.49</v>
      </c>
      <c r="BV50" s="63"/>
      <c r="BW50" s="88"/>
      <c r="BX50" s="63"/>
      <c r="BY50" s="63"/>
      <c r="BZ50" s="63"/>
      <c r="CA50" s="88">
        <v>20461</v>
      </c>
      <c r="CB50" s="63">
        <v>18600</v>
      </c>
      <c r="CC50" s="63">
        <v>19169.919999999998</v>
      </c>
      <c r="CD50" s="63">
        <v>18795.34</v>
      </c>
      <c r="CE50" s="88"/>
      <c r="CF50" s="63"/>
      <c r="CG50" s="63"/>
      <c r="CH50" s="63"/>
      <c r="CI50" s="88"/>
      <c r="CJ50" s="63"/>
      <c r="CK50" s="63"/>
      <c r="CL50" s="63"/>
      <c r="CM50" s="88"/>
      <c r="CN50" s="63"/>
      <c r="CO50" s="63"/>
      <c r="CP50" s="63"/>
      <c r="CQ50" s="88"/>
      <c r="CR50" s="63"/>
      <c r="CS50" s="63"/>
      <c r="CT50" s="63"/>
      <c r="CU50" s="88"/>
      <c r="CV50" s="63"/>
      <c r="CW50" s="63"/>
      <c r="CX50" s="63"/>
      <c r="CY50" s="88">
        <v>20000</v>
      </c>
      <c r="CZ50" s="63">
        <v>54000</v>
      </c>
      <c r="DA50" s="63">
        <v>6152.03</v>
      </c>
      <c r="DB50" s="63">
        <v>4796.0200000000004</v>
      </c>
      <c r="DC50" s="88"/>
      <c r="DD50" s="63"/>
      <c r="DE50" s="63"/>
      <c r="DF50" s="63"/>
      <c r="DG50" s="88">
        <v>13200</v>
      </c>
      <c r="DH50" s="63">
        <v>38400</v>
      </c>
      <c r="DI50" s="63">
        <v>13048.32</v>
      </c>
      <c r="DJ50" s="63">
        <v>13200</v>
      </c>
      <c r="DK50" s="88"/>
      <c r="DL50" s="63"/>
      <c r="DM50" s="63"/>
      <c r="DN50" s="63"/>
      <c r="DO50" s="88"/>
      <c r="DP50" s="63"/>
      <c r="DQ50" s="63"/>
      <c r="DR50" s="63"/>
      <c r="DS50" s="88">
        <v>6350.01</v>
      </c>
      <c r="DT50" s="63">
        <v>5750</v>
      </c>
      <c r="DU50" s="63">
        <v>6304.71</v>
      </c>
      <c r="DV50" s="63">
        <v>6350</v>
      </c>
      <c r="DW50" s="88"/>
      <c r="DX50" s="63"/>
      <c r="DY50" s="63"/>
      <c r="DZ50" s="63"/>
      <c r="EA50" s="88"/>
      <c r="EB50" s="63"/>
      <c r="EC50" s="63"/>
      <c r="ED50" s="63"/>
      <c r="EE50" s="88"/>
      <c r="EF50" s="63"/>
      <c r="EG50" s="63"/>
      <c r="EH50" s="63"/>
      <c r="EI50" s="88">
        <v>86940</v>
      </c>
      <c r="EJ50" s="63">
        <v>76720</v>
      </c>
      <c r="EK50" s="63">
        <v>88291.12</v>
      </c>
      <c r="EL50" s="63">
        <v>85907.25</v>
      </c>
      <c r="EM50" s="88"/>
      <c r="EN50" s="63"/>
      <c r="EO50" s="63"/>
      <c r="EP50" s="63"/>
      <c r="EQ50" s="88"/>
      <c r="ER50" s="63"/>
      <c r="ES50" s="63"/>
      <c r="ET50" s="63"/>
      <c r="EU50" s="88"/>
      <c r="EV50" s="63"/>
      <c r="EW50" s="63"/>
      <c r="EX50" s="63"/>
      <c r="EY50" s="88"/>
      <c r="EZ50" s="63"/>
      <c r="FA50" s="63"/>
      <c r="FB50" s="63"/>
      <c r="FC50" s="88"/>
      <c r="FD50" s="63"/>
      <c r="FE50" s="63"/>
      <c r="FF50" s="63"/>
      <c r="FG50" s="88">
        <v>6480</v>
      </c>
      <c r="FH50" s="63">
        <v>6000</v>
      </c>
      <c r="FI50" s="63">
        <v>6028.78</v>
      </c>
      <c r="FJ50" s="63">
        <v>5889.81</v>
      </c>
      <c r="FK50" s="88"/>
      <c r="FL50" s="63"/>
      <c r="FM50" s="63"/>
      <c r="FN50" s="63"/>
      <c r="FO50" s="88"/>
      <c r="FP50" s="63"/>
      <c r="FQ50" s="63"/>
      <c r="FR50" s="63"/>
      <c r="FS50" s="198"/>
      <c r="FT50" s="63"/>
      <c r="FU50" s="63"/>
      <c r="FV50" s="187"/>
      <c r="FW50" s="88"/>
      <c r="FX50" s="63"/>
      <c r="FY50" s="63"/>
      <c r="FZ50" s="187"/>
      <c r="GA50" s="88"/>
      <c r="GB50" s="63"/>
      <c r="GC50" s="63"/>
      <c r="GD50" s="187"/>
      <c r="GE50" s="88"/>
      <c r="GF50" s="63"/>
      <c r="GG50" s="63"/>
      <c r="GH50" s="187"/>
      <c r="GI50" s="117">
        <f>59040+20000</f>
        <v>79040</v>
      </c>
      <c r="GJ50" s="63">
        <v>80000</v>
      </c>
      <c r="GK50" s="63">
        <v>72133.11</v>
      </c>
      <c r="GL50" s="187">
        <v>71433.149999999994</v>
      </c>
      <c r="GM50" s="88"/>
      <c r="GN50" s="63"/>
      <c r="GO50" s="63"/>
      <c r="GP50" s="63"/>
      <c r="GQ50" s="88"/>
      <c r="GR50" s="63"/>
      <c r="GS50" s="63"/>
      <c r="GT50" s="63"/>
      <c r="GU50" s="88">
        <v>9960</v>
      </c>
      <c r="GV50" s="63">
        <v>9960</v>
      </c>
      <c r="GW50" s="63">
        <v>10027.9</v>
      </c>
      <c r="GX50" s="63">
        <v>9835.5</v>
      </c>
      <c r="GY50" s="88">
        <v>17400</v>
      </c>
      <c r="GZ50" s="63">
        <v>17400</v>
      </c>
      <c r="HA50" s="63">
        <v>17801.849999999999</v>
      </c>
      <c r="HB50" s="63">
        <v>17399.990000000002</v>
      </c>
      <c r="HC50" s="88">
        <v>15900</v>
      </c>
      <c r="HD50" s="63">
        <v>15240</v>
      </c>
      <c r="HE50" s="63">
        <v>15278.88</v>
      </c>
      <c r="HF50" s="63">
        <v>15092.74</v>
      </c>
      <c r="HG50" s="88">
        <v>8760</v>
      </c>
      <c r="HH50" s="63">
        <v>8760</v>
      </c>
      <c r="HI50" s="63">
        <v>8772.6</v>
      </c>
      <c r="HJ50" s="63">
        <v>8760</v>
      </c>
      <c r="HK50" s="88">
        <v>10200</v>
      </c>
      <c r="HL50" s="63">
        <v>10200</v>
      </c>
      <c r="HM50" s="63">
        <v>10260.81</v>
      </c>
      <c r="HN50" s="63">
        <v>10200</v>
      </c>
      <c r="HO50" s="88">
        <v>12060</v>
      </c>
      <c r="HP50" s="63">
        <v>11820</v>
      </c>
      <c r="HQ50" s="63">
        <v>11859</v>
      </c>
      <c r="HR50" s="63">
        <v>11820</v>
      </c>
      <c r="HS50" s="88">
        <v>52020</v>
      </c>
      <c r="HT50" s="63">
        <v>54624</v>
      </c>
      <c r="HU50" s="63">
        <v>47066.28</v>
      </c>
      <c r="HV50" s="63">
        <v>46350.1</v>
      </c>
      <c r="HW50" s="88"/>
      <c r="HX50" s="63"/>
      <c r="HY50" s="63"/>
      <c r="HZ50" s="63"/>
      <c r="IA50" s="88"/>
      <c r="IB50" s="63"/>
      <c r="IC50" s="63"/>
      <c r="ID50" s="63"/>
      <c r="IE50" s="88">
        <v>12840</v>
      </c>
      <c r="IF50" s="63">
        <v>10440</v>
      </c>
      <c r="IG50" s="63">
        <v>12792.11</v>
      </c>
      <c r="IH50" s="63">
        <v>12347.7</v>
      </c>
      <c r="II50" s="88"/>
      <c r="IJ50" s="63"/>
      <c r="IK50" s="63"/>
      <c r="IL50" s="63"/>
      <c r="IM50" s="88">
        <v>17800</v>
      </c>
      <c r="IN50" s="63">
        <v>17800</v>
      </c>
      <c r="IO50" s="63">
        <v>12876.34</v>
      </c>
      <c r="IP50" s="63">
        <f>12722.21-146.8</f>
        <v>12575.41</v>
      </c>
      <c r="IQ50" s="88">
        <v>4536</v>
      </c>
      <c r="IR50" s="63">
        <v>4200</v>
      </c>
      <c r="IS50" s="63">
        <v>4228.41</v>
      </c>
      <c r="IT50" s="63">
        <v>4200</v>
      </c>
      <c r="IU50" s="88">
        <v>6480</v>
      </c>
      <c r="IV50" s="63">
        <v>6180</v>
      </c>
      <c r="IW50" s="63">
        <v>6037.93</v>
      </c>
      <c r="IX50" s="63">
        <f>5952.85-61.45</f>
        <v>5891.4000000000005</v>
      </c>
      <c r="IY50" s="88">
        <v>7400</v>
      </c>
      <c r="IZ50" s="63">
        <v>7400</v>
      </c>
      <c r="JA50" s="63">
        <v>7658.01</v>
      </c>
      <c r="JB50" s="63">
        <v>7214.95</v>
      </c>
      <c r="JC50" s="88"/>
      <c r="JD50" s="63"/>
      <c r="JE50" s="63"/>
      <c r="JF50" s="63"/>
      <c r="JG50" s="88"/>
      <c r="JH50" s="63"/>
      <c r="JI50" s="63"/>
      <c r="JJ50" s="63"/>
      <c r="JK50" s="88"/>
      <c r="JL50" s="63"/>
      <c r="JM50" s="63"/>
      <c r="JN50" s="63"/>
      <c r="JO50" s="88"/>
      <c r="JP50" s="63">
        <v>900</v>
      </c>
      <c r="JQ50" s="63">
        <v>28</v>
      </c>
      <c r="JR50" s="63"/>
      <c r="JS50" s="88"/>
      <c r="JT50" s="63"/>
      <c r="JU50" s="63"/>
      <c r="JV50" s="63"/>
      <c r="JW50" s="63"/>
      <c r="JX50" s="63"/>
      <c r="JY50" s="63"/>
      <c r="JZ50" s="63"/>
      <c r="KA50" s="88">
        <v>321751</v>
      </c>
      <c r="KB50" s="63">
        <v>286000</v>
      </c>
      <c r="KC50" s="63">
        <v>295957.46999999997</v>
      </c>
      <c r="KD50" s="187">
        <v>289757.86</v>
      </c>
      <c r="KE50" s="88">
        <v>159634</v>
      </c>
      <c r="KF50" s="63">
        <v>146504</v>
      </c>
      <c r="KG50" s="63">
        <v>148740.54</v>
      </c>
      <c r="KH50" s="187">
        <v>145685.76999999999</v>
      </c>
      <c r="KI50" s="88">
        <v>38148</v>
      </c>
      <c r="KJ50" s="63">
        <v>34275</v>
      </c>
      <c r="KK50" s="63">
        <v>34083.29</v>
      </c>
      <c r="KL50" s="187">
        <v>33411.96</v>
      </c>
      <c r="KM50" s="88">
        <v>52776</v>
      </c>
      <c r="KN50" s="63">
        <v>49550</v>
      </c>
      <c r="KO50" s="63">
        <v>47720.62</v>
      </c>
      <c r="KP50" s="187">
        <v>47406.17</v>
      </c>
      <c r="KQ50" s="88">
        <v>110910</v>
      </c>
      <c r="KR50" s="63">
        <v>96730</v>
      </c>
      <c r="KS50" s="63">
        <v>96707.31</v>
      </c>
      <c r="KT50" s="187">
        <v>96416.46</v>
      </c>
      <c r="KU50" s="88">
        <v>29526</v>
      </c>
      <c r="KV50" s="63">
        <v>25044</v>
      </c>
      <c r="KW50" s="63">
        <v>26088.46</v>
      </c>
      <c r="KX50" s="187">
        <v>26127.7</v>
      </c>
      <c r="KY50" s="88"/>
      <c r="KZ50" s="63"/>
      <c r="LA50" s="63"/>
      <c r="LB50" s="187"/>
      <c r="LC50" s="88"/>
      <c r="LD50" s="63"/>
      <c r="LE50" s="63">
        <v>2010.87</v>
      </c>
      <c r="LF50" s="187">
        <v>1957.75</v>
      </c>
      <c r="LG50" s="88">
        <v>69880</v>
      </c>
      <c r="LH50" s="63">
        <v>81600</v>
      </c>
      <c r="LI50" s="63">
        <v>78430.53</v>
      </c>
      <c r="LJ50" s="187">
        <f>148.09+77615.82</f>
        <v>77763.91</v>
      </c>
      <c r="LK50" s="88">
        <v>133082</v>
      </c>
      <c r="LL50" s="63">
        <v>136635</v>
      </c>
      <c r="LM50" s="63">
        <v>132703.14000000001</v>
      </c>
      <c r="LN50" s="187">
        <v>134593.76999999999</v>
      </c>
      <c r="LO50" s="88">
        <v>34994</v>
      </c>
      <c r="LP50" s="63">
        <v>29530</v>
      </c>
      <c r="LQ50" s="63">
        <v>28857.14</v>
      </c>
      <c r="LR50" s="187">
        <v>28614.21</v>
      </c>
      <c r="LS50" s="88">
        <v>105456</v>
      </c>
      <c r="LT50" s="63">
        <v>105524</v>
      </c>
      <c r="LU50" s="63">
        <v>103045.15</v>
      </c>
      <c r="LV50" s="187">
        <v>102173.34</v>
      </c>
      <c r="LW50" s="88">
        <v>41666</v>
      </c>
      <c r="LX50" s="63">
        <v>47900</v>
      </c>
      <c r="LY50" s="63">
        <v>40113.97</v>
      </c>
      <c r="LZ50" s="187">
        <v>39837.949999999997</v>
      </c>
      <c r="MA50" s="88">
        <v>40830</v>
      </c>
      <c r="MB50" s="63">
        <v>37680</v>
      </c>
      <c r="MC50" s="63">
        <v>37334.9</v>
      </c>
      <c r="MD50" s="187">
        <v>36540.76</v>
      </c>
      <c r="ME50" s="88">
        <v>54718</v>
      </c>
      <c r="MF50" s="63">
        <v>66966</v>
      </c>
      <c r="MG50" s="63">
        <v>45451.15</v>
      </c>
      <c r="MH50" s="187">
        <v>44554.29</v>
      </c>
      <c r="MI50" s="88">
        <v>147051</v>
      </c>
      <c r="MJ50" s="63">
        <v>135000</v>
      </c>
      <c r="MK50" s="63">
        <v>134434.41</v>
      </c>
      <c r="ML50" s="187">
        <v>131790.57</v>
      </c>
      <c r="MM50" s="88"/>
      <c r="MN50" s="63">
        <v>5825</v>
      </c>
      <c r="MO50" s="63">
        <v>3554.62</v>
      </c>
      <c r="MP50" s="187">
        <v>3159.57</v>
      </c>
      <c r="MQ50" s="88">
        <v>518362</v>
      </c>
      <c r="MR50" s="63">
        <v>476387</v>
      </c>
      <c r="MS50" s="63">
        <v>472241.16</v>
      </c>
      <c r="MT50" s="187">
        <v>465420.24</v>
      </c>
      <c r="MU50" s="88">
        <v>105824</v>
      </c>
      <c r="MV50" s="63">
        <v>105601</v>
      </c>
      <c r="MW50" s="63">
        <v>100156.83</v>
      </c>
      <c r="MX50" s="187">
        <v>98504.43</v>
      </c>
      <c r="MY50" s="88">
        <v>38400</v>
      </c>
      <c r="MZ50" s="63">
        <v>41904</v>
      </c>
      <c r="NA50" s="63">
        <v>38822.81</v>
      </c>
      <c r="NB50" s="187">
        <v>38016.21</v>
      </c>
      <c r="NC50" s="88">
        <v>215925</v>
      </c>
      <c r="ND50" s="63">
        <v>204000</v>
      </c>
      <c r="NE50" s="63">
        <v>200779.77</v>
      </c>
      <c r="NF50" s="187">
        <v>196489.65</v>
      </c>
      <c r="NG50" s="88"/>
      <c r="NH50" s="63"/>
      <c r="NI50" s="63"/>
      <c r="NJ50" s="187"/>
      <c r="NK50" s="88"/>
      <c r="NL50" s="63"/>
      <c r="NM50" s="63"/>
      <c r="NN50" s="187"/>
      <c r="NO50" s="88"/>
      <c r="NP50" s="63"/>
      <c r="NQ50" s="63"/>
      <c r="NR50" s="187"/>
      <c r="NS50" s="88">
        <v>136500</v>
      </c>
      <c r="NT50" s="63">
        <v>136500</v>
      </c>
      <c r="NU50" s="63">
        <v>133986.26999999999</v>
      </c>
      <c r="NV50" s="187">
        <v>132350.43</v>
      </c>
      <c r="NW50" s="88"/>
      <c r="NX50" s="63"/>
      <c r="NY50" s="63"/>
      <c r="NZ50" s="187"/>
      <c r="OA50" s="88"/>
      <c r="OB50" s="63"/>
      <c r="OC50" s="63"/>
      <c r="OD50" s="63"/>
      <c r="OE50" s="88"/>
      <c r="OF50" s="63"/>
      <c r="OG50" s="63"/>
      <c r="OH50" s="63"/>
      <c r="OI50" s="88"/>
      <c r="OJ50" s="63"/>
      <c r="OK50" s="63"/>
      <c r="OL50" s="63"/>
      <c r="OM50" s="88"/>
      <c r="ON50" s="63"/>
      <c r="OO50" s="63"/>
      <c r="OP50" s="63"/>
      <c r="OQ50" s="198"/>
      <c r="OR50" s="63"/>
      <c r="OS50" s="63"/>
      <c r="OT50" s="63"/>
      <c r="OU50" s="88"/>
      <c r="OV50" s="63"/>
      <c r="OW50" s="63"/>
      <c r="OX50" s="63"/>
      <c r="OY50" s="198">
        <v>15768</v>
      </c>
      <c r="OZ50" s="63">
        <v>15768</v>
      </c>
      <c r="PA50" s="63">
        <v>15889.62</v>
      </c>
      <c r="PB50" s="63">
        <v>15768</v>
      </c>
      <c r="PC50" s="88">
        <v>14832</v>
      </c>
      <c r="PD50" s="63">
        <v>14832</v>
      </c>
      <c r="PE50" s="63">
        <v>14878.86</v>
      </c>
      <c r="PF50" s="63">
        <v>14750.86</v>
      </c>
      <c r="PG50" s="198"/>
      <c r="PH50" s="63"/>
      <c r="PI50" s="63"/>
      <c r="PJ50" s="63"/>
      <c r="PK50" s="88"/>
      <c r="PL50" s="63"/>
      <c r="PM50" s="63"/>
      <c r="PN50" s="63"/>
      <c r="PO50" s="198"/>
      <c r="PP50" s="63"/>
      <c r="PQ50" s="63"/>
      <c r="PR50" s="63"/>
      <c r="PS50" s="88">
        <v>21516</v>
      </c>
      <c r="PT50" s="63">
        <v>24156</v>
      </c>
      <c r="PU50" s="63">
        <v>20882.46</v>
      </c>
      <c r="PV50" s="63">
        <v>20684.54</v>
      </c>
      <c r="PW50" s="198"/>
      <c r="PX50" s="63"/>
      <c r="PY50" s="63"/>
      <c r="PZ50" s="63"/>
      <c r="QA50" s="88"/>
      <c r="QB50" s="63"/>
      <c r="QC50" s="63"/>
      <c r="QD50" s="63"/>
      <c r="QE50" s="198"/>
      <c r="QF50" s="63"/>
      <c r="QG50" s="63"/>
      <c r="QH50" s="63"/>
      <c r="QI50" s="88"/>
      <c r="QJ50" s="63"/>
      <c r="QK50" s="63"/>
      <c r="QL50" s="63"/>
      <c r="QM50" s="198"/>
      <c r="QN50" s="63"/>
      <c r="QO50" s="63"/>
      <c r="QP50" s="63"/>
      <c r="QQ50" s="198"/>
      <c r="QR50" s="63"/>
      <c r="QS50" s="63"/>
      <c r="QT50" s="63"/>
      <c r="QU50" s="198"/>
      <c r="QV50" s="63"/>
      <c r="QW50" s="63"/>
      <c r="QX50" s="63"/>
      <c r="QY50" s="198"/>
      <c r="QZ50" s="63">
        <v>59000</v>
      </c>
      <c r="RA50" s="63">
        <v>22349.35</v>
      </c>
      <c r="RB50" s="63">
        <v>21531.75</v>
      </c>
      <c r="RC50" s="88">
        <v>54740</v>
      </c>
      <c r="RD50" s="63">
        <v>54740</v>
      </c>
      <c r="RE50" s="63">
        <v>44381.73</v>
      </c>
      <c r="RF50" s="63">
        <v>42347.51</v>
      </c>
      <c r="RG50" s="198"/>
      <c r="RH50" s="63"/>
      <c r="RI50" s="63"/>
      <c r="RJ50" s="63"/>
      <c r="RK50" s="88">
        <v>3570</v>
      </c>
      <c r="RL50" s="63">
        <v>3570</v>
      </c>
      <c r="RM50" s="63">
        <v>3563.6</v>
      </c>
      <c r="RN50" s="63">
        <v>3564</v>
      </c>
      <c r="RO50" s="198">
        <v>3252</v>
      </c>
      <c r="RP50" s="63">
        <v>3252</v>
      </c>
      <c r="RQ50" s="63">
        <v>3235.81</v>
      </c>
      <c r="RR50" s="63">
        <v>3252.01</v>
      </c>
      <c r="RS50" s="198">
        <v>3252</v>
      </c>
      <c r="RT50" s="63">
        <v>3252</v>
      </c>
      <c r="RU50" s="63">
        <v>3270.18</v>
      </c>
      <c r="RV50" s="63">
        <v>3252</v>
      </c>
      <c r="RW50" s="63">
        <v>6480</v>
      </c>
      <c r="RX50" s="63">
        <v>6000</v>
      </c>
      <c r="RY50" s="63">
        <v>6058.6</v>
      </c>
      <c r="RZ50" s="63">
        <v>6000</v>
      </c>
      <c r="SA50" s="88"/>
      <c r="SB50" s="63"/>
      <c r="SC50" s="63"/>
      <c r="SD50" s="63"/>
      <c r="SE50" s="198"/>
      <c r="SF50" s="63"/>
      <c r="SG50" s="63"/>
      <c r="SH50" s="63"/>
      <c r="SI50" s="198"/>
      <c r="SJ50" s="63"/>
      <c r="SK50" s="63"/>
      <c r="SL50" s="63"/>
      <c r="SM50" s="198"/>
      <c r="SN50" s="63"/>
      <c r="SO50" s="63"/>
      <c r="SP50" s="63"/>
      <c r="SQ50" s="198"/>
      <c r="SR50" s="63"/>
      <c r="SS50" s="63"/>
      <c r="ST50" s="63"/>
      <c r="SU50" s="198"/>
      <c r="SV50" s="63"/>
      <c r="SW50" s="63"/>
      <c r="SX50" s="63"/>
      <c r="SY50" s="198"/>
      <c r="SZ50" s="63"/>
      <c r="TA50" s="63">
        <v>225.93</v>
      </c>
      <c r="TB50" s="198"/>
      <c r="TC50" s="198">
        <v>8970</v>
      </c>
      <c r="TD50" s="63">
        <v>14230</v>
      </c>
      <c r="TE50" s="63">
        <v>4598.32</v>
      </c>
      <c r="TF50" s="63">
        <v>4850</v>
      </c>
      <c r="TG50" s="198">
        <v>26400</v>
      </c>
      <c r="TH50" s="63">
        <v>58790</v>
      </c>
      <c r="TI50" s="63">
        <v>8381.26</v>
      </c>
      <c r="TJ50" s="89">
        <v>8045.24</v>
      </c>
      <c r="TK50" s="198">
        <v>15692</v>
      </c>
      <c r="TL50" s="63"/>
      <c r="TM50" s="63"/>
      <c r="TN50" s="89"/>
      <c r="TO50" s="198"/>
      <c r="TP50" s="63"/>
      <c r="TQ50" s="63"/>
      <c r="TR50" s="89"/>
      <c r="TS50" s="267"/>
      <c r="TT50" s="267"/>
      <c r="TU50" s="267"/>
      <c r="TV50" s="267"/>
      <c r="TW50" s="267"/>
      <c r="TX50" s="267"/>
      <c r="TY50" s="267"/>
    </row>
    <row r="51" spans="1:546" outlineLevel="1" x14ac:dyDescent="0.2">
      <c r="A51" s="101" t="s">
        <v>360</v>
      </c>
      <c r="B51" s="102" t="s">
        <v>361</v>
      </c>
      <c r="C51" s="186">
        <f t="shared" si="1409"/>
        <v>102649</v>
      </c>
      <c r="D51" s="186">
        <f t="shared" si="1410"/>
        <v>82834</v>
      </c>
      <c r="E51" s="186">
        <f t="shared" si="1411"/>
        <v>96881.760000000009</v>
      </c>
      <c r="F51" s="186">
        <f t="shared" si="1412"/>
        <v>96291.39</v>
      </c>
      <c r="G51" s="88"/>
      <c r="H51" s="63"/>
      <c r="I51" s="63"/>
      <c r="J51" s="63"/>
      <c r="K51" s="88">
        <v>15000</v>
      </c>
      <c r="L51" s="63">
        <v>7000</v>
      </c>
      <c r="M51" s="63">
        <v>16181.85</v>
      </c>
      <c r="N51" s="63">
        <v>15953.04</v>
      </c>
      <c r="O51" s="88"/>
      <c r="P51" s="63"/>
      <c r="Q51" s="63"/>
      <c r="R51" s="63"/>
      <c r="S51" s="88"/>
      <c r="T51" s="63"/>
      <c r="U51" s="63"/>
      <c r="V51" s="63"/>
      <c r="W51" s="88"/>
      <c r="X51" s="63"/>
      <c r="Y51" s="63"/>
      <c r="Z51" s="63"/>
      <c r="AA51" s="88"/>
      <c r="AB51" s="63"/>
      <c r="AC51" s="63"/>
      <c r="AD51" s="63"/>
      <c r="AE51" s="88"/>
      <c r="AF51" s="63"/>
      <c r="AG51" s="63"/>
      <c r="AH51" s="63"/>
      <c r="AI51" s="88"/>
      <c r="AJ51" s="63"/>
      <c r="AK51" s="63"/>
      <c r="AL51" s="63"/>
      <c r="AM51" s="88"/>
      <c r="AN51" s="63"/>
      <c r="AO51" s="63"/>
      <c r="AP51" s="63"/>
      <c r="AQ51" s="88"/>
      <c r="AR51" s="63"/>
      <c r="AS51" s="63">
        <v>43.87</v>
      </c>
      <c r="AT51" s="63"/>
      <c r="AU51" s="88"/>
      <c r="AV51" s="63"/>
      <c r="AW51" s="63"/>
      <c r="AX51" s="63"/>
      <c r="AY51" s="88"/>
      <c r="AZ51" s="63"/>
      <c r="BA51" s="63"/>
      <c r="BB51" s="63"/>
      <c r="BC51" s="88"/>
      <c r="BD51" s="63"/>
      <c r="BE51" s="63"/>
      <c r="BF51" s="63"/>
      <c r="BG51" s="88"/>
      <c r="BH51" s="63"/>
      <c r="BI51" s="63"/>
      <c r="BJ51" s="63"/>
      <c r="BK51" s="88"/>
      <c r="BL51" s="63"/>
      <c r="BM51" s="63"/>
      <c r="BN51" s="63"/>
      <c r="BO51" s="88"/>
      <c r="BP51" s="63"/>
      <c r="BQ51" s="63"/>
      <c r="BR51" s="63"/>
      <c r="BS51" s="88"/>
      <c r="BT51" s="63"/>
      <c r="BU51" s="63"/>
      <c r="BV51" s="63"/>
      <c r="BW51" s="88"/>
      <c r="BX51" s="63"/>
      <c r="BY51" s="63"/>
      <c r="BZ51" s="63"/>
      <c r="CA51" s="88"/>
      <c r="CB51" s="63"/>
      <c r="CC51" s="63"/>
      <c r="CD51" s="63"/>
      <c r="CE51" s="88"/>
      <c r="CF51" s="63"/>
      <c r="CG51" s="63"/>
      <c r="CH51" s="63"/>
      <c r="CI51" s="88"/>
      <c r="CJ51" s="63"/>
      <c r="CK51" s="63"/>
      <c r="CL51" s="63"/>
      <c r="CM51" s="88"/>
      <c r="CN51" s="63"/>
      <c r="CO51" s="63"/>
      <c r="CP51" s="63"/>
      <c r="CQ51" s="88"/>
      <c r="CR51" s="63"/>
      <c r="CS51" s="63"/>
      <c r="CT51" s="63"/>
      <c r="CU51" s="88"/>
      <c r="CV51" s="63"/>
      <c r="CW51" s="63"/>
      <c r="CX51" s="63"/>
      <c r="CY51" s="88"/>
      <c r="CZ51" s="63"/>
      <c r="DA51" s="63">
        <v>600</v>
      </c>
      <c r="DB51" s="63">
        <v>600</v>
      </c>
      <c r="DC51" s="88"/>
      <c r="DD51" s="63"/>
      <c r="DE51" s="63"/>
      <c r="DF51" s="63"/>
      <c r="DG51" s="88"/>
      <c r="DH51" s="63"/>
      <c r="DI51" s="63">
        <v>65.12</v>
      </c>
      <c r="DJ51" s="63"/>
      <c r="DK51" s="88"/>
      <c r="DL51" s="63"/>
      <c r="DM51" s="63"/>
      <c r="DN51" s="63"/>
      <c r="DO51" s="88"/>
      <c r="DP51" s="63"/>
      <c r="DQ51" s="63"/>
      <c r="DR51" s="63"/>
      <c r="DS51" s="88"/>
      <c r="DT51" s="63"/>
      <c r="DU51" s="63"/>
      <c r="DV51" s="63"/>
      <c r="DW51" s="88"/>
      <c r="DX51" s="63"/>
      <c r="DY51" s="63"/>
      <c r="DZ51" s="63"/>
      <c r="EA51" s="88"/>
      <c r="EB51" s="63"/>
      <c r="EC51" s="63"/>
      <c r="ED51" s="63"/>
      <c r="EE51" s="88"/>
      <c r="EF51" s="63"/>
      <c r="EG51" s="63"/>
      <c r="EH51" s="63"/>
      <c r="EI51" s="88">
        <v>19685</v>
      </c>
      <c r="EJ51" s="63">
        <v>19707</v>
      </c>
      <c r="EK51" s="63">
        <v>11898.41</v>
      </c>
      <c r="EL51" s="63">
        <v>12041</v>
      </c>
      <c r="EM51" s="88"/>
      <c r="EN51" s="63"/>
      <c r="EO51" s="63"/>
      <c r="EP51" s="63"/>
      <c r="EQ51" s="88"/>
      <c r="ER51" s="63"/>
      <c r="ES51" s="63"/>
      <c r="ET51" s="63"/>
      <c r="EU51" s="88"/>
      <c r="EV51" s="63"/>
      <c r="EW51" s="63"/>
      <c r="EX51" s="63"/>
      <c r="EY51" s="88"/>
      <c r="EZ51" s="63"/>
      <c r="FA51" s="63"/>
      <c r="FB51" s="63"/>
      <c r="FC51" s="88"/>
      <c r="FD51" s="63"/>
      <c r="FE51" s="63"/>
      <c r="FF51" s="63"/>
      <c r="FG51" s="88"/>
      <c r="FH51" s="63"/>
      <c r="FI51" s="63"/>
      <c r="FJ51" s="63"/>
      <c r="FK51" s="88"/>
      <c r="FL51" s="63"/>
      <c r="FM51" s="63"/>
      <c r="FN51" s="63"/>
      <c r="FO51" s="88"/>
      <c r="FP51" s="63"/>
      <c r="FQ51" s="63"/>
      <c r="FR51" s="63"/>
      <c r="FS51" s="198"/>
      <c r="FT51" s="63"/>
      <c r="FU51" s="63"/>
      <c r="FV51" s="187"/>
      <c r="FW51" s="88"/>
      <c r="FX51" s="63"/>
      <c r="FY51" s="63"/>
      <c r="FZ51" s="187"/>
      <c r="GA51" s="88"/>
      <c r="GB51" s="63"/>
      <c r="GC51" s="63"/>
      <c r="GD51" s="187"/>
      <c r="GE51" s="88"/>
      <c r="GF51" s="63"/>
      <c r="GG51" s="63">
        <v>3780</v>
      </c>
      <c r="GH51" s="187">
        <v>3780</v>
      </c>
      <c r="GI51" s="117">
        <v>1560</v>
      </c>
      <c r="GJ51" s="63">
        <v>9015</v>
      </c>
      <c r="GK51" s="63">
        <v>9064.01</v>
      </c>
      <c r="GL51" s="187">
        <v>9136.93</v>
      </c>
      <c r="GM51" s="88"/>
      <c r="GN51" s="63"/>
      <c r="GO51" s="63"/>
      <c r="GP51" s="63"/>
      <c r="GQ51" s="88"/>
      <c r="GR51" s="63"/>
      <c r="GS51" s="63"/>
      <c r="GT51" s="63"/>
      <c r="GU51" s="88"/>
      <c r="GV51" s="63"/>
      <c r="GW51" s="63">
        <v>190.55</v>
      </c>
      <c r="GX51" s="63">
        <v>190.55</v>
      </c>
      <c r="GY51" s="88"/>
      <c r="GZ51" s="63"/>
      <c r="HA51" s="63"/>
      <c r="HB51" s="63"/>
      <c r="HC51" s="88"/>
      <c r="HD51" s="63"/>
      <c r="HE51" s="63"/>
      <c r="HF51" s="63"/>
      <c r="HG51" s="88"/>
      <c r="HH51" s="63"/>
      <c r="HI51" s="63"/>
      <c r="HJ51" s="63"/>
      <c r="HK51" s="88"/>
      <c r="HL51" s="63"/>
      <c r="HM51" s="63"/>
      <c r="HN51" s="63"/>
      <c r="HO51" s="88"/>
      <c r="HP51" s="63"/>
      <c r="HQ51" s="63"/>
      <c r="HR51" s="63"/>
      <c r="HS51" s="88">
        <v>19042</v>
      </c>
      <c r="HT51" s="63">
        <v>15392</v>
      </c>
      <c r="HU51" s="63">
        <v>19667.560000000001</v>
      </c>
      <c r="HV51" s="63">
        <v>19309.68</v>
      </c>
      <c r="HW51" s="88"/>
      <c r="HX51" s="63"/>
      <c r="HY51" s="63"/>
      <c r="HZ51" s="63"/>
      <c r="IA51" s="88"/>
      <c r="IB51" s="63"/>
      <c r="IC51" s="63"/>
      <c r="ID51" s="63"/>
      <c r="IE51" s="88">
        <v>1674</v>
      </c>
      <c r="IF51" s="63">
        <v>2524</v>
      </c>
      <c r="IG51" s="63">
        <v>3586.08</v>
      </c>
      <c r="IH51" s="63">
        <v>3602.04</v>
      </c>
      <c r="II51" s="88">
        <v>2245</v>
      </c>
      <c r="IJ51" s="63">
        <v>3000</v>
      </c>
      <c r="IK51" s="63">
        <v>2768.52</v>
      </c>
      <c r="IL51" s="63">
        <v>2745</v>
      </c>
      <c r="IM51" s="88"/>
      <c r="IN51" s="63"/>
      <c r="IO51" s="63">
        <v>2995.28</v>
      </c>
      <c r="IP51" s="63">
        <v>3034.88</v>
      </c>
      <c r="IQ51" s="88"/>
      <c r="IR51" s="63"/>
      <c r="IS51" s="63"/>
      <c r="IT51" s="63"/>
      <c r="IU51" s="88"/>
      <c r="IV51" s="63"/>
      <c r="IW51" s="63"/>
      <c r="IX51" s="63"/>
      <c r="IY51" s="88"/>
      <c r="IZ51" s="63"/>
      <c r="JA51" s="63"/>
      <c r="JB51" s="63"/>
      <c r="JC51" s="88"/>
      <c r="JD51" s="63"/>
      <c r="JE51" s="63"/>
      <c r="JF51" s="63"/>
      <c r="JG51" s="88"/>
      <c r="JH51" s="63"/>
      <c r="JI51" s="63"/>
      <c r="JJ51" s="63"/>
      <c r="JK51" s="88"/>
      <c r="JL51" s="63"/>
      <c r="JM51" s="63"/>
      <c r="JN51" s="63"/>
      <c r="JO51" s="88"/>
      <c r="JP51" s="63"/>
      <c r="JQ51" s="63"/>
      <c r="JR51" s="63"/>
      <c r="JS51" s="88"/>
      <c r="JT51" s="63"/>
      <c r="JU51" s="63"/>
      <c r="JV51" s="63"/>
      <c r="JW51" s="63"/>
      <c r="JX51" s="63"/>
      <c r="JY51" s="63"/>
      <c r="JZ51" s="63"/>
      <c r="KA51" s="88"/>
      <c r="KB51" s="63"/>
      <c r="KC51" s="63"/>
      <c r="KD51" s="187"/>
      <c r="KE51" s="88"/>
      <c r="KF51" s="63"/>
      <c r="KG51" s="63">
        <v>444</v>
      </c>
      <c r="KH51" s="187">
        <v>470</v>
      </c>
      <c r="KI51" s="88"/>
      <c r="KJ51" s="63"/>
      <c r="KK51" s="63"/>
      <c r="KL51" s="187"/>
      <c r="KM51" s="88">
        <v>588</v>
      </c>
      <c r="KN51" s="63">
        <v>835</v>
      </c>
      <c r="KO51" s="63">
        <v>0</v>
      </c>
      <c r="KP51" s="187">
        <v>0</v>
      </c>
      <c r="KQ51" s="88"/>
      <c r="KR51" s="63"/>
      <c r="KS51" s="63"/>
      <c r="KT51" s="187"/>
      <c r="KU51" s="88"/>
      <c r="KV51" s="63"/>
      <c r="KW51" s="63"/>
      <c r="KX51" s="187"/>
      <c r="KY51" s="88"/>
      <c r="KZ51" s="63"/>
      <c r="LA51" s="63"/>
      <c r="LB51" s="187"/>
      <c r="LC51" s="88"/>
      <c r="LD51" s="63"/>
      <c r="LE51" s="63"/>
      <c r="LF51" s="187"/>
      <c r="LG51" s="88"/>
      <c r="LH51" s="63">
        <v>400</v>
      </c>
      <c r="LI51" s="63">
        <v>1828.57</v>
      </c>
      <c r="LJ51" s="187">
        <v>1920</v>
      </c>
      <c r="LK51" s="88"/>
      <c r="LL51" s="63"/>
      <c r="LM51" s="63"/>
      <c r="LN51" s="187"/>
      <c r="LO51" s="88"/>
      <c r="LP51" s="63"/>
      <c r="LQ51" s="63"/>
      <c r="LR51" s="187"/>
      <c r="LS51" s="88"/>
      <c r="LT51" s="63"/>
      <c r="LU51" s="63"/>
      <c r="LV51" s="187"/>
      <c r="LW51" s="88"/>
      <c r="LX51" s="63"/>
      <c r="LY51" s="63">
        <v>170</v>
      </c>
      <c r="LZ51" s="187">
        <v>180</v>
      </c>
      <c r="MA51" s="88"/>
      <c r="MB51" s="63"/>
      <c r="MC51" s="63"/>
      <c r="MD51" s="187"/>
      <c r="ME51" s="88"/>
      <c r="MF51" s="63"/>
      <c r="MG51" s="63">
        <v>671.4</v>
      </c>
      <c r="MH51" s="187">
        <v>684</v>
      </c>
      <c r="MI51" s="88"/>
      <c r="MJ51" s="63"/>
      <c r="MK51" s="63"/>
      <c r="ML51" s="187"/>
      <c r="MM51" s="88"/>
      <c r="MN51" s="63"/>
      <c r="MO51" s="63"/>
      <c r="MP51" s="187"/>
      <c r="MQ51" s="88"/>
      <c r="MR51" s="63"/>
      <c r="MS51" s="63"/>
      <c r="MT51" s="187"/>
      <c r="MU51" s="88"/>
      <c r="MV51" s="63"/>
      <c r="MW51" s="63"/>
      <c r="MX51" s="187"/>
      <c r="MY51" s="88"/>
      <c r="MZ51" s="63"/>
      <c r="NA51" s="63"/>
      <c r="NB51" s="187"/>
      <c r="NC51" s="88"/>
      <c r="ND51" s="63"/>
      <c r="NE51" s="63">
        <v>3655.12</v>
      </c>
      <c r="NF51" s="187">
        <v>3673.68</v>
      </c>
      <c r="NG51" s="88"/>
      <c r="NH51" s="63">
        <v>448</v>
      </c>
      <c r="NI51" s="63">
        <v>448.43</v>
      </c>
      <c r="NJ51" s="187">
        <v>448.43</v>
      </c>
      <c r="NK51" s="88"/>
      <c r="NL51" s="63"/>
      <c r="NM51" s="63"/>
      <c r="NN51" s="187"/>
      <c r="NO51" s="88"/>
      <c r="NP51" s="63"/>
      <c r="NQ51" s="63"/>
      <c r="NR51" s="187"/>
      <c r="NS51" s="88">
        <v>900</v>
      </c>
      <c r="NT51" s="63">
        <v>800</v>
      </c>
      <c r="NU51" s="63">
        <v>1614.38</v>
      </c>
      <c r="NV51" s="187">
        <v>1614.38</v>
      </c>
      <c r="NW51" s="88"/>
      <c r="NX51" s="63"/>
      <c r="NY51" s="63"/>
      <c r="NZ51" s="187"/>
      <c r="OA51" s="88"/>
      <c r="OB51" s="63"/>
      <c r="OC51" s="63"/>
      <c r="OD51" s="63"/>
      <c r="OE51" s="88"/>
      <c r="OF51" s="63"/>
      <c r="OG51" s="63"/>
      <c r="OH51" s="63"/>
      <c r="OI51" s="88"/>
      <c r="OJ51" s="63"/>
      <c r="OK51" s="63"/>
      <c r="OL51" s="63"/>
      <c r="OM51" s="88"/>
      <c r="ON51" s="63"/>
      <c r="OO51" s="63"/>
      <c r="OP51" s="63"/>
      <c r="OQ51" s="198"/>
      <c r="OR51" s="63"/>
      <c r="OS51" s="63"/>
      <c r="OT51" s="63"/>
      <c r="OU51" s="88"/>
      <c r="OV51" s="63"/>
      <c r="OW51" s="63"/>
      <c r="OX51" s="63"/>
      <c r="OY51" s="198"/>
      <c r="OZ51" s="63"/>
      <c r="PA51" s="63"/>
      <c r="PB51" s="63"/>
      <c r="PC51" s="88"/>
      <c r="PD51" s="63"/>
      <c r="PE51" s="63"/>
      <c r="PF51" s="63"/>
      <c r="PG51" s="198"/>
      <c r="PH51" s="63"/>
      <c r="PI51" s="63"/>
      <c r="PJ51" s="63"/>
      <c r="PK51" s="88"/>
      <c r="PL51" s="63"/>
      <c r="PM51" s="63"/>
      <c r="PN51" s="63"/>
      <c r="PO51" s="198"/>
      <c r="PP51" s="63"/>
      <c r="PQ51" s="63"/>
      <c r="PR51" s="63"/>
      <c r="PS51" s="88"/>
      <c r="PT51" s="63"/>
      <c r="PU51" s="63"/>
      <c r="PV51" s="63"/>
      <c r="PW51" s="198"/>
      <c r="PX51" s="63"/>
      <c r="PY51" s="63"/>
      <c r="PZ51" s="63"/>
      <c r="QA51" s="88"/>
      <c r="QB51" s="63"/>
      <c r="QC51" s="63"/>
      <c r="QD51" s="63"/>
      <c r="QE51" s="198"/>
      <c r="QF51" s="63"/>
      <c r="QG51" s="63"/>
      <c r="QH51" s="63"/>
      <c r="QI51" s="88">
        <v>13231</v>
      </c>
      <c r="QJ51" s="63">
        <v>12089</v>
      </c>
      <c r="QK51" s="63">
        <v>12334.3</v>
      </c>
      <c r="QL51" s="63">
        <v>11530.75</v>
      </c>
      <c r="QM51" s="198"/>
      <c r="QN51" s="63"/>
      <c r="QO51" s="63"/>
      <c r="QP51" s="63"/>
      <c r="QQ51" s="198"/>
      <c r="QR51" s="63"/>
      <c r="QS51" s="63"/>
      <c r="QT51" s="63"/>
      <c r="QU51" s="198"/>
      <c r="QV51" s="63"/>
      <c r="QW51" s="63"/>
      <c r="QX51" s="63"/>
      <c r="QY51" s="198"/>
      <c r="QZ51" s="63">
        <v>1400</v>
      </c>
      <c r="RA51" s="63">
        <v>27.66</v>
      </c>
      <c r="RB51" s="63"/>
      <c r="RC51" s="88">
        <v>8064</v>
      </c>
      <c r="RD51" s="63">
        <v>8064</v>
      </c>
      <c r="RE51" s="63">
        <v>4418.43</v>
      </c>
      <c r="RF51" s="63">
        <v>4914.0200000000004</v>
      </c>
      <c r="RG51" s="198"/>
      <c r="RH51" s="63"/>
      <c r="RI51" s="63"/>
      <c r="RJ51" s="63"/>
      <c r="RK51" s="88"/>
      <c r="RL51" s="63"/>
      <c r="RM51" s="63"/>
      <c r="RN51" s="63"/>
      <c r="RO51" s="198"/>
      <c r="RP51" s="63"/>
      <c r="RQ51" s="63"/>
      <c r="RR51" s="63"/>
      <c r="RS51" s="198"/>
      <c r="RT51" s="63"/>
      <c r="RU51" s="63"/>
      <c r="RV51" s="63"/>
      <c r="RW51" s="63"/>
      <c r="RX51" s="63"/>
      <c r="RY51" s="63"/>
      <c r="RZ51" s="63"/>
      <c r="SA51" s="88"/>
      <c r="SB51" s="63"/>
      <c r="SC51" s="63"/>
      <c r="SD51" s="63"/>
      <c r="SE51" s="198"/>
      <c r="SF51" s="63"/>
      <c r="SG51" s="63"/>
      <c r="SH51" s="63"/>
      <c r="SI51" s="198"/>
      <c r="SJ51" s="63"/>
      <c r="SK51" s="63"/>
      <c r="SL51" s="63"/>
      <c r="SM51" s="198"/>
      <c r="SN51" s="63"/>
      <c r="SO51" s="63"/>
      <c r="SP51" s="63"/>
      <c r="SQ51" s="198">
        <v>660</v>
      </c>
      <c r="SR51" s="63">
        <v>660</v>
      </c>
      <c r="SS51" s="63">
        <v>268.22000000000003</v>
      </c>
      <c r="ST51" s="63">
        <v>263.01</v>
      </c>
      <c r="SU51" s="198"/>
      <c r="SV51" s="63">
        <v>1500</v>
      </c>
      <c r="SW51" s="63">
        <v>0</v>
      </c>
      <c r="SX51" s="63">
        <v>0</v>
      </c>
      <c r="SY51" s="198"/>
      <c r="SZ51" s="63"/>
      <c r="TA51" s="63"/>
      <c r="TB51" s="198"/>
      <c r="TC51" s="198"/>
      <c r="TD51" s="63"/>
      <c r="TE51" s="63"/>
      <c r="TF51" s="63"/>
      <c r="TG51" s="198"/>
      <c r="TH51" s="63"/>
      <c r="TI51" s="63">
        <v>160</v>
      </c>
      <c r="TJ51" s="89">
        <v>200</v>
      </c>
      <c r="TK51" s="198"/>
      <c r="TL51" s="63"/>
      <c r="TM51" s="63"/>
      <c r="TN51" s="89"/>
      <c r="TO51" s="198">
        <v>20000</v>
      </c>
      <c r="TP51" s="63"/>
      <c r="TQ51" s="63"/>
      <c r="TR51" s="89"/>
      <c r="TS51" s="267"/>
      <c r="TT51" s="267"/>
      <c r="TU51" s="267"/>
      <c r="TV51" s="267"/>
      <c r="TW51" s="267"/>
      <c r="TX51" s="267"/>
      <c r="TY51" s="267"/>
    </row>
    <row r="52" spans="1:546" outlineLevel="1" x14ac:dyDescent="0.2">
      <c r="A52" s="101" t="s">
        <v>362</v>
      </c>
      <c r="B52" s="102" t="s">
        <v>363</v>
      </c>
      <c r="C52" s="186">
        <f t="shared" si="1409"/>
        <v>0</v>
      </c>
      <c r="D52" s="186">
        <f t="shared" si="1410"/>
        <v>1000</v>
      </c>
      <c r="E52" s="186">
        <f t="shared" si="1411"/>
        <v>2163.14</v>
      </c>
      <c r="F52" s="186">
        <f t="shared" si="1412"/>
        <v>2307.81</v>
      </c>
      <c r="G52" s="88"/>
      <c r="H52" s="63"/>
      <c r="I52" s="63"/>
      <c r="J52" s="63"/>
      <c r="K52" s="88"/>
      <c r="L52" s="63"/>
      <c r="M52" s="63"/>
      <c r="N52" s="63"/>
      <c r="O52" s="88"/>
      <c r="P52" s="63"/>
      <c r="Q52" s="63"/>
      <c r="R52" s="63"/>
      <c r="S52" s="88"/>
      <c r="T52" s="63"/>
      <c r="U52" s="63"/>
      <c r="V52" s="63"/>
      <c r="W52" s="88"/>
      <c r="X52" s="63"/>
      <c r="Y52" s="63"/>
      <c r="Z52" s="63"/>
      <c r="AA52" s="88"/>
      <c r="AB52" s="63"/>
      <c r="AC52" s="63"/>
      <c r="AD52" s="63"/>
      <c r="AE52" s="88"/>
      <c r="AF52" s="63"/>
      <c r="AG52" s="63"/>
      <c r="AH52" s="63"/>
      <c r="AI52" s="88"/>
      <c r="AJ52" s="63"/>
      <c r="AK52" s="63">
        <v>1201.53</v>
      </c>
      <c r="AL52" s="63">
        <v>1380</v>
      </c>
      <c r="AM52" s="88"/>
      <c r="AN52" s="63"/>
      <c r="AO52" s="63"/>
      <c r="AP52" s="63"/>
      <c r="AQ52" s="88"/>
      <c r="AR52" s="63"/>
      <c r="AS52" s="63"/>
      <c r="AT52" s="63"/>
      <c r="AU52" s="88"/>
      <c r="AV52" s="63"/>
      <c r="AW52" s="63"/>
      <c r="AX52" s="63"/>
      <c r="AY52" s="88"/>
      <c r="AZ52" s="63"/>
      <c r="BA52" s="63"/>
      <c r="BB52" s="63"/>
      <c r="BC52" s="88"/>
      <c r="BD52" s="63"/>
      <c r="BE52" s="63"/>
      <c r="BF52" s="63"/>
      <c r="BG52" s="88"/>
      <c r="BH52" s="63"/>
      <c r="BI52" s="63"/>
      <c r="BJ52" s="63"/>
      <c r="BK52" s="88"/>
      <c r="BL52" s="63"/>
      <c r="BM52" s="63"/>
      <c r="BN52" s="63"/>
      <c r="BO52" s="88"/>
      <c r="BP52" s="63"/>
      <c r="BQ52" s="63"/>
      <c r="BR52" s="63"/>
      <c r="BS52" s="88"/>
      <c r="BT52" s="63"/>
      <c r="BU52" s="63"/>
      <c r="BV52" s="63"/>
      <c r="BW52" s="88"/>
      <c r="BX52" s="63"/>
      <c r="BY52" s="63"/>
      <c r="BZ52" s="63"/>
      <c r="CA52" s="88"/>
      <c r="CB52" s="63"/>
      <c r="CC52" s="63"/>
      <c r="CD52" s="63"/>
      <c r="CE52" s="88"/>
      <c r="CF52" s="63"/>
      <c r="CG52" s="63"/>
      <c r="CH52" s="63"/>
      <c r="CI52" s="88"/>
      <c r="CJ52" s="63"/>
      <c r="CK52" s="63"/>
      <c r="CL52" s="63"/>
      <c r="CM52" s="88"/>
      <c r="CN52" s="63"/>
      <c r="CO52" s="63"/>
      <c r="CP52" s="63"/>
      <c r="CQ52" s="88"/>
      <c r="CR52" s="63"/>
      <c r="CS52" s="63"/>
      <c r="CT52" s="63"/>
      <c r="CU52" s="88"/>
      <c r="CV52" s="63"/>
      <c r="CW52" s="63"/>
      <c r="CX52" s="63"/>
      <c r="CY52" s="88"/>
      <c r="CZ52" s="63"/>
      <c r="DA52" s="63"/>
      <c r="DB52" s="63"/>
      <c r="DC52" s="88"/>
      <c r="DD52" s="63"/>
      <c r="DE52" s="63"/>
      <c r="DF52" s="63"/>
      <c r="DG52" s="88"/>
      <c r="DH52" s="63"/>
      <c r="DI52" s="63"/>
      <c r="DJ52" s="63"/>
      <c r="DK52" s="88"/>
      <c r="DL52" s="63"/>
      <c r="DM52" s="63"/>
      <c r="DN52" s="63"/>
      <c r="DO52" s="88"/>
      <c r="DP52" s="63"/>
      <c r="DQ52" s="63"/>
      <c r="DR52" s="63"/>
      <c r="DS52" s="88"/>
      <c r="DT52" s="63"/>
      <c r="DU52" s="63"/>
      <c r="DV52" s="63"/>
      <c r="DW52" s="88"/>
      <c r="DX52" s="63"/>
      <c r="DY52" s="63"/>
      <c r="DZ52" s="63"/>
      <c r="EA52" s="88"/>
      <c r="EB52" s="63"/>
      <c r="EC52" s="63"/>
      <c r="ED52" s="63"/>
      <c r="EE52" s="88"/>
      <c r="EF52" s="63"/>
      <c r="EG52" s="63"/>
      <c r="EH52" s="63"/>
      <c r="EI52" s="88"/>
      <c r="EJ52" s="63"/>
      <c r="EK52" s="63"/>
      <c r="EL52" s="63"/>
      <c r="EM52" s="88"/>
      <c r="EN52" s="63"/>
      <c r="EO52" s="63"/>
      <c r="EP52" s="63"/>
      <c r="EQ52" s="88"/>
      <c r="ER52" s="63"/>
      <c r="ES52" s="63"/>
      <c r="ET52" s="63"/>
      <c r="EU52" s="88"/>
      <c r="EV52" s="63"/>
      <c r="EW52" s="63"/>
      <c r="EX52" s="63"/>
      <c r="EY52" s="88"/>
      <c r="EZ52" s="63"/>
      <c r="FA52" s="63"/>
      <c r="FB52" s="63"/>
      <c r="FC52" s="88"/>
      <c r="FD52" s="63"/>
      <c r="FE52" s="63"/>
      <c r="FF52" s="63"/>
      <c r="FG52" s="88"/>
      <c r="FH52" s="63"/>
      <c r="FI52" s="63"/>
      <c r="FJ52" s="63"/>
      <c r="FK52" s="88"/>
      <c r="FL52" s="63"/>
      <c r="FM52" s="63"/>
      <c r="FN52" s="63"/>
      <c r="FO52" s="88"/>
      <c r="FP52" s="63"/>
      <c r="FQ52" s="63"/>
      <c r="FR52" s="63"/>
      <c r="FS52" s="198"/>
      <c r="FT52" s="63"/>
      <c r="FU52" s="63"/>
      <c r="FV52" s="187"/>
      <c r="FW52" s="88"/>
      <c r="FX52" s="63"/>
      <c r="FY52" s="63"/>
      <c r="FZ52" s="187"/>
      <c r="GA52" s="88"/>
      <c r="GB52" s="63"/>
      <c r="GC52" s="63"/>
      <c r="GD52" s="187"/>
      <c r="GE52" s="88"/>
      <c r="GF52" s="63"/>
      <c r="GG52" s="63"/>
      <c r="GH52" s="187"/>
      <c r="GI52" s="117"/>
      <c r="GJ52" s="63"/>
      <c r="GK52" s="63"/>
      <c r="GL52" s="187"/>
      <c r="GM52" s="88"/>
      <c r="GN52" s="63"/>
      <c r="GO52" s="63"/>
      <c r="GP52" s="63"/>
      <c r="GQ52" s="88"/>
      <c r="GR52" s="63"/>
      <c r="GS52" s="63"/>
      <c r="GT52" s="63"/>
      <c r="GU52" s="88"/>
      <c r="GV52" s="63"/>
      <c r="GW52" s="63"/>
      <c r="GX52" s="63"/>
      <c r="GY52" s="88"/>
      <c r="GZ52" s="63"/>
      <c r="HA52" s="63"/>
      <c r="HB52" s="63"/>
      <c r="HC52" s="88"/>
      <c r="HD52" s="63"/>
      <c r="HE52" s="63"/>
      <c r="HF52" s="63"/>
      <c r="HG52" s="88"/>
      <c r="HH52" s="63"/>
      <c r="HI52" s="63"/>
      <c r="HJ52" s="63"/>
      <c r="HK52" s="88"/>
      <c r="HL52" s="63"/>
      <c r="HM52" s="63"/>
      <c r="HN52" s="63"/>
      <c r="HO52" s="88"/>
      <c r="HP52" s="63"/>
      <c r="HQ52" s="63"/>
      <c r="HR52" s="63"/>
      <c r="HS52" s="88"/>
      <c r="HT52" s="63"/>
      <c r="HU52" s="63"/>
      <c r="HV52" s="63"/>
      <c r="HW52" s="88"/>
      <c r="HX52" s="63"/>
      <c r="HY52" s="63"/>
      <c r="HZ52" s="63"/>
      <c r="IA52" s="88"/>
      <c r="IB52" s="63"/>
      <c r="IC52" s="63"/>
      <c r="ID52" s="63"/>
      <c r="IE52" s="88"/>
      <c r="IF52" s="63"/>
      <c r="IG52" s="63"/>
      <c r="IH52" s="63"/>
      <c r="II52" s="88"/>
      <c r="IJ52" s="63">
        <v>1000</v>
      </c>
      <c r="IK52" s="63">
        <v>961.61</v>
      </c>
      <c r="IL52" s="63">
        <v>927.81</v>
      </c>
      <c r="IM52" s="88"/>
      <c r="IN52" s="63"/>
      <c r="IO52" s="63"/>
      <c r="IP52" s="63"/>
      <c r="IQ52" s="88"/>
      <c r="IR52" s="63"/>
      <c r="IS52" s="63"/>
      <c r="IT52" s="63"/>
      <c r="IU52" s="88"/>
      <c r="IV52" s="63"/>
      <c r="IW52" s="63"/>
      <c r="IX52" s="63"/>
      <c r="IY52" s="88"/>
      <c r="IZ52" s="63"/>
      <c r="JA52" s="63"/>
      <c r="JB52" s="63"/>
      <c r="JC52" s="88"/>
      <c r="JD52" s="63"/>
      <c r="JE52" s="63"/>
      <c r="JF52" s="63"/>
      <c r="JG52" s="88"/>
      <c r="JH52" s="63"/>
      <c r="JI52" s="63"/>
      <c r="JJ52" s="63"/>
      <c r="JK52" s="88"/>
      <c r="JL52" s="63"/>
      <c r="JM52" s="63"/>
      <c r="JN52" s="63"/>
      <c r="JO52" s="88"/>
      <c r="JP52" s="63"/>
      <c r="JQ52" s="63"/>
      <c r="JR52" s="63"/>
      <c r="JS52" s="88"/>
      <c r="JT52" s="63"/>
      <c r="JU52" s="63"/>
      <c r="JV52" s="63"/>
      <c r="JW52" s="63"/>
      <c r="JX52" s="63"/>
      <c r="JY52" s="63"/>
      <c r="JZ52" s="63"/>
      <c r="KA52" s="88"/>
      <c r="KB52" s="63"/>
      <c r="KC52" s="63"/>
      <c r="KD52" s="187"/>
      <c r="KE52" s="88"/>
      <c r="KF52" s="63"/>
      <c r="KG52" s="63"/>
      <c r="KH52" s="187"/>
      <c r="KI52" s="88"/>
      <c r="KJ52" s="63"/>
      <c r="KK52" s="63"/>
      <c r="KL52" s="187"/>
      <c r="KM52" s="88"/>
      <c r="KN52" s="63"/>
      <c r="KO52" s="63"/>
      <c r="KP52" s="187"/>
      <c r="KQ52" s="88"/>
      <c r="KR52" s="63"/>
      <c r="KS52" s="63"/>
      <c r="KT52" s="187"/>
      <c r="KU52" s="88"/>
      <c r="KV52" s="63"/>
      <c r="KW52" s="63"/>
      <c r="KX52" s="187"/>
      <c r="KY52" s="88"/>
      <c r="KZ52" s="63"/>
      <c r="LA52" s="63"/>
      <c r="LB52" s="187"/>
      <c r="LC52" s="88"/>
      <c r="LD52" s="63"/>
      <c r="LE52" s="63"/>
      <c r="LF52" s="187"/>
      <c r="LG52" s="88"/>
      <c r="LH52" s="63"/>
      <c r="LI52" s="63"/>
      <c r="LJ52" s="187"/>
      <c r="LK52" s="88"/>
      <c r="LL52" s="63"/>
      <c r="LM52" s="63"/>
      <c r="LN52" s="187"/>
      <c r="LO52" s="88"/>
      <c r="LP52" s="63"/>
      <c r="LQ52" s="63"/>
      <c r="LR52" s="187"/>
      <c r="LS52" s="88"/>
      <c r="LT52" s="63"/>
      <c r="LU52" s="63"/>
      <c r="LV52" s="187"/>
      <c r="LW52" s="88"/>
      <c r="LX52" s="63"/>
      <c r="LY52" s="63"/>
      <c r="LZ52" s="187"/>
      <c r="MA52" s="88"/>
      <c r="MB52" s="63"/>
      <c r="MC52" s="63"/>
      <c r="MD52" s="187"/>
      <c r="ME52" s="88"/>
      <c r="MF52" s="63"/>
      <c r="MG52" s="63"/>
      <c r="MH52" s="187"/>
      <c r="MI52" s="88"/>
      <c r="MJ52" s="63"/>
      <c r="MK52" s="63"/>
      <c r="ML52" s="187"/>
      <c r="MM52" s="88"/>
      <c r="MN52" s="63"/>
      <c r="MO52" s="63"/>
      <c r="MP52" s="187"/>
      <c r="MQ52" s="88"/>
      <c r="MR52" s="63"/>
      <c r="MS52" s="63"/>
      <c r="MT52" s="187"/>
      <c r="MU52" s="88"/>
      <c r="MV52" s="63"/>
      <c r="MW52" s="63"/>
      <c r="MX52" s="187"/>
      <c r="MY52" s="88"/>
      <c r="MZ52" s="63"/>
      <c r="NA52" s="63"/>
      <c r="NB52" s="187"/>
      <c r="NC52" s="88"/>
      <c r="ND52" s="63"/>
      <c r="NE52" s="63"/>
      <c r="NF52" s="187"/>
      <c r="NG52" s="88"/>
      <c r="NH52" s="63"/>
      <c r="NI52" s="63"/>
      <c r="NJ52" s="187"/>
      <c r="NK52" s="88"/>
      <c r="NL52" s="63"/>
      <c r="NM52" s="63"/>
      <c r="NN52" s="187"/>
      <c r="NO52" s="88"/>
      <c r="NP52" s="63"/>
      <c r="NQ52" s="63"/>
      <c r="NR52" s="187"/>
      <c r="NS52" s="88"/>
      <c r="NT52" s="63"/>
      <c r="NU52" s="63"/>
      <c r="NV52" s="187"/>
      <c r="NW52" s="88"/>
      <c r="NX52" s="63"/>
      <c r="NY52" s="63"/>
      <c r="NZ52" s="187"/>
      <c r="OA52" s="88"/>
      <c r="OB52" s="63"/>
      <c r="OC52" s="63"/>
      <c r="OD52" s="63"/>
      <c r="OE52" s="88"/>
      <c r="OF52" s="63"/>
      <c r="OG52" s="63"/>
      <c r="OH52" s="63"/>
      <c r="OI52" s="88"/>
      <c r="OJ52" s="63"/>
      <c r="OK52" s="63"/>
      <c r="OL52" s="63"/>
      <c r="OM52" s="88"/>
      <c r="ON52" s="63"/>
      <c r="OO52" s="63"/>
      <c r="OP52" s="63"/>
      <c r="OQ52" s="198"/>
      <c r="OR52" s="63"/>
      <c r="OS52" s="63"/>
      <c r="OT52" s="63"/>
      <c r="OU52" s="88"/>
      <c r="OV52" s="63"/>
      <c r="OW52" s="63"/>
      <c r="OX52" s="63"/>
      <c r="OY52" s="198"/>
      <c r="OZ52" s="63"/>
      <c r="PA52" s="63"/>
      <c r="PB52" s="63"/>
      <c r="PC52" s="88"/>
      <c r="PD52" s="63"/>
      <c r="PE52" s="63"/>
      <c r="PF52" s="63"/>
      <c r="PG52" s="198"/>
      <c r="PH52" s="63"/>
      <c r="PI52" s="63"/>
      <c r="PJ52" s="63"/>
      <c r="PK52" s="88"/>
      <c r="PL52" s="63"/>
      <c r="PM52" s="63"/>
      <c r="PN52" s="63"/>
      <c r="PO52" s="198"/>
      <c r="PP52" s="63"/>
      <c r="PQ52" s="63"/>
      <c r="PR52" s="63"/>
      <c r="PS52" s="88"/>
      <c r="PT52" s="63"/>
      <c r="PU52" s="63"/>
      <c r="PV52" s="63"/>
      <c r="PW52" s="198"/>
      <c r="PX52" s="63"/>
      <c r="PY52" s="63"/>
      <c r="PZ52" s="63"/>
      <c r="QA52" s="88"/>
      <c r="QB52" s="63"/>
      <c r="QC52" s="63"/>
      <c r="QD52" s="63"/>
      <c r="QE52" s="198"/>
      <c r="QF52" s="63"/>
      <c r="QG52" s="63"/>
      <c r="QH52" s="63"/>
      <c r="QI52" s="88"/>
      <c r="QJ52" s="63"/>
      <c r="QK52" s="63"/>
      <c r="QL52" s="63"/>
      <c r="QM52" s="198"/>
      <c r="QN52" s="63"/>
      <c r="QO52" s="63"/>
      <c r="QP52" s="63"/>
      <c r="QQ52" s="198"/>
      <c r="QR52" s="63"/>
      <c r="QS52" s="63"/>
      <c r="QT52" s="63"/>
      <c r="QU52" s="198"/>
      <c r="QV52" s="63"/>
      <c r="QW52" s="63"/>
      <c r="QX52" s="63"/>
      <c r="QY52" s="198"/>
      <c r="QZ52" s="63"/>
      <c r="RA52" s="63"/>
      <c r="RB52" s="63"/>
      <c r="RC52" s="88"/>
      <c r="RD52" s="63"/>
      <c r="RE52" s="63"/>
      <c r="RF52" s="63"/>
      <c r="RG52" s="198"/>
      <c r="RH52" s="63"/>
      <c r="RI52" s="63"/>
      <c r="RJ52" s="63"/>
      <c r="RK52" s="88"/>
      <c r="RL52" s="63"/>
      <c r="RM52" s="63"/>
      <c r="RN52" s="63"/>
      <c r="RO52" s="198"/>
      <c r="RP52" s="63"/>
      <c r="RQ52" s="63"/>
      <c r="RR52" s="63"/>
      <c r="RS52" s="198"/>
      <c r="RT52" s="63"/>
      <c r="RU52" s="63"/>
      <c r="RV52" s="63"/>
      <c r="RW52" s="63"/>
      <c r="RX52" s="63"/>
      <c r="RY52" s="63"/>
      <c r="RZ52" s="63"/>
      <c r="SA52" s="88"/>
      <c r="SB52" s="63"/>
      <c r="SC52" s="63"/>
      <c r="SD52" s="63"/>
      <c r="SE52" s="198"/>
      <c r="SF52" s="63"/>
      <c r="SG52" s="63"/>
      <c r="SH52" s="63"/>
      <c r="SI52" s="198"/>
      <c r="SJ52" s="63"/>
      <c r="SK52" s="63"/>
      <c r="SL52" s="63"/>
      <c r="SM52" s="198"/>
      <c r="SN52" s="63"/>
      <c r="SO52" s="63"/>
      <c r="SP52" s="63"/>
      <c r="SQ52" s="198"/>
      <c r="SR52" s="63"/>
      <c r="SS52" s="63"/>
      <c r="ST52" s="63"/>
      <c r="SU52" s="198"/>
      <c r="SV52" s="63"/>
      <c r="SW52" s="63"/>
      <c r="SX52" s="63"/>
      <c r="SY52" s="198"/>
      <c r="SZ52" s="63"/>
      <c r="TA52" s="63"/>
      <c r="TB52" s="198"/>
      <c r="TC52" s="198"/>
      <c r="TD52" s="63"/>
      <c r="TE52" s="63"/>
      <c r="TF52" s="63"/>
      <c r="TG52" s="198"/>
      <c r="TH52" s="63"/>
      <c r="TI52" s="63"/>
      <c r="TJ52" s="89"/>
      <c r="TK52" s="198"/>
      <c r="TL52" s="63"/>
      <c r="TM52" s="63"/>
      <c r="TN52" s="89"/>
      <c r="TO52" s="198"/>
      <c r="TP52" s="63"/>
      <c r="TQ52" s="63"/>
      <c r="TR52" s="89"/>
      <c r="TS52" s="267"/>
      <c r="TT52" s="267"/>
      <c r="TU52" s="267"/>
      <c r="TV52" s="267"/>
      <c r="TW52" s="267"/>
      <c r="TX52" s="267"/>
      <c r="TY52" s="267"/>
    </row>
    <row r="53" spans="1:546" outlineLevel="1" x14ac:dyDescent="0.2">
      <c r="A53" s="101" t="s">
        <v>364</v>
      </c>
      <c r="B53" s="102" t="s">
        <v>365</v>
      </c>
      <c r="C53" s="186">
        <f t="shared" si="1409"/>
        <v>3384</v>
      </c>
      <c r="D53" s="186">
        <f t="shared" si="1410"/>
        <v>3440.16</v>
      </c>
      <c r="E53" s="186">
        <f t="shared" si="1411"/>
        <v>3888.3599999999997</v>
      </c>
      <c r="F53" s="186">
        <f t="shared" si="1412"/>
        <v>3888.3499999999995</v>
      </c>
      <c r="G53" s="88"/>
      <c r="H53" s="63"/>
      <c r="I53" s="63"/>
      <c r="J53" s="63"/>
      <c r="K53" s="88">
        <v>1000</v>
      </c>
      <c r="L53" s="63">
        <v>607.16</v>
      </c>
      <c r="M53" s="63">
        <v>0</v>
      </c>
      <c r="N53" s="63">
        <v>0</v>
      </c>
      <c r="O53" s="88"/>
      <c r="P53" s="63"/>
      <c r="Q53" s="63"/>
      <c r="R53" s="63"/>
      <c r="S53" s="88"/>
      <c r="T53" s="63"/>
      <c r="U53" s="63"/>
      <c r="V53" s="63"/>
      <c r="W53" s="88"/>
      <c r="X53" s="63"/>
      <c r="Y53" s="63"/>
      <c r="Z53" s="63"/>
      <c r="AA53" s="88"/>
      <c r="AB53" s="63"/>
      <c r="AC53" s="63"/>
      <c r="AD53" s="63"/>
      <c r="AE53" s="88"/>
      <c r="AF53" s="63"/>
      <c r="AG53" s="63"/>
      <c r="AH53" s="63"/>
      <c r="AI53" s="88"/>
      <c r="AJ53" s="63"/>
      <c r="AK53" s="63"/>
      <c r="AL53" s="63"/>
      <c r="AM53" s="88"/>
      <c r="AN53" s="63"/>
      <c r="AO53" s="63"/>
      <c r="AP53" s="63"/>
      <c r="AQ53" s="88"/>
      <c r="AR53" s="63"/>
      <c r="AS53" s="63"/>
      <c r="AT53" s="63"/>
      <c r="AU53" s="88"/>
      <c r="AV53" s="63"/>
      <c r="AW53" s="63"/>
      <c r="AX53" s="63"/>
      <c r="AY53" s="88"/>
      <c r="AZ53" s="63"/>
      <c r="BA53" s="63"/>
      <c r="BB53" s="63"/>
      <c r="BC53" s="88"/>
      <c r="BD53" s="63"/>
      <c r="BE53" s="63"/>
      <c r="BF53" s="63"/>
      <c r="BG53" s="88"/>
      <c r="BH53" s="63"/>
      <c r="BI53" s="63"/>
      <c r="BJ53" s="63"/>
      <c r="BK53" s="88"/>
      <c r="BL53" s="63"/>
      <c r="BM53" s="63"/>
      <c r="BN53" s="63"/>
      <c r="BO53" s="88"/>
      <c r="BP53" s="63"/>
      <c r="BQ53" s="63"/>
      <c r="BR53" s="63"/>
      <c r="BS53" s="88"/>
      <c r="BT53" s="63"/>
      <c r="BU53" s="63"/>
      <c r="BV53" s="63"/>
      <c r="BW53" s="88"/>
      <c r="BX53" s="63"/>
      <c r="BY53" s="63"/>
      <c r="BZ53" s="63"/>
      <c r="CA53" s="88"/>
      <c r="CB53" s="63"/>
      <c r="CC53" s="63"/>
      <c r="CD53" s="63"/>
      <c r="CE53" s="88"/>
      <c r="CF53" s="63"/>
      <c r="CG53" s="63"/>
      <c r="CH53" s="63"/>
      <c r="CI53" s="88"/>
      <c r="CJ53" s="63"/>
      <c r="CK53" s="63"/>
      <c r="CL53" s="63"/>
      <c r="CM53" s="88"/>
      <c r="CN53" s="63"/>
      <c r="CO53" s="63"/>
      <c r="CP53" s="63"/>
      <c r="CQ53" s="88"/>
      <c r="CR53" s="63"/>
      <c r="CS53" s="63"/>
      <c r="CT53" s="63"/>
      <c r="CU53" s="88"/>
      <c r="CV53" s="63"/>
      <c r="CW53" s="63"/>
      <c r="CX53" s="63"/>
      <c r="CY53" s="88"/>
      <c r="CZ53" s="63"/>
      <c r="DA53" s="63"/>
      <c r="DB53" s="63"/>
      <c r="DC53" s="88"/>
      <c r="DD53" s="63"/>
      <c r="DE53" s="63"/>
      <c r="DF53" s="63"/>
      <c r="DG53" s="88"/>
      <c r="DH53" s="63"/>
      <c r="DI53" s="63"/>
      <c r="DJ53" s="63"/>
      <c r="DK53" s="88"/>
      <c r="DL53" s="63"/>
      <c r="DM53" s="63"/>
      <c r="DN53" s="63"/>
      <c r="DO53" s="88"/>
      <c r="DP53" s="63"/>
      <c r="DQ53" s="63"/>
      <c r="DR53" s="63"/>
      <c r="DS53" s="88"/>
      <c r="DT53" s="63"/>
      <c r="DU53" s="63"/>
      <c r="DV53" s="63"/>
      <c r="DW53" s="88"/>
      <c r="DX53" s="63"/>
      <c r="DY53" s="63"/>
      <c r="DZ53" s="63"/>
      <c r="EA53" s="88"/>
      <c r="EB53" s="63"/>
      <c r="EC53" s="63"/>
      <c r="ED53" s="63"/>
      <c r="EE53" s="88"/>
      <c r="EF53" s="63"/>
      <c r="EG53" s="63"/>
      <c r="EH53" s="63"/>
      <c r="EI53" s="88"/>
      <c r="EJ53" s="63"/>
      <c r="EK53" s="63"/>
      <c r="EL53" s="63"/>
      <c r="EM53" s="88"/>
      <c r="EN53" s="63"/>
      <c r="EO53" s="63"/>
      <c r="EP53" s="63"/>
      <c r="EQ53" s="88"/>
      <c r="ER53" s="63"/>
      <c r="ES53" s="63"/>
      <c r="ET53" s="63"/>
      <c r="EU53" s="88"/>
      <c r="EV53" s="63"/>
      <c r="EW53" s="63"/>
      <c r="EX53" s="63"/>
      <c r="EY53" s="88"/>
      <c r="EZ53" s="63"/>
      <c r="FA53" s="63"/>
      <c r="FB53" s="63"/>
      <c r="FC53" s="88"/>
      <c r="FD53" s="63"/>
      <c r="FE53" s="63"/>
      <c r="FF53" s="63"/>
      <c r="FG53" s="88"/>
      <c r="FH53" s="63"/>
      <c r="FI53" s="63"/>
      <c r="FJ53" s="63"/>
      <c r="FK53" s="88"/>
      <c r="FL53" s="63"/>
      <c r="FM53" s="63"/>
      <c r="FN53" s="63"/>
      <c r="FO53" s="88"/>
      <c r="FP53" s="63"/>
      <c r="FQ53" s="63"/>
      <c r="FR53" s="63"/>
      <c r="FS53" s="198"/>
      <c r="FT53" s="63"/>
      <c r="FU53" s="63"/>
      <c r="FV53" s="187"/>
      <c r="FW53" s="88"/>
      <c r="FX53" s="63"/>
      <c r="FY53" s="63"/>
      <c r="FZ53" s="187"/>
      <c r="GA53" s="88"/>
      <c r="GB53" s="63"/>
      <c r="GC53" s="63"/>
      <c r="GD53" s="187"/>
      <c r="GE53" s="88"/>
      <c r="GF53" s="63"/>
      <c r="GG53" s="63"/>
      <c r="GH53" s="187"/>
      <c r="GI53" s="117"/>
      <c r="GJ53" s="63"/>
      <c r="GK53" s="63"/>
      <c r="GL53" s="187"/>
      <c r="GM53" s="88"/>
      <c r="GN53" s="63"/>
      <c r="GO53" s="63"/>
      <c r="GP53" s="63"/>
      <c r="GQ53" s="88"/>
      <c r="GR53" s="63"/>
      <c r="GS53" s="63"/>
      <c r="GT53" s="63"/>
      <c r="GU53" s="88"/>
      <c r="GV53" s="63"/>
      <c r="GW53" s="63"/>
      <c r="GX53" s="63"/>
      <c r="GY53" s="88"/>
      <c r="GZ53" s="63"/>
      <c r="HA53" s="63"/>
      <c r="HB53" s="63"/>
      <c r="HC53" s="88"/>
      <c r="HD53" s="63"/>
      <c r="HE53" s="63"/>
      <c r="HF53" s="63"/>
      <c r="HG53" s="88"/>
      <c r="HH53" s="63"/>
      <c r="HI53" s="63"/>
      <c r="HJ53" s="63"/>
      <c r="HK53" s="88"/>
      <c r="HL53" s="63"/>
      <c r="HM53" s="63"/>
      <c r="HN53" s="63"/>
      <c r="HO53" s="88"/>
      <c r="HP53" s="63"/>
      <c r="HQ53" s="63"/>
      <c r="HR53" s="63"/>
      <c r="HS53" s="88">
        <v>1485</v>
      </c>
      <c r="HT53" s="63">
        <v>1412</v>
      </c>
      <c r="HU53" s="63">
        <v>1412.26</v>
      </c>
      <c r="HV53" s="63">
        <v>1412.26</v>
      </c>
      <c r="HW53" s="88"/>
      <c r="HX53" s="63"/>
      <c r="HY53" s="63"/>
      <c r="HZ53" s="63"/>
      <c r="IA53" s="88"/>
      <c r="IB53" s="63"/>
      <c r="IC53" s="63"/>
      <c r="ID53" s="63"/>
      <c r="IE53" s="88"/>
      <c r="IF53" s="63"/>
      <c r="IG53" s="63"/>
      <c r="IH53" s="63"/>
      <c r="II53" s="88"/>
      <c r="IJ53" s="63"/>
      <c r="IK53" s="63"/>
      <c r="IL53" s="63"/>
      <c r="IM53" s="88"/>
      <c r="IN53" s="63"/>
      <c r="IO53" s="63"/>
      <c r="IP53" s="63"/>
      <c r="IQ53" s="88"/>
      <c r="IR53" s="63"/>
      <c r="IS53" s="63"/>
      <c r="IT53" s="63"/>
      <c r="IU53" s="88"/>
      <c r="IV53" s="63"/>
      <c r="IW53" s="63"/>
      <c r="IX53" s="63"/>
      <c r="IY53" s="88"/>
      <c r="IZ53" s="63"/>
      <c r="JA53" s="63"/>
      <c r="JB53" s="63"/>
      <c r="JC53" s="88"/>
      <c r="JD53" s="63"/>
      <c r="JE53" s="63"/>
      <c r="JF53" s="63"/>
      <c r="JG53" s="88"/>
      <c r="JH53" s="63"/>
      <c r="JI53" s="63"/>
      <c r="JJ53" s="63"/>
      <c r="JK53" s="88"/>
      <c r="JL53" s="63"/>
      <c r="JM53" s="63"/>
      <c r="JN53" s="63"/>
      <c r="JO53" s="88"/>
      <c r="JP53" s="63"/>
      <c r="JQ53" s="63"/>
      <c r="JR53" s="63"/>
      <c r="JS53" s="88"/>
      <c r="JT53" s="63"/>
      <c r="JU53" s="63"/>
      <c r="JV53" s="63"/>
      <c r="JW53" s="63"/>
      <c r="JX53" s="63"/>
      <c r="JY53" s="63"/>
      <c r="JZ53" s="63"/>
      <c r="KA53" s="88"/>
      <c r="KB53" s="63"/>
      <c r="KC53" s="63"/>
      <c r="KD53" s="187"/>
      <c r="KE53" s="88"/>
      <c r="KF53" s="63"/>
      <c r="KG53" s="63"/>
      <c r="KH53" s="187"/>
      <c r="KI53" s="88"/>
      <c r="KJ53" s="63"/>
      <c r="KK53" s="63"/>
      <c r="KL53" s="187"/>
      <c r="KM53" s="88"/>
      <c r="KN53" s="63"/>
      <c r="KO53" s="63"/>
      <c r="KP53" s="187"/>
      <c r="KQ53" s="88"/>
      <c r="KR53" s="63"/>
      <c r="KS53" s="63"/>
      <c r="KT53" s="187"/>
      <c r="KU53" s="88"/>
      <c r="KV53" s="63"/>
      <c r="KW53" s="63"/>
      <c r="KX53" s="187"/>
      <c r="KY53" s="88"/>
      <c r="KZ53" s="63"/>
      <c r="LA53" s="63"/>
      <c r="LB53" s="187"/>
      <c r="LC53" s="88"/>
      <c r="LD53" s="63"/>
      <c r="LE53" s="63"/>
      <c r="LF53" s="187"/>
      <c r="LG53" s="88">
        <v>531</v>
      </c>
      <c r="LH53" s="63"/>
      <c r="LI53" s="63">
        <v>1009.41</v>
      </c>
      <c r="LJ53" s="187">
        <v>1009.4</v>
      </c>
      <c r="LK53" s="88"/>
      <c r="LL53" s="63"/>
      <c r="LM53" s="63"/>
      <c r="LN53" s="187"/>
      <c r="LO53" s="88"/>
      <c r="LP53" s="63">
        <v>307</v>
      </c>
      <c r="LQ53" s="63">
        <v>307.24</v>
      </c>
      <c r="LR53" s="187">
        <v>307.24</v>
      </c>
      <c r="LS53" s="88"/>
      <c r="LT53" s="63"/>
      <c r="LU53" s="63"/>
      <c r="LV53" s="187"/>
      <c r="LW53" s="88">
        <v>368</v>
      </c>
      <c r="LX53" s="63">
        <v>703</v>
      </c>
      <c r="LY53" s="63">
        <v>633.53</v>
      </c>
      <c r="LZ53" s="187">
        <v>528.46</v>
      </c>
      <c r="MA53" s="88"/>
      <c r="MB53" s="63"/>
      <c r="MC53" s="63"/>
      <c r="MD53" s="187"/>
      <c r="ME53" s="88"/>
      <c r="MF53" s="63"/>
      <c r="MG53" s="63">
        <v>69.61</v>
      </c>
      <c r="MH53" s="187">
        <v>174.68</v>
      </c>
      <c r="MI53" s="88"/>
      <c r="MJ53" s="63"/>
      <c r="MK53" s="63"/>
      <c r="ML53" s="187"/>
      <c r="MM53" s="88"/>
      <c r="MN53" s="63"/>
      <c r="MO53" s="63"/>
      <c r="MP53" s="187"/>
      <c r="MQ53" s="88"/>
      <c r="MR53" s="63"/>
      <c r="MS53" s="63"/>
      <c r="MT53" s="187"/>
      <c r="MU53" s="88"/>
      <c r="MV53" s="63"/>
      <c r="MW53" s="63"/>
      <c r="MX53" s="187"/>
      <c r="MY53" s="88"/>
      <c r="MZ53" s="63"/>
      <c r="NA53" s="63"/>
      <c r="NB53" s="187"/>
      <c r="NC53" s="88"/>
      <c r="ND53" s="63">
        <v>411</v>
      </c>
      <c r="NE53" s="63">
        <v>456.31</v>
      </c>
      <c r="NF53" s="187">
        <v>456.31</v>
      </c>
      <c r="NG53" s="88"/>
      <c r="NH53" s="63"/>
      <c r="NI53" s="63"/>
      <c r="NJ53" s="187"/>
      <c r="NK53" s="88"/>
      <c r="NL53" s="63"/>
      <c r="NM53" s="63"/>
      <c r="NN53" s="187"/>
      <c r="NO53" s="88"/>
      <c r="NP53" s="63"/>
      <c r="NQ53" s="63"/>
      <c r="NR53" s="187"/>
      <c r="NS53" s="88"/>
      <c r="NT53" s="63"/>
      <c r="NU53" s="63"/>
      <c r="NV53" s="187"/>
      <c r="NW53" s="88"/>
      <c r="NX53" s="63"/>
      <c r="NY53" s="63"/>
      <c r="NZ53" s="187"/>
      <c r="OA53" s="88"/>
      <c r="OB53" s="63"/>
      <c r="OC53" s="63"/>
      <c r="OD53" s="63"/>
      <c r="OE53" s="88"/>
      <c r="OF53" s="63"/>
      <c r="OG53" s="63"/>
      <c r="OH53" s="63"/>
      <c r="OI53" s="88"/>
      <c r="OJ53" s="63"/>
      <c r="OK53" s="63"/>
      <c r="OL53" s="63"/>
      <c r="OM53" s="88"/>
      <c r="ON53" s="63"/>
      <c r="OO53" s="63"/>
      <c r="OP53" s="63"/>
      <c r="OQ53" s="198"/>
      <c r="OR53" s="63"/>
      <c r="OS53" s="63"/>
      <c r="OT53" s="63"/>
      <c r="OU53" s="88"/>
      <c r="OV53" s="63"/>
      <c r="OW53" s="63"/>
      <c r="OX53" s="63"/>
      <c r="OY53" s="198"/>
      <c r="OZ53" s="63"/>
      <c r="PA53" s="63"/>
      <c r="PB53" s="63"/>
      <c r="PC53" s="88"/>
      <c r="PD53" s="63"/>
      <c r="PE53" s="63"/>
      <c r="PF53" s="63"/>
      <c r="PG53" s="198"/>
      <c r="PH53" s="63"/>
      <c r="PI53" s="63"/>
      <c r="PJ53" s="63"/>
      <c r="PK53" s="88"/>
      <c r="PL53" s="63"/>
      <c r="PM53" s="63"/>
      <c r="PN53" s="63"/>
      <c r="PO53" s="198"/>
      <c r="PP53" s="63"/>
      <c r="PQ53" s="63"/>
      <c r="PR53" s="63"/>
      <c r="PS53" s="88"/>
      <c r="PT53" s="63"/>
      <c r="PU53" s="63"/>
      <c r="PV53" s="63"/>
      <c r="PW53" s="198"/>
      <c r="PX53" s="63"/>
      <c r="PY53" s="63"/>
      <c r="PZ53" s="63"/>
      <c r="QA53" s="88"/>
      <c r="QB53" s="63"/>
      <c r="QC53" s="63"/>
      <c r="QD53" s="63"/>
      <c r="QE53" s="198"/>
      <c r="QF53" s="63"/>
      <c r="QG53" s="63"/>
      <c r="QH53" s="63"/>
      <c r="QI53" s="88"/>
      <c r="QJ53" s="63"/>
      <c r="QK53" s="63"/>
      <c r="QL53" s="63"/>
      <c r="QM53" s="198"/>
      <c r="QN53" s="63"/>
      <c r="QO53" s="63"/>
      <c r="QP53" s="63"/>
      <c r="QQ53" s="198"/>
      <c r="QR53" s="63"/>
      <c r="QS53" s="63"/>
      <c r="QT53" s="63"/>
      <c r="QU53" s="198"/>
      <c r="QV53" s="63"/>
      <c r="QW53" s="63"/>
      <c r="QX53" s="63"/>
      <c r="QY53" s="198"/>
      <c r="QZ53" s="63"/>
      <c r="RA53" s="63"/>
      <c r="RB53" s="63"/>
      <c r="RC53" s="88"/>
      <c r="RD53" s="63"/>
      <c r="RE53" s="63"/>
      <c r="RF53" s="63"/>
      <c r="RG53" s="198"/>
      <c r="RH53" s="63"/>
      <c r="RI53" s="63"/>
      <c r="RJ53" s="63"/>
      <c r="RK53" s="88"/>
      <c r="RL53" s="63"/>
      <c r="RM53" s="63"/>
      <c r="RN53" s="63"/>
      <c r="RO53" s="198"/>
      <c r="RP53" s="63"/>
      <c r="RQ53" s="63"/>
      <c r="RR53" s="63"/>
      <c r="RS53" s="198"/>
      <c r="RT53" s="63"/>
      <c r="RU53" s="63"/>
      <c r="RV53" s="63"/>
      <c r="RW53" s="63"/>
      <c r="RX53" s="63"/>
      <c r="RY53" s="63"/>
      <c r="RZ53" s="63"/>
      <c r="SA53" s="88"/>
      <c r="SB53" s="63"/>
      <c r="SC53" s="63"/>
      <c r="SD53" s="63"/>
      <c r="SE53" s="198"/>
      <c r="SF53" s="63"/>
      <c r="SG53" s="63"/>
      <c r="SH53" s="63"/>
      <c r="SI53" s="198"/>
      <c r="SJ53" s="63"/>
      <c r="SK53" s="63"/>
      <c r="SL53" s="63"/>
      <c r="SM53" s="198"/>
      <c r="SN53" s="63"/>
      <c r="SO53" s="63"/>
      <c r="SP53" s="63"/>
      <c r="SQ53" s="198"/>
      <c r="SR53" s="63"/>
      <c r="SS53" s="63"/>
      <c r="ST53" s="63"/>
      <c r="SU53" s="198"/>
      <c r="SV53" s="63"/>
      <c r="SW53" s="63"/>
      <c r="SX53" s="63"/>
      <c r="SY53" s="198"/>
      <c r="SZ53" s="63"/>
      <c r="TA53" s="63"/>
      <c r="TB53" s="198"/>
      <c r="TC53" s="198"/>
      <c r="TD53" s="63"/>
      <c r="TE53" s="63"/>
      <c r="TF53" s="63"/>
      <c r="TG53" s="198"/>
      <c r="TH53" s="63"/>
      <c r="TI53" s="63"/>
      <c r="TJ53" s="89"/>
      <c r="TK53" s="198"/>
      <c r="TL53" s="63"/>
      <c r="TM53" s="63"/>
      <c r="TN53" s="89"/>
      <c r="TO53" s="198"/>
      <c r="TP53" s="63"/>
      <c r="TQ53" s="63"/>
      <c r="TR53" s="89"/>
      <c r="TS53" s="267"/>
      <c r="TT53" s="267"/>
      <c r="TU53" s="267"/>
      <c r="TV53" s="267"/>
      <c r="TW53" s="267"/>
      <c r="TX53" s="267"/>
      <c r="TY53" s="267"/>
    </row>
    <row r="54" spans="1:546" outlineLevel="1" x14ac:dyDescent="0.2">
      <c r="A54" s="101" t="s">
        <v>366</v>
      </c>
      <c r="B54" s="102" t="s">
        <v>367</v>
      </c>
      <c r="C54" s="186">
        <f t="shared" si="1409"/>
        <v>1204967.08</v>
      </c>
      <c r="D54" s="186">
        <f t="shared" si="1410"/>
        <v>1238076.5900000001</v>
      </c>
      <c r="E54" s="186">
        <f t="shared" si="1411"/>
        <v>1187265.9099999999</v>
      </c>
      <c r="F54" s="186">
        <f t="shared" si="1412"/>
        <v>1111316.0000000002</v>
      </c>
      <c r="G54" s="88">
        <v>15340</v>
      </c>
      <c r="H54" s="63">
        <v>12370.8</v>
      </c>
      <c r="I54" s="63">
        <v>15543.4</v>
      </c>
      <c r="J54" s="63">
        <v>14812.42</v>
      </c>
      <c r="K54" s="88">
        <v>110000</v>
      </c>
      <c r="L54" s="63">
        <v>141063</v>
      </c>
      <c r="M54" s="63">
        <v>136930.56</v>
      </c>
      <c r="N54" s="63">
        <v>105245.73</v>
      </c>
      <c r="O54" s="88">
        <v>11154</v>
      </c>
      <c r="P54" s="63">
        <v>9700</v>
      </c>
      <c r="Q54" s="63">
        <v>9714.2999999999993</v>
      </c>
      <c r="R54" s="63">
        <v>10643.8</v>
      </c>
      <c r="S54" s="88"/>
      <c r="T54" s="63"/>
      <c r="U54" s="63"/>
      <c r="V54" s="63"/>
      <c r="W54" s="88"/>
      <c r="X54" s="63"/>
      <c r="Y54" s="63"/>
      <c r="Z54" s="63"/>
      <c r="AA54" s="88"/>
      <c r="AB54" s="63"/>
      <c r="AC54" s="63"/>
      <c r="AD54" s="63"/>
      <c r="AE54" s="88"/>
      <c r="AF54" s="63"/>
      <c r="AG54" s="63"/>
      <c r="AH54" s="63"/>
      <c r="AI54" s="88">
        <v>264</v>
      </c>
      <c r="AJ54" s="63">
        <v>264</v>
      </c>
      <c r="AK54" s="63">
        <v>202.8</v>
      </c>
      <c r="AL54" s="63">
        <v>466.44</v>
      </c>
      <c r="AM54" s="88"/>
      <c r="AN54" s="63"/>
      <c r="AO54" s="63"/>
      <c r="AP54" s="63"/>
      <c r="AQ54" s="88"/>
      <c r="AR54" s="63"/>
      <c r="AS54" s="63">
        <v>64.81</v>
      </c>
      <c r="AT54" s="63"/>
      <c r="AU54" s="88"/>
      <c r="AV54" s="63"/>
      <c r="AW54" s="63"/>
      <c r="AX54" s="63"/>
      <c r="AY54" s="88"/>
      <c r="AZ54" s="63"/>
      <c r="BA54" s="63"/>
      <c r="BB54" s="63"/>
      <c r="BC54" s="88"/>
      <c r="BD54" s="63"/>
      <c r="BE54" s="63"/>
      <c r="BF54" s="63"/>
      <c r="BG54" s="88"/>
      <c r="BH54" s="63">
        <v>2187</v>
      </c>
      <c r="BI54" s="63">
        <v>2186.81</v>
      </c>
      <c r="BJ54" s="63">
        <v>2186.81</v>
      </c>
      <c r="BK54" s="88"/>
      <c r="BL54" s="63"/>
      <c r="BM54" s="63"/>
      <c r="BN54" s="63"/>
      <c r="BO54" s="88"/>
      <c r="BP54" s="63"/>
      <c r="BQ54" s="63"/>
      <c r="BR54" s="63"/>
      <c r="BS54" s="88"/>
      <c r="BT54" s="63"/>
      <c r="BU54" s="63">
        <v>801.12</v>
      </c>
      <c r="BV54" s="63"/>
      <c r="BW54" s="88"/>
      <c r="BX54" s="63"/>
      <c r="BY54" s="63"/>
      <c r="BZ54" s="63"/>
      <c r="CA54" s="88">
        <f>6752+164</f>
        <v>6916</v>
      </c>
      <c r="CB54" s="63">
        <v>6286.8</v>
      </c>
      <c r="CC54" s="63">
        <v>6693.31</v>
      </c>
      <c r="CD54" s="63">
        <v>6308.99</v>
      </c>
      <c r="CE54" s="88"/>
      <c r="CF54" s="63"/>
      <c r="CG54" s="63"/>
      <c r="CH54" s="63"/>
      <c r="CI54" s="88"/>
      <c r="CJ54" s="63"/>
      <c r="CK54" s="63"/>
      <c r="CL54" s="63"/>
      <c r="CM54" s="88"/>
      <c r="CN54" s="63"/>
      <c r="CO54" s="63"/>
      <c r="CP54" s="63"/>
      <c r="CQ54" s="88"/>
      <c r="CR54" s="63"/>
      <c r="CS54" s="63"/>
      <c r="CT54" s="63"/>
      <c r="CU54" s="88"/>
      <c r="CV54" s="63"/>
      <c r="CW54" s="63"/>
      <c r="CX54" s="63"/>
      <c r="CY54" s="88">
        <v>18252</v>
      </c>
      <c r="CZ54" s="63">
        <v>18252</v>
      </c>
      <c r="DA54" s="63">
        <v>15416.3</v>
      </c>
      <c r="DB54" s="63">
        <v>13237.94</v>
      </c>
      <c r="DC54" s="88"/>
      <c r="DD54" s="63"/>
      <c r="DE54" s="63"/>
      <c r="DF54" s="63"/>
      <c r="DG54" s="88">
        <v>12980</v>
      </c>
      <c r="DH54" s="63">
        <v>12979.2</v>
      </c>
      <c r="DI54" s="63">
        <v>11990.55</v>
      </c>
      <c r="DJ54" s="63">
        <v>12979.2</v>
      </c>
      <c r="DK54" s="88"/>
      <c r="DL54" s="63"/>
      <c r="DM54" s="63"/>
      <c r="DN54" s="63"/>
      <c r="DO54" s="88"/>
      <c r="DP54" s="63"/>
      <c r="DQ54" s="63"/>
      <c r="DR54" s="63"/>
      <c r="DS54" s="88">
        <v>2149</v>
      </c>
      <c r="DT54" s="63">
        <v>2700</v>
      </c>
      <c r="DU54" s="63">
        <v>1931.67</v>
      </c>
      <c r="DV54" s="63">
        <v>2146.3000000000002</v>
      </c>
      <c r="DW54" s="88"/>
      <c r="DX54" s="63"/>
      <c r="DY54" s="63"/>
      <c r="DZ54" s="63"/>
      <c r="EA54" s="88"/>
      <c r="EB54" s="63"/>
      <c r="EC54" s="63"/>
      <c r="ED54" s="63"/>
      <c r="EE54" s="88"/>
      <c r="EF54" s="63"/>
      <c r="EG54" s="63"/>
      <c r="EH54" s="63"/>
      <c r="EI54" s="88">
        <f>(EI50+EI51)*0.338</f>
        <v>36039.25</v>
      </c>
      <c r="EJ54" s="63">
        <v>32592.33</v>
      </c>
      <c r="EK54" s="63">
        <v>36341.64</v>
      </c>
      <c r="EL54" s="63">
        <v>33506.89</v>
      </c>
      <c r="EM54" s="88"/>
      <c r="EN54" s="63"/>
      <c r="EO54" s="63"/>
      <c r="EP54" s="63"/>
      <c r="EQ54" s="88"/>
      <c r="ER54" s="63"/>
      <c r="ES54" s="63"/>
      <c r="ET54" s="63"/>
      <c r="EU54" s="88"/>
      <c r="EV54" s="63"/>
      <c r="EW54" s="63"/>
      <c r="EX54" s="63"/>
      <c r="EY54" s="88"/>
      <c r="EZ54" s="63"/>
      <c r="FA54" s="63"/>
      <c r="FB54" s="63"/>
      <c r="FC54" s="88"/>
      <c r="FD54" s="63"/>
      <c r="FE54" s="63"/>
      <c r="FF54" s="63"/>
      <c r="FG54" s="88">
        <v>2190</v>
      </c>
      <c r="FH54" s="63">
        <v>2030</v>
      </c>
      <c r="FI54" s="63">
        <v>2046.03</v>
      </c>
      <c r="FJ54" s="63">
        <v>1990.76</v>
      </c>
      <c r="FK54" s="88"/>
      <c r="FL54" s="63"/>
      <c r="FM54" s="63"/>
      <c r="FN54" s="63"/>
      <c r="FO54" s="88"/>
      <c r="FP54" s="63"/>
      <c r="FQ54" s="63"/>
      <c r="FR54" s="63"/>
      <c r="FS54" s="198"/>
      <c r="FT54" s="63"/>
      <c r="FU54" s="63"/>
      <c r="FV54" s="187"/>
      <c r="FW54" s="88"/>
      <c r="FX54" s="63"/>
      <c r="FY54" s="63"/>
      <c r="FZ54" s="187"/>
      <c r="GA54" s="88"/>
      <c r="GB54" s="63"/>
      <c r="GC54" s="63"/>
      <c r="GD54" s="187"/>
      <c r="GE54" s="88"/>
      <c r="GF54" s="63"/>
      <c r="GG54" s="63">
        <v>1277.6400000000001</v>
      </c>
      <c r="GH54" s="187">
        <v>1277.6400000000001</v>
      </c>
      <c r="GI54" s="117">
        <f>20483+6760</f>
        <v>27243</v>
      </c>
      <c r="GJ54" s="63">
        <v>30086.959999999999</v>
      </c>
      <c r="GK54" s="63">
        <v>27292.39</v>
      </c>
      <c r="GL54" s="187">
        <v>27158.080000000002</v>
      </c>
      <c r="GM54" s="88"/>
      <c r="GN54" s="63"/>
      <c r="GO54" s="63"/>
      <c r="GP54" s="63"/>
      <c r="GQ54" s="88"/>
      <c r="GR54" s="63"/>
      <c r="GS54" s="63"/>
      <c r="GT54" s="63"/>
      <c r="GU54" s="88">
        <v>3367</v>
      </c>
      <c r="GV54" s="63">
        <v>3366.48</v>
      </c>
      <c r="GW54" s="63">
        <v>3639.61</v>
      </c>
      <c r="GX54" s="63">
        <v>3388.81</v>
      </c>
      <c r="GY54" s="88">
        <v>5881</v>
      </c>
      <c r="GZ54" s="63">
        <v>5881.2</v>
      </c>
      <c r="HA54" s="63">
        <v>6313.84</v>
      </c>
      <c r="HB54" s="63">
        <v>5881.2</v>
      </c>
      <c r="HC54" s="88">
        <f>5247+127</f>
        <v>5374</v>
      </c>
      <c r="HD54" s="63">
        <v>5151.12</v>
      </c>
      <c r="HE54" s="63">
        <v>5271.62</v>
      </c>
      <c r="HF54" s="63">
        <v>4903.2</v>
      </c>
      <c r="HG54" s="88">
        <v>2961</v>
      </c>
      <c r="HH54" s="63">
        <v>2960.88</v>
      </c>
      <c r="HI54" s="63">
        <v>2874.01</v>
      </c>
      <c r="HJ54" s="63">
        <v>2960.88</v>
      </c>
      <c r="HK54" s="88">
        <v>3447.6</v>
      </c>
      <c r="HL54" s="63">
        <v>3447.6</v>
      </c>
      <c r="HM54" s="63">
        <v>3442.53</v>
      </c>
      <c r="HN54" s="63">
        <v>3447.6</v>
      </c>
      <c r="HO54" s="88">
        <f>3980+96</f>
        <v>4076</v>
      </c>
      <c r="HP54" s="63">
        <v>4010</v>
      </c>
      <c r="HQ54" s="63">
        <v>3990.09</v>
      </c>
      <c r="HR54" s="63">
        <v>3995.16</v>
      </c>
      <c r="HS54" s="88">
        <v>24020</v>
      </c>
      <c r="HT54" s="63">
        <v>23679.41</v>
      </c>
      <c r="HU54" s="63">
        <v>23415.42</v>
      </c>
      <c r="HV54" s="63">
        <v>22183.23</v>
      </c>
      <c r="HW54" s="88"/>
      <c r="HX54" s="63"/>
      <c r="HY54" s="63"/>
      <c r="HZ54" s="63"/>
      <c r="IA54" s="88"/>
      <c r="IB54" s="63"/>
      <c r="IC54" s="63"/>
      <c r="ID54" s="63"/>
      <c r="IE54" s="88">
        <v>4906</v>
      </c>
      <c r="IF54" s="63">
        <v>4747</v>
      </c>
      <c r="IG54" s="63">
        <v>5881.42</v>
      </c>
      <c r="IH54" s="63">
        <v>5379.35</v>
      </c>
      <c r="II54" s="88">
        <v>759</v>
      </c>
      <c r="IJ54" s="63"/>
      <c r="IK54" s="63"/>
      <c r="IL54" s="63"/>
      <c r="IM54" s="88">
        <v>6050</v>
      </c>
      <c r="IN54" s="63">
        <v>6050</v>
      </c>
      <c r="IO54" s="63">
        <v>5058.96</v>
      </c>
      <c r="IP54" s="63">
        <v>5252.01</v>
      </c>
      <c r="IQ54" s="88">
        <v>2016</v>
      </c>
      <c r="IR54" s="63">
        <v>1900</v>
      </c>
      <c r="IS54" s="63">
        <v>1841.83</v>
      </c>
      <c r="IT54" s="63">
        <v>1855.2</v>
      </c>
      <c r="IU54" s="88">
        <v>2190</v>
      </c>
      <c r="IV54" s="63">
        <v>2090</v>
      </c>
      <c r="IW54" s="63">
        <v>2046.84</v>
      </c>
      <c r="IX54" s="63">
        <v>2002.34</v>
      </c>
      <c r="IY54" s="88">
        <v>2510</v>
      </c>
      <c r="IZ54" s="63">
        <v>2510</v>
      </c>
      <c r="JA54" s="63">
        <v>2573.25</v>
      </c>
      <c r="JB54" s="63">
        <v>2438.65</v>
      </c>
      <c r="JC54" s="88"/>
      <c r="JD54" s="63"/>
      <c r="JE54" s="63"/>
      <c r="JF54" s="63"/>
      <c r="JG54" s="88"/>
      <c r="JH54" s="63"/>
      <c r="JI54" s="63"/>
      <c r="JJ54" s="63"/>
      <c r="JK54" s="88"/>
      <c r="JL54" s="63"/>
      <c r="JM54" s="63"/>
      <c r="JN54" s="63"/>
      <c r="JO54" s="88"/>
      <c r="JP54" s="63">
        <v>310</v>
      </c>
      <c r="JQ54" s="63">
        <v>47.32</v>
      </c>
      <c r="JR54" s="63"/>
      <c r="JS54" s="88"/>
      <c r="JT54" s="63"/>
      <c r="JU54" s="63"/>
      <c r="JV54" s="63"/>
      <c r="JW54" s="63"/>
      <c r="JX54" s="63"/>
      <c r="JY54" s="63"/>
      <c r="JZ54" s="63"/>
      <c r="KA54" s="88">
        <v>108752</v>
      </c>
      <c r="KB54" s="63">
        <v>96668</v>
      </c>
      <c r="KC54" s="63">
        <v>104749.62</v>
      </c>
      <c r="KD54" s="187">
        <v>97877.35</v>
      </c>
      <c r="KE54" s="88">
        <v>53956</v>
      </c>
      <c r="KF54" s="63">
        <v>49518.35</v>
      </c>
      <c r="KG54" s="63">
        <v>53569.38</v>
      </c>
      <c r="KH54" s="187">
        <v>50049.58</v>
      </c>
      <c r="KI54" s="88">
        <v>12894</v>
      </c>
      <c r="KJ54" s="63">
        <v>11584.95</v>
      </c>
      <c r="KK54" s="63">
        <v>11992.52</v>
      </c>
      <c r="KL54" s="187">
        <v>11293.2</v>
      </c>
      <c r="KM54" s="88">
        <v>18037</v>
      </c>
      <c r="KN54" s="63">
        <v>17030.3</v>
      </c>
      <c r="KO54" s="63">
        <v>15960.05</v>
      </c>
      <c r="KP54" s="187">
        <v>16015.15</v>
      </c>
      <c r="KQ54" s="88">
        <v>37488</v>
      </c>
      <c r="KR54" s="63">
        <v>32694.74</v>
      </c>
      <c r="KS54" s="63">
        <v>32253.65</v>
      </c>
      <c r="KT54" s="187">
        <v>32564.73</v>
      </c>
      <c r="KU54" s="88">
        <v>9980</v>
      </c>
      <c r="KV54" s="63">
        <v>8464.8700000000008</v>
      </c>
      <c r="KW54" s="63">
        <v>8623.2199999999993</v>
      </c>
      <c r="KX54" s="187">
        <v>8720.39</v>
      </c>
      <c r="KY54" s="88"/>
      <c r="KZ54" s="63"/>
      <c r="LA54" s="63"/>
      <c r="LB54" s="187"/>
      <c r="LC54" s="88"/>
      <c r="LD54" s="63"/>
      <c r="LE54" s="63">
        <v>515.9</v>
      </c>
      <c r="LF54" s="187">
        <v>661.7</v>
      </c>
      <c r="LG54" s="88">
        <v>23620</v>
      </c>
      <c r="LH54" s="63">
        <v>28725</v>
      </c>
      <c r="LI54" s="63">
        <v>27189.93</v>
      </c>
      <c r="LJ54" s="187">
        <v>26770.98</v>
      </c>
      <c r="LK54" s="88">
        <v>44982</v>
      </c>
      <c r="LL54" s="63">
        <v>46182.63</v>
      </c>
      <c r="LM54" s="63">
        <v>42905.599999999999</v>
      </c>
      <c r="LN54" s="187">
        <v>45361.61</v>
      </c>
      <c r="LO54" s="88">
        <v>11828</v>
      </c>
      <c r="LP54" s="63">
        <v>9981.14</v>
      </c>
      <c r="LQ54" s="63">
        <v>9992.5300000000007</v>
      </c>
      <c r="LR54" s="187">
        <v>9668.3700000000008</v>
      </c>
      <c r="LS54" s="88">
        <v>35644</v>
      </c>
      <c r="LT54" s="63">
        <v>40047</v>
      </c>
      <c r="LU54" s="63">
        <v>35582.089999999997</v>
      </c>
      <c r="LV54" s="187">
        <v>33631.19</v>
      </c>
      <c r="LW54" s="88">
        <v>14083</v>
      </c>
      <c r="LX54" s="63">
        <v>16190.02</v>
      </c>
      <c r="LY54" s="63">
        <v>13954.96</v>
      </c>
      <c r="LZ54" s="187">
        <v>13990.19</v>
      </c>
      <c r="MA54" s="88">
        <v>13800</v>
      </c>
      <c r="MB54" s="63">
        <v>12736.02</v>
      </c>
      <c r="MC54" s="63">
        <v>12532.51</v>
      </c>
      <c r="MD54" s="187">
        <v>12227.16</v>
      </c>
      <c r="ME54" s="88">
        <v>18495</v>
      </c>
      <c r="MF54" s="63">
        <v>22634.36</v>
      </c>
      <c r="MG54" s="63">
        <v>15142</v>
      </c>
      <c r="MH54" s="187">
        <v>15279.92</v>
      </c>
      <c r="MI54" s="88">
        <v>49703</v>
      </c>
      <c r="MJ54" s="63">
        <v>45630</v>
      </c>
      <c r="MK54" s="63">
        <v>45150.080000000002</v>
      </c>
      <c r="ML54" s="187">
        <v>44499.93</v>
      </c>
      <c r="MM54" s="88"/>
      <c r="MN54" s="63">
        <v>1969</v>
      </c>
      <c r="MO54" s="63">
        <v>1682.7</v>
      </c>
      <c r="MP54" s="187">
        <v>1340.69</v>
      </c>
      <c r="MQ54" s="88">
        <v>175206</v>
      </c>
      <c r="MR54" s="63">
        <v>180510</v>
      </c>
      <c r="MS54" s="63">
        <v>166789.4</v>
      </c>
      <c r="MT54" s="187">
        <v>156352.1</v>
      </c>
      <c r="MU54" s="88">
        <v>35768</v>
      </c>
      <c r="MV54" s="63">
        <v>40379.800000000003</v>
      </c>
      <c r="MW54" s="63">
        <v>35756.660000000003</v>
      </c>
      <c r="MX54" s="187">
        <v>33249.53</v>
      </c>
      <c r="MY54" s="88">
        <v>12979</v>
      </c>
      <c r="MZ54" s="63">
        <v>15215.2</v>
      </c>
      <c r="NA54" s="63">
        <v>14060.8</v>
      </c>
      <c r="NB54" s="187">
        <v>12795.17</v>
      </c>
      <c r="NC54" s="88">
        <v>72983</v>
      </c>
      <c r="ND54" s="63">
        <v>68952</v>
      </c>
      <c r="NE54" s="63">
        <v>73763.03</v>
      </c>
      <c r="NF54" s="187">
        <v>69119.28</v>
      </c>
      <c r="NG54" s="88"/>
      <c r="NH54" s="63">
        <v>152</v>
      </c>
      <c r="NI54" s="63">
        <v>151.57</v>
      </c>
      <c r="NJ54" s="187">
        <v>151.57</v>
      </c>
      <c r="NK54" s="88"/>
      <c r="NL54" s="63"/>
      <c r="NM54" s="63"/>
      <c r="NN54" s="187"/>
      <c r="NO54" s="88"/>
      <c r="NP54" s="63"/>
      <c r="NQ54" s="63"/>
      <c r="NR54" s="187"/>
      <c r="NS54" s="88">
        <v>46407.4</v>
      </c>
      <c r="NT54" s="63">
        <v>46407.4</v>
      </c>
      <c r="NU54" s="63">
        <v>47561.9</v>
      </c>
      <c r="NV54" s="187">
        <v>45260.91</v>
      </c>
      <c r="NW54" s="88"/>
      <c r="NX54" s="63"/>
      <c r="NY54" s="63"/>
      <c r="NZ54" s="187"/>
      <c r="OA54" s="88"/>
      <c r="OB54" s="63"/>
      <c r="OC54" s="63"/>
      <c r="OD54" s="63"/>
      <c r="OE54" s="88"/>
      <c r="OF54" s="63"/>
      <c r="OG54" s="63"/>
      <c r="OH54" s="63"/>
      <c r="OI54" s="88"/>
      <c r="OJ54" s="63"/>
      <c r="OK54" s="63"/>
      <c r="OL54" s="63"/>
      <c r="OM54" s="88"/>
      <c r="ON54" s="63"/>
      <c r="OO54" s="63"/>
      <c r="OP54" s="63"/>
      <c r="OQ54" s="198"/>
      <c r="OR54" s="63"/>
      <c r="OS54" s="63"/>
      <c r="OT54" s="63"/>
      <c r="OU54" s="88"/>
      <c r="OV54" s="63"/>
      <c r="OW54" s="63"/>
      <c r="OX54" s="63"/>
      <c r="OY54" s="198">
        <v>5330</v>
      </c>
      <c r="OZ54" s="63">
        <v>5330</v>
      </c>
      <c r="PA54" s="63">
        <v>5319.42</v>
      </c>
      <c r="PB54" s="63">
        <v>5329.56</v>
      </c>
      <c r="PC54" s="88">
        <v>5013</v>
      </c>
      <c r="PD54" s="63">
        <v>5013</v>
      </c>
      <c r="PE54" s="63">
        <v>4985.8100000000004</v>
      </c>
      <c r="PF54" s="63">
        <v>4985.8100000000004</v>
      </c>
      <c r="PG54" s="198"/>
      <c r="PH54" s="63"/>
      <c r="PI54" s="63"/>
      <c r="PJ54" s="63"/>
      <c r="PK54" s="88"/>
      <c r="PL54" s="63"/>
      <c r="PM54" s="63"/>
      <c r="PN54" s="63"/>
      <c r="PO54" s="198"/>
      <c r="PP54" s="63"/>
      <c r="PQ54" s="63"/>
      <c r="PR54" s="63"/>
      <c r="PS54" s="88">
        <v>7272</v>
      </c>
      <c r="PT54" s="63">
        <v>8165</v>
      </c>
      <c r="PU54" s="63">
        <v>6775.2</v>
      </c>
      <c r="PV54" s="63">
        <v>6675.16</v>
      </c>
      <c r="PW54" s="198"/>
      <c r="PX54" s="63"/>
      <c r="PY54" s="63"/>
      <c r="PZ54" s="63"/>
      <c r="QA54" s="88"/>
      <c r="QB54" s="63"/>
      <c r="QC54" s="63"/>
      <c r="QD54" s="63"/>
      <c r="QE54" s="198"/>
      <c r="QF54" s="63"/>
      <c r="QG54" s="63"/>
      <c r="QH54" s="63"/>
      <c r="QI54" s="88">
        <v>4472</v>
      </c>
      <c r="QJ54" s="63">
        <v>7497</v>
      </c>
      <c r="QK54" s="63">
        <v>3424.92</v>
      </c>
      <c r="QL54" s="63">
        <v>3892.43</v>
      </c>
      <c r="QM54" s="198"/>
      <c r="QN54" s="63"/>
      <c r="QO54" s="63"/>
      <c r="QP54" s="63"/>
      <c r="QQ54" s="198"/>
      <c r="QR54" s="63"/>
      <c r="QS54" s="63"/>
      <c r="QT54" s="63"/>
      <c r="QU54" s="198"/>
      <c r="QV54" s="63"/>
      <c r="QW54" s="63"/>
      <c r="QX54" s="63"/>
      <c r="QY54" s="198"/>
      <c r="QZ54" s="63">
        <v>20415.2</v>
      </c>
      <c r="RA54" s="63">
        <v>9018.2000000000007</v>
      </c>
      <c r="RB54" s="63">
        <v>7209.84</v>
      </c>
      <c r="RC54" s="88">
        <v>21227.75</v>
      </c>
      <c r="RD54" s="63">
        <v>21227.75</v>
      </c>
      <c r="RE54" s="63">
        <v>16382.92</v>
      </c>
      <c r="RF54" s="63">
        <v>16064.82</v>
      </c>
      <c r="RG54" s="198"/>
      <c r="RH54" s="63"/>
      <c r="RI54" s="63"/>
      <c r="RJ54" s="63"/>
      <c r="RK54" s="88">
        <v>1210</v>
      </c>
      <c r="RL54" s="63">
        <v>1210</v>
      </c>
      <c r="RM54" s="63">
        <v>1203.98</v>
      </c>
      <c r="RN54" s="63">
        <v>1204.6600000000001</v>
      </c>
      <c r="RO54" s="198">
        <v>1100</v>
      </c>
      <c r="RP54" s="63">
        <v>1100</v>
      </c>
      <c r="RQ54" s="63">
        <v>1098.8599999999999</v>
      </c>
      <c r="RR54" s="63">
        <v>1099.2</v>
      </c>
      <c r="RS54" s="198">
        <v>1886</v>
      </c>
      <c r="RT54" s="63">
        <v>1886</v>
      </c>
      <c r="RU54" s="63">
        <v>1808.36</v>
      </c>
      <c r="RV54" s="63">
        <v>1821.57</v>
      </c>
      <c r="RW54" s="63">
        <v>2190</v>
      </c>
      <c r="RX54" s="63">
        <v>2028</v>
      </c>
      <c r="RY54" s="63">
        <v>2018.87</v>
      </c>
      <c r="RZ54" s="63">
        <v>2028</v>
      </c>
      <c r="SA54" s="88"/>
      <c r="SB54" s="63"/>
      <c r="SC54" s="63"/>
      <c r="SD54" s="63"/>
      <c r="SE54" s="198"/>
      <c r="SF54" s="63"/>
      <c r="SG54" s="63"/>
      <c r="SH54" s="63"/>
      <c r="SI54" s="198"/>
      <c r="SJ54" s="63"/>
      <c r="SK54" s="63"/>
      <c r="SL54" s="63"/>
      <c r="SM54" s="198"/>
      <c r="SN54" s="63"/>
      <c r="SO54" s="63"/>
      <c r="SP54" s="63"/>
      <c r="SQ54" s="198">
        <v>223.08</v>
      </c>
      <c r="SR54" s="63">
        <v>223.08</v>
      </c>
      <c r="SS54" s="63">
        <v>97.18</v>
      </c>
      <c r="ST54" s="63">
        <v>88.9</v>
      </c>
      <c r="SU54" s="198"/>
      <c r="SV54" s="63">
        <v>507</v>
      </c>
      <c r="SW54" s="63">
        <v>0</v>
      </c>
      <c r="SX54" s="63">
        <v>0</v>
      </c>
      <c r="SY54" s="198"/>
      <c r="SZ54" s="63"/>
      <c r="TA54" s="63">
        <v>416.04</v>
      </c>
      <c r="TB54" s="198"/>
      <c r="TC54" s="198">
        <v>3030</v>
      </c>
      <c r="TD54" s="63">
        <v>4770</v>
      </c>
      <c r="TE54" s="63">
        <v>1267.5</v>
      </c>
      <c r="TF54" s="63">
        <v>1639.3</v>
      </c>
      <c r="TG54" s="198">
        <v>33259</v>
      </c>
      <c r="TH54" s="63">
        <v>30416</v>
      </c>
      <c r="TI54" s="63">
        <v>28738.48</v>
      </c>
      <c r="TJ54" s="89">
        <v>26747.42</v>
      </c>
      <c r="TK54" s="198">
        <v>5304</v>
      </c>
      <c r="TL54" s="63"/>
      <c r="TM54" s="63"/>
      <c r="TN54" s="89"/>
      <c r="TO54" s="198">
        <v>6760</v>
      </c>
      <c r="TP54" s="63"/>
      <c r="TQ54" s="63"/>
      <c r="TR54" s="89"/>
      <c r="TS54" s="267"/>
      <c r="TT54" s="267"/>
      <c r="TU54" s="267"/>
      <c r="TV54" s="267"/>
      <c r="TW54" s="267"/>
      <c r="TX54" s="267"/>
      <c r="TY54" s="267"/>
    </row>
    <row r="55" spans="1:546" x14ac:dyDescent="0.2">
      <c r="A55" s="101"/>
      <c r="B55" s="102"/>
      <c r="C55" s="88"/>
      <c r="D55" s="63"/>
      <c r="E55" s="187"/>
      <c r="F55" s="187"/>
      <c r="G55" s="88"/>
      <c r="H55" s="63"/>
      <c r="I55" s="63"/>
      <c r="J55" s="63"/>
      <c r="K55" s="88"/>
      <c r="L55" s="63"/>
      <c r="M55" s="63"/>
      <c r="N55" s="63"/>
      <c r="O55" s="88"/>
      <c r="P55" s="63"/>
      <c r="Q55" s="63"/>
      <c r="R55" s="63"/>
      <c r="S55" s="88"/>
      <c r="T55" s="63"/>
      <c r="U55" s="63"/>
      <c r="V55" s="63"/>
      <c r="W55" s="88"/>
      <c r="X55" s="63"/>
      <c r="Y55" s="63"/>
      <c r="Z55" s="63"/>
      <c r="AA55" s="88"/>
      <c r="AB55" s="63"/>
      <c r="AC55" s="63"/>
      <c r="AD55" s="63"/>
      <c r="AE55" s="88"/>
      <c r="AF55" s="63"/>
      <c r="AG55" s="63"/>
      <c r="AH55" s="63"/>
      <c r="AI55" s="88"/>
      <c r="AJ55" s="63"/>
      <c r="AK55" s="63"/>
      <c r="AL55" s="63"/>
      <c r="AM55" s="88"/>
      <c r="AN55" s="63"/>
      <c r="AO55" s="63"/>
      <c r="AP55" s="63"/>
      <c r="AQ55" s="88"/>
      <c r="AR55" s="63"/>
      <c r="AS55" s="63"/>
      <c r="AT55" s="63"/>
      <c r="AU55" s="88"/>
      <c r="AV55" s="63"/>
      <c r="AW55" s="63"/>
      <c r="AX55" s="63"/>
      <c r="AY55" s="88"/>
      <c r="AZ55" s="63"/>
      <c r="BA55" s="63"/>
      <c r="BB55" s="63"/>
      <c r="BC55" s="88"/>
      <c r="BD55" s="63"/>
      <c r="BE55" s="63"/>
      <c r="BF55" s="63"/>
      <c r="BG55" s="88"/>
      <c r="BH55" s="63"/>
      <c r="BI55" s="63"/>
      <c r="BJ55" s="63"/>
      <c r="BK55" s="88"/>
      <c r="BL55" s="63"/>
      <c r="BM55" s="63"/>
      <c r="BN55" s="63"/>
      <c r="BO55" s="88"/>
      <c r="BP55" s="63"/>
      <c r="BQ55" s="63"/>
      <c r="BR55" s="63"/>
      <c r="BS55" s="88"/>
      <c r="BT55" s="63"/>
      <c r="BU55" s="63"/>
      <c r="BV55" s="63"/>
      <c r="BW55" s="88"/>
      <c r="BX55" s="63"/>
      <c r="BY55" s="63"/>
      <c r="BZ55" s="63"/>
      <c r="CA55" s="88"/>
      <c r="CB55" s="63"/>
      <c r="CC55" s="63"/>
      <c r="CD55" s="63"/>
      <c r="CE55" s="88"/>
      <c r="CF55" s="63"/>
      <c r="CG55" s="63"/>
      <c r="CH55" s="63"/>
      <c r="CI55" s="88"/>
      <c r="CJ55" s="63"/>
      <c r="CK55" s="63"/>
      <c r="CL55" s="63"/>
      <c r="CM55" s="88"/>
      <c r="CN55" s="63"/>
      <c r="CO55" s="63"/>
      <c r="CP55" s="63"/>
      <c r="CQ55" s="88"/>
      <c r="CR55" s="63"/>
      <c r="CS55" s="63"/>
      <c r="CT55" s="63"/>
      <c r="CU55" s="88"/>
      <c r="CV55" s="63"/>
      <c r="CW55" s="63"/>
      <c r="CX55" s="63"/>
      <c r="CY55" s="88"/>
      <c r="CZ55" s="63"/>
      <c r="DA55" s="63"/>
      <c r="DB55" s="63"/>
      <c r="DC55" s="88"/>
      <c r="DD55" s="63"/>
      <c r="DE55" s="63"/>
      <c r="DF55" s="63"/>
      <c r="DG55" s="88"/>
      <c r="DH55" s="63"/>
      <c r="DI55" s="63"/>
      <c r="DJ55" s="63"/>
      <c r="DK55" s="88"/>
      <c r="DL55" s="63"/>
      <c r="DM55" s="63"/>
      <c r="DN55" s="63"/>
      <c r="DO55" s="88"/>
      <c r="DP55" s="63"/>
      <c r="DQ55" s="63"/>
      <c r="DR55" s="63"/>
      <c r="DS55" s="88"/>
      <c r="DT55" s="63"/>
      <c r="DU55" s="63"/>
      <c r="DV55" s="63"/>
      <c r="DW55" s="88"/>
      <c r="DX55" s="63"/>
      <c r="DY55" s="63"/>
      <c r="DZ55" s="63"/>
      <c r="EA55" s="88"/>
      <c r="EB55" s="63"/>
      <c r="EC55" s="63"/>
      <c r="ED55" s="63"/>
      <c r="EE55" s="88"/>
      <c r="EF55" s="63"/>
      <c r="EG55" s="63"/>
      <c r="EH55" s="63"/>
      <c r="EI55" s="88"/>
      <c r="EJ55" s="63"/>
      <c r="EK55" s="63"/>
      <c r="EL55" s="63"/>
      <c r="EM55" s="88"/>
      <c r="EN55" s="63"/>
      <c r="EO55" s="63"/>
      <c r="EP55" s="63"/>
      <c r="EQ55" s="88"/>
      <c r="ER55" s="63"/>
      <c r="ES55" s="63"/>
      <c r="ET55" s="63"/>
      <c r="EU55" s="88"/>
      <c r="EV55" s="63"/>
      <c r="EW55" s="63"/>
      <c r="EX55" s="63"/>
      <c r="EY55" s="88"/>
      <c r="EZ55" s="63"/>
      <c r="FA55" s="63"/>
      <c r="FB55" s="63"/>
      <c r="FC55" s="88"/>
      <c r="FD55" s="63"/>
      <c r="FE55" s="63"/>
      <c r="FF55" s="63"/>
      <c r="FG55" s="88"/>
      <c r="FH55" s="63"/>
      <c r="FI55" s="63"/>
      <c r="FJ55" s="63"/>
      <c r="FK55" s="88"/>
      <c r="FL55" s="63"/>
      <c r="FM55" s="63"/>
      <c r="FN55" s="63"/>
      <c r="FO55" s="88"/>
      <c r="FP55" s="63"/>
      <c r="FQ55" s="63"/>
      <c r="FR55" s="63"/>
      <c r="FS55" s="198"/>
      <c r="FT55" s="63"/>
      <c r="FU55" s="63"/>
      <c r="FV55" s="187"/>
      <c r="FW55" s="88"/>
      <c r="FX55" s="63"/>
      <c r="FY55" s="63"/>
      <c r="FZ55" s="187"/>
      <c r="GA55" s="88"/>
      <c r="GB55" s="63"/>
      <c r="GC55" s="63"/>
      <c r="GD55" s="187"/>
      <c r="GE55" s="88"/>
      <c r="GF55" s="63"/>
      <c r="GG55" s="63"/>
      <c r="GH55" s="187"/>
      <c r="GI55" s="88"/>
      <c r="GJ55" s="63"/>
      <c r="GK55" s="63"/>
      <c r="GL55" s="187"/>
      <c r="GM55" s="88"/>
      <c r="GN55" s="63"/>
      <c r="GO55" s="63"/>
      <c r="GP55" s="63"/>
      <c r="GQ55" s="88"/>
      <c r="GR55" s="63"/>
      <c r="GS55" s="63"/>
      <c r="GT55" s="63"/>
      <c r="GU55" s="88"/>
      <c r="GV55" s="63"/>
      <c r="GW55" s="63"/>
      <c r="GX55" s="63"/>
      <c r="GY55" s="88"/>
      <c r="GZ55" s="63"/>
      <c r="HA55" s="63"/>
      <c r="HB55" s="63"/>
      <c r="HC55" s="88"/>
      <c r="HD55" s="63"/>
      <c r="HE55" s="63"/>
      <c r="HF55" s="63"/>
      <c r="HG55" s="88"/>
      <c r="HH55" s="63"/>
      <c r="HI55" s="63"/>
      <c r="HJ55" s="63"/>
      <c r="HK55" s="88"/>
      <c r="HL55" s="63"/>
      <c r="HM55" s="63"/>
      <c r="HN55" s="63"/>
      <c r="HO55" s="88"/>
      <c r="HP55" s="63"/>
      <c r="HQ55" s="63"/>
      <c r="HR55" s="63"/>
      <c r="HS55" s="88"/>
      <c r="HT55" s="63"/>
      <c r="HU55" s="63"/>
      <c r="HV55" s="63"/>
      <c r="HW55" s="88"/>
      <c r="HX55" s="63"/>
      <c r="HY55" s="63"/>
      <c r="HZ55" s="63"/>
      <c r="IA55" s="88"/>
      <c r="IB55" s="63"/>
      <c r="IC55" s="63"/>
      <c r="ID55" s="63"/>
      <c r="IE55" s="88"/>
      <c r="IF55" s="63"/>
      <c r="IG55" s="63"/>
      <c r="IH55" s="63"/>
      <c r="II55" s="88"/>
      <c r="IJ55" s="63"/>
      <c r="IK55" s="63"/>
      <c r="IL55" s="63"/>
      <c r="IM55" s="88"/>
      <c r="IN55" s="63"/>
      <c r="IO55" s="63"/>
      <c r="IP55" s="63"/>
      <c r="IQ55" s="88"/>
      <c r="IR55" s="63"/>
      <c r="IS55" s="63"/>
      <c r="IT55" s="63"/>
      <c r="IU55" s="88"/>
      <c r="IV55" s="63"/>
      <c r="IW55" s="63"/>
      <c r="IX55" s="63"/>
      <c r="IY55" s="88"/>
      <c r="IZ55" s="63"/>
      <c r="JA55" s="63"/>
      <c r="JB55" s="63"/>
      <c r="JC55" s="88"/>
      <c r="JD55" s="63"/>
      <c r="JE55" s="63"/>
      <c r="JF55" s="63"/>
      <c r="JG55" s="88"/>
      <c r="JH55" s="63"/>
      <c r="JI55" s="63"/>
      <c r="JJ55" s="63"/>
      <c r="JK55" s="88"/>
      <c r="JL55" s="63"/>
      <c r="JM55" s="63"/>
      <c r="JN55" s="63"/>
      <c r="JO55" s="88"/>
      <c r="JP55" s="63"/>
      <c r="JQ55" s="63"/>
      <c r="JR55" s="63"/>
      <c r="JS55" s="88"/>
      <c r="JT55" s="63"/>
      <c r="JU55" s="63"/>
      <c r="JV55" s="63"/>
      <c r="JW55" s="63"/>
      <c r="JX55" s="63"/>
      <c r="JY55" s="63"/>
      <c r="JZ55" s="63"/>
      <c r="KA55" s="88"/>
      <c r="KB55" s="63"/>
      <c r="KC55" s="63"/>
      <c r="KD55" s="187"/>
      <c r="KE55" s="88"/>
      <c r="KF55" s="63"/>
      <c r="KG55" s="63"/>
      <c r="KH55" s="187"/>
      <c r="KI55" s="88"/>
      <c r="KJ55" s="63"/>
      <c r="KK55" s="63"/>
      <c r="KL55" s="187"/>
      <c r="KM55" s="88"/>
      <c r="KN55" s="63"/>
      <c r="KO55" s="63"/>
      <c r="KP55" s="187"/>
      <c r="KQ55" s="88"/>
      <c r="KR55" s="63"/>
      <c r="KS55" s="63"/>
      <c r="KT55" s="187"/>
      <c r="KU55" s="88"/>
      <c r="KV55" s="63"/>
      <c r="KW55" s="63"/>
      <c r="KX55" s="187"/>
      <c r="KY55" s="88"/>
      <c r="KZ55" s="63"/>
      <c r="LA55" s="63"/>
      <c r="LB55" s="187"/>
      <c r="LC55" s="88"/>
      <c r="LD55" s="63"/>
      <c r="LE55" s="63"/>
      <c r="LF55" s="187"/>
      <c r="LG55" s="88"/>
      <c r="LH55" s="63"/>
      <c r="LI55" s="63"/>
      <c r="LJ55" s="187"/>
      <c r="LK55" s="88"/>
      <c r="LL55" s="63"/>
      <c r="LM55" s="63"/>
      <c r="LN55" s="187"/>
      <c r="LO55" s="88"/>
      <c r="LP55" s="63"/>
      <c r="LQ55" s="63"/>
      <c r="LR55" s="187"/>
      <c r="LS55" s="88"/>
      <c r="LT55" s="63"/>
      <c r="LU55" s="63"/>
      <c r="LV55" s="187"/>
      <c r="LW55" s="88"/>
      <c r="LX55" s="63"/>
      <c r="LY55" s="63"/>
      <c r="LZ55" s="187"/>
      <c r="MA55" s="88"/>
      <c r="MB55" s="63"/>
      <c r="MC55" s="63"/>
      <c r="MD55" s="187"/>
      <c r="ME55" s="88"/>
      <c r="MF55" s="63"/>
      <c r="MG55" s="63"/>
      <c r="MH55" s="187"/>
      <c r="MI55" s="88"/>
      <c r="MJ55" s="63"/>
      <c r="MK55" s="63"/>
      <c r="ML55" s="187"/>
      <c r="MM55" s="88"/>
      <c r="MN55" s="63"/>
      <c r="MO55" s="63"/>
      <c r="MP55" s="187"/>
      <c r="MQ55" s="88"/>
      <c r="MR55" s="63"/>
      <c r="MS55" s="63"/>
      <c r="MT55" s="187"/>
      <c r="MU55" s="88"/>
      <c r="MV55" s="63"/>
      <c r="MW55" s="63"/>
      <c r="MX55" s="187"/>
      <c r="MY55" s="88"/>
      <c r="MZ55" s="63"/>
      <c r="NA55" s="63"/>
      <c r="NB55" s="187"/>
      <c r="NC55" s="88"/>
      <c r="ND55" s="63"/>
      <c r="NE55" s="63"/>
      <c r="NF55" s="187"/>
      <c r="NG55" s="88"/>
      <c r="NH55" s="63"/>
      <c r="NI55" s="63"/>
      <c r="NJ55" s="187"/>
      <c r="NK55" s="88"/>
      <c r="NL55" s="63"/>
      <c r="NM55" s="63"/>
      <c r="NN55" s="187"/>
      <c r="NO55" s="88"/>
      <c r="NP55" s="63"/>
      <c r="NQ55" s="63"/>
      <c r="NR55" s="187"/>
      <c r="NS55" s="88"/>
      <c r="NT55" s="63"/>
      <c r="NU55" s="63"/>
      <c r="NV55" s="187"/>
      <c r="NW55" s="88"/>
      <c r="NX55" s="63"/>
      <c r="NY55" s="63"/>
      <c r="NZ55" s="187"/>
      <c r="OA55" s="88"/>
      <c r="OB55" s="63"/>
      <c r="OC55" s="63"/>
      <c r="OD55" s="63"/>
      <c r="OE55" s="88"/>
      <c r="OF55" s="63"/>
      <c r="OG55" s="63"/>
      <c r="OH55" s="63"/>
      <c r="OI55" s="88"/>
      <c r="OJ55" s="63"/>
      <c r="OK55" s="63"/>
      <c r="OL55" s="63"/>
      <c r="OM55" s="88"/>
      <c r="ON55" s="63"/>
      <c r="OO55" s="63"/>
      <c r="OP55" s="63"/>
      <c r="OQ55" s="198"/>
      <c r="OR55" s="63"/>
      <c r="OS55" s="63"/>
      <c r="OT55" s="63"/>
      <c r="OU55" s="88"/>
      <c r="OV55" s="63"/>
      <c r="OW55" s="63"/>
      <c r="OX55" s="63"/>
      <c r="OY55" s="198"/>
      <c r="OZ55" s="63"/>
      <c r="PA55" s="63"/>
      <c r="PB55" s="63"/>
      <c r="PC55" s="88"/>
      <c r="PD55" s="63"/>
      <c r="PE55" s="63"/>
      <c r="PF55" s="63"/>
      <c r="PG55" s="198"/>
      <c r="PH55" s="63"/>
      <c r="PI55" s="63"/>
      <c r="PJ55" s="63"/>
      <c r="PK55" s="88"/>
      <c r="PL55" s="63"/>
      <c r="PM55" s="63"/>
      <c r="PN55" s="63"/>
      <c r="PO55" s="198"/>
      <c r="PP55" s="63"/>
      <c r="PQ55" s="63"/>
      <c r="PR55" s="63"/>
      <c r="PS55" s="88"/>
      <c r="PT55" s="63"/>
      <c r="PU55" s="63"/>
      <c r="PV55" s="63"/>
      <c r="PW55" s="198"/>
      <c r="PX55" s="63"/>
      <c r="PY55" s="63"/>
      <c r="PZ55" s="63"/>
      <c r="QA55" s="88"/>
      <c r="QB55" s="63"/>
      <c r="QC55" s="63"/>
      <c r="QD55" s="63"/>
      <c r="QE55" s="198"/>
      <c r="QF55" s="63"/>
      <c r="QG55" s="63"/>
      <c r="QH55" s="63"/>
      <c r="QI55" s="88"/>
      <c r="QJ55" s="63"/>
      <c r="QK55" s="63"/>
      <c r="QL55" s="63"/>
      <c r="QM55" s="198"/>
      <c r="QN55" s="63"/>
      <c r="QO55" s="63"/>
      <c r="QP55" s="63"/>
      <c r="QQ55" s="198"/>
      <c r="QR55" s="63"/>
      <c r="QS55" s="63"/>
      <c r="QT55" s="63"/>
      <c r="QU55" s="198"/>
      <c r="QV55" s="63"/>
      <c r="QW55" s="63"/>
      <c r="QX55" s="63"/>
      <c r="QY55" s="198"/>
      <c r="QZ55" s="63"/>
      <c r="RA55" s="63"/>
      <c r="RB55" s="63"/>
      <c r="RC55" s="88"/>
      <c r="RD55" s="63"/>
      <c r="RE55" s="63"/>
      <c r="RF55" s="63"/>
      <c r="RG55" s="198"/>
      <c r="RH55" s="63"/>
      <c r="RI55" s="63"/>
      <c r="RJ55" s="63"/>
      <c r="RK55" s="88"/>
      <c r="RL55" s="63"/>
      <c r="RM55" s="63"/>
      <c r="RN55" s="63"/>
      <c r="RO55" s="198"/>
      <c r="RP55" s="63"/>
      <c r="RQ55" s="63"/>
      <c r="RR55" s="63"/>
      <c r="RS55" s="198"/>
      <c r="RT55" s="63"/>
      <c r="RU55" s="63"/>
      <c r="RV55" s="63"/>
      <c r="RW55" s="63"/>
      <c r="RX55" s="63"/>
      <c r="RY55" s="63"/>
      <c r="RZ55" s="63"/>
      <c r="SA55" s="88"/>
      <c r="SB55" s="63"/>
      <c r="SC55" s="63"/>
      <c r="SD55" s="63"/>
      <c r="SE55" s="198"/>
      <c r="SF55" s="63"/>
      <c r="SG55" s="63"/>
      <c r="SH55" s="63"/>
      <c r="SI55" s="198"/>
      <c r="SJ55" s="63"/>
      <c r="SK55" s="63"/>
      <c r="SL55" s="63"/>
      <c r="SM55" s="198"/>
      <c r="SN55" s="63"/>
      <c r="SO55" s="63"/>
      <c r="SP55" s="63"/>
      <c r="SQ55" s="198"/>
      <c r="SR55" s="63"/>
      <c r="SS55" s="63"/>
      <c r="ST55" s="63"/>
      <c r="SU55" s="198"/>
      <c r="SV55" s="63"/>
      <c r="SW55" s="63"/>
      <c r="SX55" s="63"/>
      <c r="SY55" s="198"/>
      <c r="SZ55" s="63"/>
      <c r="TA55" s="63"/>
      <c r="TB55" s="198"/>
      <c r="TC55" s="198"/>
      <c r="TD55" s="63"/>
      <c r="TE55" s="63"/>
      <c r="TF55" s="63"/>
      <c r="TG55" s="198"/>
      <c r="TH55" s="63"/>
      <c r="TI55" s="63"/>
      <c r="TJ55" s="89"/>
      <c r="TK55" s="198"/>
      <c r="TL55" s="63"/>
      <c r="TM55" s="63"/>
      <c r="TN55" s="89"/>
      <c r="TO55" s="198"/>
      <c r="TP55" s="63"/>
      <c r="TQ55" s="63"/>
      <c r="TR55" s="89"/>
      <c r="TS55" s="267"/>
      <c r="TT55" s="267"/>
      <c r="TU55" s="267"/>
      <c r="TV55" s="267"/>
      <c r="TW55" s="267"/>
      <c r="TX55" s="267"/>
      <c r="TY55" s="267"/>
    </row>
    <row r="56" spans="1:546" s="48" customFormat="1" x14ac:dyDescent="0.2">
      <c r="A56" s="106" t="s">
        <v>368</v>
      </c>
      <c r="B56" s="107" t="s">
        <v>369</v>
      </c>
      <c r="C56" s="90">
        <f t="shared" ref="C56:H56" si="1413">C57+C71+C77+C83+C94+C102+C110+C117+C123+C126+C130+C134+C138+C148+C155+C157+C161+C163</f>
        <v>2663210.7999999998</v>
      </c>
      <c r="D56" s="90">
        <f t="shared" si="1413"/>
        <v>2643504.1399999997</v>
      </c>
      <c r="E56" s="90">
        <f>E57+E71+E77+E83+E94+E102+E110+E117+E123+E126+E130+E134+E138+E148+E155+E157+E161+E163</f>
        <v>2362086.0500000003</v>
      </c>
      <c r="F56" s="90">
        <f t="shared" si="1413"/>
        <v>2398493.9700000002</v>
      </c>
      <c r="G56" s="90">
        <f t="shared" si="1413"/>
        <v>7700</v>
      </c>
      <c r="H56" s="68">
        <f t="shared" si="1413"/>
        <v>7000</v>
      </c>
      <c r="I56" s="68">
        <f t="shared" ref="I56:CO56" si="1414">I57+I71+I77+I83+I94+I102+I110+I117+I123+I126+I130+I134+I138+I148+I155+I157+I161+I163</f>
        <v>6954.35</v>
      </c>
      <c r="J56" s="68">
        <f t="shared" ref="J56" si="1415">J57+J71+J77+J83+J94+J102+J110+J117+J123+J126+J130+J134+J138+J148+J155+J157+J161+J163</f>
        <v>7187.7199999999993</v>
      </c>
      <c r="K56" s="90">
        <f t="shared" si="1414"/>
        <v>154070</v>
      </c>
      <c r="L56" s="68">
        <f t="shared" si="1414"/>
        <v>168405</v>
      </c>
      <c r="M56" s="68">
        <f t="shared" si="1414"/>
        <v>166410.46000000002</v>
      </c>
      <c r="N56" s="68">
        <f t="shared" ref="N56" si="1416">N57+N71+N77+N83+N94+N102+N110+N117+N123+N126+N130+N134+N138+N148+N155+N157+N161+N163</f>
        <v>158683.47</v>
      </c>
      <c r="O56" s="90">
        <f t="shared" si="1414"/>
        <v>0</v>
      </c>
      <c r="P56" s="68">
        <f t="shared" si="1414"/>
        <v>0</v>
      </c>
      <c r="Q56" s="68">
        <f t="shared" si="1414"/>
        <v>118.65</v>
      </c>
      <c r="R56" s="68">
        <f t="shared" ref="R56" si="1417">R57+R71+R77+R83+R94+R102+R110+R117+R123+R126+R130+R134+R138+R148+R155+R157+R161+R163</f>
        <v>403.53</v>
      </c>
      <c r="S56" s="90">
        <f t="shared" si="1414"/>
        <v>0</v>
      </c>
      <c r="T56" s="68">
        <f t="shared" si="1414"/>
        <v>0</v>
      </c>
      <c r="U56" s="68">
        <f t="shared" si="1414"/>
        <v>0</v>
      </c>
      <c r="V56" s="68">
        <f t="shared" ref="V56" si="1418">V57+V71+V77+V83+V94+V102+V110+V117+V123+V126+V130+V134+V138+V148+V155+V157+V161+V163</f>
        <v>0</v>
      </c>
      <c r="W56" s="90">
        <f t="shared" si="1414"/>
        <v>12800</v>
      </c>
      <c r="X56" s="68">
        <f t="shared" si="1414"/>
        <v>15000</v>
      </c>
      <c r="Y56" s="68">
        <f t="shared" si="1414"/>
        <v>18502.28</v>
      </c>
      <c r="Z56" s="68">
        <f t="shared" ref="Z56" si="1419">Z57+Z71+Z77+Z83+Z94+Z102+Z110+Z117+Z123+Z126+Z130+Z134+Z138+Z148+Z155+Z157+Z161+Z163</f>
        <v>11082.279999999999</v>
      </c>
      <c r="AA56" s="90">
        <f t="shared" si="1414"/>
        <v>0</v>
      </c>
      <c r="AB56" s="68">
        <f t="shared" si="1414"/>
        <v>0</v>
      </c>
      <c r="AC56" s="68">
        <f t="shared" si="1414"/>
        <v>0</v>
      </c>
      <c r="AD56" s="68">
        <f t="shared" ref="AD56" si="1420">AD57+AD71+AD77+AD83+AD94+AD102+AD110+AD117+AD123+AD126+AD130+AD134+AD138+AD148+AD155+AD157+AD161+AD163</f>
        <v>0</v>
      </c>
      <c r="AE56" s="90">
        <f t="shared" si="1414"/>
        <v>0</v>
      </c>
      <c r="AF56" s="68">
        <f t="shared" si="1414"/>
        <v>0</v>
      </c>
      <c r="AG56" s="68">
        <f t="shared" si="1414"/>
        <v>0</v>
      </c>
      <c r="AH56" s="68">
        <f t="shared" ref="AH56" si="1421">AH57+AH71+AH77+AH83+AH94+AH102+AH110+AH117+AH123+AH126+AH130+AH134+AH138+AH148+AH155+AH157+AH161+AH163</f>
        <v>0</v>
      </c>
      <c r="AI56" s="90">
        <f t="shared" si="1414"/>
        <v>1200</v>
      </c>
      <c r="AJ56" s="68">
        <f t="shared" si="1414"/>
        <v>1852</v>
      </c>
      <c r="AK56" s="68">
        <f t="shared" si="1414"/>
        <v>191</v>
      </c>
      <c r="AL56" s="68">
        <f t="shared" ref="AL56" si="1422">AL57+AL71+AL77+AL83+AL94+AL102+AL110+AL117+AL123+AL126+AL130+AL134+AL138+AL148+AL155+AL157+AL161+AL163</f>
        <v>143.15</v>
      </c>
      <c r="AM56" s="90">
        <f t="shared" si="1414"/>
        <v>15200</v>
      </c>
      <c r="AN56" s="68">
        <f t="shared" si="1414"/>
        <v>13000</v>
      </c>
      <c r="AO56" s="68">
        <f t="shared" si="1414"/>
        <v>15145.429999999998</v>
      </c>
      <c r="AP56" s="68">
        <f t="shared" ref="AP56" si="1423">AP57+AP71+AP77+AP83+AP94+AP102+AP110+AP117+AP123+AP126+AP130+AP134+AP138+AP148+AP155+AP157+AP161+AP163</f>
        <v>15145.429999999998</v>
      </c>
      <c r="AQ56" s="90">
        <f t="shared" si="1414"/>
        <v>0</v>
      </c>
      <c r="AR56" s="68">
        <f t="shared" si="1414"/>
        <v>0</v>
      </c>
      <c r="AS56" s="68">
        <f t="shared" si="1414"/>
        <v>0</v>
      </c>
      <c r="AT56" s="68">
        <f t="shared" ref="AT56" si="1424">AT57+AT71+AT77+AT83+AT94+AT102+AT110+AT117+AT123+AT126+AT130+AT134+AT138+AT148+AT155+AT157+AT161+AT163</f>
        <v>0</v>
      </c>
      <c r="AU56" s="90">
        <f t="shared" si="1414"/>
        <v>11300</v>
      </c>
      <c r="AV56" s="68">
        <f t="shared" si="1414"/>
        <v>11280</v>
      </c>
      <c r="AW56" s="68">
        <f t="shared" si="1414"/>
        <v>10778.61</v>
      </c>
      <c r="AX56" s="68">
        <f t="shared" ref="AX56" si="1425">AX57+AX71+AX77+AX83+AX94+AX102+AX110+AX117+AX123+AX126+AX130+AX134+AX138+AX148+AX155+AX157+AX161+AX163</f>
        <v>10554.12</v>
      </c>
      <c r="AY56" s="90">
        <f t="shared" si="1414"/>
        <v>23230</v>
      </c>
      <c r="AZ56" s="68">
        <f t="shared" si="1414"/>
        <v>19680</v>
      </c>
      <c r="BA56" s="68">
        <f t="shared" si="1414"/>
        <v>21106.55</v>
      </c>
      <c r="BB56" s="68">
        <f t="shared" ref="BB56" si="1426">BB57+BB71+BB77+BB83+BB94+BB102+BB110+BB117+BB123+BB126+BB130+BB134+BB138+BB148+BB155+BB157+BB161+BB163</f>
        <v>20206.550000000003</v>
      </c>
      <c r="BC56" s="90">
        <f t="shared" si="1414"/>
        <v>300</v>
      </c>
      <c r="BD56" s="68">
        <f t="shared" si="1414"/>
        <v>5</v>
      </c>
      <c r="BE56" s="68">
        <f t="shared" si="1414"/>
        <v>405.22</v>
      </c>
      <c r="BF56" s="68">
        <f t="shared" ref="BF56" si="1427">BF57+BF71+BF77+BF83+BF94+BF102+BF110+BF117+BF123+BF126+BF130+BF134+BF138+BF148+BF155+BF157+BF161+BF163</f>
        <v>406.18</v>
      </c>
      <c r="BG56" s="90">
        <f t="shared" si="1414"/>
        <v>15000</v>
      </c>
      <c r="BH56" s="68">
        <f t="shared" si="1414"/>
        <v>10000</v>
      </c>
      <c r="BI56" s="68">
        <f t="shared" si="1414"/>
        <v>14496.55</v>
      </c>
      <c r="BJ56" s="68">
        <f t="shared" ref="BJ56" si="1428">BJ57+BJ71+BJ77+BJ83+BJ94+BJ102+BJ110+BJ117+BJ123+BJ126+BJ130+BJ134+BJ138+BJ148+BJ155+BJ157+BJ161+BJ163</f>
        <v>15160.199999999999</v>
      </c>
      <c r="BK56" s="90">
        <f t="shared" si="1414"/>
        <v>40000</v>
      </c>
      <c r="BL56" s="68">
        <f t="shared" si="1414"/>
        <v>123000</v>
      </c>
      <c r="BM56" s="68">
        <f t="shared" si="1414"/>
        <v>136272.44</v>
      </c>
      <c r="BN56" s="68">
        <f t="shared" ref="BN56" si="1429">BN57+BN71+BN77+BN83+BN94+BN102+BN110+BN117+BN123+BN126+BN130+BN134+BN138+BN148+BN155+BN157+BN161+BN163</f>
        <v>129614.94</v>
      </c>
      <c r="BO56" s="90">
        <f t="shared" si="1414"/>
        <v>0</v>
      </c>
      <c r="BP56" s="68">
        <f t="shared" si="1414"/>
        <v>0</v>
      </c>
      <c r="BQ56" s="68">
        <f t="shared" si="1414"/>
        <v>0</v>
      </c>
      <c r="BR56" s="68">
        <f t="shared" ref="BR56" si="1430">BR57+BR71+BR77+BR83+BR94+BR102+BR110+BR117+BR123+BR126+BR130+BR134+BR138+BR148+BR155+BR157+BR161+BR163</f>
        <v>0</v>
      </c>
      <c r="BS56" s="90">
        <f t="shared" si="1414"/>
        <v>0</v>
      </c>
      <c r="BT56" s="68">
        <f t="shared" si="1414"/>
        <v>0</v>
      </c>
      <c r="BU56" s="68">
        <f t="shared" si="1414"/>
        <v>0</v>
      </c>
      <c r="BV56" s="68">
        <f t="shared" ref="BV56" si="1431">BV57+BV71+BV77+BV83+BV94+BV102+BV110+BV117+BV123+BV126+BV130+BV134+BV138+BV148+BV155+BV157+BV161+BV163</f>
        <v>11.05</v>
      </c>
      <c r="BW56" s="90">
        <f t="shared" si="1414"/>
        <v>12000</v>
      </c>
      <c r="BX56" s="68">
        <f t="shared" si="1414"/>
        <v>9000</v>
      </c>
      <c r="BY56" s="68">
        <f t="shared" si="1414"/>
        <v>13298.27</v>
      </c>
      <c r="BZ56" s="68">
        <f t="shared" ref="BZ56" si="1432">BZ57+BZ71+BZ77+BZ83+BZ94+BZ102+BZ110+BZ117+BZ123+BZ126+BZ130+BZ134+BZ138+BZ148+BZ155+BZ157+BZ161+BZ163</f>
        <v>16137.55</v>
      </c>
      <c r="CA56" s="90">
        <f t="shared" si="1414"/>
        <v>7200</v>
      </c>
      <c r="CB56" s="68">
        <f t="shared" si="1414"/>
        <v>4081</v>
      </c>
      <c r="CC56" s="68">
        <f t="shared" si="1414"/>
        <v>4651.4800000000005</v>
      </c>
      <c r="CD56" s="68">
        <f t="shared" ref="CD56" si="1433">CD57+CD71+CD77+CD83+CD94+CD102+CD110+CD117+CD123+CD126+CD130+CD134+CD138+CD148+CD155+CD157+CD161+CD163</f>
        <v>5027.3499999999995</v>
      </c>
      <c r="CE56" s="90">
        <f t="shared" si="1414"/>
        <v>0</v>
      </c>
      <c r="CF56" s="68">
        <f t="shared" si="1414"/>
        <v>0</v>
      </c>
      <c r="CG56" s="68">
        <f t="shared" si="1414"/>
        <v>192.72</v>
      </c>
      <c r="CH56" s="68">
        <f t="shared" ref="CH56" si="1434">CH57+CH71+CH77+CH83+CH94+CH102+CH110+CH117+CH123+CH126+CH130+CH134+CH138+CH148+CH155+CH157+CH161+CH163</f>
        <v>0</v>
      </c>
      <c r="CI56" s="90">
        <f t="shared" si="1414"/>
        <v>4880</v>
      </c>
      <c r="CJ56" s="68">
        <f t="shared" si="1414"/>
        <v>4900</v>
      </c>
      <c r="CK56" s="68">
        <f t="shared" si="1414"/>
        <v>1816.74</v>
      </c>
      <c r="CL56" s="68">
        <f t="shared" ref="CL56" si="1435">CL57+CL71+CL77+CL83+CL94+CL102+CL110+CL117+CL123+CL126+CL130+CL134+CL138+CL148+CL155+CL157+CL161+CL163</f>
        <v>1687.08</v>
      </c>
      <c r="CM56" s="90">
        <f t="shared" si="1414"/>
        <v>60000</v>
      </c>
      <c r="CN56" s="68">
        <f t="shared" si="1414"/>
        <v>15000</v>
      </c>
      <c r="CO56" s="68">
        <f t="shared" si="1414"/>
        <v>21005.82</v>
      </c>
      <c r="CP56" s="68">
        <f t="shared" ref="CP56" si="1436">CP57+CP71+CP77+CP83+CP94+CP102+CP110+CP117+CP123+CP126+CP130+CP134+CP138+CP148+CP155+CP157+CP161+CP163</f>
        <v>50765.26</v>
      </c>
      <c r="CQ56" s="90">
        <f t="shared" ref="CQ56:FW56" si="1437">CQ57+CQ71+CQ77+CQ83+CQ94+CQ102+CQ110+CQ117+CQ123+CQ126+CQ130+CQ134+CQ138+CQ148+CQ155+CQ157+CQ161+CQ163</f>
        <v>11700</v>
      </c>
      <c r="CR56" s="68">
        <f t="shared" si="1437"/>
        <v>0</v>
      </c>
      <c r="CS56" s="68">
        <f t="shared" si="1437"/>
        <v>17822.310000000001</v>
      </c>
      <c r="CT56" s="68">
        <f t="shared" ref="CT56" si="1438">CT57+CT71+CT77+CT83+CT94+CT102+CT110+CT117+CT123+CT126+CT130+CT134+CT138+CT148+CT155+CT157+CT161+CT163</f>
        <v>18348.05</v>
      </c>
      <c r="CU56" s="90">
        <f t="shared" si="1437"/>
        <v>16500</v>
      </c>
      <c r="CV56" s="68">
        <f t="shared" si="1437"/>
        <v>0</v>
      </c>
      <c r="CW56" s="68">
        <f t="shared" si="1437"/>
        <v>13673.22</v>
      </c>
      <c r="CX56" s="68">
        <f t="shared" ref="CX56" si="1439">CX57+CX71+CX77+CX83+CX94+CX102+CX110+CX117+CX123+CX126+CX130+CX134+CX138+CX148+CX155+CX157+CX161+CX163</f>
        <v>16328.750000000002</v>
      </c>
      <c r="CY56" s="90">
        <f t="shared" si="1437"/>
        <v>10400</v>
      </c>
      <c r="CZ56" s="68">
        <f t="shared" si="1437"/>
        <v>15937</v>
      </c>
      <c r="DA56" s="68">
        <f t="shared" si="1437"/>
        <v>11874.82</v>
      </c>
      <c r="DB56" s="68">
        <f t="shared" ref="DB56" si="1440">DB57+DB71+DB77+DB83+DB94+DB102+DB110+DB117+DB123+DB126+DB130+DB134+DB138+DB148+DB155+DB157+DB161+DB163</f>
        <v>12118.789999999999</v>
      </c>
      <c r="DC56" s="90">
        <f t="shared" si="1437"/>
        <v>2200</v>
      </c>
      <c r="DD56" s="68">
        <f t="shared" si="1437"/>
        <v>1450</v>
      </c>
      <c r="DE56" s="68">
        <f t="shared" si="1437"/>
        <v>1051.6999999999998</v>
      </c>
      <c r="DF56" s="68">
        <f t="shared" ref="DF56" si="1441">DF57+DF71+DF77+DF83+DF94+DF102+DF110+DF117+DF123+DF126+DF130+DF134+DF138+DF148+DF155+DF157+DF161+DF163</f>
        <v>1165.6999999999998</v>
      </c>
      <c r="DG56" s="90">
        <f t="shared" si="1437"/>
        <v>15989</v>
      </c>
      <c r="DH56" s="68">
        <f t="shared" si="1437"/>
        <v>7881</v>
      </c>
      <c r="DI56" s="68">
        <f t="shared" si="1437"/>
        <v>8343.01</v>
      </c>
      <c r="DJ56" s="68">
        <f t="shared" ref="DJ56" si="1442">DJ57+DJ71+DJ77+DJ83+DJ94+DJ102+DJ110+DJ117+DJ123+DJ126+DJ130+DJ134+DJ138+DJ148+DJ155+DJ157+DJ161+DJ163</f>
        <v>8559.0499999999993</v>
      </c>
      <c r="DK56" s="90">
        <f t="shared" si="1437"/>
        <v>0</v>
      </c>
      <c r="DL56" s="68">
        <f t="shared" si="1437"/>
        <v>1100</v>
      </c>
      <c r="DM56" s="68">
        <f t="shared" si="1437"/>
        <v>986.71</v>
      </c>
      <c r="DN56" s="68">
        <f t="shared" ref="DN56" si="1443">DN57+DN71+DN77+DN83+DN94+DN102+DN110+DN117+DN123+DN126+DN130+DN134+DN138+DN148+DN155+DN157+DN161+DN163</f>
        <v>1096.0700000000002</v>
      </c>
      <c r="DO56" s="90">
        <f t="shared" si="1437"/>
        <v>2000</v>
      </c>
      <c r="DP56" s="68">
        <f t="shared" si="1437"/>
        <v>5335</v>
      </c>
      <c r="DQ56" s="68">
        <f t="shared" si="1437"/>
        <v>2050.2399999999998</v>
      </c>
      <c r="DR56" s="68">
        <f t="shared" ref="DR56" si="1444">DR57+DR71+DR77+DR83+DR94+DR102+DR110+DR117+DR123+DR126+DR130+DR134+DR138+DR148+DR155+DR157+DR161+DR163</f>
        <v>1942.41</v>
      </c>
      <c r="DS56" s="90">
        <f t="shared" si="1437"/>
        <v>39440</v>
      </c>
      <c r="DT56" s="68">
        <f t="shared" si="1437"/>
        <v>35016</v>
      </c>
      <c r="DU56" s="68">
        <f t="shared" si="1437"/>
        <v>37890.47</v>
      </c>
      <c r="DV56" s="68">
        <f t="shared" ref="DV56" si="1445">DV57+DV71+DV77+DV83+DV94+DV102+DV110+DV117+DV123+DV126+DV130+DV134+DV138+DV148+DV155+DV157+DV161+DV163</f>
        <v>34997.649999999994</v>
      </c>
      <c r="DW56" s="90">
        <f t="shared" si="1437"/>
        <v>123000</v>
      </c>
      <c r="DX56" s="68">
        <f t="shared" si="1437"/>
        <v>72500</v>
      </c>
      <c r="DY56" s="68">
        <f t="shared" si="1437"/>
        <v>43288.86</v>
      </c>
      <c r="DZ56" s="68">
        <f t="shared" ref="DZ56" si="1446">DZ57+DZ71+DZ77+DZ83+DZ94+DZ102+DZ110+DZ117+DZ123+DZ126+DZ130+DZ134+DZ138+DZ148+DZ155+DZ157+DZ161+DZ163</f>
        <v>64456.590000000004</v>
      </c>
      <c r="EA56" s="90">
        <f t="shared" si="1437"/>
        <v>700</v>
      </c>
      <c r="EB56" s="68">
        <f t="shared" si="1437"/>
        <v>656</v>
      </c>
      <c r="EC56" s="68">
        <f t="shared" si="1437"/>
        <v>459.52</v>
      </c>
      <c r="ED56" s="68">
        <f t="shared" ref="ED56" si="1447">ED57+ED71+ED77+ED83+ED94+ED102+ED110+ED117+ED123+ED126+ED130+ED134+ED138+ED148+ED155+ED157+ED161+ED163</f>
        <v>459.52</v>
      </c>
      <c r="EE56" s="90">
        <f t="shared" si="1437"/>
        <v>8000</v>
      </c>
      <c r="EF56" s="68">
        <f t="shared" si="1437"/>
        <v>8000</v>
      </c>
      <c r="EG56" s="68">
        <f t="shared" si="1437"/>
        <v>4353.5600000000004</v>
      </c>
      <c r="EH56" s="68">
        <f t="shared" ref="EH56" si="1448">EH57+EH71+EH77+EH83+EH94+EH102+EH110+EH117+EH123+EH126+EH130+EH134+EH138+EH148+EH155+EH157+EH161+EH163</f>
        <v>4353.5600000000004</v>
      </c>
      <c r="EI56" s="90">
        <f t="shared" si="1437"/>
        <v>97574</v>
      </c>
      <c r="EJ56" s="68">
        <f t="shared" si="1437"/>
        <v>71970</v>
      </c>
      <c r="EK56" s="68">
        <f t="shared" si="1437"/>
        <v>75183.679999999993</v>
      </c>
      <c r="EL56" s="68">
        <f t="shared" ref="EL56" si="1449">EL57+EL71+EL77+EL83+EL94+EL102+EL110+EL117+EL123+EL126+EL130+EL134+EL138+EL148+EL155+EL157+EL161+EL163</f>
        <v>75536.14</v>
      </c>
      <c r="EM56" s="90">
        <f t="shared" si="1437"/>
        <v>38900</v>
      </c>
      <c r="EN56" s="68">
        <f t="shared" si="1437"/>
        <v>52711</v>
      </c>
      <c r="EO56" s="68">
        <f t="shared" si="1437"/>
        <v>51841.919999999998</v>
      </c>
      <c r="EP56" s="68">
        <f t="shared" ref="EP56" si="1450">EP57+EP71+EP77+EP83+EP94+EP102+EP110+EP117+EP123+EP126+EP130+EP134+EP138+EP148+EP155+EP157+EP161+EP163</f>
        <v>56991.999999999993</v>
      </c>
      <c r="EQ56" s="90">
        <f t="shared" si="1437"/>
        <v>0</v>
      </c>
      <c r="ER56" s="68">
        <f t="shared" si="1437"/>
        <v>5000</v>
      </c>
      <c r="ES56" s="68">
        <f t="shared" si="1437"/>
        <v>0</v>
      </c>
      <c r="ET56" s="68">
        <f t="shared" ref="ET56" si="1451">ET57+ET71+ET77+ET83+ET94+ET102+ET110+ET117+ET123+ET126+ET130+ET134+ET138+ET148+ET155+ET157+ET161+ET163</f>
        <v>0</v>
      </c>
      <c r="EU56" s="90">
        <f t="shared" si="1437"/>
        <v>77000</v>
      </c>
      <c r="EV56" s="68">
        <f t="shared" si="1437"/>
        <v>73667.600000000006</v>
      </c>
      <c r="EW56" s="68">
        <f t="shared" si="1437"/>
        <v>79062.53</v>
      </c>
      <c r="EX56" s="68">
        <f t="shared" ref="EX56" si="1452">EX57+EX71+EX77+EX83+EX94+EX102+EX110+EX117+EX123+EX126+EX130+EX134+EX138+EX148+EX155+EX157+EX161+EX163</f>
        <v>76934.149999999994</v>
      </c>
      <c r="EY56" s="90">
        <f t="shared" si="1437"/>
        <v>7900</v>
      </c>
      <c r="EZ56" s="68">
        <f t="shared" si="1437"/>
        <v>7900</v>
      </c>
      <c r="FA56" s="68">
        <f t="shared" si="1437"/>
        <v>6819.1299999999992</v>
      </c>
      <c r="FB56" s="68">
        <f t="shared" ref="FB56" si="1453">FB57+FB71+FB77+FB83+FB94+FB102+FB110+FB117+FB123+FB126+FB130+FB134+FB138+FB148+FB155+FB157+FB161+FB163</f>
        <v>7322.08</v>
      </c>
      <c r="FC56" s="90">
        <f t="shared" si="1437"/>
        <v>200</v>
      </c>
      <c r="FD56" s="68">
        <f t="shared" si="1437"/>
        <v>0</v>
      </c>
      <c r="FE56" s="68">
        <f t="shared" si="1437"/>
        <v>182.42000000000002</v>
      </c>
      <c r="FF56" s="68">
        <f t="shared" ref="FF56" si="1454">FF57+FF71+FF77+FF83+FF94+FF102+FF110+FF117+FF123+FF126+FF130+FF134+FF138+FF148+FF155+FF157+FF161+FF163</f>
        <v>182.42000000000002</v>
      </c>
      <c r="FG56" s="90">
        <f t="shared" si="1437"/>
        <v>1050</v>
      </c>
      <c r="FH56" s="68">
        <f t="shared" si="1437"/>
        <v>1050</v>
      </c>
      <c r="FI56" s="68">
        <f t="shared" si="1437"/>
        <v>595.16</v>
      </c>
      <c r="FJ56" s="68">
        <f t="shared" ref="FJ56" si="1455">FJ57+FJ71+FJ77+FJ83+FJ94+FJ102+FJ110+FJ117+FJ123+FJ126+FJ130+FJ134+FJ138+FJ148+FJ155+FJ157+FJ161+FJ163</f>
        <v>595.16</v>
      </c>
      <c r="FK56" s="90">
        <f t="shared" si="1437"/>
        <v>21000</v>
      </c>
      <c r="FL56" s="68">
        <f t="shared" si="1437"/>
        <v>15000</v>
      </c>
      <c r="FM56" s="68">
        <f t="shared" si="1437"/>
        <v>16172.830000000002</v>
      </c>
      <c r="FN56" s="68">
        <f t="shared" ref="FN56" si="1456">FN57+FN71+FN77+FN83+FN94+FN102+FN110+FN117+FN123+FN126+FN130+FN134+FN138+FN148+FN155+FN157+FN161+FN163</f>
        <v>11711.76</v>
      </c>
      <c r="FO56" s="90">
        <f t="shared" si="1437"/>
        <v>12708</v>
      </c>
      <c r="FP56" s="68">
        <f t="shared" si="1437"/>
        <v>13008</v>
      </c>
      <c r="FQ56" s="68">
        <f t="shared" si="1437"/>
        <v>7909.76</v>
      </c>
      <c r="FR56" s="68">
        <f t="shared" ref="FR56" si="1457">FR57+FR71+FR77+FR83+FR94+FR102+FR110+FR117+FR123+FR126+FR130+FR134+FR138+FR148+FR155+FR157+FR161+FR163</f>
        <v>8089.7300000000005</v>
      </c>
      <c r="FS56" s="259">
        <f t="shared" si="1437"/>
        <v>11170</v>
      </c>
      <c r="FT56" s="90">
        <f t="shared" si="1437"/>
        <v>14890</v>
      </c>
      <c r="FU56" s="90">
        <f t="shared" si="1437"/>
        <v>6448.4</v>
      </c>
      <c r="FV56" s="258">
        <f t="shared" ref="FV56" si="1458">FV57+FV71+FV77+FV83+FV94+FV102+FV110+FV117+FV123+FV126+FV130+FV134+FV138+FV148+FV155+FV157+FV161+FV163</f>
        <v>6671.9</v>
      </c>
      <c r="FW56" s="90">
        <f t="shared" si="1437"/>
        <v>13500</v>
      </c>
      <c r="FX56" s="68">
        <f t="shared" ref="FX56:JD56" si="1459">FX57+FX71+FX77+FX83+FX94+FX102+FX110+FX117+FX123+FX126+FX130+FX134+FX138+FX148+FX155+FX157+FX161+FX163</f>
        <v>7880</v>
      </c>
      <c r="FY56" s="68">
        <f t="shared" si="1459"/>
        <v>6002.4400000000005</v>
      </c>
      <c r="FZ56" s="272">
        <f t="shared" ref="FZ56" si="1460">FZ57+FZ71+FZ77+FZ83+FZ94+FZ102+FZ110+FZ117+FZ123+FZ126+FZ130+FZ134+FZ138+FZ148+FZ155+FZ157+FZ161+FZ163</f>
        <v>6132.9600000000009</v>
      </c>
      <c r="GA56" s="90">
        <f t="shared" si="1459"/>
        <v>4500</v>
      </c>
      <c r="GB56" s="68">
        <f t="shared" si="1459"/>
        <v>2150</v>
      </c>
      <c r="GC56" s="68">
        <f t="shared" si="1459"/>
        <v>1787.8000000000002</v>
      </c>
      <c r="GD56" s="272">
        <f t="shared" ref="GD56" si="1461">GD57+GD71+GD77+GD83+GD94+GD102+GD110+GD117+GD123+GD126+GD130+GD134+GD138+GD148+GD155+GD157+GD161+GD163</f>
        <v>1779.9099999999999</v>
      </c>
      <c r="GE56" s="90">
        <f t="shared" si="1459"/>
        <v>0</v>
      </c>
      <c r="GF56" s="68">
        <f t="shared" si="1459"/>
        <v>10000</v>
      </c>
      <c r="GG56" s="68">
        <f t="shared" si="1459"/>
        <v>1975.3</v>
      </c>
      <c r="GH56" s="272">
        <f t="shared" ref="GH56" si="1462">GH57+GH71+GH77+GH83+GH94+GH102+GH110+GH117+GH123+GH126+GH130+GH134+GH138+GH148+GH155+GH157+GH161+GH163</f>
        <v>1975.3</v>
      </c>
      <c r="GI56" s="90">
        <f t="shared" si="1459"/>
        <v>49983</v>
      </c>
      <c r="GJ56" s="68">
        <f t="shared" si="1459"/>
        <v>176146</v>
      </c>
      <c r="GK56" s="68">
        <f t="shared" si="1459"/>
        <v>111944.81999999999</v>
      </c>
      <c r="GL56" s="272">
        <f t="shared" ref="GL56" si="1463">GL57+GL71+GL77+GL83+GL94+GL102+GL110+GL117+GL123+GL126+GL130+GL134+GL138+GL148+GL155+GL157+GL161+GL163</f>
        <v>113507.76999999999</v>
      </c>
      <c r="GM56" s="90">
        <f t="shared" si="1459"/>
        <v>0</v>
      </c>
      <c r="GN56" s="68">
        <f t="shared" si="1459"/>
        <v>0</v>
      </c>
      <c r="GO56" s="68">
        <f t="shared" si="1459"/>
        <v>0</v>
      </c>
      <c r="GP56" s="68">
        <f t="shared" ref="GP56" si="1464">GP57+GP71+GP77+GP83+GP94+GP102+GP110+GP117+GP123+GP126+GP130+GP134+GP138+GP148+GP155+GP157+GP161+GP163</f>
        <v>0</v>
      </c>
      <c r="GQ56" s="90">
        <f t="shared" si="1459"/>
        <v>4000</v>
      </c>
      <c r="GR56" s="68">
        <f t="shared" si="1459"/>
        <v>18980</v>
      </c>
      <c r="GS56" s="68">
        <f t="shared" si="1459"/>
        <v>6716.03</v>
      </c>
      <c r="GT56" s="68">
        <f t="shared" ref="GT56" si="1465">GT57+GT71+GT77+GT83+GT94+GT102+GT110+GT117+GT123+GT126+GT130+GT134+GT138+GT148+GT155+GT157+GT161+GT163</f>
        <v>6735.98</v>
      </c>
      <c r="GU56" s="90">
        <f t="shared" si="1459"/>
        <v>6780</v>
      </c>
      <c r="GV56" s="68">
        <f t="shared" si="1459"/>
        <v>6275</v>
      </c>
      <c r="GW56" s="68">
        <f t="shared" si="1459"/>
        <v>4546.6100000000006</v>
      </c>
      <c r="GX56" s="68">
        <f t="shared" ref="GX56" si="1466">GX57+GX71+GX77+GX83+GX94+GX102+GX110+GX117+GX123+GX126+GX130+GX134+GX138+GX148+GX155+GX157+GX161+GX163</f>
        <v>4583.6900000000005</v>
      </c>
      <c r="GY56" s="90">
        <f t="shared" si="1459"/>
        <v>15705</v>
      </c>
      <c r="GZ56" s="68">
        <f t="shared" si="1459"/>
        <v>13385</v>
      </c>
      <c r="HA56" s="68">
        <f t="shared" si="1459"/>
        <v>10034.170000000002</v>
      </c>
      <c r="HB56" s="68">
        <f t="shared" ref="HB56" si="1467">HB57+HB71+HB77+HB83+HB94+HB102+HB110+HB117+HB123+HB126+HB130+HB134+HB138+HB148+HB155+HB157+HB161+HB163</f>
        <v>10328.540000000003</v>
      </c>
      <c r="HC56" s="90">
        <f t="shared" si="1459"/>
        <v>12495</v>
      </c>
      <c r="HD56" s="68">
        <f t="shared" si="1459"/>
        <v>11890</v>
      </c>
      <c r="HE56" s="68">
        <f t="shared" si="1459"/>
        <v>8921.25</v>
      </c>
      <c r="HF56" s="68">
        <f t="shared" ref="HF56" si="1468">HF57+HF71+HF77+HF83+HF94+HF102+HF110+HF117+HF123+HF126+HF130+HF134+HF138+HF148+HF155+HF157+HF161+HF163</f>
        <v>8793.8499999999985</v>
      </c>
      <c r="HG56" s="90">
        <f t="shared" si="1459"/>
        <v>4950</v>
      </c>
      <c r="HH56" s="68">
        <f t="shared" si="1459"/>
        <v>4320</v>
      </c>
      <c r="HI56" s="68">
        <f t="shared" si="1459"/>
        <v>3360.84</v>
      </c>
      <c r="HJ56" s="68">
        <f t="shared" ref="HJ56" si="1469">HJ57+HJ71+HJ77+HJ83+HJ94+HJ102+HJ110+HJ117+HJ123+HJ126+HJ130+HJ134+HJ138+HJ148+HJ155+HJ157+HJ161+HJ163</f>
        <v>3516.17</v>
      </c>
      <c r="HK56" s="90">
        <f t="shared" si="1459"/>
        <v>10265</v>
      </c>
      <c r="HL56" s="68">
        <f t="shared" si="1459"/>
        <v>11390</v>
      </c>
      <c r="HM56" s="68">
        <f t="shared" si="1459"/>
        <v>9333.6099999999988</v>
      </c>
      <c r="HN56" s="68">
        <f t="shared" ref="HN56" si="1470">HN57+HN71+HN77+HN83+HN94+HN102+HN110+HN117+HN123+HN126+HN130+HN134+HN138+HN148+HN155+HN157+HN161+HN163</f>
        <v>9273.16</v>
      </c>
      <c r="HO56" s="90">
        <f t="shared" si="1459"/>
        <v>11980</v>
      </c>
      <c r="HP56" s="68">
        <f t="shared" si="1459"/>
        <v>9380</v>
      </c>
      <c r="HQ56" s="68">
        <f t="shared" si="1459"/>
        <v>5957.4100000000008</v>
      </c>
      <c r="HR56" s="68">
        <f t="shared" ref="HR56" si="1471">HR57+HR71+HR77+HR83+HR94+HR102+HR110+HR117+HR123+HR126+HR130+HR134+HR138+HR148+HR155+HR157+HR161+HR163</f>
        <v>6144.75</v>
      </c>
      <c r="HS56" s="90">
        <f t="shared" si="1459"/>
        <v>90536</v>
      </c>
      <c r="HT56" s="68">
        <f t="shared" si="1459"/>
        <v>69880</v>
      </c>
      <c r="HU56" s="68">
        <f t="shared" si="1459"/>
        <v>89387.36</v>
      </c>
      <c r="HV56" s="68">
        <f t="shared" ref="HV56" si="1472">HV57+HV71+HV77+HV83+HV94+HV102+HV110+HV117+HV123+HV126+HV130+HV134+HV138+HV148+HV155+HV157+HV161+HV163</f>
        <v>93826.28</v>
      </c>
      <c r="HW56" s="90">
        <f t="shared" si="1459"/>
        <v>2584</v>
      </c>
      <c r="HX56" s="68">
        <f t="shared" si="1459"/>
        <v>1550</v>
      </c>
      <c r="HY56" s="68">
        <f t="shared" si="1459"/>
        <v>1300.56</v>
      </c>
      <c r="HZ56" s="68">
        <f t="shared" ref="HZ56" si="1473">HZ57+HZ71+HZ77+HZ83+HZ94+HZ102+HZ110+HZ117+HZ123+HZ126+HZ130+HZ134+HZ138+HZ148+HZ155+HZ157+HZ161+HZ163</f>
        <v>1422.36</v>
      </c>
      <c r="IA56" s="90">
        <f t="shared" si="1459"/>
        <v>1680</v>
      </c>
      <c r="IB56" s="68">
        <f t="shared" si="1459"/>
        <v>1680</v>
      </c>
      <c r="IC56" s="68">
        <f t="shared" si="1459"/>
        <v>1677.9499999999998</v>
      </c>
      <c r="ID56" s="68">
        <f t="shared" ref="ID56" si="1474">ID57+ID71+ID77+ID83+ID94+ID102+ID110+ID117+ID123+ID126+ID130+ID134+ID138+ID148+ID155+ID157+ID161+ID163</f>
        <v>1668.3999999999999</v>
      </c>
      <c r="IE56" s="90">
        <f t="shared" si="1459"/>
        <v>31005</v>
      </c>
      <c r="IF56" s="68">
        <f t="shared" si="1459"/>
        <v>18725</v>
      </c>
      <c r="IG56" s="68">
        <f t="shared" si="1459"/>
        <v>15024.85</v>
      </c>
      <c r="IH56" s="68">
        <f t="shared" ref="IH56" si="1475">IH57+IH71+IH77+IH83+IH94+IH102+IH110+IH117+IH123+IH126+IH130+IH134+IH138+IH148+IH155+IH157+IH161+IH163</f>
        <v>15248.339999999998</v>
      </c>
      <c r="II56" s="90">
        <f t="shared" si="1459"/>
        <v>9225</v>
      </c>
      <c r="IJ56" s="68">
        <f t="shared" si="1459"/>
        <v>11900</v>
      </c>
      <c r="IK56" s="68">
        <f t="shared" si="1459"/>
        <v>10169.669999999998</v>
      </c>
      <c r="IL56" s="68">
        <f t="shared" ref="IL56" si="1476">IL57+IL71+IL77+IL83+IL94+IL102+IL110+IL117+IL123+IL126+IL130+IL134+IL138+IL148+IL155+IL157+IL161+IL163</f>
        <v>10548.92</v>
      </c>
      <c r="IM56" s="90">
        <f t="shared" si="1459"/>
        <v>33670</v>
      </c>
      <c r="IN56" s="68">
        <f t="shared" si="1459"/>
        <v>24300</v>
      </c>
      <c r="IO56" s="68">
        <f t="shared" si="1459"/>
        <v>14363.24</v>
      </c>
      <c r="IP56" s="68">
        <f t="shared" ref="IP56" si="1477">IP57+IP71+IP77+IP83+IP94+IP102+IP110+IP117+IP123+IP126+IP130+IP134+IP138+IP148+IP155+IP157+IP161+IP163</f>
        <v>17943.669999999998</v>
      </c>
      <c r="IQ56" s="90">
        <f t="shared" si="1459"/>
        <v>1910</v>
      </c>
      <c r="IR56" s="68">
        <f t="shared" si="1459"/>
        <v>1910</v>
      </c>
      <c r="IS56" s="68">
        <f t="shared" si="1459"/>
        <v>2126.5699999999997</v>
      </c>
      <c r="IT56" s="68">
        <f t="shared" ref="IT56" si="1478">IT57+IT71+IT77+IT83+IT94+IT102+IT110+IT117+IT123+IT126+IT130+IT134+IT138+IT148+IT155+IT157+IT161+IT163</f>
        <v>1906.19</v>
      </c>
      <c r="IU56" s="90">
        <f t="shared" si="1459"/>
        <v>1145</v>
      </c>
      <c r="IV56" s="68">
        <f t="shared" si="1459"/>
        <v>780</v>
      </c>
      <c r="IW56" s="68">
        <f t="shared" si="1459"/>
        <v>509.56</v>
      </c>
      <c r="IX56" s="68">
        <f t="shared" ref="IX56" si="1479">IX57+IX71+IX77+IX83+IX94+IX102+IX110+IX117+IX123+IX126+IX130+IX134+IX138+IX148+IX155+IX157+IX161+IX163</f>
        <v>507.87</v>
      </c>
      <c r="IY56" s="90">
        <f t="shared" si="1459"/>
        <v>8040</v>
      </c>
      <c r="IZ56" s="68">
        <f t="shared" si="1459"/>
        <v>7330</v>
      </c>
      <c r="JA56" s="68">
        <f t="shared" si="1459"/>
        <v>6895.3799999999992</v>
      </c>
      <c r="JB56" s="68">
        <f t="shared" ref="JB56" si="1480">JB57+JB71+JB77+JB83+JB94+JB102+JB110+JB117+JB123+JB126+JB130+JB134+JB138+JB148+JB155+JB157+JB161+JB163</f>
        <v>7019.9600000000009</v>
      </c>
      <c r="JC56" s="90">
        <f t="shared" si="1459"/>
        <v>10337</v>
      </c>
      <c r="JD56" s="68">
        <f t="shared" si="1459"/>
        <v>12363</v>
      </c>
      <c r="JE56" s="68">
        <f t="shared" ref="JE56:MK56" si="1481">JE57+JE71+JE77+JE83+JE94+JE102+JE110+JE117+JE123+JE126+JE130+JE134+JE138+JE148+JE155+JE157+JE161+JE163</f>
        <v>4090.97</v>
      </c>
      <c r="JF56" s="68">
        <f t="shared" ref="JF56" si="1482">JF57+JF71+JF77+JF83+JF94+JF102+JF110+JF117+JF123+JF126+JF130+JF134+JF138+JF148+JF155+JF157+JF161+JF163</f>
        <v>2170.4899999999998</v>
      </c>
      <c r="JG56" s="90">
        <f t="shared" si="1481"/>
        <v>28000</v>
      </c>
      <c r="JH56" s="68">
        <f t="shared" si="1481"/>
        <v>24000</v>
      </c>
      <c r="JI56" s="68">
        <f t="shared" si="1481"/>
        <v>30304.6</v>
      </c>
      <c r="JJ56" s="68">
        <f t="shared" ref="JJ56" si="1483">JJ57+JJ71+JJ77+JJ83+JJ94+JJ102+JJ110+JJ117+JJ123+JJ126+JJ130+JJ134+JJ138+JJ148+JJ155+JJ157+JJ161+JJ163</f>
        <v>27784.6</v>
      </c>
      <c r="JK56" s="90">
        <f t="shared" si="1481"/>
        <v>100</v>
      </c>
      <c r="JL56" s="68">
        <f t="shared" si="1481"/>
        <v>3100</v>
      </c>
      <c r="JM56" s="68">
        <f t="shared" si="1481"/>
        <v>3260.01</v>
      </c>
      <c r="JN56" s="68">
        <f t="shared" ref="JN56" si="1484">JN57+JN71+JN77+JN83+JN94+JN102+JN110+JN117+JN123+JN126+JN130+JN134+JN138+JN148+JN155+JN157+JN161+JN163</f>
        <v>3260.01</v>
      </c>
      <c r="JO56" s="90">
        <f t="shared" si="1481"/>
        <v>0</v>
      </c>
      <c r="JP56" s="68">
        <f t="shared" si="1481"/>
        <v>0</v>
      </c>
      <c r="JQ56" s="68">
        <f t="shared" si="1481"/>
        <v>0</v>
      </c>
      <c r="JR56" s="68">
        <f t="shared" ref="JR56" si="1485">JR57+JR71+JR77+JR83+JR94+JR102+JR110+JR117+JR123+JR126+JR130+JR134+JR138+JR148+JR155+JR157+JR161+JR163</f>
        <v>0</v>
      </c>
      <c r="JS56" s="90">
        <f t="shared" si="1481"/>
        <v>10940</v>
      </c>
      <c r="JT56" s="68">
        <f t="shared" si="1481"/>
        <v>0</v>
      </c>
      <c r="JU56" s="68">
        <f t="shared" si="1481"/>
        <v>1369.2399999999998</v>
      </c>
      <c r="JV56" s="68">
        <f t="shared" ref="JV56" si="1486">JV57+JV71+JV77+JV83+JV94+JV102+JV110+JV117+JV123+JV126+JV130+JV134+JV138+JV148+JV155+JV157+JV161+JV163</f>
        <v>1307.6399999999999</v>
      </c>
      <c r="JW56" s="68">
        <f t="shared" si="1481"/>
        <v>5000</v>
      </c>
      <c r="JX56" s="68">
        <f t="shared" si="1481"/>
        <v>20550</v>
      </c>
      <c r="JY56" s="68">
        <f t="shared" si="1481"/>
        <v>25492.319999999996</v>
      </c>
      <c r="JZ56" s="68">
        <f t="shared" ref="JZ56" si="1487">JZ57+JZ71+JZ77+JZ83+JZ94+JZ102+JZ110+JZ117+JZ123+JZ126+JZ130+JZ134+JZ138+JZ148+JZ155+JZ157+JZ161+JZ163</f>
        <v>26790.69</v>
      </c>
      <c r="KA56" s="90">
        <f t="shared" si="1481"/>
        <v>62743</v>
      </c>
      <c r="KB56" s="68">
        <f t="shared" si="1481"/>
        <v>69170.55</v>
      </c>
      <c r="KC56" s="68">
        <f t="shared" si="1481"/>
        <v>57994.14</v>
      </c>
      <c r="KD56" s="272">
        <f t="shared" ref="KD56" si="1488">KD57+KD71+KD77+KD83+KD94+KD102+KD110+KD117+KD123+KD126+KD130+KD134+KD138+KD148+KD155+KD157+KD161+KD163</f>
        <v>57837.929999999993</v>
      </c>
      <c r="KE56" s="90">
        <f t="shared" si="1481"/>
        <v>41230</v>
      </c>
      <c r="KF56" s="68">
        <f t="shared" si="1481"/>
        <v>37669.58</v>
      </c>
      <c r="KG56" s="68">
        <f t="shared" si="1481"/>
        <v>35527.170000000006</v>
      </c>
      <c r="KH56" s="272">
        <f t="shared" ref="KH56" si="1489">KH57+KH71+KH77+KH83+KH94+KH102+KH110+KH117+KH123+KH126+KH130+KH134+KH138+KH148+KH155+KH157+KH161+KH163</f>
        <v>36145.14</v>
      </c>
      <c r="KI56" s="90">
        <f t="shared" si="1481"/>
        <v>10120</v>
      </c>
      <c r="KJ56" s="68">
        <f t="shared" si="1481"/>
        <v>8840</v>
      </c>
      <c r="KK56" s="68">
        <f t="shared" si="1481"/>
        <v>7576.29</v>
      </c>
      <c r="KL56" s="272">
        <f t="shared" ref="KL56" si="1490">KL57+KL71+KL77+KL83+KL94+KL102+KL110+KL117+KL123+KL126+KL130+KL134+KL138+KL148+KL155+KL157+KL161+KL163</f>
        <v>7555.36</v>
      </c>
      <c r="KM56" s="90">
        <f t="shared" si="1481"/>
        <v>12774</v>
      </c>
      <c r="KN56" s="68">
        <f t="shared" si="1481"/>
        <v>13929.130000000001</v>
      </c>
      <c r="KO56" s="68">
        <f t="shared" si="1481"/>
        <v>10706.060000000001</v>
      </c>
      <c r="KP56" s="272">
        <f t="shared" ref="KP56" si="1491">KP57+KP71+KP77+KP83+KP94+KP102+KP110+KP117+KP123+KP126+KP130+KP134+KP138+KP148+KP155+KP157+KP161+KP163</f>
        <v>11509.49</v>
      </c>
      <c r="KQ56" s="90">
        <f t="shared" si="1481"/>
        <v>36550</v>
      </c>
      <c r="KR56" s="68">
        <f t="shared" si="1481"/>
        <v>575</v>
      </c>
      <c r="KS56" s="68">
        <f t="shared" si="1481"/>
        <v>4435.57</v>
      </c>
      <c r="KT56" s="272">
        <f t="shared" ref="KT56" si="1492">KT57+KT71+KT77+KT83+KT94+KT102+KT110+KT117+KT123+KT126+KT130+KT134+KT138+KT148+KT155+KT157+KT161+KT163</f>
        <v>4565.9800000000005</v>
      </c>
      <c r="KU56" s="90">
        <f t="shared" si="1481"/>
        <v>8920</v>
      </c>
      <c r="KV56" s="68">
        <f t="shared" si="1481"/>
        <v>0</v>
      </c>
      <c r="KW56" s="68">
        <f t="shared" si="1481"/>
        <v>1159.33</v>
      </c>
      <c r="KX56" s="272">
        <f t="shared" ref="KX56" si="1493">KX57+KX71+KX77+KX83+KX94+KX102+KX110+KX117+KX123+KX126+KX130+KX134+KX138+KX148+KX155+KX157+KX161+KX163</f>
        <v>1216.79</v>
      </c>
      <c r="KY56" s="90">
        <f t="shared" si="1481"/>
        <v>58000</v>
      </c>
      <c r="KZ56" s="68">
        <f t="shared" si="1481"/>
        <v>58000</v>
      </c>
      <c r="LA56" s="68">
        <f t="shared" si="1481"/>
        <v>64764.160000000003</v>
      </c>
      <c r="LB56" s="272">
        <f t="shared" ref="LB56" si="1494">LB57+LB71+LB77+LB83+LB94+LB102+LB110+LB117+LB123+LB126+LB130+LB134+LB138+LB148+LB155+LB157+LB161+LB163</f>
        <v>64828.65</v>
      </c>
      <c r="LC56" s="90">
        <f t="shared" si="1481"/>
        <v>0</v>
      </c>
      <c r="LD56" s="68">
        <f t="shared" si="1481"/>
        <v>0</v>
      </c>
      <c r="LE56" s="68">
        <f t="shared" si="1481"/>
        <v>0</v>
      </c>
      <c r="LF56" s="272">
        <f t="shared" ref="LF56" si="1495">LF57+LF71+LF77+LF83+LF94+LF102+LF110+LF117+LF123+LF126+LF130+LF134+LF138+LF148+LF155+LF157+LF161+LF163</f>
        <v>0</v>
      </c>
      <c r="LG56" s="90">
        <f t="shared" si="1481"/>
        <v>49668</v>
      </c>
      <c r="LH56" s="68">
        <f t="shared" si="1481"/>
        <v>64958.79</v>
      </c>
      <c r="LI56" s="68">
        <f t="shared" si="1481"/>
        <v>39182.539999999994</v>
      </c>
      <c r="LJ56" s="272">
        <f t="shared" ref="LJ56" si="1496">LJ57+LJ71+LJ77+LJ83+LJ94+LJ102+LJ110+LJ117+LJ123+LJ126+LJ130+LJ134+LJ138+LJ148+LJ155+LJ157+LJ161+LJ163</f>
        <v>41615.429999999993</v>
      </c>
      <c r="LK56" s="90">
        <f t="shared" si="1481"/>
        <v>5516</v>
      </c>
      <c r="LL56" s="68">
        <f t="shared" si="1481"/>
        <v>5516</v>
      </c>
      <c r="LM56" s="68">
        <f t="shared" si="1481"/>
        <v>5504.9</v>
      </c>
      <c r="LN56" s="272">
        <f t="shared" ref="LN56" si="1497">LN57+LN71+LN77+LN83+LN94+LN102+LN110+LN117+LN123+LN126+LN130+LN134+LN138+LN148+LN155+LN157+LN161+LN163</f>
        <v>5504.9</v>
      </c>
      <c r="LO56" s="90">
        <f t="shared" si="1481"/>
        <v>36090</v>
      </c>
      <c r="LP56" s="68">
        <f t="shared" si="1481"/>
        <v>38652.6</v>
      </c>
      <c r="LQ56" s="68">
        <f t="shared" si="1481"/>
        <v>28116.97</v>
      </c>
      <c r="LR56" s="272">
        <f t="shared" ref="LR56" si="1498">LR57+LR71+LR77+LR83+LR94+LR102+LR110+LR117+LR123+LR126+LR130+LR134+LR138+LR148+LR155+LR157+LR161+LR163</f>
        <v>30240.11</v>
      </c>
      <c r="LS56" s="90">
        <f t="shared" si="1481"/>
        <v>3676</v>
      </c>
      <c r="LT56" s="68">
        <f t="shared" si="1481"/>
        <v>3676</v>
      </c>
      <c r="LU56" s="68">
        <f t="shared" si="1481"/>
        <v>3371</v>
      </c>
      <c r="LV56" s="272">
        <f t="shared" ref="LV56" si="1499">LV57+LV71+LV77+LV83+LV94+LV102+LV110+LV117+LV123+LV126+LV130+LV134+LV138+LV148+LV155+LV157+LV161+LV163</f>
        <v>3371</v>
      </c>
      <c r="LW56" s="90">
        <f t="shared" si="1481"/>
        <v>31110</v>
      </c>
      <c r="LX56" s="68">
        <f t="shared" si="1481"/>
        <v>84322</v>
      </c>
      <c r="LY56" s="68">
        <f t="shared" si="1481"/>
        <v>60132.53</v>
      </c>
      <c r="LZ56" s="272">
        <f t="shared" ref="LZ56" si="1500">LZ57+LZ71+LZ77+LZ83+LZ94+LZ102+LZ110+LZ117+LZ123+LZ126+LZ130+LZ134+LZ138+LZ148+LZ155+LZ157+LZ161+LZ163</f>
        <v>56113.540000000008</v>
      </c>
      <c r="MA56" s="90">
        <f t="shared" si="1481"/>
        <v>1400</v>
      </c>
      <c r="MB56" s="68">
        <f t="shared" si="1481"/>
        <v>0</v>
      </c>
      <c r="MC56" s="68">
        <f t="shared" si="1481"/>
        <v>0</v>
      </c>
      <c r="MD56" s="272">
        <f t="shared" ref="MD56" si="1501">MD57+MD71+MD77+MD83+MD94+MD102+MD110+MD117+MD123+MD126+MD130+MD134+MD138+MD148+MD155+MD157+MD161+MD163</f>
        <v>0</v>
      </c>
      <c r="ME56" s="90">
        <f t="shared" si="1481"/>
        <v>64680</v>
      </c>
      <c r="MF56" s="68">
        <f t="shared" si="1481"/>
        <v>88620</v>
      </c>
      <c r="MG56" s="68">
        <f t="shared" si="1481"/>
        <v>57033.580000000016</v>
      </c>
      <c r="MH56" s="272">
        <f t="shared" ref="MH56" si="1502">MH57+MH71+MH77+MH83+MH94+MH102+MH110+MH117+MH123+MH126+MH130+MH134+MH138+MH148+MH155+MH157+MH161+MH163</f>
        <v>56975.790000000008</v>
      </c>
      <c r="MI56" s="90">
        <f t="shared" si="1481"/>
        <v>2500</v>
      </c>
      <c r="MJ56" s="68">
        <f t="shared" si="1481"/>
        <v>0</v>
      </c>
      <c r="MK56" s="68">
        <f t="shared" si="1481"/>
        <v>0</v>
      </c>
      <c r="ML56" s="272">
        <f t="shared" ref="ML56" si="1503">ML57+ML71+ML77+ML83+ML94+ML102+ML110+ML117+ML123+ML126+ML130+ML134+ML138+ML148+ML155+ML157+ML161+ML163</f>
        <v>0</v>
      </c>
      <c r="MM56" s="90">
        <f t="shared" ref="MM56:PS56" si="1504">MM57+MM71+MM77+MM83+MM94+MM102+MM110+MM117+MM123+MM126+MM130+MM134+MM138+MM148+MM155+MM157+MM161+MM163</f>
        <v>0</v>
      </c>
      <c r="MN56" s="68">
        <f t="shared" si="1504"/>
        <v>3500</v>
      </c>
      <c r="MO56" s="68">
        <f t="shared" si="1504"/>
        <v>3989</v>
      </c>
      <c r="MP56" s="272">
        <f t="shared" ref="MP56" si="1505">MP57+MP71+MP77+MP83+MP94+MP102+MP110+MP117+MP123+MP126+MP130+MP134+MP138+MP148+MP155+MP157+MP161+MP163</f>
        <v>3853</v>
      </c>
      <c r="MQ56" s="90">
        <f t="shared" si="1504"/>
        <v>0</v>
      </c>
      <c r="MR56" s="68">
        <f t="shared" si="1504"/>
        <v>0</v>
      </c>
      <c r="MS56" s="68">
        <f t="shared" si="1504"/>
        <v>0</v>
      </c>
      <c r="MT56" s="272">
        <f t="shared" ref="MT56" si="1506">MT57+MT71+MT77+MT83+MT94+MT102+MT110+MT117+MT123+MT126+MT130+MT134+MT138+MT148+MT155+MT157+MT161+MT163</f>
        <v>0</v>
      </c>
      <c r="MU56" s="90">
        <f t="shared" si="1504"/>
        <v>0</v>
      </c>
      <c r="MV56" s="68">
        <f t="shared" si="1504"/>
        <v>0</v>
      </c>
      <c r="MW56" s="68">
        <f t="shared" si="1504"/>
        <v>0</v>
      </c>
      <c r="MX56" s="272">
        <f t="shared" ref="MX56" si="1507">MX57+MX71+MX77+MX83+MX94+MX102+MX110+MX117+MX123+MX126+MX130+MX134+MX138+MX148+MX155+MX157+MX161+MX163</f>
        <v>0</v>
      </c>
      <c r="MY56" s="90">
        <f t="shared" si="1504"/>
        <v>31193</v>
      </c>
      <c r="MZ56" s="68">
        <f t="shared" si="1504"/>
        <v>31265</v>
      </c>
      <c r="NA56" s="68">
        <f t="shared" si="1504"/>
        <v>33406.25</v>
      </c>
      <c r="NB56" s="272">
        <f t="shared" ref="NB56" si="1508">NB57+NB71+NB77+NB83+NB94+NB102+NB110+NB117+NB123+NB126+NB130+NB134+NB138+NB148+NB155+NB157+NB161+NB163</f>
        <v>33443.58</v>
      </c>
      <c r="NC56" s="90">
        <f t="shared" si="1504"/>
        <v>204150</v>
      </c>
      <c r="ND56" s="68">
        <f t="shared" si="1504"/>
        <v>207638.41</v>
      </c>
      <c r="NE56" s="68">
        <f t="shared" si="1504"/>
        <v>188513.06</v>
      </c>
      <c r="NF56" s="272">
        <f t="shared" ref="NF56" si="1509">NF57+NF71+NF77+NF83+NF94+NF102+NF110+NF117+NF123+NF126+NF130+NF134+NF138+NF148+NF155+NF157+NF161+NF163</f>
        <v>190637.59</v>
      </c>
      <c r="NG56" s="90">
        <f t="shared" si="1504"/>
        <v>9500</v>
      </c>
      <c r="NH56" s="68">
        <f t="shared" si="1504"/>
        <v>15191.82</v>
      </c>
      <c r="NI56" s="68">
        <f t="shared" si="1504"/>
        <v>15726.29</v>
      </c>
      <c r="NJ56" s="272">
        <f t="shared" ref="NJ56" si="1510">NJ57+NJ71+NJ77+NJ83+NJ94+NJ102+NJ110+NJ117+NJ123+NJ126+NJ130+NJ134+NJ138+NJ148+NJ155+NJ157+NJ161+NJ163</f>
        <v>15726.3</v>
      </c>
      <c r="NK56" s="90">
        <f t="shared" si="1504"/>
        <v>70000</v>
      </c>
      <c r="NL56" s="68">
        <f t="shared" si="1504"/>
        <v>70000</v>
      </c>
      <c r="NM56" s="68">
        <f t="shared" si="1504"/>
        <v>62406.04</v>
      </c>
      <c r="NN56" s="272">
        <f t="shared" ref="NN56" si="1511">NN57+NN71+NN77+NN83+NN94+NN102+NN110+NN117+NN123+NN126+NN130+NN134+NN138+NN148+NN155+NN157+NN161+NN163</f>
        <v>61510.51</v>
      </c>
      <c r="NO56" s="90">
        <f t="shared" si="1504"/>
        <v>0</v>
      </c>
      <c r="NP56" s="68">
        <f t="shared" si="1504"/>
        <v>0</v>
      </c>
      <c r="NQ56" s="68">
        <f t="shared" si="1504"/>
        <v>0</v>
      </c>
      <c r="NR56" s="272">
        <f t="shared" ref="NR56" si="1512">NR57+NR71+NR77+NR83+NR94+NR102+NR110+NR117+NR123+NR126+NR130+NR134+NR138+NR148+NR155+NR157+NR161+NR163</f>
        <v>0</v>
      </c>
      <c r="NS56" s="90">
        <f t="shared" si="1504"/>
        <v>12400</v>
      </c>
      <c r="NT56" s="68">
        <f t="shared" si="1504"/>
        <v>8940</v>
      </c>
      <c r="NU56" s="68">
        <f t="shared" si="1504"/>
        <v>10309.369999999999</v>
      </c>
      <c r="NV56" s="272">
        <f t="shared" ref="NV56" si="1513">NV57+NV71+NV77+NV83+NV94+NV102+NV110+NV117+NV123+NV126+NV130+NV134+NV138+NV148+NV155+NV157+NV161+NV163</f>
        <v>10208.99</v>
      </c>
      <c r="NW56" s="90">
        <f t="shared" si="1504"/>
        <v>3000</v>
      </c>
      <c r="NX56" s="68">
        <f t="shared" si="1504"/>
        <v>29500</v>
      </c>
      <c r="NY56" s="68">
        <f t="shared" si="1504"/>
        <v>12067.46</v>
      </c>
      <c r="NZ56" s="272">
        <f t="shared" ref="NZ56" si="1514">NZ57+NZ71+NZ77+NZ83+NZ94+NZ102+NZ110+NZ117+NZ123+NZ126+NZ130+NZ134+NZ138+NZ148+NZ155+NZ157+NZ161+NZ163</f>
        <v>5231.29</v>
      </c>
      <c r="OA56" s="90">
        <f t="shared" si="1504"/>
        <v>8000</v>
      </c>
      <c r="OB56" s="68">
        <f t="shared" si="1504"/>
        <v>11000</v>
      </c>
      <c r="OC56" s="68">
        <f t="shared" si="1504"/>
        <v>3748.3</v>
      </c>
      <c r="OD56" s="68">
        <f t="shared" ref="OD56" si="1515">OD57+OD71+OD77+OD83+OD94+OD102+OD110+OD117+OD123+OD126+OD130+OD134+OD138+OD148+OD155+OD157+OD161+OD163</f>
        <v>3748.3</v>
      </c>
      <c r="OE56" s="90">
        <f t="shared" si="1504"/>
        <v>3300</v>
      </c>
      <c r="OF56" s="68">
        <f t="shared" si="1504"/>
        <v>3300</v>
      </c>
      <c r="OG56" s="68">
        <f t="shared" si="1504"/>
        <v>1152.8599999999999</v>
      </c>
      <c r="OH56" s="68">
        <f t="shared" ref="OH56" si="1516">OH57+OH71+OH77+OH83+OH94+OH102+OH110+OH117+OH123+OH126+OH130+OH134+OH138+OH148+OH155+OH157+OH161+OH163</f>
        <v>1152.8599999999999</v>
      </c>
      <c r="OI56" s="90">
        <f t="shared" si="1504"/>
        <v>3000</v>
      </c>
      <c r="OJ56" s="68">
        <f t="shared" si="1504"/>
        <v>2236.69</v>
      </c>
      <c r="OK56" s="68">
        <f t="shared" si="1504"/>
        <v>4649.7700000000004</v>
      </c>
      <c r="OL56" s="68">
        <f t="shared" ref="OL56" si="1517">OL57+OL71+OL77+OL83+OL94+OL102+OL110+OL117+OL123+OL126+OL130+OL134+OL138+OL148+OL155+OL157+OL161+OL163</f>
        <v>4649.78</v>
      </c>
      <c r="OM56" s="90">
        <f t="shared" si="1504"/>
        <v>6500</v>
      </c>
      <c r="ON56" s="68">
        <f t="shared" si="1504"/>
        <v>8100</v>
      </c>
      <c r="OO56" s="68">
        <f t="shared" si="1504"/>
        <v>6322.4</v>
      </c>
      <c r="OP56" s="68">
        <f t="shared" ref="OP56" si="1518">OP57+OP71+OP77+OP83+OP94+OP102+OP110+OP117+OP123+OP126+OP130+OP134+OP138+OP148+OP155+OP157+OP161+OP163</f>
        <v>6652.78</v>
      </c>
      <c r="OQ56" s="259">
        <f t="shared" si="1504"/>
        <v>2500</v>
      </c>
      <c r="OR56" s="68">
        <f t="shared" si="1504"/>
        <v>6734</v>
      </c>
      <c r="OS56" s="68">
        <f t="shared" si="1504"/>
        <v>5372.89</v>
      </c>
      <c r="OT56" s="68">
        <f t="shared" ref="OT56" si="1519">OT57+OT71+OT77+OT83+OT94+OT102+OT110+OT117+OT123+OT126+OT130+OT134+OT138+OT148+OT155+OT157+OT161+OT163</f>
        <v>5364.69</v>
      </c>
      <c r="OU56" s="90">
        <f t="shared" si="1504"/>
        <v>5700</v>
      </c>
      <c r="OV56" s="68">
        <f t="shared" si="1504"/>
        <v>5733</v>
      </c>
      <c r="OW56" s="68">
        <f t="shared" si="1504"/>
        <v>1881.78</v>
      </c>
      <c r="OX56" s="68">
        <f t="shared" ref="OX56" si="1520">OX57+OX71+OX77+OX83+OX94+OX102+OX110+OX117+OX123+OX126+OX130+OX134+OX138+OX148+OX155+OX157+OX161+OX163</f>
        <v>1881.78</v>
      </c>
      <c r="OY56" s="259">
        <f t="shared" si="1504"/>
        <v>4250</v>
      </c>
      <c r="OZ56" s="68">
        <f t="shared" si="1504"/>
        <v>3709.61</v>
      </c>
      <c r="PA56" s="68">
        <f t="shared" si="1504"/>
        <v>3333.73</v>
      </c>
      <c r="PB56" s="68">
        <f t="shared" ref="PB56" si="1521">PB57+PB71+PB77+PB83+PB94+PB102+PB110+PB117+PB123+PB126+PB130+PB134+PB138+PB148+PB155+PB157+PB161+PB163</f>
        <v>3200.8</v>
      </c>
      <c r="PC56" s="90">
        <f t="shared" si="1504"/>
        <v>12000</v>
      </c>
      <c r="PD56" s="68">
        <f t="shared" si="1504"/>
        <v>29071.96</v>
      </c>
      <c r="PE56" s="68">
        <f t="shared" si="1504"/>
        <v>8656.6200000000008</v>
      </c>
      <c r="PF56" s="68">
        <f t="shared" ref="PF56" si="1522">PF57+PF71+PF77+PF83+PF94+PF102+PF110+PF117+PF123+PF126+PF130+PF134+PF138+PF148+PF155+PF157+PF161+PF163</f>
        <v>8827.36</v>
      </c>
      <c r="PG56" s="259">
        <f t="shared" si="1504"/>
        <v>80000</v>
      </c>
      <c r="PH56" s="68">
        <f t="shared" si="1504"/>
        <v>60000</v>
      </c>
      <c r="PI56" s="68">
        <f t="shared" si="1504"/>
        <v>70999.58</v>
      </c>
      <c r="PJ56" s="68">
        <f t="shared" ref="PJ56" si="1523">PJ57+PJ71+PJ77+PJ83+PJ94+PJ102+PJ110+PJ117+PJ123+PJ126+PJ130+PJ134+PJ138+PJ148+PJ155+PJ157+PJ161+PJ163</f>
        <v>70999.58</v>
      </c>
      <c r="PK56" s="90">
        <f t="shared" si="1504"/>
        <v>20000</v>
      </c>
      <c r="PL56" s="68">
        <f t="shared" si="1504"/>
        <v>21765.98</v>
      </c>
      <c r="PM56" s="68">
        <f t="shared" si="1504"/>
        <v>21535.32</v>
      </c>
      <c r="PN56" s="68">
        <f t="shared" ref="PN56" si="1524">PN57+PN71+PN77+PN83+PN94+PN102+PN110+PN117+PN123+PN126+PN130+PN134+PN138+PN148+PN155+PN157+PN161+PN163</f>
        <v>21459.119999999999</v>
      </c>
      <c r="PO56" s="259">
        <f t="shared" si="1504"/>
        <v>0</v>
      </c>
      <c r="PP56" s="68">
        <f t="shared" si="1504"/>
        <v>0</v>
      </c>
      <c r="PQ56" s="68">
        <f t="shared" si="1504"/>
        <v>1625.81</v>
      </c>
      <c r="PR56" s="68">
        <f t="shared" ref="PR56" si="1525">PR57+PR71+PR77+PR83+PR94+PR102+PR110+PR117+PR123+PR126+PR130+PR134+PR138+PR148+PR155+PR157+PR161+PR163</f>
        <v>1622.07</v>
      </c>
      <c r="PS56" s="90">
        <f t="shared" si="1504"/>
        <v>3300</v>
      </c>
      <c r="PT56" s="68">
        <f t="shared" ref="PT56:SZ56" si="1526">PT57+PT71+PT77+PT83+PT94+PT102+PT110+PT117+PT123+PT126+PT130+PT134+PT138+PT148+PT155+PT157+PT161+PT163</f>
        <v>0</v>
      </c>
      <c r="PU56" s="68">
        <f t="shared" si="1526"/>
        <v>745.52</v>
      </c>
      <c r="PV56" s="68">
        <f t="shared" ref="PV56" si="1527">PV57+PV71+PV77+PV83+PV94+PV102+PV110+PV117+PV123+PV126+PV130+PV134+PV138+PV148+PV155+PV157+PV161+PV163</f>
        <v>828.58</v>
      </c>
      <c r="PW56" s="259">
        <f t="shared" si="1526"/>
        <v>0</v>
      </c>
      <c r="PX56" s="68">
        <f t="shared" si="1526"/>
        <v>0</v>
      </c>
      <c r="PY56" s="68">
        <f t="shared" si="1526"/>
        <v>0</v>
      </c>
      <c r="PZ56" s="68">
        <f t="shared" ref="PZ56" si="1528">PZ57+PZ71+PZ77+PZ83+PZ94+PZ102+PZ110+PZ117+PZ123+PZ126+PZ130+PZ134+PZ138+PZ148+PZ155+PZ157+PZ161+PZ163</f>
        <v>0</v>
      </c>
      <c r="QA56" s="90">
        <f t="shared" si="1526"/>
        <v>0</v>
      </c>
      <c r="QB56" s="68">
        <f t="shared" si="1526"/>
        <v>0</v>
      </c>
      <c r="QC56" s="68">
        <f t="shared" si="1526"/>
        <v>0</v>
      </c>
      <c r="QD56" s="68">
        <f t="shared" ref="QD56" si="1529">QD57+QD71+QD77+QD83+QD94+QD102+QD110+QD117+QD123+QD126+QD130+QD134+QD138+QD148+QD155+QD157+QD161+QD163</f>
        <v>0</v>
      </c>
      <c r="QE56" s="259">
        <f t="shared" si="1526"/>
        <v>0</v>
      </c>
      <c r="QF56" s="68">
        <f t="shared" si="1526"/>
        <v>24000</v>
      </c>
      <c r="QG56" s="68">
        <f t="shared" si="1526"/>
        <v>21002.98</v>
      </c>
      <c r="QH56" s="68">
        <f t="shared" ref="QH56" si="1530">QH57+QH71+QH77+QH83+QH94+QH102+QH110+QH117+QH123+QH126+QH130+QH134+QH138+QH148+QH155+QH157+QH161+QH163</f>
        <v>20904.490000000002</v>
      </c>
      <c r="QI56" s="90">
        <f t="shared" si="1526"/>
        <v>6507</v>
      </c>
      <c r="QJ56" s="68">
        <f t="shared" si="1526"/>
        <v>3380</v>
      </c>
      <c r="QK56" s="68">
        <f t="shared" si="1526"/>
        <v>8538.2000000000007</v>
      </c>
      <c r="QL56" s="68">
        <f t="shared" ref="QL56" si="1531">QL57+QL71+QL77+QL83+QL94+QL102+QL110+QL117+QL123+QL126+QL130+QL134+QL138+QL148+QL155+QL157+QL161+QL163</f>
        <v>9155.7000000000007</v>
      </c>
      <c r="QM56" s="259">
        <f t="shared" si="1526"/>
        <v>350</v>
      </c>
      <c r="QN56" s="68">
        <f t="shared" si="1526"/>
        <v>200</v>
      </c>
      <c r="QO56" s="68">
        <f t="shared" si="1526"/>
        <v>376.02</v>
      </c>
      <c r="QP56" s="68">
        <f t="shared" ref="QP56" si="1532">QP57+QP71+QP77+QP83+QP94+QP102+QP110+QP117+QP123+QP126+QP130+QP134+QP138+QP148+QP155+QP157+QP161+QP163</f>
        <v>376.02</v>
      </c>
      <c r="QQ56" s="259">
        <f t="shared" si="1526"/>
        <v>0</v>
      </c>
      <c r="QR56" s="68">
        <f t="shared" si="1526"/>
        <v>0</v>
      </c>
      <c r="QS56" s="68">
        <f t="shared" si="1526"/>
        <v>0</v>
      </c>
      <c r="QT56" s="68">
        <f t="shared" ref="QT56" si="1533">QT57+QT71+QT77+QT83+QT94+QT102+QT110+QT117+QT123+QT126+QT130+QT134+QT138+QT148+QT155+QT157+QT161+QT163</f>
        <v>0</v>
      </c>
      <c r="QU56" s="259">
        <f t="shared" si="1526"/>
        <v>174000</v>
      </c>
      <c r="QV56" s="68">
        <f t="shared" si="1526"/>
        <v>124000</v>
      </c>
      <c r="QW56" s="68">
        <f t="shared" si="1526"/>
        <v>123673.81</v>
      </c>
      <c r="QX56" s="68">
        <f t="shared" ref="QX56" si="1534">QX57+QX71+QX77+QX83+QX94+QX102+QX110+QX117+QX123+QX126+QX130+QX134+QX138+QX148+QX155+QX157+QX161+QX163</f>
        <v>118627.43</v>
      </c>
      <c r="QY56" s="259">
        <f t="shared" si="1526"/>
        <v>0</v>
      </c>
      <c r="QZ56" s="68">
        <f t="shared" si="1526"/>
        <v>33965</v>
      </c>
      <c r="RA56" s="68">
        <f t="shared" si="1526"/>
        <v>8703.2899999999991</v>
      </c>
      <c r="RB56" s="68">
        <f t="shared" ref="RB56" si="1535">RB57+RB71+RB77+RB83+RB94+RB102+RB110+RB117+RB123+RB126+RB130+RB134+RB138+RB148+RB155+RB157+RB161+RB163</f>
        <v>8340.67</v>
      </c>
      <c r="RC56" s="90">
        <f t="shared" si="1526"/>
        <v>16040</v>
      </c>
      <c r="RD56" s="68">
        <f t="shared" si="1526"/>
        <v>6495</v>
      </c>
      <c r="RE56" s="68">
        <f t="shared" si="1526"/>
        <v>10740.920000000002</v>
      </c>
      <c r="RF56" s="68">
        <f t="shared" ref="RF56" si="1536">RF57+RF71+RF77+RF83+RF94+RF102+RF110+RF117+RF123+RF126+RF130+RF134+RF138+RF148+RF155+RF157+RF161+RF163</f>
        <v>11013.390000000001</v>
      </c>
      <c r="RG56" s="259">
        <f t="shared" si="1526"/>
        <v>100799.8</v>
      </c>
      <c r="RH56" s="68">
        <f t="shared" si="1526"/>
        <v>106721</v>
      </c>
      <c r="RI56" s="68">
        <f t="shared" si="1526"/>
        <v>101298.14</v>
      </c>
      <c r="RJ56" s="68">
        <f t="shared" ref="RJ56" si="1537">RJ57+RJ71+RJ77+RJ83+RJ94+RJ102+RJ110+RJ117+RJ123+RJ126+RJ130+RJ134+RJ138+RJ148+RJ155+RJ157+RJ161+RJ163</f>
        <v>103153.2</v>
      </c>
      <c r="RK56" s="90">
        <f t="shared" si="1526"/>
        <v>980</v>
      </c>
      <c r="RL56" s="68">
        <f t="shared" si="1526"/>
        <v>1045</v>
      </c>
      <c r="RM56" s="68">
        <f t="shared" si="1526"/>
        <v>332.04</v>
      </c>
      <c r="RN56" s="68">
        <f t="shared" ref="RN56" si="1538">RN57+RN71+RN77+RN83+RN94+RN102+RN110+RN117+RN123+RN126+RN130+RN134+RN138+RN148+RN155+RN157+RN161+RN163</f>
        <v>295.70000000000005</v>
      </c>
      <c r="RO56" s="259">
        <f t="shared" si="1526"/>
        <v>4700</v>
      </c>
      <c r="RP56" s="68">
        <f t="shared" si="1526"/>
        <v>4550</v>
      </c>
      <c r="RQ56" s="68">
        <f t="shared" si="1526"/>
        <v>3892.1699999999996</v>
      </c>
      <c r="RR56" s="68">
        <f t="shared" ref="RR56" si="1539">RR57+RR71+RR77+RR83+RR94+RR102+RR110+RR117+RR123+RR126+RR130+RR134+RR138+RR148+RR155+RR157+RR161+RR163</f>
        <v>3869.79</v>
      </c>
      <c r="RS56" s="259">
        <f t="shared" si="1526"/>
        <v>4170</v>
      </c>
      <c r="RT56" s="68">
        <f t="shared" si="1526"/>
        <v>4070</v>
      </c>
      <c r="RU56" s="68">
        <f t="shared" si="1526"/>
        <v>4547.2700000000004</v>
      </c>
      <c r="RV56" s="68">
        <f t="shared" ref="RV56" si="1540">RV57+RV71+RV77+RV83+RV94+RV102+RV110+RV117+RV123+RV126+RV130+RV134+RV138+RV148+RV155+RV157+RV161+RV163</f>
        <v>4635.6200000000008</v>
      </c>
      <c r="RW56" s="68">
        <f t="shared" si="1526"/>
        <v>3640</v>
      </c>
      <c r="RX56" s="68">
        <f t="shared" si="1526"/>
        <v>4215</v>
      </c>
      <c r="RY56" s="68">
        <f t="shared" si="1526"/>
        <v>2172.31</v>
      </c>
      <c r="RZ56" s="68">
        <f t="shared" ref="RZ56" si="1541">RZ57+RZ71+RZ77+RZ83+RZ94+RZ102+RZ110+RZ117+RZ123+RZ126+RZ130+RZ134+RZ138+RZ148+RZ155+RZ157+RZ161+RZ163</f>
        <v>2347</v>
      </c>
      <c r="SA56" s="90">
        <f t="shared" si="1526"/>
        <v>1240</v>
      </c>
      <c r="SB56" s="68">
        <f t="shared" si="1526"/>
        <v>0</v>
      </c>
      <c r="SC56" s="68">
        <f t="shared" si="1526"/>
        <v>2392.98</v>
      </c>
      <c r="SD56" s="68">
        <f t="shared" ref="SD56" si="1542">SD57+SD71+SD77+SD83+SD94+SD102+SD110+SD117+SD123+SD126+SD130+SD134+SD138+SD148+SD155+SD157+SD161+SD163</f>
        <v>1900.06</v>
      </c>
      <c r="SE56" s="259">
        <f t="shared" si="1526"/>
        <v>795</v>
      </c>
      <c r="SF56" s="68">
        <f t="shared" si="1526"/>
        <v>730</v>
      </c>
      <c r="SG56" s="68">
        <f t="shared" si="1526"/>
        <v>622.79999999999995</v>
      </c>
      <c r="SH56" s="68">
        <f t="shared" ref="SH56" si="1543">SH57+SH71+SH77+SH83+SH94+SH102+SH110+SH117+SH123+SH126+SH130+SH134+SH138+SH148+SH155+SH157+SH161+SH163</f>
        <v>616</v>
      </c>
      <c r="SI56" s="259">
        <f t="shared" si="1526"/>
        <v>20500</v>
      </c>
      <c r="SJ56" s="68">
        <f t="shared" si="1526"/>
        <v>14915.42</v>
      </c>
      <c r="SK56" s="68">
        <f t="shared" si="1526"/>
        <v>4845.6000000000004</v>
      </c>
      <c r="SL56" s="68">
        <f t="shared" ref="SL56" si="1544">SL57+SL71+SL77+SL83+SL94+SL102+SL110+SL117+SL123+SL126+SL130+SL134+SL138+SL148+SL155+SL157+SL161+SL163</f>
        <v>4845.6000000000004</v>
      </c>
      <c r="SM56" s="259">
        <f t="shared" si="1526"/>
        <v>0</v>
      </c>
      <c r="SN56" s="68">
        <f t="shared" si="1526"/>
        <v>0</v>
      </c>
      <c r="SO56" s="68">
        <f t="shared" si="1526"/>
        <v>0</v>
      </c>
      <c r="SP56" s="68">
        <f t="shared" ref="SP56" si="1545">SP57+SP71+SP77+SP83+SP94+SP102+SP110+SP117+SP123+SP126+SP130+SP134+SP138+SP148+SP155+SP157+SP161+SP163</f>
        <v>0</v>
      </c>
      <c r="SQ56" s="259">
        <f t="shared" si="1526"/>
        <v>6800</v>
      </c>
      <c r="SR56" s="68">
        <f t="shared" si="1526"/>
        <v>1200</v>
      </c>
      <c r="SS56" s="68">
        <f t="shared" si="1526"/>
        <v>6355.83</v>
      </c>
      <c r="ST56" s="68">
        <f t="shared" ref="ST56" si="1546">ST57+ST71+ST77+ST83+ST94+ST102+ST110+ST117+ST123+ST126+ST130+ST134+ST138+ST148+ST155+ST157+ST161+ST163</f>
        <v>7989.75</v>
      </c>
      <c r="SU56" s="259">
        <f t="shared" si="1526"/>
        <v>0</v>
      </c>
      <c r="SV56" s="68">
        <f t="shared" si="1526"/>
        <v>6483</v>
      </c>
      <c r="SW56" s="68">
        <f t="shared" si="1526"/>
        <v>6928.7899999999991</v>
      </c>
      <c r="SX56" s="68">
        <f t="shared" ref="SX56" si="1547">SX57+SX71+SX77+SX83+SX94+SX102+SX110+SX117+SX123+SX126+SX130+SX134+SX138+SX148+SX155+SX157+SX161+SX163</f>
        <v>6928.7899999999991</v>
      </c>
      <c r="SY56" s="259">
        <f t="shared" si="1526"/>
        <v>0</v>
      </c>
      <c r="SZ56" s="68">
        <f t="shared" si="1526"/>
        <v>2550</v>
      </c>
      <c r="TA56" s="68">
        <f t="shared" ref="TA56:TJ56" si="1548">TA57+TA71+TA77+TA83+TA94+TA102+TA110+TA117+TA123+TA126+TA130+TA134+TA138+TA148+TA155+TA157+TA161+TA163</f>
        <v>112.28999999999999</v>
      </c>
      <c r="TB56" s="259">
        <f t="shared" si="1548"/>
        <v>0</v>
      </c>
      <c r="TC56" s="259">
        <f t="shared" si="1548"/>
        <v>3000</v>
      </c>
      <c r="TD56" s="68">
        <f t="shared" si="1548"/>
        <v>3000</v>
      </c>
      <c r="TE56" s="68">
        <f t="shared" si="1548"/>
        <v>360.75</v>
      </c>
      <c r="TF56" s="68">
        <f t="shared" ref="TF56" si="1549">TF57+TF71+TF77+TF83+TF94+TF102+TF110+TF117+TF123+TF126+TF130+TF134+TF138+TF148+TF155+TF157+TF161+TF163</f>
        <v>510.75</v>
      </c>
      <c r="TG56" s="259">
        <f t="shared" si="1548"/>
        <v>38448</v>
      </c>
      <c r="TH56" s="68">
        <f t="shared" si="1548"/>
        <v>35230</v>
      </c>
      <c r="TI56" s="68">
        <f t="shared" si="1548"/>
        <v>29600.000000000004</v>
      </c>
      <c r="TJ56" s="263">
        <f t="shared" si="1548"/>
        <v>30515.910000000003</v>
      </c>
      <c r="TK56" s="259">
        <f t="shared" ref="TK56:TR56" si="1550">TK57+TK71+TK77+TK83+TK94+TK102+TK110+TK117+TK123+TK126+TK130+TK134+TK138+TK148+TK155+TK157+TK161+TK163</f>
        <v>2800</v>
      </c>
      <c r="TL56" s="68">
        <f t="shared" si="1550"/>
        <v>0</v>
      </c>
      <c r="TM56" s="68">
        <f t="shared" si="1550"/>
        <v>0</v>
      </c>
      <c r="TN56" s="263">
        <f t="shared" si="1550"/>
        <v>0</v>
      </c>
      <c r="TO56" s="259">
        <f t="shared" si="1550"/>
        <v>144030</v>
      </c>
      <c r="TP56" s="68">
        <f t="shared" si="1550"/>
        <v>0</v>
      </c>
      <c r="TQ56" s="68">
        <f t="shared" si="1550"/>
        <v>0</v>
      </c>
      <c r="TR56" s="263">
        <f t="shared" si="1550"/>
        <v>0</v>
      </c>
      <c r="TS56" s="277"/>
      <c r="TT56" s="277"/>
      <c r="TU56" s="277"/>
      <c r="TV56" s="277"/>
      <c r="TW56" s="277"/>
      <c r="TX56" s="277"/>
      <c r="TY56" s="277"/>
    </row>
    <row r="57" spans="1:546" s="48" customFormat="1" outlineLevel="1" x14ac:dyDescent="0.2">
      <c r="A57" s="99" t="s">
        <v>370</v>
      </c>
      <c r="B57" s="100" t="s">
        <v>371</v>
      </c>
      <c r="C57" s="86">
        <f>C58+C59+C60+C61+C62+C63+C64+C65++C66+C67+C68+C69</f>
        <v>127646</v>
      </c>
      <c r="D57" s="86">
        <f t="shared" ref="D57:CI57" si="1551">D58+D59+D60+D61+D62+D63+D64+D65++D66+D67+D68+D69</f>
        <v>150988</v>
      </c>
      <c r="E57" s="189">
        <f t="shared" si="1551"/>
        <v>122940.58</v>
      </c>
      <c r="F57" s="189">
        <f t="shared" ref="F57" si="1552">F58+F59+F60+F61+F62+F63+F64+F65++F66+F67+F68+F69</f>
        <v>124678.65999999999</v>
      </c>
      <c r="G57" s="86">
        <f>G58+G59+G60+G61+G62+G63+G64+G65++G66+G67+G68+G69</f>
        <v>1000</v>
      </c>
      <c r="H57" s="61">
        <f t="shared" ref="H57:I57" si="1553">H58+H59+H60+H61+H62+H63+H64+H65++H66+H67+H68+H69</f>
        <v>1500</v>
      </c>
      <c r="I57" s="61">
        <f t="shared" si="1553"/>
        <v>294.10000000000002</v>
      </c>
      <c r="J57" s="61">
        <f t="shared" ref="J57" si="1554">J58+J59+J60+J61+J62+J63+J64+J65++J66+J67+J68+J69</f>
        <v>299.56</v>
      </c>
      <c r="K57" s="86">
        <f>K58+K59+K60+K61+K62+K63+K64+K65++K66+K67+K68+K69</f>
        <v>61500</v>
      </c>
      <c r="L57" s="61">
        <f t="shared" ref="L57" si="1555">L58+L59+L60+L61+L62+L63+L64+L65++L66+L67+L68+L69</f>
        <v>64565</v>
      </c>
      <c r="M57" s="61">
        <f t="shared" ref="M57:N57" si="1556">M58+M59+M60+M61+M62+M63+M64+M65++M66+M67+M68+M69</f>
        <v>62107.3</v>
      </c>
      <c r="N57" s="61">
        <f t="shared" si="1556"/>
        <v>65201.63</v>
      </c>
      <c r="O57" s="86">
        <f>O58+O59+O60+O61+O62+O63+O64+O65++O66+O67+O68+O69</f>
        <v>0</v>
      </c>
      <c r="P57" s="61">
        <f t="shared" ref="P57" si="1557">P58+P59+P60+P61+P62+P63+P64+P65++P66+P67+P68+P69</f>
        <v>0</v>
      </c>
      <c r="Q57" s="61">
        <f t="shared" ref="Q57" si="1558">Q58+Q59+Q60+Q61+Q62+Q63+Q64+Q65++Q66+Q67+Q68+Q69</f>
        <v>0</v>
      </c>
      <c r="R57" s="61">
        <f t="shared" ref="R57" si="1559">R58+R59+R60+R61+R62+R63+R64+R65++R66+R67+R68+R69</f>
        <v>0</v>
      </c>
      <c r="S57" s="86">
        <f>S58+S59+S60+S61+S62+S63+S64+S65++S66+S67+S68+S69</f>
        <v>0</v>
      </c>
      <c r="T57" s="61">
        <f t="shared" ref="T57" si="1560">T58+T59+T60+T61+T62+T63+T64+T65++T66+T67+T68+T69</f>
        <v>0</v>
      </c>
      <c r="U57" s="61">
        <f t="shared" ref="U57:V57" si="1561">U58+U59+U60+U61+U62+U63+U64+U65++U66+U67+U68+U69</f>
        <v>0</v>
      </c>
      <c r="V57" s="61">
        <f t="shared" si="1561"/>
        <v>0</v>
      </c>
      <c r="W57" s="86">
        <f>W58+W59+W60+W61+W62+W63+W64+W65++W66+W67+W68+W69</f>
        <v>5300</v>
      </c>
      <c r="X57" s="61">
        <f t="shared" ref="X57" si="1562">X58+X59+X60+X61+X62+X63+X64+X65++X66+X67+X68+X69</f>
        <v>12000</v>
      </c>
      <c r="Y57" s="61">
        <f t="shared" ref="Y57:Z57" si="1563">Y58+Y59+Y60+Y61+Y62+Y63+Y64+Y65++Y66+Y67+Y68+Y69</f>
        <v>5310.5</v>
      </c>
      <c r="Z57" s="61">
        <f t="shared" si="1563"/>
        <v>5310.5</v>
      </c>
      <c r="AA57" s="86">
        <f>AA58+AA59+AA60+AA61+AA62+AA63+AA64+AA65++AA66+AA67+AA68+AA69</f>
        <v>0</v>
      </c>
      <c r="AB57" s="61">
        <f t="shared" ref="AB57" si="1564">AB58+AB59+AB60+AB61+AB62+AB63+AB64+AB65++AB66+AB67+AB68+AB69</f>
        <v>0</v>
      </c>
      <c r="AC57" s="61">
        <f t="shared" ref="AC57" si="1565">AC58+AC59+AC60+AC61+AC62+AC63+AC64+AC65++AC66+AC67+AC68+AC69</f>
        <v>0</v>
      </c>
      <c r="AD57" s="61">
        <f t="shared" ref="AD57" si="1566">AD58+AD59+AD60+AD61+AD62+AD63+AD64+AD65++AD66+AD67+AD68+AD69</f>
        <v>0</v>
      </c>
      <c r="AE57" s="86">
        <f t="shared" si="1551"/>
        <v>0</v>
      </c>
      <c r="AF57" s="61">
        <f t="shared" si="1551"/>
        <v>0</v>
      </c>
      <c r="AG57" s="61">
        <f t="shared" si="1551"/>
        <v>0</v>
      </c>
      <c r="AH57" s="61">
        <f t="shared" ref="AH57" si="1567">AH58+AH59+AH60+AH61+AH62+AH63+AH64+AH65++AH66+AH67+AH68+AH69</f>
        <v>0</v>
      </c>
      <c r="AI57" s="86">
        <f t="shared" si="1551"/>
        <v>1000</v>
      </c>
      <c r="AJ57" s="61">
        <f t="shared" si="1551"/>
        <v>1580</v>
      </c>
      <c r="AK57" s="61">
        <f t="shared" si="1551"/>
        <v>0</v>
      </c>
      <c r="AL57" s="61">
        <f t="shared" ref="AL57" si="1568">AL58+AL59+AL60+AL61+AL62+AL63+AL64+AL65++AL66+AL67+AL68+AL69</f>
        <v>0</v>
      </c>
      <c r="AM57" s="86">
        <f t="shared" si="1551"/>
        <v>0</v>
      </c>
      <c r="AN57" s="61">
        <f t="shared" si="1551"/>
        <v>0</v>
      </c>
      <c r="AO57" s="61">
        <f>AO58+AO59+AO60+AO61+AO62+AO63+AO64+AO65++AO66+AO67+AO68+AO69</f>
        <v>71.349999999999994</v>
      </c>
      <c r="AP57" s="61">
        <f>AP58+AP59+AP60+AP61+AP62+AP63+AP64+AP65++AP66+AP67+AP68+AP69</f>
        <v>71.349999999999994</v>
      </c>
      <c r="AQ57" s="86">
        <f t="shared" si="1551"/>
        <v>0</v>
      </c>
      <c r="AR57" s="61">
        <f t="shared" si="1551"/>
        <v>0</v>
      </c>
      <c r="AS57" s="61">
        <f>AS58+AS59+AS60+AS61+AS62+AS63+AS64+AS65++AS66+AS67+AS68+AS69</f>
        <v>0</v>
      </c>
      <c r="AT57" s="61">
        <f>AT58+AT59+AT60+AT61+AT62+AT63+AT64+AT65++AT66+AT67+AT68+AT69</f>
        <v>0</v>
      </c>
      <c r="AU57" s="86">
        <f t="shared" si="1551"/>
        <v>0</v>
      </c>
      <c r="AV57" s="61">
        <f t="shared" si="1551"/>
        <v>0</v>
      </c>
      <c r="AW57" s="61">
        <f t="shared" si="1551"/>
        <v>0</v>
      </c>
      <c r="AX57" s="61">
        <f t="shared" ref="AX57" si="1569">AX58+AX59+AX60+AX61+AX62+AX63+AX64+AX65++AX66+AX67+AX68+AX69</f>
        <v>0</v>
      </c>
      <c r="AY57" s="86">
        <f t="shared" si="1551"/>
        <v>0</v>
      </c>
      <c r="AZ57" s="61">
        <f t="shared" si="1551"/>
        <v>0</v>
      </c>
      <c r="BA57" s="61">
        <f t="shared" si="1551"/>
        <v>0</v>
      </c>
      <c r="BB57" s="61">
        <f t="shared" ref="BB57" si="1570">BB58+BB59+BB60+BB61+BB62+BB63+BB64+BB65++BB66+BB67+BB68+BB69</f>
        <v>0</v>
      </c>
      <c r="BC57" s="86">
        <f t="shared" si="1551"/>
        <v>0</v>
      </c>
      <c r="BD57" s="61">
        <f t="shared" si="1551"/>
        <v>0</v>
      </c>
      <c r="BE57" s="61">
        <f t="shared" si="1551"/>
        <v>0</v>
      </c>
      <c r="BF57" s="61">
        <f t="shared" ref="BF57" si="1571">BF58+BF59+BF60+BF61+BF62+BF63+BF64+BF65++BF66+BF67+BF68+BF69</f>
        <v>0</v>
      </c>
      <c r="BG57" s="86">
        <f t="shared" si="1551"/>
        <v>0</v>
      </c>
      <c r="BH57" s="61">
        <f t="shared" si="1551"/>
        <v>0</v>
      </c>
      <c r="BI57" s="61">
        <f t="shared" si="1551"/>
        <v>5.05</v>
      </c>
      <c r="BJ57" s="61">
        <f t="shared" ref="BJ57" si="1572">BJ58+BJ59+BJ60+BJ61+BJ62+BJ63+BJ64+BJ65++BJ66+BJ67+BJ68+BJ69</f>
        <v>5.05</v>
      </c>
      <c r="BK57" s="86">
        <f t="shared" si="1551"/>
        <v>0</v>
      </c>
      <c r="BL57" s="61">
        <f t="shared" si="1551"/>
        <v>0</v>
      </c>
      <c r="BM57" s="61">
        <f t="shared" si="1551"/>
        <v>0</v>
      </c>
      <c r="BN57" s="61">
        <f t="shared" ref="BN57" si="1573">BN58+BN59+BN60+BN61+BN62+BN63+BN64+BN65++BN66+BN67+BN68+BN69</f>
        <v>0</v>
      </c>
      <c r="BO57" s="86">
        <f t="shared" si="1551"/>
        <v>0</v>
      </c>
      <c r="BP57" s="61">
        <f t="shared" si="1551"/>
        <v>0</v>
      </c>
      <c r="BQ57" s="61">
        <f t="shared" si="1551"/>
        <v>0</v>
      </c>
      <c r="BR57" s="61">
        <f t="shared" ref="BR57" si="1574">BR58+BR59+BR60+BR61+BR62+BR63+BR64+BR65++BR66+BR67+BR68+BR69</f>
        <v>0</v>
      </c>
      <c r="BS57" s="86">
        <f t="shared" si="1551"/>
        <v>0</v>
      </c>
      <c r="BT57" s="61">
        <f t="shared" si="1551"/>
        <v>0</v>
      </c>
      <c r="BU57" s="61">
        <f t="shared" si="1551"/>
        <v>0</v>
      </c>
      <c r="BV57" s="61">
        <f t="shared" ref="BV57" si="1575">BV58+BV59+BV60+BV61+BV62+BV63+BV64+BV65++BV66+BV67+BV68+BV69</f>
        <v>0</v>
      </c>
      <c r="BW57" s="86">
        <f t="shared" si="1551"/>
        <v>0</v>
      </c>
      <c r="BX57" s="61">
        <f t="shared" si="1551"/>
        <v>0</v>
      </c>
      <c r="BY57" s="61">
        <f t="shared" si="1551"/>
        <v>0</v>
      </c>
      <c r="BZ57" s="61">
        <f t="shared" ref="BZ57" si="1576">BZ58+BZ59+BZ60+BZ61+BZ62+BZ63+BZ64+BZ65++BZ66+BZ67+BZ68+BZ69</f>
        <v>0</v>
      </c>
      <c r="CA57" s="86">
        <f t="shared" si="1551"/>
        <v>150</v>
      </c>
      <c r="CB57" s="61">
        <f t="shared" si="1551"/>
        <v>150</v>
      </c>
      <c r="CC57" s="61">
        <f t="shared" si="1551"/>
        <v>153.56</v>
      </c>
      <c r="CD57" s="61">
        <f t="shared" ref="CD57" si="1577">CD58+CD59+CD60+CD61+CD62+CD63+CD64+CD65++CD66+CD67+CD68+CD69</f>
        <v>178.59</v>
      </c>
      <c r="CE57" s="86">
        <f t="shared" si="1551"/>
        <v>0</v>
      </c>
      <c r="CF57" s="61">
        <f t="shared" si="1551"/>
        <v>0</v>
      </c>
      <c r="CG57" s="61">
        <f t="shared" si="1551"/>
        <v>0</v>
      </c>
      <c r="CH57" s="61">
        <f t="shared" ref="CH57" si="1578">CH58+CH59+CH60+CH61+CH62+CH63+CH64+CH65++CH66+CH67+CH68+CH69</f>
        <v>0</v>
      </c>
      <c r="CI57" s="86">
        <f t="shared" si="1551"/>
        <v>100</v>
      </c>
      <c r="CJ57" s="61">
        <f t="shared" ref="CJ57:FP57" si="1579">CJ58+CJ59+CJ60+CJ61+CJ62+CJ63+CJ64+CJ65++CJ66+CJ67+CJ68+CJ69</f>
        <v>120</v>
      </c>
      <c r="CK57" s="61">
        <f t="shared" si="1579"/>
        <v>61.66</v>
      </c>
      <c r="CL57" s="61">
        <f t="shared" ref="CL57" si="1580">CL58+CL59+CL60+CL61+CL62+CL63+CL64+CL65++CL66+CL67+CL68+CL69</f>
        <v>73.72</v>
      </c>
      <c r="CM57" s="86">
        <f t="shared" si="1579"/>
        <v>0</v>
      </c>
      <c r="CN57" s="61">
        <f t="shared" si="1579"/>
        <v>0</v>
      </c>
      <c r="CO57" s="61">
        <f t="shared" si="1579"/>
        <v>0</v>
      </c>
      <c r="CP57" s="61">
        <f t="shared" ref="CP57" si="1581">CP58+CP59+CP60+CP61+CP62+CP63+CP64+CP65++CP66+CP67+CP68+CP69</f>
        <v>0</v>
      </c>
      <c r="CQ57" s="86">
        <f>CQ58+CQ59+CQ60+CQ61+CQ62+CQ63+CQ64+CQ65++CQ66+CQ67+CQ68+CQ69</f>
        <v>0</v>
      </c>
      <c r="CR57" s="61">
        <f t="shared" si="1579"/>
        <v>0</v>
      </c>
      <c r="CS57" s="61">
        <f t="shared" si="1579"/>
        <v>0</v>
      </c>
      <c r="CT57" s="61">
        <f t="shared" ref="CT57" si="1582">CT58+CT59+CT60+CT61+CT62+CT63+CT64+CT65++CT66+CT67+CT68+CT69</f>
        <v>0</v>
      </c>
      <c r="CU57" s="86">
        <f t="shared" si="1579"/>
        <v>0</v>
      </c>
      <c r="CV57" s="61">
        <f t="shared" si="1579"/>
        <v>0</v>
      </c>
      <c r="CW57" s="61">
        <f t="shared" si="1579"/>
        <v>14.82</v>
      </c>
      <c r="CX57" s="61">
        <f t="shared" ref="CX57" si="1583">CX58+CX59+CX60+CX61+CX62+CX63+CX64+CX65++CX66+CX67+CX68+CX69</f>
        <v>19.14</v>
      </c>
      <c r="CY57" s="86">
        <f t="shared" si="1579"/>
        <v>1500</v>
      </c>
      <c r="CZ57" s="61">
        <f t="shared" si="1579"/>
        <v>7932</v>
      </c>
      <c r="DA57" s="61">
        <f t="shared" si="1579"/>
        <v>6841</v>
      </c>
      <c r="DB57" s="61">
        <f t="shared" ref="DB57" si="1584">DB58+DB59+DB60+DB61+DB62+DB63+DB64+DB65++DB66+DB67+DB68+DB69</f>
        <v>6876.24</v>
      </c>
      <c r="DC57" s="86">
        <f t="shared" si="1579"/>
        <v>0</v>
      </c>
      <c r="DD57" s="61">
        <f t="shared" si="1579"/>
        <v>0</v>
      </c>
      <c r="DE57" s="61">
        <f t="shared" si="1579"/>
        <v>0</v>
      </c>
      <c r="DF57" s="61">
        <f t="shared" ref="DF57" si="1585">DF58+DF59+DF60+DF61+DF62+DF63+DF64+DF65++DF66+DF67+DF68+DF69</f>
        <v>0</v>
      </c>
      <c r="DG57" s="86">
        <f>DG58+DG59+DG60+DG61+DG62+DG63+DG64+DG65++DG66+DG67+DG68+DG69</f>
        <v>815</v>
      </c>
      <c r="DH57" s="61">
        <f>DH58+DH59+DH60+DH61+DH62+DH63+DH64+DH65++DH66+DH67+DH68+DH69</f>
        <v>865</v>
      </c>
      <c r="DI57" s="61">
        <f>DI58+DI59+DI60+DI61+DI62+DI63+DI64+DI65++DI66+DI67+DI68+DI69</f>
        <v>351.77</v>
      </c>
      <c r="DJ57" s="61">
        <f>DJ58+DJ59+DJ60+DJ61+DJ62+DJ63+DJ64+DJ65++DJ66+DJ67+DJ68+DJ69</f>
        <v>357.65</v>
      </c>
      <c r="DK57" s="86">
        <f t="shared" si="1579"/>
        <v>0</v>
      </c>
      <c r="DL57" s="61">
        <f t="shared" si="1579"/>
        <v>0</v>
      </c>
      <c r="DM57" s="61">
        <f t="shared" si="1579"/>
        <v>7.21</v>
      </c>
      <c r="DN57" s="61">
        <f t="shared" ref="DN57" si="1586">DN58+DN59+DN60+DN61+DN62+DN63+DN64+DN65++DN66+DN67+DN68+DN69</f>
        <v>7.21</v>
      </c>
      <c r="DO57" s="86">
        <f t="shared" ref="DO57:DY57" si="1587">DO58+DO59+DO60+DO61+DO62+DO63+DO64+DO65++DO66+DO67+DO68+DO69</f>
        <v>0</v>
      </c>
      <c r="DP57" s="61">
        <f t="shared" si="1587"/>
        <v>0</v>
      </c>
      <c r="DQ57" s="61">
        <f t="shared" si="1587"/>
        <v>3.5</v>
      </c>
      <c r="DR57" s="61">
        <f t="shared" ref="DR57" si="1588">DR58+DR59+DR60+DR61+DR62+DR63+DR64+DR65++DR66+DR67+DR68+DR69</f>
        <v>3.5</v>
      </c>
      <c r="DS57" s="86">
        <f t="shared" si="1587"/>
        <v>200</v>
      </c>
      <c r="DT57" s="61">
        <f t="shared" si="1587"/>
        <v>150</v>
      </c>
      <c r="DU57" s="61">
        <f t="shared" si="1587"/>
        <v>104.67</v>
      </c>
      <c r="DV57" s="61">
        <f t="shared" ref="DV57" si="1589">DV58+DV59+DV60+DV61+DV62+DV63+DV64+DV65++DV66+DV67+DV68+DV69</f>
        <v>104.67</v>
      </c>
      <c r="DW57" s="86">
        <f t="shared" si="1587"/>
        <v>0</v>
      </c>
      <c r="DX57" s="61">
        <f t="shared" si="1587"/>
        <v>0</v>
      </c>
      <c r="DY57" s="61">
        <f t="shared" si="1587"/>
        <v>0</v>
      </c>
      <c r="DZ57" s="61">
        <f t="shared" ref="DZ57" si="1590">DZ58+DZ59+DZ60+DZ61+DZ62+DZ63+DZ64+DZ65++DZ66+DZ67+DZ68+DZ69</f>
        <v>0</v>
      </c>
      <c r="EA57" s="86">
        <f t="shared" si="1579"/>
        <v>0</v>
      </c>
      <c r="EB57" s="61">
        <f t="shared" si="1579"/>
        <v>0</v>
      </c>
      <c r="EC57" s="61">
        <f t="shared" si="1579"/>
        <v>0</v>
      </c>
      <c r="ED57" s="61">
        <f t="shared" ref="ED57" si="1591">ED58+ED59+ED60+ED61+ED62+ED63+ED64+ED65++ED66+ED67+ED68+ED69</f>
        <v>0</v>
      </c>
      <c r="EE57" s="86">
        <f t="shared" si="1579"/>
        <v>0</v>
      </c>
      <c r="EF57" s="61">
        <f t="shared" si="1579"/>
        <v>0</v>
      </c>
      <c r="EG57" s="61">
        <f t="shared" si="1579"/>
        <v>0</v>
      </c>
      <c r="EH57" s="61">
        <f t="shared" ref="EH57" si="1592">EH58+EH59+EH60+EH61+EH62+EH63+EH64+EH65++EH66+EH67+EH68+EH69</f>
        <v>0</v>
      </c>
      <c r="EI57" s="86">
        <f t="shared" ref="EI57:EO57" si="1593">EI58+EI59+EI60+EI61+EI62+EI63+EI64+EI65++EI66+EI67+EI68+EI69</f>
        <v>2000</v>
      </c>
      <c r="EJ57" s="61">
        <f t="shared" si="1593"/>
        <v>0</v>
      </c>
      <c r="EK57" s="61">
        <f t="shared" si="1593"/>
        <v>0</v>
      </c>
      <c r="EL57" s="61">
        <f t="shared" ref="EL57" si="1594">EL58+EL59+EL60+EL61+EL62+EL63+EL64+EL65++EL66+EL67+EL68+EL69</f>
        <v>0</v>
      </c>
      <c r="EM57" s="86">
        <f t="shared" si="1593"/>
        <v>100</v>
      </c>
      <c r="EN57" s="61">
        <f t="shared" si="1593"/>
        <v>160</v>
      </c>
      <c r="EO57" s="61">
        <f t="shared" si="1593"/>
        <v>244.42</v>
      </c>
      <c r="EP57" s="61">
        <f t="shared" ref="EP57" si="1595">EP58+EP59+EP60+EP61+EP62+EP63+EP64+EP65++EP66+EP67+EP68+EP69</f>
        <v>169.70999999999998</v>
      </c>
      <c r="EQ57" s="86">
        <f t="shared" si="1579"/>
        <v>0</v>
      </c>
      <c r="ER57" s="61">
        <f t="shared" si="1579"/>
        <v>0</v>
      </c>
      <c r="ES57" s="61">
        <f t="shared" si="1579"/>
        <v>0</v>
      </c>
      <c r="ET57" s="61">
        <f t="shared" ref="ET57" si="1596">ET58+ET59+ET60+ET61+ET62+ET63+ET64+ET65++ET66+ET67+ET68+ET69</f>
        <v>0</v>
      </c>
      <c r="EU57" s="86">
        <f>EU58+EU59+EU60+EU61+EU62+EU63+EU64+EU65++EU66+EU67+EU68+EU69</f>
        <v>0</v>
      </c>
      <c r="EV57" s="61">
        <f>EV58+EV59+EV60+EV61+EV62+EV63+EV64+EV65++EV66+EV67+EV68+EV69</f>
        <v>0</v>
      </c>
      <c r="EW57" s="61">
        <f>EW58+EW59+EW60+EW61+EW62+EW63+EW64+EW65++EW66+EW67+EW68+EW69</f>
        <v>0</v>
      </c>
      <c r="EX57" s="61">
        <f>EX58+EX59+EX60+EX61+EX62+EX63+EX64+EX65++EX66+EX67+EX68+EX69</f>
        <v>0</v>
      </c>
      <c r="EY57" s="86">
        <f t="shared" si="1579"/>
        <v>0</v>
      </c>
      <c r="EZ57" s="61">
        <f t="shared" si="1579"/>
        <v>0</v>
      </c>
      <c r="FA57" s="61">
        <f t="shared" si="1579"/>
        <v>0</v>
      </c>
      <c r="FB57" s="61">
        <f t="shared" ref="FB57" si="1597">FB58+FB59+FB60+FB61+FB62+FB63+FB64+FB65++FB66+FB67+FB68+FB69</f>
        <v>0</v>
      </c>
      <c r="FC57" s="86">
        <f t="shared" si="1579"/>
        <v>0</v>
      </c>
      <c r="FD57" s="61">
        <f t="shared" si="1579"/>
        <v>0</v>
      </c>
      <c r="FE57" s="61">
        <f t="shared" si="1579"/>
        <v>0</v>
      </c>
      <c r="FF57" s="61">
        <f t="shared" ref="FF57" si="1598">FF58+FF59+FF60+FF61+FF62+FF63+FF64+FF65++FF66+FF67+FF68+FF69</f>
        <v>0</v>
      </c>
      <c r="FG57" s="86">
        <f t="shared" ref="FG57:FM57" si="1599">FG58+FG59+FG60+FG61+FG62+FG63+FG64+FG65++FG66+FG67+FG68+FG69</f>
        <v>0</v>
      </c>
      <c r="FH57" s="61">
        <f t="shared" si="1599"/>
        <v>0</v>
      </c>
      <c r="FI57" s="61">
        <f t="shared" si="1599"/>
        <v>0</v>
      </c>
      <c r="FJ57" s="61">
        <f t="shared" ref="FJ57" si="1600">FJ58+FJ59+FJ60+FJ61+FJ62+FJ63+FJ64+FJ65++FJ66+FJ67+FJ68+FJ69</f>
        <v>0</v>
      </c>
      <c r="FK57" s="86">
        <f t="shared" si="1599"/>
        <v>0</v>
      </c>
      <c r="FL57" s="61">
        <f t="shared" si="1599"/>
        <v>0</v>
      </c>
      <c r="FM57" s="61">
        <f t="shared" si="1599"/>
        <v>0</v>
      </c>
      <c r="FN57" s="61">
        <f t="shared" ref="FN57" si="1601">FN58+FN59+FN60+FN61+FN62+FN63+FN64+FN65++FN66+FN67+FN68+FN69</f>
        <v>0</v>
      </c>
      <c r="FO57" s="86">
        <f t="shared" si="1579"/>
        <v>500</v>
      </c>
      <c r="FP57" s="61">
        <f t="shared" si="1579"/>
        <v>600</v>
      </c>
      <c r="FQ57" s="61">
        <f t="shared" ref="FQ57:GG57" si="1602">FQ58+FQ59+FQ60+FQ61+FQ62+FQ63+FQ64+FQ65++FQ66+FQ67+FQ68+FQ69</f>
        <v>0</v>
      </c>
      <c r="FR57" s="61">
        <f t="shared" ref="FR57" si="1603">FR58+FR59+FR60+FR61+FR62+FR63+FR64+FR65++FR66+FR67+FR68+FR69</f>
        <v>0</v>
      </c>
      <c r="FS57" s="197">
        <f t="shared" si="1602"/>
        <v>0</v>
      </c>
      <c r="FT57" s="86">
        <f t="shared" si="1602"/>
        <v>0</v>
      </c>
      <c r="FU57" s="86">
        <f t="shared" ref="FU57:FV57" si="1604">FU58+FU59+FU60+FU61+FU62+FU63+FU64+FU65++FU66+FU67+FU68+FU69</f>
        <v>0</v>
      </c>
      <c r="FV57" s="189">
        <f t="shared" si="1604"/>
        <v>0</v>
      </c>
      <c r="FW57" s="86">
        <f t="shared" si="1602"/>
        <v>0</v>
      </c>
      <c r="FX57" s="61">
        <f t="shared" si="1602"/>
        <v>350</v>
      </c>
      <c r="FY57" s="61">
        <f t="shared" si="1602"/>
        <v>14.94</v>
      </c>
      <c r="FZ57" s="185">
        <f t="shared" ref="FZ57" si="1605">FZ58+FZ59+FZ60+FZ61+FZ62+FZ63+FZ64+FZ65++FZ66+FZ67+FZ68+FZ69</f>
        <v>81.52</v>
      </c>
      <c r="GA57" s="86">
        <f t="shared" si="1602"/>
        <v>0</v>
      </c>
      <c r="GB57" s="61">
        <f t="shared" si="1602"/>
        <v>0</v>
      </c>
      <c r="GC57" s="61">
        <f t="shared" si="1602"/>
        <v>0</v>
      </c>
      <c r="GD57" s="185">
        <f t="shared" ref="GD57" si="1606">GD58+GD59+GD60+GD61+GD62+GD63+GD64+GD65++GD66+GD67+GD68+GD69</f>
        <v>0</v>
      </c>
      <c r="GE57" s="86">
        <f t="shared" si="1602"/>
        <v>0</v>
      </c>
      <c r="GF57" s="61">
        <f t="shared" si="1602"/>
        <v>0</v>
      </c>
      <c r="GG57" s="61">
        <f t="shared" si="1602"/>
        <v>0</v>
      </c>
      <c r="GH57" s="185">
        <f t="shared" ref="GH57" si="1607">GH58+GH59+GH60+GH61+GH62+GH63+GH64+GH65++GH66+GH67+GH68+GH69</f>
        <v>0</v>
      </c>
      <c r="GI57" s="86">
        <f>GI58+GI59+GI60+GI61+GI62+GI63+GI64+GI65++GI66+GI67+GI68+GI69</f>
        <v>920</v>
      </c>
      <c r="GJ57" s="61">
        <f t="shared" ref="GJ57:GS57" si="1608">GJ58+GJ59+GJ60+GJ61+GJ62+GJ63+GJ64+GJ65++GJ66+GJ67+GJ68+GJ69</f>
        <v>3624</v>
      </c>
      <c r="GK57" s="61">
        <f t="shared" si="1608"/>
        <v>2414.2200000000003</v>
      </c>
      <c r="GL57" s="185">
        <f t="shared" ref="GL57" si="1609">GL58+GL59+GL60+GL61+GL62+GL63+GL64+GL65++GL66+GL67+GL68+GL69</f>
        <v>2531.4499999999998</v>
      </c>
      <c r="GM57" s="86">
        <f t="shared" si="1608"/>
        <v>0</v>
      </c>
      <c r="GN57" s="61">
        <f t="shared" si="1608"/>
        <v>0</v>
      </c>
      <c r="GO57" s="61">
        <f t="shared" si="1608"/>
        <v>0</v>
      </c>
      <c r="GP57" s="61">
        <f t="shared" ref="GP57" si="1610">GP58+GP59+GP60+GP61+GP62+GP63+GP64+GP65++GP66+GP67+GP68+GP69</f>
        <v>0</v>
      </c>
      <c r="GQ57" s="86">
        <f t="shared" si="1608"/>
        <v>0</v>
      </c>
      <c r="GR57" s="61">
        <f t="shared" si="1608"/>
        <v>0</v>
      </c>
      <c r="GS57" s="61">
        <f t="shared" si="1608"/>
        <v>0</v>
      </c>
      <c r="GT57" s="61">
        <f t="shared" ref="GT57" si="1611">GT58+GT59+GT60+GT61+GT62+GT63+GT64+GT65++GT66+GT67+GT68+GT69</f>
        <v>0</v>
      </c>
      <c r="GU57" s="86">
        <f t="shared" ref="GU57" si="1612">GU58+GU59+GU60+GU61+GU62+GU63+GU64+GU65++GU66+GU67+GU68+GU69</f>
        <v>1325</v>
      </c>
      <c r="GV57" s="61">
        <f t="shared" ref="GV57" si="1613">GV58+GV59+GV60+GV61+GV62+GV63+GV64+GV65++GV66+GV67+GV68+GV69</f>
        <v>1090</v>
      </c>
      <c r="GW57" s="61">
        <f t="shared" ref="GW57" si="1614">GW58+GW59+GW60+GW61+GW62+GW63+GW64+GW65++GW66+GW67+GW68+GW69</f>
        <v>815.73</v>
      </c>
      <c r="GX57" s="61">
        <f t="shared" ref="GX57" si="1615">GX58+GX59+GX60+GX61+GX62+GX63+GX64+GX65++GX66+GX67+GX68+GX69</f>
        <v>815.56</v>
      </c>
      <c r="GY57" s="86">
        <f t="shared" ref="GY57" si="1616">GY58+GY59+GY60+GY61+GY62+GY63+GY64+GY65++GY66+GY67+GY68+GY69</f>
        <v>3605</v>
      </c>
      <c r="GZ57" s="61">
        <f t="shared" ref="GZ57" si="1617">GZ58+GZ59+GZ60+GZ61+GZ62+GZ63+GZ64+GZ65++GZ66+GZ67+GZ68+GZ69</f>
        <v>2375</v>
      </c>
      <c r="HA57" s="61">
        <f t="shared" ref="HA57:HB57" si="1618">HA58+HA59+HA60+HA61+HA62+HA63+HA64+HA65++HA66+HA67+HA68+HA69</f>
        <v>2255.37</v>
      </c>
      <c r="HB57" s="61">
        <f t="shared" si="1618"/>
        <v>2396.9</v>
      </c>
      <c r="HC57" s="86">
        <f t="shared" ref="HC57" si="1619">HC58+HC59+HC60+HC61+HC62+HC63+HC64+HC65++HC66+HC67+HC68+HC69</f>
        <v>1750</v>
      </c>
      <c r="HD57" s="61">
        <f t="shared" ref="HD57" si="1620">HD58+HD59+HD60+HD61+HD62+HD63+HD64+HD65++HD66+HD67+HD68+HD69</f>
        <v>1680</v>
      </c>
      <c r="HE57" s="61">
        <f t="shared" ref="HE57:HI57" si="1621">HE58+HE59+HE60+HE61+HE62+HE63+HE64+HE65++HE66+HE67+HE68+HE69</f>
        <v>1052.76</v>
      </c>
      <c r="HF57" s="61">
        <f t="shared" ref="HF57" si="1622">HF58+HF59+HF60+HF61+HF62+HF63+HF64+HF65++HF66+HF67+HF68+HF69</f>
        <v>1052.8900000000001</v>
      </c>
      <c r="HG57" s="86">
        <f t="shared" si="1621"/>
        <v>1700</v>
      </c>
      <c r="HH57" s="61">
        <f t="shared" si="1621"/>
        <v>1410</v>
      </c>
      <c r="HI57" s="61">
        <f t="shared" si="1621"/>
        <v>1394.1000000000001</v>
      </c>
      <c r="HJ57" s="61">
        <f t="shared" ref="HJ57" si="1623">HJ58+HJ59+HJ60+HJ61+HJ62+HJ63+HJ64+HJ65++HJ66+HJ67+HJ68+HJ69</f>
        <v>1380.45</v>
      </c>
      <c r="HK57" s="86">
        <f t="shared" ref="HK57" si="1624">HK58+HK59+HK60+HK61+HK62+HK63+HK64+HK65++HK66+HK67+HK68+HK69</f>
        <v>2390</v>
      </c>
      <c r="HL57" s="61">
        <f t="shared" ref="HL57" si="1625">HL58+HL59+HL60+HL61+HL62+HL63+HL64+HL65++HL66+HL67+HL68+HL69</f>
        <v>2635</v>
      </c>
      <c r="HM57" s="61">
        <f t="shared" ref="HM57" si="1626">HM58+HM59+HM60+HM61+HM62+HM63+HM64+HM65++HM66+HM67+HM68+HM69</f>
        <v>2414.66</v>
      </c>
      <c r="HN57" s="61">
        <f t="shared" ref="HN57" si="1627">HN58+HN59+HN60+HN61+HN62+HN63+HN64+HN65++HN66+HN67+HN68+HN69</f>
        <v>2240.62</v>
      </c>
      <c r="HO57" s="86">
        <f t="shared" ref="HO57" si="1628">HO58+HO59+HO60+HO61+HO62+HO63+HO64+HO65++HO66+HO67+HO68+HO69</f>
        <v>1710</v>
      </c>
      <c r="HP57" s="61">
        <f t="shared" ref="HP57" si="1629">HP58+HP59+HP60+HP61+HP62+HP63+HP64+HP65++HP66+HP67+HP68+HP69</f>
        <v>1610</v>
      </c>
      <c r="HQ57" s="61">
        <f t="shared" ref="HQ57:HR57" si="1630">HQ58+HQ59+HQ60+HQ61+HQ62+HQ63+HQ64+HQ65++HQ66+HQ67+HQ68+HQ69</f>
        <v>1618.5300000000002</v>
      </c>
      <c r="HR57" s="61">
        <f t="shared" si="1630"/>
        <v>1432.6399999999999</v>
      </c>
      <c r="HS57" s="86">
        <f t="shared" ref="HS57" si="1631">HS58+HS59+HS60+HS61+HS62+HS63+HS64+HS65++HS66+HS67+HS68+HS69</f>
        <v>2800</v>
      </c>
      <c r="HT57" s="61">
        <f t="shared" ref="HT57" si="1632">HT58+HT59+HT60+HT61+HT62+HT63+HT64+HT65++HT66+HT67+HT68+HT69</f>
        <v>2290</v>
      </c>
      <c r="HU57" s="61">
        <f t="shared" ref="HU57:HV57" si="1633">HU58+HU59+HU60+HU61+HU62+HU63+HU64+HU65++HU66+HU67+HU68+HU69</f>
        <v>3092.45</v>
      </c>
      <c r="HV57" s="61">
        <f t="shared" si="1633"/>
        <v>2958.37</v>
      </c>
      <c r="HW57" s="86">
        <f t="shared" ref="HW57" si="1634">HW58+HW59+HW60+HW61+HW62+HW63+HW64+HW65++HW66+HW67+HW68+HW69</f>
        <v>0</v>
      </c>
      <c r="HX57" s="61">
        <f t="shared" ref="HX57" si="1635">HX58+HX59+HX60+HX61+HX62+HX63+HX64+HX65++HX66+HX67+HX68+HX69</f>
        <v>0</v>
      </c>
      <c r="HY57" s="61">
        <f t="shared" ref="HY57:HZ57" si="1636">HY58+HY59+HY60+HY61+HY62+HY63+HY64+HY65++HY66+HY67+HY68+HY69</f>
        <v>0</v>
      </c>
      <c r="HZ57" s="61">
        <f t="shared" si="1636"/>
        <v>0</v>
      </c>
      <c r="IA57" s="86">
        <f t="shared" ref="IA57" si="1637">IA58+IA59+IA60+IA61+IA62+IA63+IA64+IA65++IA66+IA67+IA68+IA69</f>
        <v>90</v>
      </c>
      <c r="IB57" s="61">
        <f t="shared" ref="IB57" si="1638">IB58+IB59+IB60+IB61+IB62+IB63+IB64+IB65++IB66+IB67+IB68+IB69</f>
        <v>50</v>
      </c>
      <c r="IC57" s="61">
        <f t="shared" ref="IC57" si="1639">IC58+IC59+IC60+IC61+IC62+IC63+IC64+IC65++IC66+IC67+IC68+IC69</f>
        <v>123.41</v>
      </c>
      <c r="ID57" s="61">
        <f t="shared" ref="ID57" si="1640">ID58+ID59+ID60+ID61+ID62+ID63+ID64+ID65++ID66+ID67+ID68+ID69</f>
        <v>123.41</v>
      </c>
      <c r="IE57" s="307">
        <f t="shared" ref="IE57" si="1641">IE58+IE59+IE60+IE61+IE62+IE63+IE64+IE65++IE66+IE67+IE68+IE69</f>
        <v>660</v>
      </c>
      <c r="IF57" s="300">
        <f t="shared" ref="IF57" si="1642">IF58+IF59+IF60+IF61+IF62+IF63+IF64+IF65++IF66+IF67+IF68+IF69</f>
        <v>540</v>
      </c>
      <c r="IG57" s="300">
        <f t="shared" ref="IG57:IH57" si="1643">IG58+IG59+IG60+IG61+IG62+IG63+IG64+IG65++IG66+IG67+IG68+IG69</f>
        <v>319.63</v>
      </c>
      <c r="IH57" s="300">
        <f t="shared" si="1643"/>
        <v>346.05</v>
      </c>
      <c r="II57" s="86">
        <f t="shared" ref="II57" si="1644">II58+II59+II60+II61+II62+II63+II64+II65++II66+II67+II68+II69</f>
        <v>850</v>
      </c>
      <c r="IJ57" s="61">
        <f t="shared" ref="IJ57" si="1645">IJ58+IJ59+IJ60+IJ61+IJ62+IJ63+IJ64+IJ65++IJ66+IJ67+IJ68+IJ69</f>
        <v>1260</v>
      </c>
      <c r="IK57" s="61">
        <f t="shared" ref="IK57" si="1646">IK58+IK59+IK60+IK61+IK62+IK63+IK64+IK65++IK66+IK67+IK68+IK69</f>
        <v>470.65</v>
      </c>
      <c r="IL57" s="61">
        <f t="shared" ref="IL57" si="1647">IL58+IL59+IL60+IL61+IL62+IL63+IL64+IL65++IL66+IL67+IL68+IL69</f>
        <v>469.73</v>
      </c>
      <c r="IM57" s="86">
        <f t="shared" ref="IM57" si="1648">IM58+IM59+IM60+IM61+IM62+IM63+IM64+IM65++IM66+IM67+IM68+IM69</f>
        <v>940</v>
      </c>
      <c r="IN57" s="61">
        <f t="shared" ref="IN57" si="1649">IN58+IN59+IN60+IN61+IN62+IN63+IN64+IN65++IN66+IN67+IN68+IN69</f>
        <v>650</v>
      </c>
      <c r="IO57" s="61">
        <f t="shared" ref="IO57:IP57" si="1650">IO58+IO59+IO60+IO61+IO62+IO63+IO64+IO65++IO66+IO67+IO68+IO69</f>
        <v>384.09999999999997</v>
      </c>
      <c r="IP57" s="61">
        <f t="shared" si="1650"/>
        <v>417.8</v>
      </c>
      <c r="IQ57" s="86">
        <f t="shared" ref="IQ57" si="1651">IQ58+IQ59+IQ60+IQ61+IQ62+IQ63+IQ64+IQ65++IQ66+IQ67+IQ68+IQ69</f>
        <v>70</v>
      </c>
      <c r="IR57" s="61">
        <f t="shared" ref="IR57" si="1652">IR58+IR59+IR60+IR61+IR62+IR63+IR64+IR65++IR66+IR67+IR68+IR69</f>
        <v>390</v>
      </c>
      <c r="IS57" s="61">
        <f t="shared" ref="IS57:IT57" si="1653">IS58+IS59+IS60+IS61+IS62+IS63+IS64+IS65++IS66+IS67+IS68+IS69</f>
        <v>7.85</v>
      </c>
      <c r="IT57" s="61">
        <f t="shared" si="1653"/>
        <v>5.93</v>
      </c>
      <c r="IU57" s="307">
        <f t="shared" ref="IU57" si="1654">IU58+IU59+IU60+IU61+IU62+IU63+IU64+IU65++IU66+IU67+IU68+IU69</f>
        <v>145</v>
      </c>
      <c r="IV57" s="300">
        <f t="shared" ref="IV57" si="1655">IV58+IV59+IV60+IV61+IV62+IV63+IV64+IV65++IV66+IV67+IV68+IV69</f>
        <v>280</v>
      </c>
      <c r="IW57" s="300">
        <f t="shared" ref="IW57" si="1656">IW58+IW59+IW60+IW61+IW62+IW63+IW64+IW65++IW66+IW67+IW68+IW69</f>
        <v>23.4</v>
      </c>
      <c r="IX57" s="300">
        <f t="shared" ref="IX57" si="1657">IX58+IX59+IX60+IX61+IX62+IX63+IX64+IX65++IX66+IX67+IX68+IX69</f>
        <v>22.93</v>
      </c>
      <c r="IY57" s="86">
        <f t="shared" ref="IY57" si="1658">IY58+IY59+IY60+IY61+IY62+IY63+IY64+IY65++IY66+IY67+IY68+IY69</f>
        <v>380</v>
      </c>
      <c r="IZ57" s="61">
        <f t="shared" ref="IZ57" si="1659">IZ58+IZ59+IZ60+IZ61+IZ62+IZ63+IZ64+IZ65++IZ66+IZ67+IZ68+IZ69</f>
        <v>180</v>
      </c>
      <c r="JA57" s="61">
        <f t="shared" ref="JA57:JB57" si="1660">JA58+JA59+JA60+JA61+JA62+JA63+JA64+JA65++JA66+JA67+JA68+JA69</f>
        <v>417.52</v>
      </c>
      <c r="JB57" s="61">
        <f t="shared" si="1660"/>
        <v>427.14</v>
      </c>
      <c r="JC57" s="86">
        <f t="shared" ref="JC57" si="1661">JC58+JC59+JC60+JC61+JC62+JC63+JC64+JC65++JC66+JC67+JC68+JC69</f>
        <v>100</v>
      </c>
      <c r="JD57" s="61">
        <f t="shared" ref="JD57" si="1662">JD58+JD59+JD60+JD61+JD62+JD63+JD64+JD65++JD66+JD67+JD68+JD69</f>
        <v>0</v>
      </c>
      <c r="JE57" s="61">
        <f t="shared" ref="JE57:JY57" si="1663">JE58+JE59+JE60+JE61+JE62+JE63+JE64+JE65++JE66+JE67+JE68+JE69</f>
        <v>0</v>
      </c>
      <c r="JF57" s="61">
        <f t="shared" ref="JF57" si="1664">JF58+JF59+JF60+JF61+JF62+JF63+JF64+JF65++JF66+JF67+JF68+JF69</f>
        <v>0</v>
      </c>
      <c r="JG57" s="86">
        <f t="shared" si="1663"/>
        <v>0</v>
      </c>
      <c r="JH57" s="61">
        <f t="shared" si="1663"/>
        <v>0</v>
      </c>
      <c r="JI57" s="61">
        <f t="shared" si="1663"/>
        <v>654</v>
      </c>
      <c r="JJ57" s="61">
        <f t="shared" ref="JJ57" si="1665">JJ58+JJ59+JJ60+JJ61+JJ62+JJ63+JJ64+JJ65++JJ66+JJ67+JJ68+JJ69</f>
        <v>0</v>
      </c>
      <c r="JK57" s="86">
        <f t="shared" si="1663"/>
        <v>0</v>
      </c>
      <c r="JL57" s="61">
        <f t="shared" si="1663"/>
        <v>0</v>
      </c>
      <c r="JM57" s="61">
        <f t="shared" si="1663"/>
        <v>0</v>
      </c>
      <c r="JN57" s="61">
        <f t="shared" ref="JN57" si="1666">JN58+JN59+JN60+JN61+JN62+JN63+JN64+JN65++JN66+JN67+JN68+JN69</f>
        <v>0</v>
      </c>
      <c r="JO57" s="86">
        <f t="shared" si="1663"/>
        <v>0</v>
      </c>
      <c r="JP57" s="61">
        <f t="shared" si="1663"/>
        <v>0</v>
      </c>
      <c r="JQ57" s="61">
        <f t="shared" si="1663"/>
        <v>0</v>
      </c>
      <c r="JR57" s="61">
        <f t="shared" ref="JR57" si="1667">JR58+JR59+JR60+JR61+JR62+JR63+JR64+JR65++JR66+JR67+JR68+JR69</f>
        <v>0</v>
      </c>
      <c r="JS57" s="86">
        <f t="shared" si="1663"/>
        <v>100</v>
      </c>
      <c r="JT57" s="61">
        <f t="shared" si="1663"/>
        <v>0</v>
      </c>
      <c r="JU57" s="61">
        <f t="shared" si="1663"/>
        <v>55.51</v>
      </c>
      <c r="JV57" s="61">
        <f t="shared" ref="JV57" si="1668">JV58+JV59+JV60+JV61+JV62+JV63+JV64+JV65++JV66+JV67+JV68+JV69</f>
        <v>9.91</v>
      </c>
      <c r="JW57" s="61">
        <f t="shared" si="1663"/>
        <v>0</v>
      </c>
      <c r="JX57" s="61">
        <f t="shared" si="1663"/>
        <v>0</v>
      </c>
      <c r="JY57" s="61">
        <f t="shared" si="1663"/>
        <v>736.98</v>
      </c>
      <c r="JZ57" s="61">
        <f t="shared" ref="JZ57" si="1669">JZ58+JZ59+JZ60+JZ61+JZ62+JZ63+JZ64+JZ65++JZ66+JZ67+JZ68+JZ69</f>
        <v>736.98</v>
      </c>
      <c r="KA57" s="86">
        <f t="shared" ref="KA57:KW57" si="1670">KA58+KA59+KA60+KA61+KA62+KA63+KA64+KA65++KA66+KA67+KA68+KA69</f>
        <v>1463</v>
      </c>
      <c r="KB57" s="61">
        <f t="shared" si="1670"/>
        <v>1463</v>
      </c>
      <c r="KC57" s="61">
        <f t="shared" si="1670"/>
        <v>1059.5899999999999</v>
      </c>
      <c r="KD57" s="185">
        <f t="shared" ref="KD57" si="1671">KD58+KD59+KD60+KD61+KD62+KD63+KD64+KD65++KD66+KD67+KD68+KD69</f>
        <v>1067.7</v>
      </c>
      <c r="KE57" s="86">
        <f t="shared" si="1670"/>
        <v>1275</v>
      </c>
      <c r="KF57" s="61">
        <f t="shared" si="1670"/>
        <v>2240</v>
      </c>
      <c r="KG57" s="61">
        <f t="shared" si="1670"/>
        <v>1649.11</v>
      </c>
      <c r="KH57" s="185">
        <f t="shared" ref="KH57" si="1672">KH58+KH59+KH60+KH61+KH62+KH63+KH64+KH65++KH66+KH67+KH68+KH69</f>
        <v>1641.1000000000001</v>
      </c>
      <c r="KI57" s="86">
        <f t="shared" si="1670"/>
        <v>350</v>
      </c>
      <c r="KJ57" s="61">
        <f t="shared" si="1670"/>
        <v>400</v>
      </c>
      <c r="KK57" s="61">
        <f t="shared" si="1670"/>
        <v>232.89000000000001</v>
      </c>
      <c r="KL57" s="185">
        <f t="shared" ref="KL57" si="1673">KL58+KL59+KL60+KL61+KL62+KL63+KL64+KL65++KL66+KL67+KL68+KL69</f>
        <v>232.89000000000001</v>
      </c>
      <c r="KM57" s="86">
        <f t="shared" si="1670"/>
        <v>520</v>
      </c>
      <c r="KN57" s="61">
        <f t="shared" si="1670"/>
        <v>400</v>
      </c>
      <c r="KO57" s="61">
        <f t="shared" si="1670"/>
        <v>375</v>
      </c>
      <c r="KP57" s="185">
        <f t="shared" ref="KP57" si="1674">KP58+KP59+KP60+KP61+KP62+KP63+KP64+KP65++KP66+KP67+KP68+KP69</f>
        <v>378.37</v>
      </c>
      <c r="KQ57" s="86">
        <f t="shared" si="1670"/>
        <v>200</v>
      </c>
      <c r="KR57" s="61">
        <f t="shared" si="1670"/>
        <v>0</v>
      </c>
      <c r="KS57" s="61">
        <f t="shared" si="1670"/>
        <v>107.26</v>
      </c>
      <c r="KT57" s="185">
        <f t="shared" ref="KT57" si="1675">KT58+KT59+KT60+KT61+KT62+KT63+KT64+KT65++KT66+KT67+KT68+KT69</f>
        <v>107.26</v>
      </c>
      <c r="KU57" s="86">
        <f t="shared" si="1670"/>
        <v>0</v>
      </c>
      <c r="KV57" s="61">
        <f t="shared" si="1670"/>
        <v>0</v>
      </c>
      <c r="KW57" s="61">
        <f t="shared" si="1670"/>
        <v>0</v>
      </c>
      <c r="KX57" s="185">
        <f t="shared" ref="KX57" si="1676">KX58+KX59+KX60+KX61+KX62+KX63+KX64+KX65++KX66+KX67+KX68+KX69</f>
        <v>0</v>
      </c>
      <c r="KY57" s="86">
        <f t="shared" ref="KY57:LE57" si="1677">KY58+KY59+KY60+KY61+KY62+KY63+KY64+KY65++KY66+KY67+KY68+KY69</f>
        <v>0</v>
      </c>
      <c r="KZ57" s="61">
        <f t="shared" si="1677"/>
        <v>0</v>
      </c>
      <c r="LA57" s="61">
        <f t="shared" si="1677"/>
        <v>0</v>
      </c>
      <c r="LB57" s="185">
        <f t="shared" ref="LB57" si="1678">LB58+LB59+LB60+LB61+LB62+LB63+LB64+LB65++LB66+LB67+LB68+LB69</f>
        <v>0</v>
      </c>
      <c r="LC57" s="86">
        <f t="shared" si="1677"/>
        <v>0</v>
      </c>
      <c r="LD57" s="61">
        <f t="shared" si="1677"/>
        <v>0</v>
      </c>
      <c r="LE57" s="61">
        <f t="shared" si="1677"/>
        <v>0</v>
      </c>
      <c r="LF57" s="185">
        <f t="shared" ref="LF57" si="1679">LF58+LF59+LF60+LF61+LF62+LF63+LF64+LF65++LF66+LF67+LF68+LF69</f>
        <v>0</v>
      </c>
      <c r="LG57" s="86">
        <f t="shared" ref="LG57:NI57" si="1680">LG58+LG59+LG60+LG61+LG62+LG63+LG64+LG65++LG66+LG67+LG68+LG69</f>
        <v>3200</v>
      </c>
      <c r="LH57" s="61">
        <f t="shared" si="1680"/>
        <v>3811</v>
      </c>
      <c r="LI57" s="61">
        <f t="shared" si="1680"/>
        <v>3564.36</v>
      </c>
      <c r="LJ57" s="185">
        <f t="shared" ref="LJ57" si="1681">LJ58+LJ59+LJ60+LJ61+LJ62+LJ63+LJ64+LJ65++LJ66+LJ67+LJ68+LJ69</f>
        <v>3518.93</v>
      </c>
      <c r="LK57" s="86">
        <f t="shared" si="1680"/>
        <v>0</v>
      </c>
      <c r="LL57" s="61">
        <f t="shared" si="1680"/>
        <v>0</v>
      </c>
      <c r="LM57" s="61">
        <f t="shared" si="1680"/>
        <v>0</v>
      </c>
      <c r="LN57" s="185">
        <f t="shared" ref="LN57" si="1682">LN58+LN59+LN60+LN61+LN62+LN63+LN64+LN65++LN66+LN67+LN68+LN69</f>
        <v>0</v>
      </c>
      <c r="LO57" s="86">
        <f t="shared" si="1680"/>
        <v>1980</v>
      </c>
      <c r="LP57" s="61">
        <f t="shared" si="1680"/>
        <v>2700</v>
      </c>
      <c r="LQ57" s="61">
        <f t="shared" si="1680"/>
        <v>2429.9299999999998</v>
      </c>
      <c r="LR57" s="185">
        <f t="shared" ref="LR57" si="1683">LR58+LR59+LR60+LR61+LR62+LR63+LR64+LR65++LR66+LR67+LR68+LR69</f>
        <v>2427.17</v>
      </c>
      <c r="LS57" s="86">
        <f t="shared" si="1680"/>
        <v>0</v>
      </c>
      <c r="LT57" s="61">
        <f t="shared" si="1680"/>
        <v>0</v>
      </c>
      <c r="LU57" s="61">
        <f t="shared" si="1680"/>
        <v>0</v>
      </c>
      <c r="LV57" s="185">
        <f t="shared" ref="LV57" si="1684">LV58+LV59+LV60+LV61+LV62+LV63+LV64+LV65++LV66+LV67+LV68+LV69</f>
        <v>0</v>
      </c>
      <c r="LW57" s="86">
        <f t="shared" si="1680"/>
        <v>2000</v>
      </c>
      <c r="LX57" s="61">
        <f t="shared" si="1680"/>
        <v>2400</v>
      </c>
      <c r="LY57" s="61">
        <f t="shared" si="1680"/>
        <v>1563.11</v>
      </c>
      <c r="LZ57" s="185">
        <f t="shared" ref="LZ57" si="1685">LZ58+LZ59+LZ60+LZ61+LZ62+LZ63+LZ64+LZ65++LZ66+LZ67+LZ68+LZ69</f>
        <v>1597.8999999999999</v>
      </c>
      <c r="MA57" s="86">
        <f t="shared" si="1680"/>
        <v>0</v>
      </c>
      <c r="MB57" s="61">
        <f t="shared" si="1680"/>
        <v>0</v>
      </c>
      <c r="MC57" s="61">
        <f t="shared" si="1680"/>
        <v>0</v>
      </c>
      <c r="MD57" s="185">
        <f t="shared" ref="MD57" si="1686">MD58+MD59+MD60+MD61+MD62+MD63+MD64+MD65++MD66+MD67+MD68+MD69</f>
        <v>0</v>
      </c>
      <c r="ME57" s="86">
        <f t="shared" si="1680"/>
        <v>4300</v>
      </c>
      <c r="MF57" s="61">
        <f t="shared" si="1680"/>
        <v>4920</v>
      </c>
      <c r="MG57" s="61">
        <f t="shared" si="1680"/>
        <v>2054.5499999999997</v>
      </c>
      <c r="MH57" s="185">
        <f t="shared" ref="MH57" si="1687">MH58+MH59+MH60+MH61+MH62+MH63+MH64+MH65++MH66+MH67+MH68+MH69</f>
        <v>2062.87</v>
      </c>
      <c r="MI57" s="86">
        <f t="shared" si="1680"/>
        <v>0</v>
      </c>
      <c r="MJ57" s="61">
        <f t="shared" si="1680"/>
        <v>0</v>
      </c>
      <c r="MK57" s="61">
        <f t="shared" si="1680"/>
        <v>0</v>
      </c>
      <c r="ML57" s="185">
        <f t="shared" ref="ML57" si="1688">ML58+ML59+ML60+ML61+ML62+ML63+ML64+ML65++ML66+ML67+ML68+ML69</f>
        <v>0</v>
      </c>
      <c r="MM57" s="86">
        <f t="shared" si="1680"/>
        <v>0</v>
      </c>
      <c r="MN57" s="61">
        <f t="shared" si="1680"/>
        <v>0</v>
      </c>
      <c r="MO57" s="61">
        <f t="shared" si="1680"/>
        <v>0</v>
      </c>
      <c r="MP57" s="185">
        <f t="shared" ref="MP57" si="1689">MP58+MP59+MP60+MP61+MP62+MP63+MP64+MP65++MP66+MP67+MP68+MP69</f>
        <v>0</v>
      </c>
      <c r="MQ57" s="86">
        <f t="shared" si="1680"/>
        <v>0</v>
      </c>
      <c r="MR57" s="61">
        <f t="shared" si="1680"/>
        <v>0</v>
      </c>
      <c r="MS57" s="61">
        <f t="shared" si="1680"/>
        <v>0</v>
      </c>
      <c r="MT57" s="185">
        <f t="shared" ref="MT57" si="1690">MT58+MT59+MT60+MT61+MT62+MT63+MT64+MT65++MT66+MT67+MT68+MT69</f>
        <v>0</v>
      </c>
      <c r="MU57" s="86">
        <f t="shared" si="1680"/>
        <v>0</v>
      </c>
      <c r="MV57" s="61">
        <f t="shared" si="1680"/>
        <v>0</v>
      </c>
      <c r="MW57" s="61">
        <f t="shared" si="1680"/>
        <v>0</v>
      </c>
      <c r="MX57" s="185">
        <f t="shared" ref="MX57" si="1691">MX58+MX59+MX60+MX61+MX62+MX63+MX64+MX65++MX66+MX67+MX68+MX69</f>
        <v>0</v>
      </c>
      <c r="MY57" s="86">
        <f t="shared" si="1680"/>
        <v>0</v>
      </c>
      <c r="MZ57" s="61">
        <f t="shared" si="1680"/>
        <v>0</v>
      </c>
      <c r="NA57" s="61">
        <f t="shared" si="1680"/>
        <v>0</v>
      </c>
      <c r="NB57" s="185">
        <f t="shared" ref="NB57" si="1692">NB58+NB59+NB60+NB61+NB62+NB63+NB64+NB65++NB66+NB67+NB68+NB69</f>
        <v>0</v>
      </c>
      <c r="NC57" s="86">
        <f t="shared" si="1680"/>
        <v>8900</v>
      </c>
      <c r="ND57" s="61">
        <f t="shared" si="1680"/>
        <v>8500</v>
      </c>
      <c r="NE57" s="61">
        <f t="shared" si="1680"/>
        <v>8177.8</v>
      </c>
      <c r="NF57" s="185">
        <f t="shared" ref="NF57" si="1693">NF58+NF59+NF60+NF61+NF62+NF63+NF64+NF65++NF66+NF67+NF68+NF69</f>
        <v>7759.5100000000011</v>
      </c>
      <c r="NG57" s="86">
        <f t="shared" si="1680"/>
        <v>0</v>
      </c>
      <c r="NH57" s="61">
        <f t="shared" si="1680"/>
        <v>0</v>
      </c>
      <c r="NI57" s="61">
        <f t="shared" si="1680"/>
        <v>0</v>
      </c>
      <c r="NJ57" s="185">
        <f t="shared" ref="NJ57" si="1694">NJ58+NJ59+NJ60+NJ61+NJ62+NJ63+NJ64+NJ65++NJ66+NJ67+NJ68+NJ69</f>
        <v>0</v>
      </c>
      <c r="NK57" s="86">
        <f t="shared" ref="NK57:PP57" si="1695">NK58+NK59+NK60+NK61+NK62+NK63+NK64+NK65++NK66+NK67+NK68+NK69</f>
        <v>0</v>
      </c>
      <c r="NL57" s="61">
        <f t="shared" si="1695"/>
        <v>0</v>
      </c>
      <c r="NM57" s="61">
        <f t="shared" si="1695"/>
        <v>0</v>
      </c>
      <c r="NN57" s="185">
        <f t="shared" ref="NN57" si="1696">NN58+NN59+NN60+NN61+NN62+NN63+NN64+NN65++NN66+NN67+NN68+NN69</f>
        <v>0</v>
      </c>
      <c r="NO57" s="86">
        <f t="shared" ref="NO57:NU57" si="1697">NO58+NO59+NO60+NO61+NO62+NO63+NO64+NO65++NO66+NO67+NO68+NO69</f>
        <v>0</v>
      </c>
      <c r="NP57" s="61">
        <f t="shared" si="1697"/>
        <v>0</v>
      </c>
      <c r="NQ57" s="61">
        <f t="shared" si="1697"/>
        <v>0</v>
      </c>
      <c r="NR57" s="185">
        <f t="shared" ref="NR57" si="1698">NR58+NR59+NR60+NR61+NR62+NR63+NR64+NR65++NR66+NR67+NR68+NR69</f>
        <v>0</v>
      </c>
      <c r="NS57" s="86">
        <f t="shared" si="1697"/>
        <v>1050</v>
      </c>
      <c r="NT57" s="61">
        <f t="shared" si="1697"/>
        <v>955</v>
      </c>
      <c r="NU57" s="61">
        <f t="shared" si="1697"/>
        <v>788.42</v>
      </c>
      <c r="NV57" s="185">
        <f t="shared" ref="NV57" si="1699">NV58+NV59+NV60+NV61+NV62+NV63+NV64+NV65++NV66+NV67+NV68+NV69</f>
        <v>788.42</v>
      </c>
      <c r="NW57" s="86">
        <f t="shared" si="1695"/>
        <v>0</v>
      </c>
      <c r="NX57" s="61">
        <f t="shared" si="1695"/>
        <v>0</v>
      </c>
      <c r="NY57" s="61">
        <f t="shared" si="1695"/>
        <v>0</v>
      </c>
      <c r="NZ57" s="185">
        <f t="shared" ref="NZ57" si="1700">NZ58+NZ59+NZ60+NZ61+NZ62+NZ63+NZ64+NZ65++NZ66+NZ67+NZ68+NZ69</f>
        <v>0</v>
      </c>
      <c r="OA57" s="86">
        <f t="shared" ref="OA57:PM57" si="1701">OA58+OA59+OA60+OA61+OA62+OA63+OA64+OA65++OA66+OA67+OA68+OA69</f>
        <v>0</v>
      </c>
      <c r="OB57" s="61">
        <f t="shared" si="1701"/>
        <v>0</v>
      </c>
      <c r="OC57" s="61">
        <f t="shared" si="1701"/>
        <v>0</v>
      </c>
      <c r="OD57" s="61">
        <f t="shared" ref="OD57" si="1702">OD58+OD59+OD60+OD61+OD62+OD63+OD64+OD65++OD66+OD67+OD68+OD69</f>
        <v>0</v>
      </c>
      <c r="OE57" s="86">
        <f t="shared" si="1701"/>
        <v>0</v>
      </c>
      <c r="OF57" s="61">
        <f t="shared" si="1701"/>
        <v>0</v>
      </c>
      <c r="OG57" s="61">
        <f t="shared" si="1701"/>
        <v>0</v>
      </c>
      <c r="OH57" s="61">
        <f t="shared" ref="OH57" si="1703">OH58+OH59+OH60+OH61+OH62+OH63+OH64+OH65++OH66+OH67+OH68+OH69</f>
        <v>0</v>
      </c>
      <c r="OI57" s="86">
        <f t="shared" si="1701"/>
        <v>0</v>
      </c>
      <c r="OJ57" s="61">
        <f t="shared" si="1701"/>
        <v>0</v>
      </c>
      <c r="OK57" s="61">
        <f t="shared" si="1701"/>
        <v>0</v>
      </c>
      <c r="OL57" s="61">
        <f t="shared" ref="OL57" si="1704">OL58+OL59+OL60+OL61+OL62+OL63+OL64+OL65++OL66+OL67+OL68+OL69</f>
        <v>0</v>
      </c>
      <c r="OM57" s="86">
        <f t="shared" si="1701"/>
        <v>0</v>
      </c>
      <c r="ON57" s="61">
        <f t="shared" si="1701"/>
        <v>0</v>
      </c>
      <c r="OO57" s="61">
        <f t="shared" si="1701"/>
        <v>0</v>
      </c>
      <c r="OP57" s="61">
        <f t="shared" ref="OP57" si="1705">OP58+OP59+OP60+OP61+OP62+OP63+OP64+OP65++OP66+OP67+OP68+OP69</f>
        <v>0</v>
      </c>
      <c r="OQ57" s="197">
        <f t="shared" si="1701"/>
        <v>0</v>
      </c>
      <c r="OR57" s="61">
        <f t="shared" si="1701"/>
        <v>0</v>
      </c>
      <c r="OS57" s="61">
        <f t="shared" si="1701"/>
        <v>0</v>
      </c>
      <c r="OT57" s="61">
        <f t="shared" ref="OT57" si="1706">OT58+OT59+OT60+OT61+OT62+OT63+OT64+OT65++OT66+OT67+OT68+OT69</f>
        <v>0</v>
      </c>
      <c r="OU57" s="86">
        <f t="shared" si="1701"/>
        <v>0</v>
      </c>
      <c r="OV57" s="61">
        <f t="shared" si="1701"/>
        <v>0</v>
      </c>
      <c r="OW57" s="61">
        <f t="shared" si="1701"/>
        <v>0</v>
      </c>
      <c r="OX57" s="61">
        <f t="shared" ref="OX57" si="1707">OX58+OX59+OX60+OX61+OX62+OX63+OX64+OX65++OX66+OX67+OX68+OX69</f>
        <v>0</v>
      </c>
      <c r="OY57" s="197">
        <f t="shared" si="1701"/>
        <v>0</v>
      </c>
      <c r="OZ57" s="61">
        <f t="shared" si="1701"/>
        <v>0</v>
      </c>
      <c r="PA57" s="61">
        <f t="shared" si="1701"/>
        <v>0</v>
      </c>
      <c r="PB57" s="61">
        <f t="shared" ref="PB57" si="1708">PB58+PB59+PB60+PB61+PB62+PB63+PB64+PB65++PB66+PB67+PB68+PB69</f>
        <v>0</v>
      </c>
      <c r="PC57" s="86">
        <f t="shared" si="1701"/>
        <v>0</v>
      </c>
      <c r="PD57" s="61">
        <f t="shared" si="1701"/>
        <v>0</v>
      </c>
      <c r="PE57" s="61">
        <f t="shared" si="1701"/>
        <v>0</v>
      </c>
      <c r="PF57" s="61">
        <f t="shared" ref="PF57" si="1709">PF58+PF59+PF60+PF61+PF62+PF63+PF64+PF65++PF66+PF67+PF68+PF69</f>
        <v>0</v>
      </c>
      <c r="PG57" s="197">
        <f t="shared" si="1701"/>
        <v>0</v>
      </c>
      <c r="PH57" s="61">
        <f t="shared" si="1701"/>
        <v>0</v>
      </c>
      <c r="PI57" s="61">
        <f t="shared" si="1701"/>
        <v>0</v>
      </c>
      <c r="PJ57" s="61">
        <f t="shared" ref="PJ57" si="1710">PJ58+PJ59+PJ60+PJ61+PJ62+PJ63+PJ64+PJ65++PJ66+PJ67+PJ68+PJ69</f>
        <v>0</v>
      </c>
      <c r="PK57" s="86">
        <f t="shared" si="1701"/>
        <v>0</v>
      </c>
      <c r="PL57" s="61">
        <f t="shared" si="1701"/>
        <v>0</v>
      </c>
      <c r="PM57" s="61">
        <f t="shared" si="1701"/>
        <v>0</v>
      </c>
      <c r="PN57" s="61">
        <f t="shared" ref="PN57" si="1711">PN58+PN59+PN60+PN61+PN62+PN63+PN64+PN65++PN66+PN67+PN68+PN69</f>
        <v>0</v>
      </c>
      <c r="PO57" s="197">
        <f t="shared" si="1695"/>
        <v>0</v>
      </c>
      <c r="PP57" s="61">
        <f t="shared" si="1695"/>
        <v>0</v>
      </c>
      <c r="PQ57" s="61">
        <f t="shared" ref="PQ57:PY57" si="1712">PQ58+PQ59+PQ60+PQ61+PQ62+PQ63+PQ64+PQ65++PQ66+PQ67+PQ68+PQ69</f>
        <v>0</v>
      </c>
      <c r="PR57" s="61">
        <f t="shared" ref="PR57" si="1713">PR58+PR59+PR60+PR61+PR62+PR63+PR64+PR65++PR66+PR67+PR68+PR69</f>
        <v>0</v>
      </c>
      <c r="PS57" s="86">
        <f>PS58+PS59+PS60+PS61+PS62+PS63+PS64+PS65++PS66+PS67+PS68+PS69</f>
        <v>0</v>
      </c>
      <c r="PT57" s="61">
        <f>PT58+PT59+PT60+PT61+PT62+PT63+PT64+PT65++PT66+PT67+PT68+PT69</f>
        <v>0</v>
      </c>
      <c r="PU57" s="61">
        <f>PU58+PU59+PU60+PU61+PU62+PU63+PU64+PU65++PU66+PU67+PU68+PU69</f>
        <v>0</v>
      </c>
      <c r="PV57" s="61">
        <f>PV58+PV59+PV60+PV61+PV62+PV63+PV64+PV65++PV66+PV67+PV68+PV69</f>
        <v>0</v>
      </c>
      <c r="PW57" s="197">
        <f t="shared" si="1712"/>
        <v>0</v>
      </c>
      <c r="PX57" s="61">
        <f t="shared" si="1712"/>
        <v>0</v>
      </c>
      <c r="PY57" s="61">
        <f t="shared" si="1712"/>
        <v>0</v>
      </c>
      <c r="PZ57" s="61">
        <f t="shared" ref="PZ57" si="1714">PZ58+PZ59+PZ60+PZ61+PZ62+PZ63+PZ64+PZ65++PZ66+PZ67+PZ68+PZ69</f>
        <v>0</v>
      </c>
      <c r="QA57" s="86">
        <f t="shared" ref="QA57:RP57" si="1715">QA58+QA59+QA60+QA61+QA62+QA63+QA64+QA65++QA66+QA67+QA68+QA69</f>
        <v>0</v>
      </c>
      <c r="QB57" s="61">
        <f t="shared" si="1715"/>
        <v>0</v>
      </c>
      <c r="QC57" s="61">
        <f t="shared" si="1715"/>
        <v>0</v>
      </c>
      <c r="QD57" s="61">
        <f t="shared" ref="QD57" si="1716">QD58+QD59+QD60+QD61+QD62+QD63+QD64+QD65++QD66+QD67+QD68+QD69</f>
        <v>0</v>
      </c>
      <c r="QE57" s="197">
        <f t="shared" si="1715"/>
        <v>0</v>
      </c>
      <c r="QF57" s="61">
        <f t="shared" si="1715"/>
        <v>0</v>
      </c>
      <c r="QG57" s="61">
        <f t="shared" si="1715"/>
        <v>0</v>
      </c>
      <c r="QH57" s="61">
        <f t="shared" ref="QH57" si="1717">QH58+QH59+QH60+QH61+QH62+QH63+QH64+QH65++QH66+QH67+QH68+QH69</f>
        <v>0</v>
      </c>
      <c r="QI57" s="86">
        <f t="shared" si="1715"/>
        <v>0</v>
      </c>
      <c r="QJ57" s="61">
        <f t="shared" si="1715"/>
        <v>0</v>
      </c>
      <c r="QK57" s="61">
        <f t="shared" si="1715"/>
        <v>0</v>
      </c>
      <c r="QL57" s="61">
        <f t="shared" ref="QL57" si="1718">QL58+QL59+QL60+QL61+QL62+QL63+QL64+QL65++QL66+QL67+QL68+QL69</f>
        <v>0</v>
      </c>
      <c r="QM57" s="197">
        <f t="shared" si="1715"/>
        <v>350</v>
      </c>
      <c r="QN57" s="61">
        <f t="shared" si="1715"/>
        <v>200</v>
      </c>
      <c r="QO57" s="61">
        <f t="shared" si="1715"/>
        <v>376.02</v>
      </c>
      <c r="QP57" s="61">
        <f t="shared" ref="QP57" si="1719">QP58+QP59+QP60+QP61+QP62+QP63+QP64+QP65++QP66+QP67+QP68+QP69</f>
        <v>376.02</v>
      </c>
      <c r="QQ57" s="197">
        <f t="shared" si="1715"/>
        <v>0</v>
      </c>
      <c r="QR57" s="61">
        <f t="shared" si="1715"/>
        <v>0</v>
      </c>
      <c r="QS57" s="61">
        <f t="shared" si="1715"/>
        <v>0</v>
      </c>
      <c r="QT57" s="61">
        <f t="shared" ref="QT57" si="1720">QT58+QT59+QT60+QT61+QT62+QT63+QT64+QT65++QT66+QT67+QT68+QT69</f>
        <v>0</v>
      </c>
      <c r="QU57" s="197">
        <f t="shared" si="1715"/>
        <v>0</v>
      </c>
      <c r="QV57" s="61">
        <f t="shared" si="1715"/>
        <v>0</v>
      </c>
      <c r="QW57" s="61">
        <f t="shared" si="1715"/>
        <v>0</v>
      </c>
      <c r="QX57" s="61">
        <f t="shared" ref="QX57" si="1721">QX58+QX59+QX60+QX61+QX62+QX63+QX64+QX65++QX66+QX67+QX68+QX69</f>
        <v>0</v>
      </c>
      <c r="QY57" s="197">
        <f t="shared" si="1715"/>
        <v>0</v>
      </c>
      <c r="QZ57" s="61">
        <f t="shared" si="1715"/>
        <v>530</v>
      </c>
      <c r="RA57" s="61">
        <f t="shared" si="1715"/>
        <v>76.45</v>
      </c>
      <c r="RB57" s="61">
        <f t="shared" ref="RB57" si="1722">RB58+RB59+RB60+RB61+RB62+RB63+RB64+RB65++RB66+RB67+RB68+RB69</f>
        <v>77.59</v>
      </c>
      <c r="RC57" s="86">
        <f t="shared" si="1715"/>
        <v>930</v>
      </c>
      <c r="RD57" s="61">
        <f t="shared" si="1715"/>
        <v>930</v>
      </c>
      <c r="RE57" s="61">
        <f t="shared" si="1715"/>
        <v>660.92</v>
      </c>
      <c r="RF57" s="61">
        <f t="shared" ref="RF57" si="1723">RF58+RF59+RF60+RF61+RF62+RF63+RF64+RF65++RF66+RF67+RF68+RF69</f>
        <v>668.68000000000006</v>
      </c>
      <c r="RG57" s="197">
        <f t="shared" si="1715"/>
        <v>0</v>
      </c>
      <c r="RH57" s="61">
        <f t="shared" si="1715"/>
        <v>0</v>
      </c>
      <c r="RI57" s="61">
        <f t="shared" si="1715"/>
        <v>0</v>
      </c>
      <c r="RJ57" s="61">
        <f t="shared" ref="RJ57" si="1724">RJ58+RJ59+RJ60+RJ61+RJ62+RJ63+RJ64+RJ65++RJ66+RJ67+RJ68+RJ69</f>
        <v>0</v>
      </c>
      <c r="RK57" s="86">
        <f t="shared" si="1715"/>
        <v>0</v>
      </c>
      <c r="RL57" s="61">
        <f t="shared" si="1715"/>
        <v>75</v>
      </c>
      <c r="RM57" s="61">
        <f t="shared" si="1715"/>
        <v>29.76</v>
      </c>
      <c r="RN57" s="61">
        <f t="shared" ref="RN57" si="1725">RN58+RN59+RN60+RN61+RN62+RN63+RN64+RN65++RN66+RN67+RN68+RN69</f>
        <v>29.76</v>
      </c>
      <c r="RO57" s="360">
        <f t="shared" si="1715"/>
        <v>900</v>
      </c>
      <c r="RP57" s="300">
        <f t="shared" si="1715"/>
        <v>1550</v>
      </c>
      <c r="RQ57" s="300">
        <f t="shared" ref="RQ57:TG57" si="1726">RQ58+RQ59+RQ60+RQ61+RQ62+RQ63+RQ64+RQ65++RQ66+RQ67+RQ68+RQ69</f>
        <v>1067.9100000000001</v>
      </c>
      <c r="RR57" s="300">
        <f t="shared" ref="RR57" si="1727">RR58+RR59+RR60+RR61+RR62+RR63+RR64+RR65++RR66+RR67+RR68+RR69</f>
        <v>1039.71</v>
      </c>
      <c r="RS57" s="360">
        <f t="shared" si="1726"/>
        <v>970</v>
      </c>
      <c r="RT57" s="300">
        <f t="shared" si="1726"/>
        <v>1570</v>
      </c>
      <c r="RU57" s="300">
        <f t="shared" si="1726"/>
        <v>1103.8699999999999</v>
      </c>
      <c r="RV57" s="300">
        <f t="shared" ref="RV57" si="1728">RV58+RV59+RV60+RV61+RV62+RV63+RV64+RV65++RV66+RV67+RV68+RV69</f>
        <v>1022.79</v>
      </c>
      <c r="RW57" s="61">
        <f t="shared" si="1726"/>
        <v>730</v>
      </c>
      <c r="RX57" s="61">
        <f t="shared" si="1726"/>
        <v>710</v>
      </c>
      <c r="RY57" s="61">
        <f t="shared" si="1726"/>
        <v>483.84</v>
      </c>
      <c r="RZ57" s="61">
        <f t="shared" ref="RZ57" si="1729">RZ58+RZ59+RZ60+RZ61+RZ62+RZ63+RZ64+RZ65++RZ66+RZ67+RZ68+RZ69</f>
        <v>484.44</v>
      </c>
      <c r="SA57" s="86">
        <f t="shared" si="1726"/>
        <v>0</v>
      </c>
      <c r="SB57" s="61">
        <f t="shared" si="1726"/>
        <v>0</v>
      </c>
      <c r="SC57" s="61">
        <f t="shared" si="1726"/>
        <v>8.58</v>
      </c>
      <c r="SD57" s="61">
        <f t="shared" ref="SD57" si="1730">SD58+SD59+SD60+SD61+SD62+SD63+SD64+SD65++SD66+SD67+SD68+SD69</f>
        <v>8.58</v>
      </c>
      <c r="SE57" s="197">
        <f t="shared" si="1726"/>
        <v>30</v>
      </c>
      <c r="SF57" s="61">
        <f t="shared" si="1726"/>
        <v>30</v>
      </c>
      <c r="SG57" s="61">
        <f t="shared" si="1726"/>
        <v>19.2</v>
      </c>
      <c r="SH57" s="61">
        <f t="shared" ref="SH57" si="1731">SH58+SH59+SH60+SH61+SH62+SH63+SH64+SH65++SH66+SH67+SH68+SH69</f>
        <v>21.12</v>
      </c>
      <c r="SI57" s="197">
        <f t="shared" si="1726"/>
        <v>0</v>
      </c>
      <c r="SJ57" s="61">
        <f t="shared" si="1726"/>
        <v>0</v>
      </c>
      <c r="SK57" s="61">
        <f t="shared" si="1726"/>
        <v>0</v>
      </c>
      <c r="SL57" s="61">
        <f t="shared" ref="SL57" si="1732">SL58+SL59+SL60+SL61+SL62+SL63+SL64+SL65++SL66+SL67+SL68+SL69</f>
        <v>0</v>
      </c>
      <c r="SM57" s="197">
        <f t="shared" si="1726"/>
        <v>0</v>
      </c>
      <c r="SN57" s="61">
        <f t="shared" si="1726"/>
        <v>0</v>
      </c>
      <c r="SO57" s="61">
        <f t="shared" si="1726"/>
        <v>0</v>
      </c>
      <c r="SP57" s="61">
        <f t="shared" ref="SP57" si="1733">SP58+SP59+SP60+SP61+SP62+SP63+SP64+SP65++SP66+SP67+SP68+SP69</f>
        <v>0</v>
      </c>
      <c r="SQ57" s="197">
        <f t="shared" si="1726"/>
        <v>0</v>
      </c>
      <c r="SR57" s="61">
        <f t="shared" si="1726"/>
        <v>0</v>
      </c>
      <c r="SS57" s="61">
        <f t="shared" si="1726"/>
        <v>0</v>
      </c>
      <c r="ST57" s="61">
        <f t="shared" ref="ST57" si="1734">ST58+ST59+ST60+ST61+ST62+ST63+ST64+ST65++ST66+ST67+ST68+ST69</f>
        <v>0</v>
      </c>
      <c r="SU57" s="197">
        <f t="shared" si="1726"/>
        <v>0</v>
      </c>
      <c r="SV57" s="61">
        <f t="shared" si="1726"/>
        <v>1200</v>
      </c>
      <c r="SW57" s="61">
        <f t="shared" si="1726"/>
        <v>18.600000000000001</v>
      </c>
      <c r="SX57" s="61">
        <f t="shared" ref="SX57" si="1735">SX58+SX59+SX60+SX61+SX62+SX63+SX64+SX65++SX66+SX67+SX68+SX69</f>
        <v>18.600000000000001</v>
      </c>
      <c r="SY57" s="197">
        <f t="shared" si="1726"/>
        <v>0</v>
      </c>
      <c r="SZ57" s="61">
        <f t="shared" si="1726"/>
        <v>0</v>
      </c>
      <c r="TA57" s="61">
        <f t="shared" si="1726"/>
        <v>0</v>
      </c>
      <c r="TB57" s="197">
        <f t="shared" ref="TB57" si="1736">TB58+TB59+TB60+TB61+TB62+TB63+TB64+TB65++TB66+TB67+TB68+TB69</f>
        <v>0</v>
      </c>
      <c r="TC57" s="197">
        <f t="shared" si="1726"/>
        <v>500</v>
      </c>
      <c r="TD57" s="61">
        <f t="shared" si="1726"/>
        <v>3000</v>
      </c>
      <c r="TE57" s="61">
        <f t="shared" si="1726"/>
        <v>0</v>
      </c>
      <c r="TF57" s="61">
        <f t="shared" ref="TF57" si="1737">TF58+TF59+TF60+TF61+TF62+TF63+TF64+TF65++TF66+TF67+TF68+TF69</f>
        <v>0</v>
      </c>
      <c r="TG57" s="197">
        <f t="shared" si="1726"/>
        <v>3498</v>
      </c>
      <c r="TH57" s="61">
        <f t="shared" ref="TH57:TI57" si="1738">TH58+TH59+TH60+TH61+TH62+TH63+TH64+TH65++TH66+TH67+TH68+TH69</f>
        <v>3368</v>
      </c>
      <c r="TI57" s="61">
        <f t="shared" si="1738"/>
        <v>3256.6899999999996</v>
      </c>
      <c r="TJ57" s="87">
        <f t="shared" ref="TJ57:TM57" si="1739">TJ58+TJ59+TJ60+TJ61+TJ62+TJ63+TJ64+TJ65++TJ66+TJ67+TJ68+TJ69</f>
        <v>3220.45</v>
      </c>
      <c r="TK57" s="197">
        <f t="shared" si="1739"/>
        <v>800</v>
      </c>
      <c r="TL57" s="61">
        <f t="shared" si="1739"/>
        <v>0</v>
      </c>
      <c r="TM57" s="61">
        <f t="shared" si="1739"/>
        <v>0</v>
      </c>
      <c r="TN57" s="87">
        <f t="shared" ref="TN57:TR57" si="1740">TN58+TN59+TN60+TN61+TN62+TN63+TN64+TN65++TN66+TN67+TN68+TN69</f>
        <v>0</v>
      </c>
      <c r="TO57" s="197">
        <f t="shared" si="1740"/>
        <v>0</v>
      </c>
      <c r="TP57" s="61">
        <f t="shared" si="1740"/>
        <v>0</v>
      </c>
      <c r="TQ57" s="61">
        <f t="shared" si="1740"/>
        <v>0</v>
      </c>
      <c r="TR57" s="87">
        <f t="shared" si="1740"/>
        <v>0</v>
      </c>
      <c r="TS57" s="278"/>
      <c r="TT57" s="278"/>
      <c r="TU57" s="278"/>
      <c r="TV57" s="278"/>
      <c r="TW57" s="278"/>
      <c r="TX57" s="278"/>
      <c r="TY57" s="278"/>
      <c r="TZ57" s="240"/>
    </row>
    <row r="58" spans="1:546" outlineLevel="2" x14ac:dyDescent="0.2">
      <c r="A58" s="101" t="s">
        <v>372</v>
      </c>
      <c r="B58" s="102" t="s">
        <v>373</v>
      </c>
      <c r="C58" s="186">
        <f t="shared" ref="C58:C69" si="1741">G58+K58+O58+S58+W58+AA58+AE58+AI58+AM58+AQ58+AU58+AY58+BC58+BG58+BK58+BO58+BS58+BW58+CA58+CE58+CI58+CM58+CQ58+CU58+CY58+DC58+DG58+DK58+DO58+DS58+DW58+EA58+EE58+EI58+EM58+EQ58+EU58+EY58+FC58+FG58+FK58+FO58+FS58+FW58+GA58+GE58+GI58+GM58+GQ58+GU58+GY58+HC58+HG58+HK58+HO58+HS58+HW58+IA58+IE58+II58+IM58+IQ58+IU58+IY58+JC58+JG58+JK58+JO58+JS58+JW58+KA58+KE58+KI58+KM58+KQ58+KU58+KY58+LC58+LG58+LK58+LO58+LS58+LW58+MA58+ME58+MI58+MM58+MQ58+MU58+MY58+NC58+NG58+NK58+NO58+NS58+NW58+OA58+OE58+OI58+OM58+OQ58+OU58+OY58+PC58+PG58+PK58+PO58+PS58+PW58+QA58+QE58+QI58+QM58+QQ58+QU58+QY58+RC58+RG58+RK58+RO58+RS58+RW58+SA58+SE58+SI58+SM58+SQ58+SU58+SY58+TC58+TG58+TK58+TO58</f>
        <v>21443</v>
      </c>
      <c r="D58" s="186">
        <f t="shared" ref="D58:D69" si="1742">H58+L58+P58+T58+X58+AB58+AF58+AJ58+AN58+AR58+AV58+AZ58+BD58+BH58+BL58+BP58+BT58+BX58+CB58+CF58+CJ58+CN58+CR58+CV58+CZ58+DD58+DH58+DL58+DP58+DT58+DX58+EB58+EF58+EJ58+EN58+ER58+EV58+EZ58+FD58+FH58+FL58+FP58+FT58+FX58+GB58+GF58+GJ58+GN58+GR58+GV58+GZ58+HD58+HH58+HL58+HP58+HT58+HX58+IB58+IF58+IJ58+IN58+IR58+IV58+IZ58+JD58+JH58+JL58+JP58+JT58+JX58+KB58+KF58+KJ58+KN58+KR58+KV58+KZ58+LD58+LH58+LL58+LP58+LT58+LX58+MB58+MF58+MJ58+MN58+MR58+MV58+MZ58+ND58+NH58+NL58+NP58+NT58+NX58+OB58+OF58+OJ58+ON58+OR58+OV58+OZ58+PD58+PH58+PL58+PP58+PT58+PX58+QB58+QF58+QJ58+QN58+QR58+QV58+QZ58+RD58+RH58+RL58+RP58+RT58+RX58+SB58+SF58+SJ58+SN58+SR58+SV58+SZ58+TD58+TH58+TL58+TP58</f>
        <v>28387</v>
      </c>
      <c r="E58" s="186">
        <f t="shared" ref="E58:E69" si="1743">I58+M58+Q58+U58+Y58+AC58+AG58+AK58+AO58+AS58+AW58+BA58+BE58+BI58+BM58+BQ58+BU58+BY58+CC58+CG58+CK58+CO58+CS58+CW58+DA58+DE58+DI58+DM58+DQ58+DU58+DY58+EC58+EG58+EK58+EO58+ES58+EW58+FA58+FE58+FI58+FM58+FQ58+FU58+FY58+GC58+GG58+GK58+GO58+GS58+GW58+HA58+HE58+HI58+HM58+HQ58+HU58+HY58+IC58+IG58+IK58+IO58+IS58+IW58+JA58+JE58+JI58+JM58+JQ58+JU58+JY58+KC58+KG58+KK58+KO58+KS58+KW58+LA58+LE58+LI58+LM58+LQ58+LU58+LY58+MC58+MG58+MK58+MO58+MS58+MW58+NA58+NE58+NI58+NM58+NQ58+NU58+NY58+OC58+OG58+OK58+OO58+OS58+OW58+PA58+PE58+PI58+PM58+PQ58+PU58+PY58+QC58+QG58+QK58+QO58+QS58+QW58+RA58+RE58+RI58+RM58+RQ58+RU58+RY58+SC58+SG58+SK58+SO58+SS58+SW58+TA58+TE58+TI58+TM58+TQ58</f>
        <v>15905.54</v>
      </c>
      <c r="F58" s="186">
        <f t="shared" ref="F58:F69" si="1744">J58+N58+R58+V58+Z58+AD58+AH58+AL58+AP58+AT58+AX58+BB58+BF58+BJ58+BN58+BR58+BV58+BZ58+CD58+CH58+CL58+CP58+CT58+CX58+DB58+DF58+DJ58+DN58+DR58+DV58+DZ58+ED58+EH58+EL58+EP58+ET58+EX58+FB58+FF58+FJ58+FN58+FR58+FV58+FZ58+GD58+GH58+GL58+GP58+GT58+GX58+HB58+HF58+HJ58+HN58+HR58+HV58+HZ58+ID58+IH58+IL58+IP58+IT58+IX58+JB58+JF58+JJ58+JN58+JR58+JV58+JZ58+KD58+KH58+KL58+KP58+KT58+KX58+LB58+LF58+LJ58+LN58+LR58+LV58+LZ58+MD58+MH58+ML58+MP58+MT58+MX58+NB58+NF58+NJ58+NN58+NR58+NV58+NZ58+OD58+OH58+OL58+OP58+OT58+OX58+PB58+PF58+PJ58+PN58+PR58+PV58+PZ58+QD58+QH58+QL58+QP58+QT58+QX58+RB58+RF58+RJ58+RN58+RR58+RV58+RZ58+SD58+SH58+SL58+SP58+ST58+SX58+TB58+TF58+TJ58+TN58+TR58</f>
        <v>15075.789999999999</v>
      </c>
      <c r="G58" s="88"/>
      <c r="H58" s="63"/>
      <c r="I58" s="63"/>
      <c r="J58" s="63"/>
      <c r="K58" s="88">
        <f>9000-3000</f>
        <v>6000</v>
      </c>
      <c r="L58" s="63">
        <v>10000</v>
      </c>
      <c r="M58" s="63">
        <v>3488.67</v>
      </c>
      <c r="N58" s="63">
        <v>3251.94</v>
      </c>
      <c r="O58" s="88"/>
      <c r="P58" s="63"/>
      <c r="Q58" s="63"/>
      <c r="R58" s="63"/>
      <c r="S58" s="88"/>
      <c r="T58" s="63"/>
      <c r="U58" s="63"/>
      <c r="V58" s="63"/>
      <c r="W58" s="88"/>
      <c r="X58" s="63"/>
      <c r="Y58" s="63"/>
      <c r="Z58" s="63"/>
      <c r="AA58" s="88"/>
      <c r="AB58" s="63"/>
      <c r="AC58" s="63"/>
      <c r="AD58" s="63"/>
      <c r="AE58" s="88"/>
      <c r="AF58" s="63"/>
      <c r="AG58" s="63"/>
      <c r="AH58" s="63"/>
      <c r="AI58" s="88"/>
      <c r="AJ58" s="63"/>
      <c r="AK58" s="63"/>
      <c r="AL58" s="63"/>
      <c r="AM58" s="88"/>
      <c r="AN58" s="63"/>
      <c r="AO58" s="63">
        <v>10.8</v>
      </c>
      <c r="AP58" s="63">
        <v>10.8</v>
      </c>
      <c r="AQ58" s="88"/>
      <c r="AR58" s="63"/>
      <c r="AS58" s="63"/>
      <c r="AT58" s="63"/>
      <c r="AU58" s="88"/>
      <c r="AV58" s="63"/>
      <c r="AW58" s="63"/>
      <c r="AX58" s="63"/>
      <c r="AY58" s="88"/>
      <c r="AZ58" s="63"/>
      <c r="BA58" s="63"/>
      <c r="BB58" s="63"/>
      <c r="BC58" s="88"/>
      <c r="BD58" s="63"/>
      <c r="BE58" s="63"/>
      <c r="BF58" s="63"/>
      <c r="BG58" s="88"/>
      <c r="BH58" s="63"/>
      <c r="BI58" s="63"/>
      <c r="BJ58" s="63"/>
      <c r="BK58" s="88"/>
      <c r="BL58" s="63"/>
      <c r="BM58" s="63"/>
      <c r="BN58" s="63"/>
      <c r="BO58" s="88"/>
      <c r="BP58" s="63"/>
      <c r="BQ58" s="63"/>
      <c r="BR58" s="63"/>
      <c r="BS58" s="88"/>
      <c r="BT58" s="63"/>
      <c r="BU58" s="63"/>
      <c r="BV58" s="63"/>
      <c r="BW58" s="88"/>
      <c r="BX58" s="63"/>
      <c r="BY58" s="63"/>
      <c r="BZ58" s="63"/>
      <c r="CA58" s="88">
        <v>10</v>
      </c>
      <c r="CB58" s="63">
        <v>10</v>
      </c>
      <c r="CC58" s="63"/>
      <c r="CD58" s="63">
        <v>9.91</v>
      </c>
      <c r="CE58" s="88"/>
      <c r="CF58" s="63"/>
      <c r="CG58" s="63"/>
      <c r="CH58" s="63"/>
      <c r="CI58" s="88"/>
      <c r="CJ58" s="63"/>
      <c r="CK58" s="63"/>
      <c r="CL58" s="63"/>
      <c r="CM58" s="88"/>
      <c r="CN58" s="63"/>
      <c r="CO58" s="63"/>
      <c r="CP58" s="63"/>
      <c r="CQ58" s="88"/>
      <c r="CR58" s="63"/>
      <c r="CS58" s="63"/>
      <c r="CT58" s="63"/>
      <c r="CU58" s="88"/>
      <c r="CV58" s="63"/>
      <c r="CW58" s="63"/>
      <c r="CX58" s="63"/>
      <c r="CY58" s="88">
        <v>500</v>
      </c>
      <c r="CZ58" s="63">
        <v>500</v>
      </c>
      <c r="DA58" s="63"/>
      <c r="DB58" s="63"/>
      <c r="DC58" s="88"/>
      <c r="DD58" s="63"/>
      <c r="DE58" s="63"/>
      <c r="DF58" s="63"/>
      <c r="DG58" s="88">
        <v>130</v>
      </c>
      <c r="DH58" s="63">
        <v>130</v>
      </c>
      <c r="DI58" s="63">
        <v>164.1</v>
      </c>
      <c r="DJ58" s="63">
        <v>157.80000000000001</v>
      </c>
      <c r="DK58" s="88"/>
      <c r="DL58" s="63"/>
      <c r="DM58" s="63"/>
      <c r="DN58" s="63"/>
      <c r="DO58" s="88"/>
      <c r="DP58" s="63"/>
      <c r="DQ58" s="63">
        <v>3.5</v>
      </c>
      <c r="DR58" s="63">
        <v>3.5</v>
      </c>
      <c r="DS58" s="88">
        <v>50</v>
      </c>
      <c r="DT58" s="63">
        <v>50</v>
      </c>
      <c r="DU58" s="63">
        <v>34.200000000000003</v>
      </c>
      <c r="DV58" s="63">
        <v>34.200000000000003</v>
      </c>
      <c r="DW58" s="88"/>
      <c r="DX58" s="63"/>
      <c r="DY58" s="63"/>
      <c r="DZ58" s="63"/>
      <c r="EA58" s="88"/>
      <c r="EB58" s="63"/>
      <c r="EC58" s="63"/>
      <c r="ED58" s="63"/>
      <c r="EE58" s="88"/>
      <c r="EF58" s="63"/>
      <c r="EG58" s="63"/>
      <c r="EH58" s="63"/>
      <c r="EI58" s="88"/>
      <c r="EJ58" s="63"/>
      <c r="EK58" s="63"/>
      <c r="EL58" s="63"/>
      <c r="EM58" s="88"/>
      <c r="EN58" s="63"/>
      <c r="EO58" s="63"/>
      <c r="EP58" s="63"/>
      <c r="EQ58" s="88"/>
      <c r="ER58" s="63"/>
      <c r="ES58" s="63"/>
      <c r="ET58" s="63"/>
      <c r="EU58" s="88"/>
      <c r="EV58" s="63"/>
      <c r="EW58" s="63"/>
      <c r="EX58" s="63"/>
      <c r="EY58" s="88"/>
      <c r="EZ58" s="63"/>
      <c r="FA58" s="63"/>
      <c r="FB58" s="63"/>
      <c r="FC58" s="88"/>
      <c r="FD58" s="63"/>
      <c r="FE58" s="63"/>
      <c r="FF58" s="63"/>
      <c r="FG58" s="88"/>
      <c r="FH58" s="63"/>
      <c r="FI58" s="63"/>
      <c r="FJ58" s="63"/>
      <c r="FK58" s="88"/>
      <c r="FL58" s="63"/>
      <c r="FM58" s="63"/>
      <c r="FN58" s="63"/>
      <c r="FO58" s="88"/>
      <c r="FP58" s="63"/>
      <c r="FQ58" s="63"/>
      <c r="FR58" s="63"/>
      <c r="FS58" s="198"/>
      <c r="FT58" s="63"/>
      <c r="FU58" s="63"/>
      <c r="FV58" s="187"/>
      <c r="FW58" s="88"/>
      <c r="FX58" s="63">
        <v>150</v>
      </c>
      <c r="FY58" s="63"/>
      <c r="FZ58" s="187"/>
      <c r="GA58" s="88"/>
      <c r="GB58" s="63"/>
      <c r="GC58" s="63"/>
      <c r="GD58" s="187"/>
      <c r="GE58" s="88"/>
      <c r="GF58" s="63"/>
      <c r="GG58" s="63"/>
      <c r="GH58" s="187"/>
      <c r="GI58" s="117">
        <v>700</v>
      </c>
      <c r="GJ58" s="63">
        <v>1014</v>
      </c>
      <c r="GK58" s="63">
        <v>1463.21</v>
      </c>
      <c r="GL58" s="187">
        <v>1555.96</v>
      </c>
      <c r="GM58" s="88"/>
      <c r="GN58" s="63"/>
      <c r="GO58" s="63"/>
      <c r="GP58" s="63"/>
      <c r="GQ58" s="88"/>
      <c r="GR58" s="63"/>
      <c r="GS58" s="63"/>
      <c r="GT58" s="63"/>
      <c r="GU58" s="88">
        <v>200</v>
      </c>
      <c r="GV58" s="63">
        <v>200</v>
      </c>
      <c r="GW58" s="63">
        <v>153</v>
      </c>
      <c r="GX58" s="63">
        <v>153</v>
      </c>
      <c r="GY58" s="88">
        <v>1000</v>
      </c>
      <c r="GZ58" s="63">
        <v>550</v>
      </c>
      <c r="HA58" s="63">
        <v>533.96</v>
      </c>
      <c r="HB58" s="63">
        <v>533.96</v>
      </c>
      <c r="HC58" s="88">
        <v>200</v>
      </c>
      <c r="HD58" s="63">
        <v>110</v>
      </c>
      <c r="HE58" s="63">
        <v>193.39</v>
      </c>
      <c r="HF58" s="63">
        <v>193.39</v>
      </c>
      <c r="HG58" s="88">
        <v>100</v>
      </c>
      <c r="HH58" s="63"/>
      <c r="HI58" s="63">
        <v>38.25</v>
      </c>
      <c r="HJ58" s="63">
        <v>38.25</v>
      </c>
      <c r="HK58" s="88">
        <v>380</v>
      </c>
      <c r="HL58" s="63">
        <v>435</v>
      </c>
      <c r="HM58" s="63">
        <v>200.48</v>
      </c>
      <c r="HN58" s="63">
        <v>200.48</v>
      </c>
      <c r="HO58" s="88">
        <v>260</v>
      </c>
      <c r="HP58" s="63">
        <v>260</v>
      </c>
      <c r="HQ58" s="63">
        <v>165.89</v>
      </c>
      <c r="HR58" s="63">
        <v>165.89</v>
      </c>
      <c r="HS58" s="88">
        <v>1100</v>
      </c>
      <c r="HT58" s="63">
        <v>800</v>
      </c>
      <c r="HU58" s="63">
        <v>1225.69</v>
      </c>
      <c r="HV58" s="63">
        <v>1141.8499999999999</v>
      </c>
      <c r="HW58" s="88"/>
      <c r="HX58" s="63"/>
      <c r="HY58" s="63"/>
      <c r="HZ58" s="63"/>
      <c r="IA58" s="88">
        <v>70</v>
      </c>
      <c r="IB58" s="63"/>
      <c r="IC58" s="63">
        <v>123.41</v>
      </c>
      <c r="ID58" s="63">
        <v>123.41</v>
      </c>
      <c r="IE58" s="88">
        <v>120</v>
      </c>
      <c r="IF58" s="63">
        <v>320</v>
      </c>
      <c r="IG58" s="63">
        <v>54.54</v>
      </c>
      <c r="IH58" s="63">
        <v>80.989999999999995</v>
      </c>
      <c r="II58" s="88">
        <v>100</v>
      </c>
      <c r="IJ58" s="63">
        <v>150</v>
      </c>
      <c r="IK58" s="63">
        <v>168.51</v>
      </c>
      <c r="IL58" s="63">
        <v>168.51</v>
      </c>
      <c r="IM58" s="88">
        <v>200</v>
      </c>
      <c r="IN58" s="63">
        <v>200</v>
      </c>
      <c r="IO58" s="63">
        <v>54.97</v>
      </c>
      <c r="IP58" s="63">
        <v>54.97</v>
      </c>
      <c r="IQ58" s="88">
        <v>20</v>
      </c>
      <c r="IR58" s="63">
        <v>90</v>
      </c>
      <c r="IS58" s="63"/>
      <c r="IT58" s="63"/>
      <c r="IU58" s="88">
        <v>120</v>
      </c>
      <c r="IV58" s="63">
        <v>160</v>
      </c>
      <c r="IW58" s="63"/>
      <c r="IX58" s="63"/>
      <c r="IY58" s="88">
        <v>50</v>
      </c>
      <c r="IZ58" s="63">
        <v>50</v>
      </c>
      <c r="JA58" s="63">
        <v>49.77</v>
      </c>
      <c r="JB58" s="63">
        <v>49.77</v>
      </c>
      <c r="JC58" s="88"/>
      <c r="JD58" s="63"/>
      <c r="JE58" s="63"/>
      <c r="JF58" s="63"/>
      <c r="JG58" s="88"/>
      <c r="JH58" s="63"/>
      <c r="JI58" s="63"/>
      <c r="JJ58" s="63"/>
      <c r="JK58" s="88"/>
      <c r="JL58" s="63"/>
      <c r="JM58" s="63"/>
      <c r="JN58" s="63"/>
      <c r="JO58" s="88"/>
      <c r="JP58" s="63"/>
      <c r="JQ58" s="63"/>
      <c r="JR58" s="63"/>
      <c r="JS58" s="88"/>
      <c r="JT58" s="63"/>
      <c r="JU58" s="63"/>
      <c r="JV58" s="63"/>
      <c r="JW58" s="63"/>
      <c r="JX58" s="63"/>
      <c r="JY58" s="63"/>
      <c r="JZ58" s="63"/>
      <c r="KA58" s="88">
        <v>700</v>
      </c>
      <c r="KB58" s="63">
        <v>700</v>
      </c>
      <c r="KC58" s="63">
        <v>557.02</v>
      </c>
      <c r="KD58" s="187">
        <v>557.02</v>
      </c>
      <c r="KE58" s="88">
        <v>400</v>
      </c>
      <c r="KF58" s="63">
        <v>400</v>
      </c>
      <c r="KG58" s="63">
        <v>460.99</v>
      </c>
      <c r="KH58" s="187">
        <v>460.99</v>
      </c>
      <c r="KI58" s="88">
        <v>150</v>
      </c>
      <c r="KJ58" s="63">
        <v>250</v>
      </c>
      <c r="KK58" s="63">
        <v>106.2</v>
      </c>
      <c r="KL58" s="187">
        <v>106.2</v>
      </c>
      <c r="KM58" s="88">
        <v>255</v>
      </c>
      <c r="KN58" s="63">
        <v>255</v>
      </c>
      <c r="KO58" s="63">
        <v>74.86</v>
      </c>
      <c r="KP58" s="187">
        <v>79.400000000000006</v>
      </c>
      <c r="KQ58" s="88"/>
      <c r="KR58" s="63"/>
      <c r="KS58" s="63"/>
      <c r="KT58" s="187"/>
      <c r="KU58" s="88"/>
      <c r="KV58" s="63"/>
      <c r="KW58" s="63"/>
      <c r="KX58" s="187"/>
      <c r="KY58" s="88"/>
      <c r="KZ58" s="63"/>
      <c r="LA58" s="63"/>
      <c r="LB58" s="187"/>
      <c r="LC58" s="88"/>
      <c r="LD58" s="63"/>
      <c r="LE58" s="63"/>
      <c r="LF58" s="187"/>
      <c r="LG58" s="88">
        <v>1000</v>
      </c>
      <c r="LH58" s="63">
        <v>1000</v>
      </c>
      <c r="LI58" s="63">
        <v>1007.72</v>
      </c>
      <c r="LJ58" s="187">
        <v>1007.72</v>
      </c>
      <c r="LK58" s="88"/>
      <c r="LL58" s="63"/>
      <c r="LM58" s="63"/>
      <c r="LN58" s="187"/>
      <c r="LO58" s="88">
        <v>500</v>
      </c>
      <c r="LP58" s="63">
        <v>350</v>
      </c>
      <c r="LQ58" s="63">
        <v>364.58</v>
      </c>
      <c r="LR58" s="187">
        <v>364.58</v>
      </c>
      <c r="LS58" s="88"/>
      <c r="LT58" s="63"/>
      <c r="LU58" s="63"/>
      <c r="LV58" s="187"/>
      <c r="LW58" s="88">
        <v>600</v>
      </c>
      <c r="LX58" s="63">
        <v>600</v>
      </c>
      <c r="LY58" s="63">
        <v>559.75</v>
      </c>
      <c r="LZ58" s="187">
        <v>393.71</v>
      </c>
      <c r="MA58" s="88"/>
      <c r="MB58" s="63"/>
      <c r="MC58" s="63"/>
      <c r="MD58" s="187"/>
      <c r="ME58" s="88">
        <v>700</v>
      </c>
      <c r="MF58" s="63">
        <v>700</v>
      </c>
      <c r="MG58" s="63">
        <v>704.52</v>
      </c>
      <c r="MH58" s="187">
        <v>795.98</v>
      </c>
      <c r="MI58" s="88"/>
      <c r="MJ58" s="63"/>
      <c r="MK58" s="63"/>
      <c r="ML58" s="187"/>
      <c r="MM58" s="88"/>
      <c r="MN58" s="63"/>
      <c r="MO58" s="63"/>
      <c r="MP58" s="187"/>
      <c r="MQ58" s="88"/>
      <c r="MR58" s="63"/>
      <c r="MS58" s="63"/>
      <c r="MT58" s="187"/>
      <c r="MU58" s="88"/>
      <c r="MV58" s="63"/>
      <c r="MW58" s="63"/>
      <c r="MX58" s="187"/>
      <c r="MY58" s="88"/>
      <c r="MZ58" s="63"/>
      <c r="NA58" s="63"/>
      <c r="NB58" s="187"/>
      <c r="NC58" s="88">
        <v>2500</v>
      </c>
      <c r="ND58" s="63">
        <v>2500</v>
      </c>
      <c r="NE58" s="63">
        <v>2128.5700000000002</v>
      </c>
      <c r="NF58" s="187">
        <f>1652.35+19.16</f>
        <v>1671.51</v>
      </c>
      <c r="NG58" s="88"/>
      <c r="NH58" s="63"/>
      <c r="NI58" s="63"/>
      <c r="NJ58" s="187"/>
      <c r="NK58" s="88"/>
      <c r="NL58" s="63"/>
      <c r="NM58" s="63"/>
      <c r="NN58" s="187"/>
      <c r="NO58" s="88"/>
      <c r="NP58" s="63"/>
      <c r="NQ58" s="63"/>
      <c r="NR58" s="187"/>
      <c r="NS58" s="88">
        <v>500</v>
      </c>
      <c r="NT58" s="63">
        <v>450</v>
      </c>
      <c r="NU58" s="63">
        <v>605.16999999999996</v>
      </c>
      <c r="NV58" s="187">
        <v>605.16999999999996</v>
      </c>
      <c r="NW58" s="88"/>
      <c r="NX58" s="63"/>
      <c r="NY58" s="63"/>
      <c r="NZ58" s="187"/>
      <c r="OA58" s="88"/>
      <c r="OB58" s="63"/>
      <c r="OC58" s="63"/>
      <c r="OD58" s="63"/>
      <c r="OE58" s="88"/>
      <c r="OF58" s="63"/>
      <c r="OG58" s="63"/>
      <c r="OH58" s="63"/>
      <c r="OI58" s="88"/>
      <c r="OJ58" s="63"/>
      <c r="OK58" s="63"/>
      <c r="OL58" s="63"/>
      <c r="OM58" s="88"/>
      <c r="ON58" s="63"/>
      <c r="OO58" s="63"/>
      <c r="OP58" s="63"/>
      <c r="OQ58" s="198"/>
      <c r="OR58" s="63"/>
      <c r="OS58" s="63"/>
      <c r="OT58" s="63"/>
      <c r="OU58" s="88"/>
      <c r="OV58" s="63"/>
      <c r="OW58" s="63"/>
      <c r="OX58" s="63"/>
      <c r="OY58" s="198"/>
      <c r="OZ58" s="63"/>
      <c r="PA58" s="63"/>
      <c r="PB58" s="63"/>
      <c r="PC58" s="88"/>
      <c r="PD58" s="63"/>
      <c r="PE58" s="63"/>
      <c r="PF58" s="63"/>
      <c r="PG58" s="198"/>
      <c r="PH58" s="63"/>
      <c r="PI58" s="63"/>
      <c r="PJ58" s="63"/>
      <c r="PK58" s="88"/>
      <c r="PL58" s="63"/>
      <c r="PM58" s="63"/>
      <c r="PN58" s="63"/>
      <c r="PO58" s="198"/>
      <c r="PP58" s="63"/>
      <c r="PQ58" s="63"/>
      <c r="PR58" s="63"/>
      <c r="PS58" s="88"/>
      <c r="PT58" s="63"/>
      <c r="PU58" s="63"/>
      <c r="PV58" s="63"/>
      <c r="PW58" s="198"/>
      <c r="PX58" s="63"/>
      <c r="PY58" s="63"/>
      <c r="PZ58" s="63"/>
      <c r="QA58" s="88"/>
      <c r="QB58" s="63"/>
      <c r="QC58" s="63"/>
      <c r="QD58" s="63"/>
      <c r="QE58" s="198"/>
      <c r="QF58" s="63"/>
      <c r="QG58" s="63"/>
      <c r="QH58" s="63"/>
      <c r="QI58" s="88"/>
      <c r="QJ58" s="63"/>
      <c r="QK58" s="63"/>
      <c r="QL58" s="63"/>
      <c r="QM58" s="198">
        <v>50</v>
      </c>
      <c r="QN58" s="63">
        <v>50</v>
      </c>
      <c r="QO58" s="63"/>
      <c r="QP58" s="63"/>
      <c r="QQ58" s="198"/>
      <c r="QR58" s="63"/>
      <c r="QS58" s="63"/>
      <c r="QT58" s="63"/>
      <c r="QU58" s="198"/>
      <c r="QV58" s="63"/>
      <c r="QW58" s="63"/>
      <c r="QX58" s="63"/>
      <c r="QY58" s="198"/>
      <c r="QZ58" s="63">
        <v>400</v>
      </c>
      <c r="RA58" s="63">
        <v>0</v>
      </c>
      <c r="RB58" s="63">
        <v>0</v>
      </c>
      <c r="RC58" s="88">
        <v>250</v>
      </c>
      <c r="RD58" s="63">
        <v>150</v>
      </c>
      <c r="RE58" s="63">
        <v>256.58999999999997</v>
      </c>
      <c r="RF58" s="63">
        <v>256.58999999999997</v>
      </c>
      <c r="RG58" s="198"/>
      <c r="RH58" s="63"/>
      <c r="RI58" s="63"/>
      <c r="RJ58" s="63"/>
      <c r="RK58" s="88"/>
      <c r="RL58" s="63">
        <v>75</v>
      </c>
      <c r="RM58" s="63">
        <v>29.76</v>
      </c>
      <c r="RN58" s="63">
        <v>29.76</v>
      </c>
      <c r="RO58" s="198">
        <v>100</v>
      </c>
      <c r="RP58" s="63">
        <v>100</v>
      </c>
      <c r="RQ58" s="63">
        <v>107.32</v>
      </c>
      <c r="RR58" s="63">
        <v>107.32</v>
      </c>
      <c r="RS58" s="198">
        <v>50</v>
      </c>
      <c r="RT58" s="63">
        <v>50</v>
      </c>
      <c r="RU58" s="63">
        <v>58.09</v>
      </c>
      <c r="RV58" s="63">
        <v>58.09</v>
      </c>
      <c r="RW58" s="63">
        <v>160</v>
      </c>
      <c r="RX58" s="63">
        <v>260</v>
      </c>
      <c r="RY58" s="63"/>
      <c r="RZ58" s="63"/>
      <c r="SA58" s="88"/>
      <c r="SB58" s="63"/>
      <c r="SC58" s="63"/>
      <c r="SD58" s="63"/>
      <c r="SE58" s="198"/>
      <c r="SF58" s="63"/>
      <c r="SG58" s="63"/>
      <c r="SH58" s="63"/>
      <c r="SI58" s="198"/>
      <c r="SJ58" s="63"/>
      <c r="SK58" s="63"/>
      <c r="SL58" s="63"/>
      <c r="SM58" s="198"/>
      <c r="SN58" s="63"/>
      <c r="SO58" s="63"/>
      <c r="SP58" s="63"/>
      <c r="SQ58" s="198"/>
      <c r="SR58" s="63"/>
      <c r="SS58" s="63"/>
      <c r="ST58" s="63"/>
      <c r="SU58" s="198"/>
      <c r="SV58" s="63">
        <v>1000</v>
      </c>
      <c r="SW58" s="63">
        <v>0</v>
      </c>
      <c r="SX58" s="63">
        <v>0</v>
      </c>
      <c r="SY58" s="198"/>
      <c r="SZ58" s="63"/>
      <c r="TA58" s="63"/>
      <c r="TB58" s="198"/>
      <c r="TC58" s="198">
        <v>500</v>
      </c>
      <c r="TD58" s="63">
        <v>3000</v>
      </c>
      <c r="TE58" s="63">
        <v>0</v>
      </c>
      <c r="TF58" s="63">
        <v>0</v>
      </c>
      <c r="TG58" s="198">
        <v>918</v>
      </c>
      <c r="TH58" s="63">
        <v>918</v>
      </c>
      <c r="TI58" s="63">
        <v>758.06</v>
      </c>
      <c r="TJ58" s="89">
        <v>653.16999999999996</v>
      </c>
      <c r="TK58" s="198">
        <v>800</v>
      </c>
      <c r="TL58" s="63"/>
      <c r="TM58" s="63"/>
      <c r="TN58" s="89"/>
      <c r="TO58" s="198"/>
      <c r="TP58" s="63"/>
      <c r="TQ58" s="63"/>
      <c r="TR58" s="89"/>
      <c r="TS58" s="267"/>
      <c r="TT58" s="267"/>
      <c r="TU58" s="267"/>
      <c r="TV58" s="267"/>
      <c r="TW58" s="267"/>
      <c r="TX58" s="267"/>
      <c r="TY58" s="267"/>
      <c r="TZ58" s="240"/>
    </row>
    <row r="59" spans="1:546" outlineLevel="2" x14ac:dyDescent="0.2">
      <c r="A59" s="101" t="s">
        <v>374</v>
      </c>
      <c r="B59" s="102" t="s">
        <v>375</v>
      </c>
      <c r="C59" s="186">
        <f t="shared" si="1741"/>
        <v>14010</v>
      </c>
      <c r="D59" s="186">
        <f t="shared" si="1742"/>
        <v>15225</v>
      </c>
      <c r="E59" s="186">
        <f t="shared" si="1743"/>
        <v>12526.44</v>
      </c>
      <c r="F59" s="186">
        <f t="shared" si="1744"/>
        <v>11958.7</v>
      </c>
      <c r="G59" s="88"/>
      <c r="H59" s="63"/>
      <c r="I59" s="63"/>
      <c r="J59" s="63"/>
      <c r="K59" s="88">
        <v>1000</v>
      </c>
      <c r="L59" s="63">
        <v>1500</v>
      </c>
      <c r="M59" s="63">
        <v>474.79</v>
      </c>
      <c r="N59" s="63">
        <v>474.79</v>
      </c>
      <c r="O59" s="88"/>
      <c r="P59" s="63"/>
      <c r="Q59" s="63"/>
      <c r="R59" s="63"/>
      <c r="S59" s="88"/>
      <c r="T59" s="63"/>
      <c r="U59" s="63"/>
      <c r="V59" s="63"/>
      <c r="W59" s="88"/>
      <c r="X59" s="63"/>
      <c r="Y59" s="63"/>
      <c r="Z59" s="63"/>
      <c r="AA59" s="88"/>
      <c r="AB59" s="63"/>
      <c r="AC59" s="63"/>
      <c r="AD59" s="63"/>
      <c r="AE59" s="88"/>
      <c r="AF59" s="63"/>
      <c r="AG59" s="63"/>
      <c r="AH59" s="63"/>
      <c r="AI59" s="88"/>
      <c r="AJ59" s="63"/>
      <c r="AK59" s="63"/>
      <c r="AL59" s="63"/>
      <c r="AM59" s="88"/>
      <c r="AN59" s="63"/>
      <c r="AO59" s="63"/>
      <c r="AP59" s="63"/>
      <c r="AQ59" s="88"/>
      <c r="AR59" s="63"/>
      <c r="AS59" s="63"/>
      <c r="AT59" s="63"/>
      <c r="AU59" s="88"/>
      <c r="AV59" s="63"/>
      <c r="AW59" s="63"/>
      <c r="AX59" s="63"/>
      <c r="AY59" s="88"/>
      <c r="AZ59" s="63"/>
      <c r="BA59" s="63"/>
      <c r="BB59" s="63"/>
      <c r="BC59" s="88"/>
      <c r="BD59" s="63"/>
      <c r="BE59" s="63"/>
      <c r="BF59" s="63"/>
      <c r="BG59" s="88"/>
      <c r="BH59" s="63"/>
      <c r="BI59" s="63"/>
      <c r="BJ59" s="63"/>
      <c r="BK59" s="88"/>
      <c r="BL59" s="63"/>
      <c r="BM59" s="63"/>
      <c r="BN59" s="63"/>
      <c r="BO59" s="88"/>
      <c r="BP59" s="63"/>
      <c r="BQ59" s="63"/>
      <c r="BR59" s="63"/>
      <c r="BS59" s="88"/>
      <c r="BT59" s="63"/>
      <c r="BU59" s="63"/>
      <c r="BV59" s="63"/>
      <c r="BW59" s="88"/>
      <c r="BX59" s="63"/>
      <c r="BY59" s="63"/>
      <c r="BZ59" s="63"/>
      <c r="CA59" s="88"/>
      <c r="CB59" s="63"/>
      <c r="CC59" s="63"/>
      <c r="CD59" s="63"/>
      <c r="CE59" s="88"/>
      <c r="CF59" s="63"/>
      <c r="CG59" s="63"/>
      <c r="CH59" s="63"/>
      <c r="CI59" s="88"/>
      <c r="CJ59" s="63"/>
      <c r="CK59" s="63"/>
      <c r="CL59" s="63"/>
      <c r="CM59" s="88"/>
      <c r="CN59" s="63"/>
      <c r="CO59" s="63"/>
      <c r="CP59" s="63"/>
      <c r="CQ59" s="88"/>
      <c r="CR59" s="63"/>
      <c r="CS59" s="63"/>
      <c r="CT59" s="63"/>
      <c r="CU59" s="88"/>
      <c r="CV59" s="63"/>
      <c r="CW59" s="63"/>
      <c r="CX59" s="63"/>
      <c r="CY59" s="88"/>
      <c r="CZ59" s="63"/>
      <c r="DA59" s="63"/>
      <c r="DB59" s="63"/>
      <c r="DC59" s="88"/>
      <c r="DD59" s="63"/>
      <c r="DE59" s="63"/>
      <c r="DF59" s="63"/>
      <c r="DG59" s="88">
        <v>165</v>
      </c>
      <c r="DH59" s="63">
        <v>165</v>
      </c>
      <c r="DI59" s="63"/>
      <c r="DJ59" s="63"/>
      <c r="DK59" s="88"/>
      <c r="DL59" s="63"/>
      <c r="DM59" s="63"/>
      <c r="DN59" s="63"/>
      <c r="DO59" s="88"/>
      <c r="DP59" s="63"/>
      <c r="DQ59" s="63"/>
      <c r="DR59" s="63"/>
      <c r="DS59" s="88"/>
      <c r="DT59" s="63"/>
      <c r="DU59" s="63"/>
      <c r="DV59" s="63"/>
      <c r="DW59" s="88"/>
      <c r="DX59" s="63"/>
      <c r="DY59" s="63"/>
      <c r="DZ59" s="63"/>
      <c r="EA59" s="88"/>
      <c r="EB59" s="63"/>
      <c r="EC59" s="63"/>
      <c r="ED59" s="63"/>
      <c r="EE59" s="88"/>
      <c r="EF59" s="63"/>
      <c r="EG59" s="63"/>
      <c r="EH59" s="63"/>
      <c r="EI59" s="88"/>
      <c r="EJ59" s="63"/>
      <c r="EK59" s="63"/>
      <c r="EL59" s="63"/>
      <c r="EM59" s="88"/>
      <c r="EN59" s="63"/>
      <c r="EO59" s="63"/>
      <c r="EP59" s="63"/>
      <c r="EQ59" s="88"/>
      <c r="ER59" s="63"/>
      <c r="ES59" s="63"/>
      <c r="ET59" s="63"/>
      <c r="EU59" s="88"/>
      <c r="EV59" s="63"/>
      <c r="EW59" s="63"/>
      <c r="EX59" s="63"/>
      <c r="EY59" s="88"/>
      <c r="EZ59" s="63"/>
      <c r="FA59" s="63"/>
      <c r="FB59" s="63"/>
      <c r="FC59" s="88"/>
      <c r="FD59" s="63"/>
      <c r="FE59" s="63"/>
      <c r="FF59" s="63"/>
      <c r="FG59" s="88"/>
      <c r="FH59" s="63"/>
      <c r="FI59" s="63"/>
      <c r="FJ59" s="63"/>
      <c r="FK59" s="88"/>
      <c r="FL59" s="63"/>
      <c r="FM59" s="63"/>
      <c r="FN59" s="63"/>
      <c r="FO59" s="88"/>
      <c r="FP59" s="63"/>
      <c r="FQ59" s="63"/>
      <c r="FR59" s="63"/>
      <c r="FS59" s="198"/>
      <c r="FT59" s="63"/>
      <c r="FU59" s="63"/>
      <c r="FV59" s="187"/>
      <c r="FW59" s="88"/>
      <c r="FX59" s="63">
        <v>200</v>
      </c>
      <c r="FY59" s="63"/>
      <c r="FZ59" s="187"/>
      <c r="GA59" s="88"/>
      <c r="GB59" s="63"/>
      <c r="GC59" s="63"/>
      <c r="GD59" s="187"/>
      <c r="GE59" s="88"/>
      <c r="GF59" s="63"/>
      <c r="GG59" s="63"/>
      <c r="GH59" s="187"/>
      <c r="GI59" s="117"/>
      <c r="GJ59" s="63">
        <v>1035</v>
      </c>
      <c r="GK59" s="63">
        <v>63.48</v>
      </c>
      <c r="GL59" s="187">
        <v>63.48</v>
      </c>
      <c r="GM59" s="88"/>
      <c r="GN59" s="63"/>
      <c r="GO59" s="63"/>
      <c r="GP59" s="63"/>
      <c r="GQ59" s="88"/>
      <c r="GR59" s="63"/>
      <c r="GS59" s="63"/>
      <c r="GT59" s="63"/>
      <c r="GU59" s="88">
        <v>600</v>
      </c>
      <c r="GV59" s="63">
        <v>500</v>
      </c>
      <c r="GW59" s="63">
        <v>498.11</v>
      </c>
      <c r="GX59" s="63">
        <v>498.11</v>
      </c>
      <c r="GY59" s="88">
        <v>1300</v>
      </c>
      <c r="GZ59" s="63">
        <v>1100</v>
      </c>
      <c r="HA59" s="63">
        <v>1124.1600000000001</v>
      </c>
      <c r="HB59" s="63">
        <v>1262.1600000000001</v>
      </c>
      <c r="HC59" s="88">
        <v>1300</v>
      </c>
      <c r="HD59" s="63">
        <v>1200</v>
      </c>
      <c r="HE59" s="63">
        <v>691.46</v>
      </c>
      <c r="HF59" s="63">
        <v>691.46</v>
      </c>
      <c r="HG59" s="88">
        <v>1170</v>
      </c>
      <c r="HH59" s="63">
        <v>1150</v>
      </c>
      <c r="HI59" s="63">
        <v>1137.22</v>
      </c>
      <c r="HJ59" s="63">
        <v>1137.22</v>
      </c>
      <c r="HK59" s="88">
        <v>1450</v>
      </c>
      <c r="HL59" s="63">
        <v>1450</v>
      </c>
      <c r="HM59" s="63">
        <v>1690.83</v>
      </c>
      <c r="HN59" s="63">
        <v>1690.83</v>
      </c>
      <c r="HO59" s="88">
        <v>1200</v>
      </c>
      <c r="HP59" s="63">
        <v>1000</v>
      </c>
      <c r="HQ59" s="63">
        <v>1203.47</v>
      </c>
      <c r="HR59" s="63">
        <f>951.56+92.17</f>
        <v>1043.73</v>
      </c>
      <c r="HS59" s="88"/>
      <c r="HT59" s="63"/>
      <c r="HU59" s="63"/>
      <c r="HV59" s="63"/>
      <c r="HW59" s="88"/>
      <c r="HX59" s="63"/>
      <c r="HY59" s="63"/>
      <c r="HZ59" s="63"/>
      <c r="IA59" s="88"/>
      <c r="IB59" s="63"/>
      <c r="IC59" s="63"/>
      <c r="ID59" s="63"/>
      <c r="IE59" s="88">
        <v>100</v>
      </c>
      <c r="IF59" s="63"/>
      <c r="IG59" s="63">
        <v>43.19</v>
      </c>
      <c r="IH59" s="63">
        <v>43.19</v>
      </c>
      <c r="II59" s="88"/>
      <c r="IJ59" s="63"/>
      <c r="IK59" s="63"/>
      <c r="IL59" s="63"/>
      <c r="IM59" s="88">
        <v>50</v>
      </c>
      <c r="IN59" s="63"/>
      <c r="IO59" s="63">
        <v>46.8</v>
      </c>
      <c r="IP59" s="63">
        <v>0</v>
      </c>
      <c r="IQ59" s="88"/>
      <c r="IR59" s="63"/>
      <c r="IS59" s="63"/>
      <c r="IT59" s="63"/>
      <c r="IU59" s="88"/>
      <c r="IV59" s="63"/>
      <c r="IW59" s="63"/>
      <c r="IX59" s="63"/>
      <c r="IY59" s="219">
        <v>100</v>
      </c>
      <c r="IZ59" s="63"/>
      <c r="JA59" s="63"/>
      <c r="JB59" s="63"/>
      <c r="JC59" s="88"/>
      <c r="JD59" s="63"/>
      <c r="JE59" s="63"/>
      <c r="JF59" s="63"/>
      <c r="JG59" s="88"/>
      <c r="JH59" s="63"/>
      <c r="JI59" s="63">
        <v>654</v>
      </c>
      <c r="JJ59" s="63">
        <v>0</v>
      </c>
      <c r="JK59" s="88"/>
      <c r="JL59" s="63"/>
      <c r="JM59" s="63"/>
      <c r="JN59" s="63"/>
      <c r="JO59" s="88"/>
      <c r="JP59" s="63"/>
      <c r="JQ59" s="63"/>
      <c r="JR59" s="63"/>
      <c r="JS59" s="88"/>
      <c r="JT59" s="63"/>
      <c r="JU59" s="63"/>
      <c r="JV59" s="63"/>
      <c r="JW59" s="63"/>
      <c r="JX59" s="63"/>
      <c r="JY59" s="63"/>
      <c r="JZ59" s="63"/>
      <c r="KA59" s="88">
        <v>50</v>
      </c>
      <c r="KB59" s="63">
        <v>50</v>
      </c>
      <c r="KC59" s="63"/>
      <c r="KD59" s="187"/>
      <c r="KE59" s="88">
        <v>25</v>
      </c>
      <c r="KF59" s="63">
        <v>25</v>
      </c>
      <c r="KG59" s="63">
        <v>49.62</v>
      </c>
      <c r="KH59" s="187">
        <v>49.62</v>
      </c>
      <c r="KI59" s="88">
        <v>50</v>
      </c>
      <c r="KJ59" s="63">
        <v>50</v>
      </c>
      <c r="KK59" s="63">
        <v>35.880000000000003</v>
      </c>
      <c r="KL59" s="187">
        <v>35.880000000000003</v>
      </c>
      <c r="KM59" s="88"/>
      <c r="KN59" s="63"/>
      <c r="KO59" s="63"/>
      <c r="KP59" s="187"/>
      <c r="KQ59" s="88"/>
      <c r="KR59" s="63"/>
      <c r="KS59" s="63"/>
      <c r="KT59" s="187"/>
      <c r="KU59" s="88"/>
      <c r="KV59" s="63"/>
      <c r="KW59" s="63"/>
      <c r="KX59" s="187"/>
      <c r="KY59" s="88"/>
      <c r="KZ59" s="63"/>
      <c r="LA59" s="63"/>
      <c r="LB59" s="187"/>
      <c r="LC59" s="88"/>
      <c r="LD59" s="63"/>
      <c r="LE59" s="63"/>
      <c r="LF59" s="187"/>
      <c r="LG59" s="88">
        <v>500</v>
      </c>
      <c r="LH59" s="63">
        <v>500</v>
      </c>
      <c r="LI59" s="63">
        <v>380.78</v>
      </c>
      <c r="LJ59" s="187">
        <v>380.78</v>
      </c>
      <c r="LK59" s="88"/>
      <c r="LL59" s="63"/>
      <c r="LM59" s="63"/>
      <c r="LN59" s="187"/>
      <c r="LO59" s="88">
        <v>400</v>
      </c>
      <c r="LP59" s="63">
        <v>400</v>
      </c>
      <c r="LQ59" s="63">
        <v>338.14</v>
      </c>
      <c r="LR59" s="187">
        <v>338.14</v>
      </c>
      <c r="LS59" s="88"/>
      <c r="LT59" s="63"/>
      <c r="LU59" s="63"/>
      <c r="LV59" s="187"/>
      <c r="LW59" s="88">
        <v>600</v>
      </c>
      <c r="LX59" s="63">
        <v>600</v>
      </c>
      <c r="LY59" s="63">
        <v>193.73</v>
      </c>
      <c r="LZ59" s="187">
        <v>348.53</v>
      </c>
      <c r="MA59" s="88"/>
      <c r="MB59" s="63"/>
      <c r="MC59" s="63"/>
      <c r="MD59" s="187"/>
      <c r="ME59" s="88">
        <v>700</v>
      </c>
      <c r="MF59" s="63">
        <v>700</v>
      </c>
      <c r="MG59" s="63">
        <v>87</v>
      </c>
      <c r="MH59" s="187">
        <v>87</v>
      </c>
      <c r="MI59" s="88"/>
      <c r="MJ59" s="63"/>
      <c r="MK59" s="63"/>
      <c r="ML59" s="187"/>
      <c r="MM59" s="88"/>
      <c r="MN59" s="63"/>
      <c r="MO59" s="63"/>
      <c r="MP59" s="187"/>
      <c r="MQ59" s="88"/>
      <c r="MR59" s="63"/>
      <c r="MS59" s="63"/>
      <c r="MT59" s="187"/>
      <c r="MU59" s="88"/>
      <c r="MV59" s="63"/>
      <c r="MW59" s="63"/>
      <c r="MX59" s="187"/>
      <c r="MY59" s="88"/>
      <c r="MZ59" s="63"/>
      <c r="NA59" s="63"/>
      <c r="NB59" s="187"/>
      <c r="NC59" s="88">
        <v>1000</v>
      </c>
      <c r="ND59" s="63">
        <v>1000</v>
      </c>
      <c r="NE59" s="63">
        <v>1577.93</v>
      </c>
      <c r="NF59" s="187">
        <v>1577.93</v>
      </c>
      <c r="NG59" s="88"/>
      <c r="NH59" s="63"/>
      <c r="NI59" s="63"/>
      <c r="NJ59" s="187"/>
      <c r="NK59" s="88"/>
      <c r="NL59" s="63"/>
      <c r="NM59" s="63"/>
      <c r="NN59" s="187"/>
      <c r="NO59" s="88"/>
      <c r="NP59" s="63"/>
      <c r="NQ59" s="63"/>
      <c r="NR59" s="187"/>
      <c r="NS59" s="88">
        <v>50</v>
      </c>
      <c r="NT59" s="63">
        <v>50</v>
      </c>
      <c r="NU59" s="63">
        <v>10.5</v>
      </c>
      <c r="NV59" s="187">
        <v>10.5</v>
      </c>
      <c r="NW59" s="88"/>
      <c r="NX59" s="63"/>
      <c r="NY59" s="63"/>
      <c r="NZ59" s="187"/>
      <c r="OA59" s="88"/>
      <c r="OB59" s="63"/>
      <c r="OC59" s="63"/>
      <c r="OD59" s="63"/>
      <c r="OE59" s="88"/>
      <c r="OF59" s="63"/>
      <c r="OG59" s="63"/>
      <c r="OH59" s="63"/>
      <c r="OI59" s="88"/>
      <c r="OJ59" s="63"/>
      <c r="OK59" s="63"/>
      <c r="OL59" s="63"/>
      <c r="OM59" s="88"/>
      <c r="ON59" s="63"/>
      <c r="OO59" s="63"/>
      <c r="OP59" s="63"/>
      <c r="OQ59" s="198"/>
      <c r="OR59" s="63"/>
      <c r="OS59" s="63"/>
      <c r="OT59" s="63"/>
      <c r="OU59" s="88"/>
      <c r="OV59" s="63"/>
      <c r="OW59" s="63"/>
      <c r="OX59" s="63"/>
      <c r="OY59" s="198"/>
      <c r="OZ59" s="63"/>
      <c r="PA59" s="63"/>
      <c r="PB59" s="63"/>
      <c r="PC59" s="88"/>
      <c r="PD59" s="63"/>
      <c r="PE59" s="63"/>
      <c r="PF59" s="63"/>
      <c r="PG59" s="198"/>
      <c r="PH59" s="63"/>
      <c r="PI59" s="63"/>
      <c r="PJ59" s="63"/>
      <c r="PK59" s="88"/>
      <c r="PL59" s="63"/>
      <c r="PM59" s="63"/>
      <c r="PN59" s="63"/>
      <c r="PO59" s="198"/>
      <c r="PP59" s="63"/>
      <c r="PQ59" s="63"/>
      <c r="PR59" s="63"/>
      <c r="PS59" s="88"/>
      <c r="PT59" s="63"/>
      <c r="PU59" s="63"/>
      <c r="PV59" s="63"/>
      <c r="PW59" s="198"/>
      <c r="PX59" s="63"/>
      <c r="PY59" s="63"/>
      <c r="PZ59" s="63"/>
      <c r="QA59" s="88"/>
      <c r="QB59" s="63"/>
      <c r="QC59" s="63"/>
      <c r="QD59" s="63"/>
      <c r="QE59" s="198"/>
      <c r="QF59" s="63"/>
      <c r="QG59" s="63"/>
      <c r="QH59" s="63"/>
      <c r="QI59" s="88"/>
      <c r="QJ59" s="63"/>
      <c r="QK59" s="63"/>
      <c r="QL59" s="63"/>
      <c r="QM59" s="198"/>
      <c r="QN59" s="63"/>
      <c r="QO59" s="63"/>
      <c r="QP59" s="63"/>
      <c r="QQ59" s="198"/>
      <c r="QR59" s="63"/>
      <c r="QS59" s="63"/>
      <c r="QT59" s="63"/>
      <c r="QU59" s="198"/>
      <c r="QV59" s="63"/>
      <c r="QW59" s="63"/>
      <c r="QX59" s="63"/>
      <c r="QY59" s="198"/>
      <c r="QZ59" s="63"/>
      <c r="RA59" s="63"/>
      <c r="RB59" s="63"/>
      <c r="RC59" s="88">
        <v>300</v>
      </c>
      <c r="RD59" s="63">
        <v>400</v>
      </c>
      <c r="RE59" s="63">
        <v>111.2</v>
      </c>
      <c r="RF59" s="63">
        <v>111.2</v>
      </c>
      <c r="RG59" s="198"/>
      <c r="RH59" s="63"/>
      <c r="RI59" s="63"/>
      <c r="RJ59" s="63"/>
      <c r="RK59" s="88"/>
      <c r="RL59" s="63"/>
      <c r="RM59" s="63"/>
      <c r="RN59" s="63"/>
      <c r="RO59" s="198">
        <f>900-200</f>
        <v>700</v>
      </c>
      <c r="RP59" s="63">
        <v>850</v>
      </c>
      <c r="RQ59" s="63">
        <v>815.84</v>
      </c>
      <c r="RR59" s="63">
        <v>815.84</v>
      </c>
      <c r="RS59" s="198">
        <f>900-200</f>
        <v>700</v>
      </c>
      <c r="RT59" s="63">
        <v>900</v>
      </c>
      <c r="RU59" s="63">
        <v>897.91</v>
      </c>
      <c r="RV59" s="63">
        <v>897.91</v>
      </c>
      <c r="RW59" s="63">
        <v>450</v>
      </c>
      <c r="RX59" s="63">
        <v>350</v>
      </c>
      <c r="RY59" s="63">
        <v>371.4</v>
      </c>
      <c r="RZ59" s="63">
        <v>371.4</v>
      </c>
      <c r="SA59" s="88"/>
      <c r="SB59" s="63"/>
      <c r="SC59" s="63"/>
      <c r="SD59" s="63"/>
      <c r="SE59" s="198"/>
      <c r="SF59" s="63"/>
      <c r="SG59" s="63"/>
      <c r="SH59" s="63"/>
      <c r="SI59" s="198"/>
      <c r="SJ59" s="63"/>
      <c r="SK59" s="63"/>
      <c r="SL59" s="63"/>
      <c r="SM59" s="198"/>
      <c r="SN59" s="63"/>
      <c r="SO59" s="63"/>
      <c r="SP59" s="63"/>
      <c r="SQ59" s="198"/>
      <c r="SR59" s="63"/>
      <c r="SS59" s="63"/>
      <c r="ST59" s="63"/>
      <c r="SU59" s="198"/>
      <c r="SV59" s="63"/>
      <c r="SW59" s="63"/>
      <c r="SX59" s="63"/>
      <c r="SY59" s="198"/>
      <c r="SZ59" s="63"/>
      <c r="TA59" s="63"/>
      <c r="TB59" s="198"/>
      <c r="TC59" s="198"/>
      <c r="TD59" s="63"/>
      <c r="TE59" s="63"/>
      <c r="TF59" s="63"/>
      <c r="TG59" s="198">
        <v>50</v>
      </c>
      <c r="TH59" s="63">
        <v>50</v>
      </c>
      <c r="TI59" s="63">
        <v>29</v>
      </c>
      <c r="TJ59" s="89">
        <v>29</v>
      </c>
      <c r="TK59" s="198"/>
      <c r="TL59" s="63"/>
      <c r="TM59" s="63"/>
      <c r="TN59" s="89"/>
      <c r="TO59" s="198"/>
      <c r="TP59" s="63"/>
      <c r="TQ59" s="63"/>
      <c r="TR59" s="89"/>
      <c r="TS59" s="267"/>
      <c r="TT59" s="267"/>
      <c r="TU59" s="267"/>
      <c r="TV59" s="267"/>
      <c r="TW59" s="267"/>
      <c r="TX59" s="267"/>
      <c r="TY59" s="267"/>
    </row>
    <row r="60" spans="1:546" outlineLevel="2" x14ac:dyDescent="0.2">
      <c r="A60" s="101" t="s">
        <v>376</v>
      </c>
      <c r="B60" s="102" t="s">
        <v>377</v>
      </c>
      <c r="C60" s="186">
        <f t="shared" si="1741"/>
        <v>1710</v>
      </c>
      <c r="D60" s="186">
        <f t="shared" si="1742"/>
        <v>0</v>
      </c>
      <c r="E60" s="186">
        <f t="shared" si="1743"/>
        <v>2901.04</v>
      </c>
      <c r="F60" s="186">
        <f t="shared" si="1744"/>
        <v>2841.2500000000005</v>
      </c>
      <c r="G60" s="88"/>
      <c r="H60" s="63"/>
      <c r="I60" s="63"/>
      <c r="J60" s="63"/>
      <c r="K60" s="88"/>
      <c r="L60" s="63"/>
      <c r="M60" s="63">
        <v>331.38</v>
      </c>
      <c r="N60" s="63">
        <v>331.38</v>
      </c>
      <c r="O60" s="88"/>
      <c r="P60" s="63"/>
      <c r="Q60" s="63"/>
      <c r="R60" s="63"/>
      <c r="S60" s="88"/>
      <c r="T60" s="63"/>
      <c r="U60" s="63"/>
      <c r="V60" s="63"/>
      <c r="W60" s="88"/>
      <c r="X60" s="63"/>
      <c r="Y60" s="63"/>
      <c r="Z60" s="63"/>
      <c r="AA60" s="88"/>
      <c r="AB60" s="63"/>
      <c r="AC60" s="63"/>
      <c r="AD60" s="63"/>
      <c r="AE60" s="88"/>
      <c r="AF60" s="63"/>
      <c r="AG60" s="63"/>
      <c r="AH60" s="63"/>
      <c r="AI60" s="88"/>
      <c r="AJ60" s="63"/>
      <c r="AK60" s="63"/>
      <c r="AL60" s="63"/>
      <c r="AM60" s="88"/>
      <c r="AN60" s="63"/>
      <c r="AO60" s="63"/>
      <c r="AP60" s="63"/>
      <c r="AQ60" s="88"/>
      <c r="AR60" s="63"/>
      <c r="AS60" s="63"/>
      <c r="AT60" s="63"/>
      <c r="AU60" s="88"/>
      <c r="AV60" s="63"/>
      <c r="AW60" s="63"/>
      <c r="AX60" s="63"/>
      <c r="AY60" s="88"/>
      <c r="AZ60" s="63"/>
      <c r="BA60" s="63"/>
      <c r="BB60" s="63"/>
      <c r="BC60" s="88"/>
      <c r="BD60" s="63"/>
      <c r="BE60" s="63"/>
      <c r="BF60" s="63"/>
      <c r="BG60" s="88"/>
      <c r="BH60" s="63"/>
      <c r="BI60" s="63"/>
      <c r="BJ60" s="63"/>
      <c r="BK60" s="88"/>
      <c r="BL60" s="63"/>
      <c r="BM60" s="63"/>
      <c r="BN60" s="63"/>
      <c r="BO60" s="88"/>
      <c r="BP60" s="63"/>
      <c r="BQ60" s="63"/>
      <c r="BR60" s="63"/>
      <c r="BS60" s="88"/>
      <c r="BT60" s="63"/>
      <c r="BU60" s="63"/>
      <c r="BV60" s="63"/>
      <c r="BW60" s="88"/>
      <c r="BX60" s="63"/>
      <c r="BY60" s="63"/>
      <c r="BZ60" s="63"/>
      <c r="CA60" s="88"/>
      <c r="CB60" s="63"/>
      <c r="CC60" s="63"/>
      <c r="CD60" s="63"/>
      <c r="CE60" s="88"/>
      <c r="CF60" s="63"/>
      <c r="CG60" s="63"/>
      <c r="CH60" s="63"/>
      <c r="CI60" s="88"/>
      <c r="CJ60" s="63"/>
      <c r="CK60" s="63"/>
      <c r="CL60" s="63"/>
      <c r="CM60" s="88"/>
      <c r="CN60" s="63"/>
      <c r="CO60" s="63"/>
      <c r="CP60" s="63"/>
      <c r="CQ60" s="88"/>
      <c r="CR60" s="63"/>
      <c r="CS60" s="63"/>
      <c r="CT60" s="63"/>
      <c r="CU60" s="88"/>
      <c r="CV60" s="63"/>
      <c r="CW60" s="63"/>
      <c r="CX60" s="63"/>
      <c r="CY60" s="88"/>
      <c r="CZ60" s="63"/>
      <c r="DA60" s="63"/>
      <c r="DB60" s="63"/>
      <c r="DC60" s="88"/>
      <c r="DD60" s="63"/>
      <c r="DE60" s="63"/>
      <c r="DF60" s="63"/>
      <c r="DG60" s="88"/>
      <c r="DH60" s="63"/>
      <c r="DI60" s="63"/>
      <c r="DJ60" s="63"/>
      <c r="DK60" s="88"/>
      <c r="DL60" s="63"/>
      <c r="DM60" s="63"/>
      <c r="DN60" s="63"/>
      <c r="DO60" s="88"/>
      <c r="DP60" s="63"/>
      <c r="DQ60" s="63"/>
      <c r="DR60" s="63"/>
      <c r="DS60" s="88"/>
      <c r="DT60" s="63"/>
      <c r="DU60" s="63"/>
      <c r="DV60" s="63"/>
      <c r="DW60" s="88"/>
      <c r="DX60" s="63"/>
      <c r="DY60" s="63"/>
      <c r="DZ60" s="63"/>
      <c r="EA60" s="88"/>
      <c r="EB60" s="63"/>
      <c r="EC60" s="63"/>
      <c r="ED60" s="63"/>
      <c r="EE60" s="88"/>
      <c r="EF60" s="63"/>
      <c r="EG60" s="63"/>
      <c r="EH60" s="63"/>
      <c r="EI60" s="88"/>
      <c r="EJ60" s="63"/>
      <c r="EK60" s="63"/>
      <c r="EL60" s="63"/>
      <c r="EM60" s="88"/>
      <c r="EN60" s="63"/>
      <c r="EO60" s="63"/>
      <c r="EP60" s="63"/>
      <c r="EQ60" s="88"/>
      <c r="ER60" s="63"/>
      <c r="ES60" s="63"/>
      <c r="ET60" s="63"/>
      <c r="EU60" s="88"/>
      <c r="EV60" s="63"/>
      <c r="EW60" s="63"/>
      <c r="EX60" s="63"/>
      <c r="EY60" s="88"/>
      <c r="EZ60" s="63"/>
      <c r="FA60" s="63"/>
      <c r="FB60" s="63"/>
      <c r="FC60" s="88"/>
      <c r="FD60" s="63"/>
      <c r="FE60" s="63"/>
      <c r="FF60" s="63"/>
      <c r="FG60" s="88"/>
      <c r="FH60" s="63"/>
      <c r="FI60" s="63"/>
      <c r="FJ60" s="63"/>
      <c r="FK60" s="88"/>
      <c r="FL60" s="63"/>
      <c r="FM60" s="63"/>
      <c r="FN60" s="63"/>
      <c r="FO60" s="88"/>
      <c r="FP60" s="63"/>
      <c r="FQ60" s="63"/>
      <c r="FR60" s="63"/>
      <c r="FS60" s="198"/>
      <c r="FT60" s="63"/>
      <c r="FU60" s="63"/>
      <c r="FV60" s="187"/>
      <c r="FW60" s="88"/>
      <c r="FX60" s="63"/>
      <c r="FY60" s="63"/>
      <c r="FZ60" s="187"/>
      <c r="GA60" s="88"/>
      <c r="GB60" s="63"/>
      <c r="GC60" s="63"/>
      <c r="GD60" s="187"/>
      <c r="GE60" s="88"/>
      <c r="GF60" s="63"/>
      <c r="GG60" s="63"/>
      <c r="GH60" s="187"/>
      <c r="GI60" s="117"/>
      <c r="GJ60" s="63"/>
      <c r="GK60" s="63"/>
      <c r="GL60" s="187"/>
      <c r="GM60" s="88"/>
      <c r="GN60" s="63"/>
      <c r="GO60" s="63"/>
      <c r="GP60" s="63"/>
      <c r="GQ60" s="88"/>
      <c r="GR60" s="63"/>
      <c r="GS60" s="63"/>
      <c r="GT60" s="63"/>
      <c r="GU60" s="88">
        <v>135</v>
      </c>
      <c r="GV60" s="63"/>
      <c r="GW60" s="63"/>
      <c r="GX60" s="63"/>
      <c r="GY60" s="88">
        <v>255</v>
      </c>
      <c r="GZ60" s="63"/>
      <c r="HA60" s="63"/>
      <c r="HB60" s="63"/>
      <c r="HC60" s="88"/>
      <c r="HD60" s="63"/>
      <c r="HE60" s="63"/>
      <c r="HF60" s="63"/>
      <c r="HG60" s="88"/>
      <c r="HH60" s="63"/>
      <c r="HI60" s="63"/>
      <c r="HJ60" s="63"/>
      <c r="HK60" s="88"/>
      <c r="HL60" s="63"/>
      <c r="HM60" s="63"/>
      <c r="HN60" s="63"/>
      <c r="HO60" s="88"/>
      <c r="HP60" s="63"/>
      <c r="HQ60" s="63"/>
      <c r="HR60" s="63"/>
      <c r="HS60" s="88"/>
      <c r="HT60" s="63"/>
      <c r="HU60" s="63">
        <v>221.05</v>
      </c>
      <c r="HV60" s="63">
        <v>221.05</v>
      </c>
      <c r="HW60" s="88"/>
      <c r="HX60" s="63"/>
      <c r="HY60" s="63"/>
      <c r="HZ60" s="63"/>
      <c r="IA60" s="88"/>
      <c r="IB60" s="63"/>
      <c r="IC60" s="63"/>
      <c r="ID60" s="63"/>
      <c r="IE60" s="88">
        <v>200</v>
      </c>
      <c r="IF60" s="63"/>
      <c r="IG60" s="63">
        <v>118.88</v>
      </c>
      <c r="IH60" s="63">
        <v>118.88</v>
      </c>
      <c r="II60" s="88">
        <v>200</v>
      </c>
      <c r="IJ60" s="63"/>
      <c r="IK60" s="63">
        <v>172.8</v>
      </c>
      <c r="IL60" s="63">
        <v>172.8</v>
      </c>
      <c r="IM60" s="88">
        <v>200</v>
      </c>
      <c r="IN60" s="63"/>
      <c r="IO60" s="63">
        <v>121</v>
      </c>
      <c r="IP60" s="63">
        <v>121</v>
      </c>
      <c r="IQ60" s="88"/>
      <c r="IR60" s="63"/>
      <c r="IS60" s="63"/>
      <c r="IT60" s="63"/>
      <c r="IU60" s="88"/>
      <c r="IV60" s="63"/>
      <c r="IW60" s="63"/>
      <c r="IX60" s="63"/>
      <c r="IY60" s="219">
        <v>100</v>
      </c>
      <c r="IZ60" s="63"/>
      <c r="JA60" s="63"/>
      <c r="JB60" s="63"/>
      <c r="JC60" s="88">
        <v>100</v>
      </c>
      <c r="JD60" s="63"/>
      <c r="JE60" s="63"/>
      <c r="JF60" s="63"/>
      <c r="JG60" s="88"/>
      <c r="JH60" s="63"/>
      <c r="JI60" s="63"/>
      <c r="JJ60" s="63"/>
      <c r="JK60" s="88"/>
      <c r="JL60" s="63"/>
      <c r="JM60" s="63"/>
      <c r="JN60" s="63"/>
      <c r="JO60" s="88"/>
      <c r="JP60" s="63"/>
      <c r="JQ60" s="63"/>
      <c r="JR60" s="63"/>
      <c r="JS60" s="88"/>
      <c r="JT60" s="63"/>
      <c r="JU60" s="63"/>
      <c r="JV60" s="63"/>
      <c r="JW60" s="63"/>
      <c r="JX60" s="63"/>
      <c r="JY60" s="63"/>
      <c r="JZ60" s="63"/>
      <c r="KA60" s="88"/>
      <c r="KB60" s="63"/>
      <c r="KC60" s="63">
        <v>177.2</v>
      </c>
      <c r="KD60" s="187">
        <v>177.2</v>
      </c>
      <c r="KE60" s="88"/>
      <c r="KF60" s="63"/>
      <c r="KG60" s="63"/>
      <c r="KH60" s="187"/>
      <c r="KI60" s="88">
        <v>50</v>
      </c>
      <c r="KJ60" s="63">
        <v>0</v>
      </c>
      <c r="KK60" s="63">
        <v>24.9</v>
      </c>
      <c r="KL60" s="187">
        <v>24.9</v>
      </c>
      <c r="KM60" s="88"/>
      <c r="KN60" s="63"/>
      <c r="KO60" s="63">
        <v>23.7</v>
      </c>
      <c r="KP60" s="187">
        <v>23.7</v>
      </c>
      <c r="KQ60" s="88"/>
      <c r="KR60" s="63"/>
      <c r="KS60" s="63"/>
      <c r="KT60" s="187"/>
      <c r="KU60" s="88"/>
      <c r="KV60" s="63"/>
      <c r="KW60" s="63"/>
      <c r="KX60" s="187"/>
      <c r="KY60" s="88"/>
      <c r="KZ60" s="63"/>
      <c r="LA60" s="63"/>
      <c r="LB60" s="187"/>
      <c r="LC60" s="88"/>
      <c r="LD60" s="63"/>
      <c r="LE60" s="63"/>
      <c r="LF60" s="187"/>
      <c r="LG60" s="88">
        <v>200</v>
      </c>
      <c r="LH60" s="63"/>
      <c r="LI60" s="63">
        <v>730.8</v>
      </c>
      <c r="LJ60" s="187">
        <v>672</v>
      </c>
      <c r="LK60" s="88"/>
      <c r="LL60" s="63"/>
      <c r="LM60" s="63"/>
      <c r="LN60" s="187"/>
      <c r="LO60" s="88">
        <v>150</v>
      </c>
      <c r="LP60" s="63">
        <v>0</v>
      </c>
      <c r="LQ60" s="63">
        <v>91.8</v>
      </c>
      <c r="LR60" s="187">
        <v>91.8</v>
      </c>
      <c r="LS60" s="88"/>
      <c r="LT60" s="63"/>
      <c r="LU60" s="63"/>
      <c r="LV60" s="187"/>
      <c r="LW60" s="88"/>
      <c r="LX60" s="63"/>
      <c r="LY60" s="63"/>
      <c r="LZ60" s="187"/>
      <c r="MA60" s="88"/>
      <c r="MB60" s="63"/>
      <c r="MC60" s="63"/>
      <c r="MD60" s="187"/>
      <c r="ME60" s="88"/>
      <c r="MF60" s="63"/>
      <c r="MG60" s="63">
        <v>272.60000000000002</v>
      </c>
      <c r="MH60" s="187">
        <v>272.60000000000002</v>
      </c>
      <c r="MI60" s="88"/>
      <c r="MJ60" s="63"/>
      <c r="MK60" s="63"/>
      <c r="ML60" s="187"/>
      <c r="MM60" s="88"/>
      <c r="MN60" s="63"/>
      <c r="MO60" s="63"/>
      <c r="MP60" s="187"/>
      <c r="MQ60" s="88"/>
      <c r="MR60" s="63"/>
      <c r="MS60" s="63"/>
      <c r="MT60" s="187"/>
      <c r="MU60" s="88"/>
      <c r="MV60" s="63"/>
      <c r="MW60" s="63"/>
      <c r="MX60" s="187"/>
      <c r="MY60" s="88"/>
      <c r="MZ60" s="63"/>
      <c r="NA60" s="63"/>
      <c r="NB60" s="187"/>
      <c r="NC60" s="88"/>
      <c r="ND60" s="63"/>
      <c r="NE60" s="63">
        <v>442.81</v>
      </c>
      <c r="NF60" s="187">
        <v>441.82</v>
      </c>
      <c r="NG60" s="88"/>
      <c r="NH60" s="63"/>
      <c r="NI60" s="63"/>
      <c r="NJ60" s="187"/>
      <c r="NK60" s="88"/>
      <c r="NL60" s="63"/>
      <c r="NM60" s="63"/>
      <c r="NN60" s="187"/>
      <c r="NO60" s="88"/>
      <c r="NP60" s="63"/>
      <c r="NQ60" s="63"/>
      <c r="NR60" s="187"/>
      <c r="NS60" s="88"/>
      <c r="NT60" s="63"/>
      <c r="NU60" s="63"/>
      <c r="NV60" s="187"/>
      <c r="NW60" s="88"/>
      <c r="NX60" s="63"/>
      <c r="NY60" s="63"/>
      <c r="NZ60" s="187"/>
      <c r="OA60" s="88"/>
      <c r="OB60" s="63"/>
      <c r="OC60" s="63"/>
      <c r="OD60" s="63"/>
      <c r="OE60" s="88"/>
      <c r="OF60" s="63"/>
      <c r="OG60" s="63"/>
      <c r="OH60" s="63"/>
      <c r="OI60" s="88"/>
      <c r="OJ60" s="63"/>
      <c r="OK60" s="63"/>
      <c r="OL60" s="63"/>
      <c r="OM60" s="88"/>
      <c r="ON60" s="63"/>
      <c r="OO60" s="63"/>
      <c r="OP60" s="63"/>
      <c r="OQ60" s="198"/>
      <c r="OR60" s="63"/>
      <c r="OS60" s="63"/>
      <c r="OT60" s="63"/>
      <c r="OU60" s="88"/>
      <c r="OV60" s="63"/>
      <c r="OW60" s="63"/>
      <c r="OX60" s="63"/>
      <c r="OY60" s="198"/>
      <c r="OZ60" s="63"/>
      <c r="PA60" s="63"/>
      <c r="PB60" s="63"/>
      <c r="PC60" s="88"/>
      <c r="PD60" s="63"/>
      <c r="PE60" s="63"/>
      <c r="PF60" s="63"/>
      <c r="PG60" s="198"/>
      <c r="PH60" s="63"/>
      <c r="PI60" s="63"/>
      <c r="PJ60" s="63"/>
      <c r="PK60" s="88"/>
      <c r="PL60" s="63"/>
      <c r="PM60" s="63"/>
      <c r="PN60" s="63"/>
      <c r="PO60" s="198"/>
      <c r="PP60" s="63"/>
      <c r="PQ60" s="63"/>
      <c r="PR60" s="63"/>
      <c r="PS60" s="88"/>
      <c r="PT60" s="63"/>
      <c r="PU60" s="63"/>
      <c r="PV60" s="63"/>
      <c r="PW60" s="198"/>
      <c r="PX60" s="63"/>
      <c r="PY60" s="63"/>
      <c r="PZ60" s="63"/>
      <c r="QA60" s="88"/>
      <c r="QB60" s="63"/>
      <c r="QC60" s="63"/>
      <c r="QD60" s="63"/>
      <c r="QE60" s="198"/>
      <c r="QF60" s="63"/>
      <c r="QG60" s="63"/>
      <c r="QH60" s="63"/>
      <c r="QI60" s="88"/>
      <c r="QJ60" s="63"/>
      <c r="QK60" s="63"/>
      <c r="QL60" s="63"/>
      <c r="QM60" s="198"/>
      <c r="QN60" s="63"/>
      <c r="QO60" s="63"/>
      <c r="QP60" s="63"/>
      <c r="QQ60" s="198"/>
      <c r="QR60" s="63"/>
      <c r="QS60" s="63"/>
      <c r="QT60" s="63"/>
      <c r="QU60" s="198"/>
      <c r="QV60" s="63"/>
      <c r="QW60" s="63"/>
      <c r="QX60" s="63"/>
      <c r="QY60" s="198"/>
      <c r="QZ60" s="63"/>
      <c r="RA60" s="63"/>
      <c r="RB60" s="63"/>
      <c r="RC60" s="88"/>
      <c r="RD60" s="63"/>
      <c r="RE60" s="63"/>
      <c r="RF60" s="63"/>
      <c r="RG60" s="198"/>
      <c r="RH60" s="63"/>
      <c r="RI60" s="63"/>
      <c r="RJ60" s="63"/>
      <c r="RK60" s="88"/>
      <c r="RL60" s="63"/>
      <c r="RM60" s="63"/>
      <c r="RN60" s="63"/>
      <c r="RO60" s="198"/>
      <c r="RP60" s="63"/>
      <c r="RQ60" s="63">
        <v>43.4</v>
      </c>
      <c r="RR60" s="63">
        <v>43.4</v>
      </c>
      <c r="RS60" s="198"/>
      <c r="RT60" s="63"/>
      <c r="RU60" s="63"/>
      <c r="RV60" s="63"/>
      <c r="RW60" s="63">
        <v>70</v>
      </c>
      <c r="RX60" s="63"/>
      <c r="RY60" s="63">
        <v>96.12</v>
      </c>
      <c r="RZ60" s="63">
        <v>96.12</v>
      </c>
      <c r="SA60" s="88"/>
      <c r="SB60" s="63"/>
      <c r="SC60" s="63"/>
      <c r="SD60" s="63"/>
      <c r="SE60" s="198"/>
      <c r="SF60" s="63"/>
      <c r="SG60" s="63"/>
      <c r="SH60" s="63"/>
      <c r="SI60" s="198"/>
      <c r="SJ60" s="63"/>
      <c r="SK60" s="63"/>
      <c r="SL60" s="63"/>
      <c r="SM60" s="198"/>
      <c r="SN60" s="63"/>
      <c r="SO60" s="63"/>
      <c r="SP60" s="63"/>
      <c r="SQ60" s="198"/>
      <c r="SR60" s="63"/>
      <c r="SS60" s="63"/>
      <c r="ST60" s="63"/>
      <c r="SU60" s="198"/>
      <c r="SV60" s="63"/>
      <c r="SW60" s="63">
        <v>18.600000000000001</v>
      </c>
      <c r="SX60" s="63">
        <v>18.600000000000001</v>
      </c>
      <c r="SY60" s="198"/>
      <c r="SZ60" s="63"/>
      <c r="TA60" s="63"/>
      <c r="TB60" s="198"/>
      <c r="TC60" s="198"/>
      <c r="TD60" s="63"/>
      <c r="TE60" s="63"/>
      <c r="TF60" s="63"/>
      <c r="TG60" s="198">
        <v>50</v>
      </c>
      <c r="TH60" s="63">
        <v>0</v>
      </c>
      <c r="TI60" s="63">
        <v>14</v>
      </c>
      <c r="TJ60" s="89">
        <v>14</v>
      </c>
      <c r="TK60" s="198"/>
      <c r="TL60" s="63"/>
      <c r="TM60" s="63"/>
      <c r="TN60" s="89"/>
      <c r="TO60" s="198"/>
      <c r="TP60" s="63"/>
      <c r="TQ60" s="63"/>
      <c r="TR60" s="89"/>
      <c r="TS60" s="267"/>
      <c r="TT60" s="267"/>
      <c r="TU60" s="267"/>
      <c r="TV60" s="267"/>
      <c r="TW60" s="267"/>
      <c r="TX60" s="267"/>
      <c r="TY60" s="267"/>
    </row>
    <row r="61" spans="1:546" outlineLevel="2" x14ac:dyDescent="0.2">
      <c r="A61" s="101" t="s">
        <v>378</v>
      </c>
      <c r="B61" s="102" t="s">
        <v>379</v>
      </c>
      <c r="C61" s="186">
        <f t="shared" si="1741"/>
        <v>14435</v>
      </c>
      <c r="D61" s="186">
        <f t="shared" si="1742"/>
        <v>19310</v>
      </c>
      <c r="E61" s="186">
        <f t="shared" si="1743"/>
        <v>14082.340000000004</v>
      </c>
      <c r="F61" s="186">
        <f t="shared" si="1744"/>
        <v>13530.920000000006</v>
      </c>
      <c r="G61" s="88"/>
      <c r="H61" s="63"/>
      <c r="I61" s="63">
        <v>224.1</v>
      </c>
      <c r="J61" s="63">
        <v>229.56</v>
      </c>
      <c r="K61" s="88">
        <f>6000-1000</f>
        <v>5000</v>
      </c>
      <c r="L61" s="63">
        <v>6200</v>
      </c>
      <c r="M61" s="63">
        <v>5320.11</v>
      </c>
      <c r="N61" s="63">
        <v>4760.08</v>
      </c>
      <c r="O61" s="88"/>
      <c r="P61" s="63"/>
      <c r="Q61" s="63"/>
      <c r="R61" s="63"/>
      <c r="S61" s="88"/>
      <c r="T61" s="63"/>
      <c r="U61" s="63"/>
      <c r="V61" s="63"/>
      <c r="W61" s="88"/>
      <c r="X61" s="63"/>
      <c r="Y61" s="63"/>
      <c r="Z61" s="63"/>
      <c r="AA61" s="88"/>
      <c r="AB61" s="63"/>
      <c r="AC61" s="63"/>
      <c r="AD61" s="63"/>
      <c r="AE61" s="88"/>
      <c r="AF61" s="63"/>
      <c r="AG61" s="63"/>
      <c r="AH61" s="63"/>
      <c r="AI61" s="88"/>
      <c r="AJ61" s="63"/>
      <c r="AK61" s="63"/>
      <c r="AL61" s="63"/>
      <c r="AM61" s="88"/>
      <c r="AN61" s="63"/>
      <c r="AO61" s="63"/>
      <c r="AP61" s="63"/>
      <c r="AQ61" s="88"/>
      <c r="AR61" s="63"/>
      <c r="AS61" s="63"/>
      <c r="AT61" s="63"/>
      <c r="AU61" s="88"/>
      <c r="AV61" s="63"/>
      <c r="AW61" s="63"/>
      <c r="AX61" s="63"/>
      <c r="AY61" s="88"/>
      <c r="AZ61" s="63"/>
      <c r="BA61" s="63"/>
      <c r="BB61" s="63"/>
      <c r="BC61" s="88"/>
      <c r="BD61" s="63"/>
      <c r="BE61" s="63"/>
      <c r="BF61" s="63"/>
      <c r="BG61" s="88"/>
      <c r="BH61" s="63"/>
      <c r="BI61" s="63">
        <v>5.05</v>
      </c>
      <c r="BJ61" s="63">
        <v>5.05</v>
      </c>
      <c r="BK61" s="88"/>
      <c r="BL61" s="63"/>
      <c r="BM61" s="63"/>
      <c r="BN61" s="63"/>
      <c r="BO61" s="88"/>
      <c r="BP61" s="63"/>
      <c r="BQ61" s="63"/>
      <c r="BR61" s="63"/>
      <c r="BS61" s="88"/>
      <c r="BT61" s="63"/>
      <c r="BU61" s="63"/>
      <c r="BV61" s="63"/>
      <c r="BW61" s="88"/>
      <c r="BX61" s="63"/>
      <c r="BY61" s="63"/>
      <c r="BZ61" s="63"/>
      <c r="CA61" s="88">
        <v>140</v>
      </c>
      <c r="CB61" s="63">
        <v>140</v>
      </c>
      <c r="CC61" s="63">
        <v>153.56</v>
      </c>
      <c r="CD61" s="63">
        <v>168.68</v>
      </c>
      <c r="CE61" s="88"/>
      <c r="CF61" s="63"/>
      <c r="CG61" s="63"/>
      <c r="CH61" s="63"/>
      <c r="CI61" s="88">
        <v>100</v>
      </c>
      <c r="CJ61" s="63">
        <v>120</v>
      </c>
      <c r="CK61" s="63">
        <v>61.66</v>
      </c>
      <c r="CL61" s="63">
        <v>73.72</v>
      </c>
      <c r="CM61" s="88"/>
      <c r="CN61" s="63"/>
      <c r="CO61" s="63"/>
      <c r="CP61" s="63"/>
      <c r="CQ61" s="88"/>
      <c r="CR61" s="63"/>
      <c r="CS61" s="63"/>
      <c r="CT61" s="63"/>
      <c r="CU61" s="88"/>
      <c r="CV61" s="63"/>
      <c r="CW61" s="63">
        <v>14.82</v>
      </c>
      <c r="CX61" s="63">
        <v>19.14</v>
      </c>
      <c r="CY61" s="88">
        <v>300</v>
      </c>
      <c r="CZ61" s="63">
        <v>300</v>
      </c>
      <c r="DA61" s="63">
        <v>210</v>
      </c>
      <c r="DB61" s="63">
        <v>245.24</v>
      </c>
      <c r="DC61" s="88"/>
      <c r="DD61" s="63"/>
      <c r="DE61" s="63"/>
      <c r="DF61" s="63"/>
      <c r="DG61" s="88">
        <v>300</v>
      </c>
      <c r="DH61" s="63">
        <v>350</v>
      </c>
      <c r="DI61" s="63">
        <v>187.67</v>
      </c>
      <c r="DJ61" s="63">
        <v>146.85</v>
      </c>
      <c r="DK61" s="88"/>
      <c r="DL61" s="63"/>
      <c r="DM61" s="63">
        <v>7.21</v>
      </c>
      <c r="DN61" s="63">
        <v>7.21</v>
      </c>
      <c r="DO61" s="88"/>
      <c r="DP61" s="63"/>
      <c r="DQ61" s="63"/>
      <c r="DR61" s="63"/>
      <c r="DS61" s="88">
        <v>150</v>
      </c>
      <c r="DT61" s="63">
        <v>100</v>
      </c>
      <c r="DU61" s="63">
        <v>65.98</v>
      </c>
      <c r="DV61" s="63">
        <v>65.98</v>
      </c>
      <c r="DW61" s="88"/>
      <c r="DX61" s="63"/>
      <c r="DY61" s="63"/>
      <c r="DZ61" s="63"/>
      <c r="EA61" s="88"/>
      <c r="EB61" s="63"/>
      <c r="EC61" s="63"/>
      <c r="ED61" s="63"/>
      <c r="EE61" s="88"/>
      <c r="EF61" s="63"/>
      <c r="EG61" s="63"/>
      <c r="EH61" s="63"/>
      <c r="EI61" s="88"/>
      <c r="EJ61" s="63"/>
      <c r="EK61" s="63"/>
      <c r="EL61" s="63"/>
      <c r="EM61" s="88"/>
      <c r="EN61" s="63"/>
      <c r="EO61" s="63">
        <v>194.42</v>
      </c>
      <c r="EP61" s="63">
        <v>119.71</v>
      </c>
      <c r="EQ61" s="88"/>
      <c r="ER61" s="63"/>
      <c r="ES61" s="63"/>
      <c r="ET61" s="63"/>
      <c r="EU61" s="88"/>
      <c r="EV61" s="63"/>
      <c r="EW61" s="63"/>
      <c r="EX61" s="63"/>
      <c r="EY61" s="88"/>
      <c r="EZ61" s="63"/>
      <c r="FA61" s="63"/>
      <c r="FB61" s="63"/>
      <c r="FC61" s="88"/>
      <c r="FD61" s="63"/>
      <c r="FE61" s="63"/>
      <c r="FF61" s="63"/>
      <c r="FG61" s="88"/>
      <c r="FH61" s="63"/>
      <c r="FI61" s="63"/>
      <c r="FJ61" s="63"/>
      <c r="FK61" s="88"/>
      <c r="FL61" s="63"/>
      <c r="FM61" s="63"/>
      <c r="FN61" s="63"/>
      <c r="FO61" s="88"/>
      <c r="FP61" s="63"/>
      <c r="FQ61" s="63"/>
      <c r="FR61" s="63"/>
      <c r="FS61" s="198"/>
      <c r="FT61" s="63"/>
      <c r="FU61" s="63"/>
      <c r="FV61" s="187"/>
      <c r="FW61" s="88"/>
      <c r="FX61" s="63"/>
      <c r="FY61" s="63">
        <v>14.94</v>
      </c>
      <c r="FZ61" s="187">
        <v>81.52</v>
      </c>
      <c r="GA61" s="88"/>
      <c r="GB61" s="63"/>
      <c r="GC61" s="63"/>
      <c r="GD61" s="187"/>
      <c r="GE61" s="88"/>
      <c r="GF61" s="63"/>
      <c r="GG61" s="63"/>
      <c r="GH61" s="187"/>
      <c r="GI61" s="117">
        <v>100</v>
      </c>
      <c r="GJ61" s="63">
        <v>100</v>
      </c>
      <c r="GK61" s="63">
        <v>126.51</v>
      </c>
      <c r="GL61" s="187">
        <v>126.36</v>
      </c>
      <c r="GM61" s="88"/>
      <c r="GN61" s="63"/>
      <c r="GO61" s="63"/>
      <c r="GP61" s="63"/>
      <c r="GQ61" s="88"/>
      <c r="GR61" s="63"/>
      <c r="GS61" s="63"/>
      <c r="GT61" s="63"/>
      <c r="GU61" s="88">
        <v>90</v>
      </c>
      <c r="GV61" s="63">
        <v>90</v>
      </c>
      <c r="GW61" s="63">
        <v>67.61</v>
      </c>
      <c r="GX61" s="63">
        <v>67.44</v>
      </c>
      <c r="GY61" s="88">
        <v>185</v>
      </c>
      <c r="GZ61" s="63">
        <v>185</v>
      </c>
      <c r="HA61" s="63">
        <v>219.1</v>
      </c>
      <c r="HB61" s="63">
        <v>222.63</v>
      </c>
      <c r="HC61" s="88">
        <v>80</v>
      </c>
      <c r="HD61" s="63">
        <v>100</v>
      </c>
      <c r="HE61" s="63">
        <v>66.08</v>
      </c>
      <c r="HF61" s="63">
        <v>66.209999999999994</v>
      </c>
      <c r="HG61" s="88">
        <v>170</v>
      </c>
      <c r="HH61" s="63">
        <v>160</v>
      </c>
      <c r="HI61" s="63">
        <v>136.72999999999999</v>
      </c>
      <c r="HJ61" s="63">
        <v>123.08</v>
      </c>
      <c r="HK61" s="88">
        <v>350</v>
      </c>
      <c r="HL61" s="63">
        <v>750</v>
      </c>
      <c r="HM61" s="63">
        <v>155.43</v>
      </c>
      <c r="HN61" s="63">
        <v>211.07</v>
      </c>
      <c r="HO61" s="88">
        <v>200</v>
      </c>
      <c r="HP61" s="63">
        <v>350</v>
      </c>
      <c r="HQ61" s="63">
        <v>164.17</v>
      </c>
      <c r="HR61" s="63">
        <v>138.02000000000001</v>
      </c>
      <c r="HS61" s="88">
        <v>300</v>
      </c>
      <c r="HT61" s="63">
        <v>300</v>
      </c>
      <c r="HU61" s="63">
        <v>221.83</v>
      </c>
      <c r="HV61" s="63">
        <v>215.99</v>
      </c>
      <c r="HW61" s="88"/>
      <c r="HX61" s="63"/>
      <c r="HY61" s="63"/>
      <c r="HZ61" s="63"/>
      <c r="IA61" s="88"/>
      <c r="IB61" s="63"/>
      <c r="IC61" s="63"/>
      <c r="ID61" s="63"/>
      <c r="IE61" s="88">
        <v>100</v>
      </c>
      <c r="IF61" s="63">
        <v>70</v>
      </c>
      <c r="IG61" s="63">
        <v>103.02</v>
      </c>
      <c r="IH61" s="63">
        <v>102.99</v>
      </c>
      <c r="II61" s="88">
        <v>100</v>
      </c>
      <c r="IJ61" s="63">
        <v>150</v>
      </c>
      <c r="IK61" s="63">
        <v>129.34</v>
      </c>
      <c r="IL61" s="63">
        <v>128.41999999999999</v>
      </c>
      <c r="IM61" s="88">
        <v>250</v>
      </c>
      <c r="IN61" s="63">
        <v>250</v>
      </c>
      <c r="IO61" s="63">
        <v>96.77</v>
      </c>
      <c r="IP61" s="63">
        <v>177.27</v>
      </c>
      <c r="IQ61" s="88">
        <v>50</v>
      </c>
      <c r="IR61" s="63">
        <v>300</v>
      </c>
      <c r="IS61" s="63">
        <v>7.85</v>
      </c>
      <c r="IT61" s="63">
        <v>5.93</v>
      </c>
      <c r="IU61" s="88">
        <v>25</v>
      </c>
      <c r="IV61" s="63">
        <v>120</v>
      </c>
      <c r="IW61" s="63">
        <v>23.4</v>
      </c>
      <c r="IX61" s="63">
        <v>22.93</v>
      </c>
      <c r="IY61" s="88">
        <v>130</v>
      </c>
      <c r="IZ61" s="63">
        <v>130</v>
      </c>
      <c r="JA61" s="63">
        <v>85.75</v>
      </c>
      <c r="JB61" s="63">
        <v>95.37</v>
      </c>
      <c r="JC61" s="88"/>
      <c r="JD61" s="63"/>
      <c r="JE61" s="63"/>
      <c r="JF61" s="63"/>
      <c r="JG61" s="88"/>
      <c r="JH61" s="63"/>
      <c r="JI61" s="63"/>
      <c r="JJ61" s="63"/>
      <c r="JK61" s="88"/>
      <c r="JL61" s="63"/>
      <c r="JM61" s="63"/>
      <c r="JN61" s="63"/>
      <c r="JO61" s="88"/>
      <c r="JP61" s="63"/>
      <c r="JQ61" s="63"/>
      <c r="JR61" s="63"/>
      <c r="JS61" s="88">
        <v>100</v>
      </c>
      <c r="JT61" s="63"/>
      <c r="JU61" s="63">
        <v>55.51</v>
      </c>
      <c r="JV61" s="63">
        <v>9.91</v>
      </c>
      <c r="JW61" s="63"/>
      <c r="JX61" s="63"/>
      <c r="JY61" s="63">
        <v>4.9800000000000004</v>
      </c>
      <c r="JZ61" s="63">
        <v>4.9800000000000004</v>
      </c>
      <c r="KA61" s="88">
        <v>130</v>
      </c>
      <c r="KB61" s="63">
        <v>130</v>
      </c>
      <c r="KC61" s="63">
        <v>93.32</v>
      </c>
      <c r="KD61" s="187">
        <v>101.43</v>
      </c>
      <c r="KE61" s="88">
        <v>150</v>
      </c>
      <c r="KF61" s="63">
        <v>150</v>
      </c>
      <c r="KG61" s="63">
        <v>137.28</v>
      </c>
      <c r="KH61" s="187">
        <v>129.27000000000001</v>
      </c>
      <c r="KI61" s="88"/>
      <c r="KJ61" s="63"/>
      <c r="KK61" s="63"/>
      <c r="KL61" s="187"/>
      <c r="KM61" s="88">
        <v>45</v>
      </c>
      <c r="KN61" s="63">
        <v>45</v>
      </c>
      <c r="KO61" s="63">
        <v>30.31</v>
      </c>
      <c r="KP61" s="187">
        <v>29.14</v>
      </c>
      <c r="KQ61" s="88"/>
      <c r="KR61" s="63"/>
      <c r="KS61" s="63"/>
      <c r="KT61" s="187"/>
      <c r="KU61" s="88"/>
      <c r="KV61" s="63"/>
      <c r="KW61" s="63"/>
      <c r="KX61" s="187"/>
      <c r="KY61" s="88"/>
      <c r="KZ61" s="63"/>
      <c r="LA61" s="63"/>
      <c r="LB61" s="187"/>
      <c r="LC61" s="88"/>
      <c r="LD61" s="63"/>
      <c r="LE61" s="63"/>
      <c r="LF61" s="187"/>
      <c r="LG61" s="88">
        <v>750</v>
      </c>
      <c r="LH61" s="63">
        <v>200</v>
      </c>
      <c r="LI61" s="63">
        <v>750.37</v>
      </c>
      <c r="LJ61" s="187">
        <v>763.74</v>
      </c>
      <c r="LK61" s="88"/>
      <c r="LL61" s="63"/>
      <c r="LM61" s="63"/>
      <c r="LN61" s="187"/>
      <c r="LO61" s="88">
        <v>300</v>
      </c>
      <c r="LP61" s="63">
        <v>300</v>
      </c>
      <c r="LQ61" s="63">
        <v>280.85000000000002</v>
      </c>
      <c r="LR61" s="187">
        <v>278.08999999999997</v>
      </c>
      <c r="LS61" s="88"/>
      <c r="LT61" s="63"/>
      <c r="LU61" s="63"/>
      <c r="LV61" s="187"/>
      <c r="LW61" s="88">
        <v>700</v>
      </c>
      <c r="LX61" s="63">
        <v>1200</v>
      </c>
      <c r="LY61" s="63">
        <v>717.04</v>
      </c>
      <c r="LZ61" s="187">
        <v>787.86</v>
      </c>
      <c r="MA61" s="88"/>
      <c r="MB61" s="63"/>
      <c r="MC61" s="63"/>
      <c r="MD61" s="187"/>
      <c r="ME61" s="88">
        <v>900</v>
      </c>
      <c r="MF61" s="63">
        <v>3200</v>
      </c>
      <c r="MG61" s="63">
        <v>665.29</v>
      </c>
      <c r="MH61" s="187">
        <v>565.9</v>
      </c>
      <c r="MI61" s="88"/>
      <c r="MJ61" s="63"/>
      <c r="MK61" s="63"/>
      <c r="ML61" s="187"/>
      <c r="MM61" s="88"/>
      <c r="MN61" s="63"/>
      <c r="MO61" s="63"/>
      <c r="MP61" s="187"/>
      <c r="MQ61" s="88"/>
      <c r="MR61" s="63"/>
      <c r="MS61" s="63"/>
      <c r="MT61" s="187"/>
      <c r="MU61" s="88"/>
      <c r="MV61" s="63"/>
      <c r="MW61" s="63"/>
      <c r="MX61" s="187"/>
      <c r="MY61" s="88"/>
      <c r="MZ61" s="63"/>
      <c r="NA61" s="63"/>
      <c r="NB61" s="187"/>
      <c r="NC61" s="88">
        <v>1500</v>
      </c>
      <c r="ND61" s="63">
        <v>1000</v>
      </c>
      <c r="NE61" s="63">
        <v>1512.35</v>
      </c>
      <c r="NF61" s="187">
        <f>1425.65+136.96</f>
        <v>1562.6100000000001</v>
      </c>
      <c r="NG61" s="88"/>
      <c r="NH61" s="63"/>
      <c r="NI61" s="63"/>
      <c r="NJ61" s="187"/>
      <c r="NK61" s="88"/>
      <c r="NL61" s="63"/>
      <c r="NM61" s="63"/>
      <c r="NN61" s="187"/>
      <c r="NO61" s="88"/>
      <c r="NP61" s="63"/>
      <c r="NQ61" s="63"/>
      <c r="NR61" s="187"/>
      <c r="NS61" s="88">
        <v>50</v>
      </c>
      <c r="NT61" s="63">
        <v>50</v>
      </c>
      <c r="NU61" s="63"/>
      <c r="NV61" s="187"/>
      <c r="NW61" s="88"/>
      <c r="NX61" s="63"/>
      <c r="NY61" s="63"/>
      <c r="NZ61" s="187"/>
      <c r="OA61" s="88"/>
      <c r="OB61" s="63"/>
      <c r="OC61" s="63"/>
      <c r="OD61" s="63"/>
      <c r="OE61" s="88"/>
      <c r="OF61" s="63"/>
      <c r="OG61" s="63"/>
      <c r="OH61" s="63"/>
      <c r="OI61" s="88"/>
      <c r="OJ61" s="63"/>
      <c r="OK61" s="63"/>
      <c r="OL61" s="63"/>
      <c r="OM61" s="88"/>
      <c r="ON61" s="63"/>
      <c r="OO61" s="63"/>
      <c r="OP61" s="63"/>
      <c r="OQ61" s="198"/>
      <c r="OR61" s="63"/>
      <c r="OS61" s="63"/>
      <c r="OT61" s="63"/>
      <c r="OU61" s="88"/>
      <c r="OV61" s="63"/>
      <c r="OW61" s="63"/>
      <c r="OX61" s="63"/>
      <c r="OY61" s="198"/>
      <c r="OZ61" s="63"/>
      <c r="PA61" s="63"/>
      <c r="PB61" s="63"/>
      <c r="PC61" s="88"/>
      <c r="PD61" s="63"/>
      <c r="PE61" s="63"/>
      <c r="PF61" s="63"/>
      <c r="PG61" s="198"/>
      <c r="PH61" s="63"/>
      <c r="PI61" s="63"/>
      <c r="PJ61" s="63"/>
      <c r="PK61" s="88"/>
      <c r="PL61" s="63"/>
      <c r="PM61" s="63"/>
      <c r="PN61" s="63"/>
      <c r="PO61" s="198"/>
      <c r="PP61" s="63"/>
      <c r="PQ61" s="63"/>
      <c r="PR61" s="63"/>
      <c r="PS61" s="88"/>
      <c r="PT61" s="63"/>
      <c r="PU61" s="63"/>
      <c r="PV61" s="63"/>
      <c r="PW61" s="198"/>
      <c r="PX61" s="63"/>
      <c r="PY61" s="63"/>
      <c r="PZ61" s="63"/>
      <c r="QA61" s="88"/>
      <c r="QB61" s="63"/>
      <c r="QC61" s="63"/>
      <c r="QD61" s="63"/>
      <c r="QE61" s="198"/>
      <c r="QF61" s="63"/>
      <c r="QG61" s="63"/>
      <c r="QH61" s="63"/>
      <c r="QI61" s="88"/>
      <c r="QJ61" s="63"/>
      <c r="QK61" s="63"/>
      <c r="QL61" s="63"/>
      <c r="QM61" s="198"/>
      <c r="QN61" s="63"/>
      <c r="QO61" s="63"/>
      <c r="QP61" s="63"/>
      <c r="QQ61" s="198"/>
      <c r="QR61" s="63"/>
      <c r="QS61" s="63"/>
      <c r="QT61" s="63"/>
      <c r="QU61" s="198"/>
      <c r="QV61" s="63"/>
      <c r="QW61" s="63"/>
      <c r="QX61" s="63"/>
      <c r="QY61" s="198"/>
      <c r="QZ61" s="63">
        <v>130</v>
      </c>
      <c r="RA61" s="63">
        <v>76.45</v>
      </c>
      <c r="RB61" s="63">
        <v>77.59</v>
      </c>
      <c r="RC61" s="88">
        <v>180</v>
      </c>
      <c r="RD61" s="63">
        <v>180</v>
      </c>
      <c r="RE61" s="63">
        <v>137.18</v>
      </c>
      <c r="RF61" s="63">
        <v>144.94</v>
      </c>
      <c r="RG61" s="198"/>
      <c r="RH61" s="63"/>
      <c r="RI61" s="63"/>
      <c r="RJ61" s="63"/>
      <c r="RK61" s="88"/>
      <c r="RL61" s="63"/>
      <c r="RM61" s="63"/>
      <c r="RN61" s="63"/>
      <c r="RO61" s="198">
        <v>100</v>
      </c>
      <c r="RP61" s="63">
        <v>600</v>
      </c>
      <c r="RQ61" s="63">
        <v>101.35</v>
      </c>
      <c r="RR61" s="63">
        <v>73.150000000000006</v>
      </c>
      <c r="RS61" s="198">
        <v>220</v>
      </c>
      <c r="RT61" s="63">
        <v>620</v>
      </c>
      <c r="RU61" s="63">
        <v>147.87</v>
      </c>
      <c r="RV61" s="63">
        <v>66.790000000000006</v>
      </c>
      <c r="RW61" s="63">
        <v>50</v>
      </c>
      <c r="RX61" s="63">
        <v>100</v>
      </c>
      <c r="RY61" s="63">
        <v>16.32</v>
      </c>
      <c r="RZ61" s="63">
        <v>16.920000000000002</v>
      </c>
      <c r="SA61" s="88"/>
      <c r="SB61" s="63"/>
      <c r="SC61" s="63">
        <v>8.58</v>
      </c>
      <c r="SD61" s="63">
        <v>8.58</v>
      </c>
      <c r="SE61" s="198">
        <v>30</v>
      </c>
      <c r="SF61" s="63">
        <v>30</v>
      </c>
      <c r="SG61" s="63">
        <v>19.2</v>
      </c>
      <c r="SH61" s="63">
        <v>21.12</v>
      </c>
      <c r="SI61" s="198"/>
      <c r="SJ61" s="63"/>
      <c r="SK61" s="63"/>
      <c r="SL61" s="63"/>
      <c r="SM61" s="198"/>
      <c r="SN61" s="63"/>
      <c r="SO61" s="63"/>
      <c r="SP61" s="63"/>
      <c r="SQ61" s="198"/>
      <c r="SR61" s="63"/>
      <c r="SS61" s="63"/>
      <c r="ST61" s="63"/>
      <c r="SU61" s="198"/>
      <c r="SV61" s="63"/>
      <c r="SW61" s="63"/>
      <c r="SX61" s="63"/>
      <c r="SY61" s="198"/>
      <c r="SZ61" s="63"/>
      <c r="TA61" s="63"/>
      <c r="TB61" s="198"/>
      <c r="TC61" s="198"/>
      <c r="TD61" s="63"/>
      <c r="TE61" s="63"/>
      <c r="TF61" s="63"/>
      <c r="TG61" s="198">
        <v>1110</v>
      </c>
      <c r="TH61" s="63">
        <v>1110</v>
      </c>
      <c r="TI61" s="63">
        <v>1264.98</v>
      </c>
      <c r="TJ61" s="89">
        <v>1262.45</v>
      </c>
      <c r="TK61" s="198"/>
      <c r="TL61" s="63"/>
      <c r="TM61" s="63"/>
      <c r="TN61" s="89"/>
      <c r="TO61" s="198"/>
      <c r="TP61" s="63"/>
      <c r="TQ61" s="63"/>
      <c r="TR61" s="89"/>
      <c r="TS61" s="267"/>
      <c r="TT61" s="267"/>
      <c r="TU61" s="267"/>
      <c r="TV61" s="267"/>
      <c r="TW61" s="267"/>
      <c r="TX61" s="267"/>
      <c r="TY61" s="267"/>
    </row>
    <row r="62" spans="1:546" outlineLevel="2" x14ac:dyDescent="0.2">
      <c r="A62" s="101" t="s">
        <v>380</v>
      </c>
      <c r="B62" s="102" t="s">
        <v>381</v>
      </c>
      <c r="C62" s="186">
        <f t="shared" si="1741"/>
        <v>1623</v>
      </c>
      <c r="D62" s="186">
        <f t="shared" si="1742"/>
        <v>1833</v>
      </c>
      <c r="E62" s="186">
        <f t="shared" si="1743"/>
        <v>1940.8</v>
      </c>
      <c r="F62" s="186">
        <f t="shared" si="1744"/>
        <v>1877.49</v>
      </c>
      <c r="G62" s="88"/>
      <c r="H62" s="63"/>
      <c r="I62" s="63"/>
      <c r="J62" s="63"/>
      <c r="K62" s="88">
        <v>1000</v>
      </c>
      <c r="L62" s="63">
        <v>1100</v>
      </c>
      <c r="M62" s="63">
        <v>1079.77</v>
      </c>
      <c r="N62" s="63">
        <v>1088</v>
      </c>
      <c r="O62" s="88"/>
      <c r="P62" s="63"/>
      <c r="Q62" s="63"/>
      <c r="R62" s="63"/>
      <c r="S62" s="88"/>
      <c r="T62" s="63"/>
      <c r="U62" s="63"/>
      <c r="V62" s="63"/>
      <c r="W62" s="88"/>
      <c r="X62" s="63"/>
      <c r="Y62" s="63"/>
      <c r="Z62" s="63"/>
      <c r="AA62" s="88"/>
      <c r="AB62" s="63"/>
      <c r="AC62" s="63"/>
      <c r="AD62" s="63"/>
      <c r="AE62" s="88"/>
      <c r="AF62" s="63"/>
      <c r="AG62" s="63"/>
      <c r="AH62" s="63"/>
      <c r="AI62" s="88"/>
      <c r="AJ62" s="63"/>
      <c r="AK62" s="63"/>
      <c r="AL62" s="63"/>
      <c r="AM62" s="88"/>
      <c r="AN62" s="63"/>
      <c r="AO62" s="63">
        <v>60.55</v>
      </c>
      <c r="AP62" s="63">
        <v>60.55</v>
      </c>
      <c r="AQ62" s="88"/>
      <c r="AR62" s="63"/>
      <c r="AS62" s="63"/>
      <c r="AT62" s="63"/>
      <c r="AU62" s="88"/>
      <c r="AV62" s="63"/>
      <c r="AW62" s="63"/>
      <c r="AX62" s="63"/>
      <c r="AY62" s="88"/>
      <c r="AZ62" s="63"/>
      <c r="BA62" s="63"/>
      <c r="BB62" s="63"/>
      <c r="BC62" s="88"/>
      <c r="BD62" s="63"/>
      <c r="BE62" s="63"/>
      <c r="BF62" s="63"/>
      <c r="BG62" s="88"/>
      <c r="BH62" s="63"/>
      <c r="BI62" s="63"/>
      <c r="BJ62" s="63"/>
      <c r="BK62" s="88"/>
      <c r="BL62" s="63"/>
      <c r="BM62" s="63"/>
      <c r="BN62" s="63"/>
      <c r="BO62" s="88"/>
      <c r="BP62" s="63"/>
      <c r="BQ62" s="63"/>
      <c r="BR62" s="63"/>
      <c r="BS62" s="88"/>
      <c r="BT62" s="63"/>
      <c r="BU62" s="63"/>
      <c r="BV62" s="63"/>
      <c r="BW62" s="88"/>
      <c r="BX62" s="63"/>
      <c r="BY62" s="63"/>
      <c r="BZ62" s="63"/>
      <c r="CA62" s="88"/>
      <c r="CB62" s="63"/>
      <c r="CC62" s="63"/>
      <c r="CD62" s="63"/>
      <c r="CE62" s="88"/>
      <c r="CF62" s="63"/>
      <c r="CG62" s="63"/>
      <c r="CH62" s="63"/>
      <c r="CI62" s="88"/>
      <c r="CJ62" s="63"/>
      <c r="CK62" s="63"/>
      <c r="CL62" s="63"/>
      <c r="CM62" s="88"/>
      <c r="CN62" s="63"/>
      <c r="CO62" s="63"/>
      <c r="CP62" s="63"/>
      <c r="CQ62" s="88"/>
      <c r="CR62" s="63"/>
      <c r="CS62" s="63"/>
      <c r="CT62" s="63"/>
      <c r="CU62" s="88"/>
      <c r="CV62" s="63"/>
      <c r="CW62" s="63"/>
      <c r="CX62" s="63"/>
      <c r="CY62" s="88"/>
      <c r="CZ62" s="63">
        <v>200</v>
      </c>
      <c r="DA62" s="63"/>
      <c r="DB62" s="63"/>
      <c r="DC62" s="88"/>
      <c r="DD62" s="63"/>
      <c r="DE62" s="63"/>
      <c r="DF62" s="63"/>
      <c r="DG62" s="88">
        <v>10</v>
      </c>
      <c r="DH62" s="63">
        <v>10</v>
      </c>
      <c r="DI62" s="63"/>
      <c r="DJ62" s="63"/>
      <c r="DK62" s="88"/>
      <c r="DL62" s="63"/>
      <c r="DM62" s="63"/>
      <c r="DN62" s="63"/>
      <c r="DO62" s="88"/>
      <c r="DP62" s="63"/>
      <c r="DQ62" s="63"/>
      <c r="DR62" s="63"/>
      <c r="DS62" s="88"/>
      <c r="DT62" s="63"/>
      <c r="DU62" s="63"/>
      <c r="DV62" s="63"/>
      <c r="DW62" s="88"/>
      <c r="DX62" s="63"/>
      <c r="DY62" s="63"/>
      <c r="DZ62" s="63"/>
      <c r="EA62" s="88"/>
      <c r="EB62" s="63"/>
      <c r="EC62" s="63"/>
      <c r="ED62" s="63"/>
      <c r="EE62" s="88"/>
      <c r="EF62" s="63"/>
      <c r="EG62" s="63"/>
      <c r="EH62" s="63"/>
      <c r="EI62" s="88"/>
      <c r="EJ62" s="63"/>
      <c r="EK62" s="63"/>
      <c r="EL62" s="63"/>
      <c r="EM62" s="88"/>
      <c r="EN62" s="63"/>
      <c r="EO62" s="63"/>
      <c r="EP62" s="63"/>
      <c r="EQ62" s="88"/>
      <c r="ER62" s="63"/>
      <c r="ES62" s="63"/>
      <c r="ET62" s="63"/>
      <c r="EU62" s="88"/>
      <c r="EV62" s="63"/>
      <c r="EW62" s="63"/>
      <c r="EX62" s="63"/>
      <c r="EY62" s="88"/>
      <c r="EZ62" s="63"/>
      <c r="FA62" s="63"/>
      <c r="FB62" s="63"/>
      <c r="FC62" s="88"/>
      <c r="FD62" s="63"/>
      <c r="FE62" s="63"/>
      <c r="FF62" s="63"/>
      <c r="FG62" s="88"/>
      <c r="FH62" s="63"/>
      <c r="FI62" s="63"/>
      <c r="FJ62" s="63"/>
      <c r="FK62" s="88"/>
      <c r="FL62" s="63"/>
      <c r="FM62" s="63"/>
      <c r="FN62" s="63"/>
      <c r="FO62" s="88"/>
      <c r="FP62" s="63"/>
      <c r="FQ62" s="63"/>
      <c r="FR62" s="63"/>
      <c r="FS62" s="198"/>
      <c r="FT62" s="63"/>
      <c r="FU62" s="63"/>
      <c r="FV62" s="187"/>
      <c r="FW62" s="88"/>
      <c r="FX62" s="63"/>
      <c r="FY62" s="63"/>
      <c r="FZ62" s="187"/>
      <c r="GA62" s="88"/>
      <c r="GB62" s="63"/>
      <c r="GC62" s="63"/>
      <c r="GD62" s="187"/>
      <c r="GE62" s="88"/>
      <c r="GF62" s="63"/>
      <c r="GG62" s="63"/>
      <c r="GH62" s="187"/>
      <c r="GI62" s="117">
        <v>10</v>
      </c>
      <c r="GJ62" s="63">
        <v>10</v>
      </c>
      <c r="GK62" s="63">
        <v>19.3</v>
      </c>
      <c r="GL62" s="187">
        <v>19.3</v>
      </c>
      <c r="GM62" s="88"/>
      <c r="GN62" s="63"/>
      <c r="GO62" s="63"/>
      <c r="GP62" s="63"/>
      <c r="GQ62" s="88"/>
      <c r="GR62" s="63"/>
      <c r="GS62" s="63"/>
      <c r="GT62" s="63"/>
      <c r="GU62" s="88"/>
      <c r="GV62" s="63"/>
      <c r="GW62" s="63"/>
      <c r="GX62" s="63"/>
      <c r="GY62" s="88">
        <v>40</v>
      </c>
      <c r="GZ62" s="63">
        <v>40</v>
      </c>
      <c r="HA62" s="63">
        <v>9</v>
      </c>
      <c r="HB62" s="63">
        <v>9</v>
      </c>
      <c r="HC62" s="88"/>
      <c r="HD62" s="63"/>
      <c r="HE62" s="63">
        <v>10.34</v>
      </c>
      <c r="HF62" s="63">
        <v>10.34</v>
      </c>
      <c r="HG62" s="88">
        <v>60</v>
      </c>
      <c r="HH62" s="63"/>
      <c r="HI62" s="63">
        <v>9.9</v>
      </c>
      <c r="HJ62" s="63">
        <v>9.9</v>
      </c>
      <c r="HK62" s="88"/>
      <c r="HL62" s="63"/>
      <c r="HM62" s="63"/>
      <c r="HN62" s="63"/>
      <c r="HO62" s="88">
        <v>50</v>
      </c>
      <c r="HP62" s="63"/>
      <c r="HQ62" s="63">
        <v>13</v>
      </c>
      <c r="HR62" s="63">
        <v>13</v>
      </c>
      <c r="HS62" s="88"/>
      <c r="HT62" s="63"/>
      <c r="HU62" s="63">
        <v>14</v>
      </c>
      <c r="HV62" s="63">
        <v>14</v>
      </c>
      <c r="HW62" s="88"/>
      <c r="HX62" s="63"/>
      <c r="HY62" s="63"/>
      <c r="HZ62" s="63"/>
      <c r="IA62" s="88"/>
      <c r="IB62" s="63"/>
      <c r="IC62" s="63"/>
      <c r="ID62" s="63"/>
      <c r="IE62" s="88">
        <v>20</v>
      </c>
      <c r="IF62" s="63">
        <v>20</v>
      </c>
      <c r="IG62" s="63"/>
      <c r="IH62" s="63"/>
      <c r="II62" s="88"/>
      <c r="IJ62" s="63"/>
      <c r="IK62" s="63"/>
      <c r="IL62" s="63"/>
      <c r="IM62" s="88">
        <v>20</v>
      </c>
      <c r="IN62" s="63"/>
      <c r="IO62" s="63"/>
      <c r="IP62" s="63"/>
      <c r="IQ62" s="88"/>
      <c r="IR62" s="63"/>
      <c r="IS62" s="63"/>
      <c r="IT62" s="63"/>
      <c r="IU62" s="88"/>
      <c r="IV62" s="63"/>
      <c r="IW62" s="63"/>
      <c r="IX62" s="63"/>
      <c r="IY62" s="88"/>
      <c r="IZ62" s="63"/>
      <c r="JA62" s="63"/>
      <c r="JB62" s="63"/>
      <c r="JC62" s="88"/>
      <c r="JD62" s="63"/>
      <c r="JE62" s="63"/>
      <c r="JF62" s="63"/>
      <c r="JG62" s="88"/>
      <c r="JH62" s="63"/>
      <c r="JI62" s="63"/>
      <c r="JJ62" s="63"/>
      <c r="JK62" s="88"/>
      <c r="JL62" s="63"/>
      <c r="JM62" s="63"/>
      <c r="JN62" s="63"/>
      <c r="JO62" s="88"/>
      <c r="JP62" s="63"/>
      <c r="JQ62" s="63"/>
      <c r="JR62" s="63"/>
      <c r="JS62" s="88"/>
      <c r="JT62" s="63"/>
      <c r="JU62" s="63"/>
      <c r="JV62" s="63"/>
      <c r="JW62" s="63"/>
      <c r="JX62" s="63"/>
      <c r="JY62" s="63"/>
      <c r="JZ62" s="63"/>
      <c r="KA62" s="88">
        <v>13</v>
      </c>
      <c r="KB62" s="63">
        <v>13</v>
      </c>
      <c r="KC62" s="63">
        <v>9.9499999999999993</v>
      </c>
      <c r="KD62" s="187">
        <v>9.9499999999999993</v>
      </c>
      <c r="KE62" s="88"/>
      <c r="KF62" s="63"/>
      <c r="KG62" s="63">
        <v>9.34</v>
      </c>
      <c r="KH62" s="187">
        <v>9.34</v>
      </c>
      <c r="KI62" s="88"/>
      <c r="KJ62" s="63"/>
      <c r="KK62" s="63">
        <v>4.9000000000000004</v>
      </c>
      <c r="KL62" s="187">
        <v>4.9000000000000004</v>
      </c>
      <c r="KM62" s="88"/>
      <c r="KN62" s="63"/>
      <c r="KO62" s="63">
        <v>2.1</v>
      </c>
      <c r="KP62" s="187">
        <v>2.1</v>
      </c>
      <c r="KQ62" s="88"/>
      <c r="KR62" s="63"/>
      <c r="KS62" s="63"/>
      <c r="KT62" s="187"/>
      <c r="KU62" s="88"/>
      <c r="KV62" s="63"/>
      <c r="KW62" s="63"/>
      <c r="KX62" s="187"/>
      <c r="KY62" s="88"/>
      <c r="KZ62" s="63"/>
      <c r="LA62" s="63"/>
      <c r="LB62" s="187"/>
      <c r="LC62" s="88"/>
      <c r="LD62" s="63"/>
      <c r="LE62" s="63"/>
      <c r="LF62" s="187"/>
      <c r="LG62" s="88">
        <v>50</v>
      </c>
      <c r="LH62" s="63"/>
      <c r="LI62" s="63">
        <v>29.42</v>
      </c>
      <c r="LJ62" s="187">
        <v>29.42</v>
      </c>
      <c r="LK62" s="88"/>
      <c r="LL62" s="63"/>
      <c r="LM62" s="63"/>
      <c r="LN62" s="187"/>
      <c r="LO62" s="88">
        <v>30</v>
      </c>
      <c r="LP62" s="63">
        <v>30</v>
      </c>
      <c r="LQ62" s="63">
        <v>13</v>
      </c>
      <c r="LR62" s="187">
        <v>13</v>
      </c>
      <c r="LS62" s="88"/>
      <c r="LT62" s="63"/>
      <c r="LU62" s="63"/>
      <c r="LV62" s="187"/>
      <c r="LW62" s="88"/>
      <c r="LX62" s="63"/>
      <c r="LY62" s="63">
        <v>44.29</v>
      </c>
      <c r="LZ62" s="187">
        <v>19.5</v>
      </c>
      <c r="MA62" s="88"/>
      <c r="MB62" s="63"/>
      <c r="MC62" s="63"/>
      <c r="MD62" s="187"/>
      <c r="ME62" s="88"/>
      <c r="MF62" s="63">
        <v>70</v>
      </c>
      <c r="MG62" s="63">
        <v>40.97</v>
      </c>
      <c r="MH62" s="187">
        <v>57.22</v>
      </c>
      <c r="MI62" s="88"/>
      <c r="MJ62" s="63"/>
      <c r="MK62" s="63"/>
      <c r="ML62" s="187"/>
      <c r="MM62" s="88"/>
      <c r="MN62" s="63"/>
      <c r="MO62" s="63"/>
      <c r="MP62" s="187"/>
      <c r="MQ62" s="88"/>
      <c r="MR62" s="63"/>
      <c r="MS62" s="63"/>
      <c r="MT62" s="187"/>
      <c r="MU62" s="88"/>
      <c r="MV62" s="63"/>
      <c r="MW62" s="63"/>
      <c r="MX62" s="187"/>
      <c r="MY62" s="88"/>
      <c r="MZ62" s="63"/>
      <c r="NA62" s="63"/>
      <c r="NB62" s="187"/>
      <c r="NC62" s="88"/>
      <c r="ND62" s="63">
        <v>100</v>
      </c>
      <c r="NE62" s="63">
        <v>177.32</v>
      </c>
      <c r="NF62" s="187">
        <v>177.32</v>
      </c>
      <c r="NG62" s="88"/>
      <c r="NH62" s="63"/>
      <c r="NI62" s="63"/>
      <c r="NJ62" s="187"/>
      <c r="NK62" s="88"/>
      <c r="NL62" s="63"/>
      <c r="NM62" s="63"/>
      <c r="NN62" s="187"/>
      <c r="NO62" s="88"/>
      <c r="NP62" s="63"/>
      <c r="NQ62" s="63"/>
      <c r="NR62" s="187"/>
      <c r="NS62" s="88"/>
      <c r="NT62" s="63"/>
      <c r="NU62" s="63"/>
      <c r="NV62" s="187"/>
      <c r="NW62" s="88"/>
      <c r="NX62" s="63"/>
      <c r="NY62" s="63"/>
      <c r="NZ62" s="187"/>
      <c r="OA62" s="88"/>
      <c r="OB62" s="63"/>
      <c r="OC62" s="63"/>
      <c r="OD62" s="63"/>
      <c r="OE62" s="88"/>
      <c r="OF62" s="63"/>
      <c r="OG62" s="63"/>
      <c r="OH62" s="63"/>
      <c r="OI62" s="88"/>
      <c r="OJ62" s="63"/>
      <c r="OK62" s="63"/>
      <c r="OL62" s="63"/>
      <c r="OM62" s="88"/>
      <c r="ON62" s="63"/>
      <c r="OO62" s="63"/>
      <c r="OP62" s="63"/>
      <c r="OQ62" s="198"/>
      <c r="OR62" s="63"/>
      <c r="OS62" s="63"/>
      <c r="OT62" s="63"/>
      <c r="OU62" s="88"/>
      <c r="OV62" s="63"/>
      <c r="OW62" s="63"/>
      <c r="OX62" s="63"/>
      <c r="OY62" s="198"/>
      <c r="OZ62" s="63"/>
      <c r="PA62" s="63"/>
      <c r="PB62" s="63"/>
      <c r="PC62" s="88"/>
      <c r="PD62" s="63"/>
      <c r="PE62" s="63"/>
      <c r="PF62" s="63"/>
      <c r="PG62" s="198"/>
      <c r="PH62" s="63"/>
      <c r="PI62" s="63"/>
      <c r="PJ62" s="63"/>
      <c r="PK62" s="88"/>
      <c r="PL62" s="63"/>
      <c r="PM62" s="63"/>
      <c r="PN62" s="63"/>
      <c r="PO62" s="198"/>
      <c r="PP62" s="63"/>
      <c r="PQ62" s="63"/>
      <c r="PR62" s="63"/>
      <c r="PS62" s="88"/>
      <c r="PT62" s="63"/>
      <c r="PU62" s="63"/>
      <c r="PV62" s="63"/>
      <c r="PW62" s="198"/>
      <c r="PX62" s="63"/>
      <c r="PY62" s="63"/>
      <c r="PZ62" s="63"/>
      <c r="QA62" s="88"/>
      <c r="QB62" s="63"/>
      <c r="QC62" s="63"/>
      <c r="QD62" s="63"/>
      <c r="QE62" s="198"/>
      <c r="QF62" s="63"/>
      <c r="QG62" s="63"/>
      <c r="QH62" s="63"/>
      <c r="QI62" s="88"/>
      <c r="QJ62" s="63"/>
      <c r="QK62" s="63"/>
      <c r="QL62" s="63"/>
      <c r="QM62" s="198">
        <v>0</v>
      </c>
      <c r="QN62" s="63">
        <v>0</v>
      </c>
      <c r="QO62" s="63">
        <v>130</v>
      </c>
      <c r="QP62" s="63">
        <v>130</v>
      </c>
      <c r="QQ62" s="198"/>
      <c r="QR62" s="63"/>
      <c r="QS62" s="63"/>
      <c r="QT62" s="63"/>
      <c r="QU62" s="198"/>
      <c r="QV62" s="63"/>
      <c r="QW62" s="63"/>
      <c r="QX62" s="63"/>
      <c r="QY62" s="198"/>
      <c r="QZ62" s="63"/>
      <c r="RA62" s="63"/>
      <c r="RB62" s="63"/>
      <c r="RC62" s="88">
        <v>200</v>
      </c>
      <c r="RD62" s="63">
        <v>200</v>
      </c>
      <c r="RE62" s="63">
        <v>155.94999999999999</v>
      </c>
      <c r="RF62" s="63">
        <v>155.94999999999999</v>
      </c>
      <c r="RG62" s="198"/>
      <c r="RH62" s="63"/>
      <c r="RI62" s="63"/>
      <c r="RJ62" s="63"/>
      <c r="RK62" s="88"/>
      <c r="RL62" s="63"/>
      <c r="RM62" s="63"/>
      <c r="RN62" s="63"/>
      <c r="RO62" s="198"/>
      <c r="RP62" s="63"/>
      <c r="RQ62" s="63"/>
      <c r="RR62" s="63"/>
      <c r="RS62" s="198"/>
      <c r="RT62" s="63"/>
      <c r="RU62" s="63"/>
      <c r="RV62" s="63"/>
      <c r="RW62" s="63"/>
      <c r="RX62" s="63"/>
      <c r="RY62" s="63"/>
      <c r="RZ62" s="63"/>
      <c r="SA62" s="88"/>
      <c r="SB62" s="63"/>
      <c r="SC62" s="63"/>
      <c r="SD62" s="63"/>
      <c r="SE62" s="198"/>
      <c r="SF62" s="63"/>
      <c r="SG62" s="63"/>
      <c r="SH62" s="63"/>
      <c r="SI62" s="198"/>
      <c r="SJ62" s="63"/>
      <c r="SK62" s="63"/>
      <c r="SL62" s="63"/>
      <c r="SM62" s="198"/>
      <c r="SN62" s="63"/>
      <c r="SO62" s="63"/>
      <c r="SP62" s="63"/>
      <c r="SQ62" s="198"/>
      <c r="SR62" s="63"/>
      <c r="SS62" s="63"/>
      <c r="ST62" s="63"/>
      <c r="SU62" s="198"/>
      <c r="SV62" s="63"/>
      <c r="SW62" s="63"/>
      <c r="SX62" s="63"/>
      <c r="SY62" s="198"/>
      <c r="SZ62" s="63"/>
      <c r="TA62" s="63"/>
      <c r="TB62" s="198"/>
      <c r="TC62" s="198"/>
      <c r="TD62" s="63"/>
      <c r="TE62" s="63"/>
      <c r="TF62" s="63"/>
      <c r="TG62" s="198">
        <v>120</v>
      </c>
      <c r="TH62" s="63">
        <v>40</v>
      </c>
      <c r="TI62" s="63">
        <v>107.7</v>
      </c>
      <c r="TJ62" s="89">
        <v>44.7</v>
      </c>
      <c r="TK62" s="198"/>
      <c r="TL62" s="63"/>
      <c r="TM62" s="63"/>
      <c r="TN62" s="89"/>
      <c r="TO62" s="198"/>
      <c r="TP62" s="63"/>
      <c r="TQ62" s="63"/>
      <c r="TR62" s="89"/>
      <c r="TS62" s="267"/>
      <c r="TT62" s="267"/>
      <c r="TU62" s="267"/>
      <c r="TV62" s="267"/>
      <c r="TW62" s="267"/>
      <c r="TX62" s="267"/>
      <c r="TY62" s="267"/>
    </row>
    <row r="63" spans="1:546" outlineLevel="2" x14ac:dyDescent="0.2">
      <c r="A63" s="101" t="s">
        <v>382</v>
      </c>
      <c r="B63" s="102" t="s">
        <v>383</v>
      </c>
      <c r="C63" s="186">
        <f t="shared" si="1741"/>
        <v>3550</v>
      </c>
      <c r="D63" s="186">
        <f t="shared" si="1742"/>
        <v>4600</v>
      </c>
      <c r="E63" s="186">
        <f t="shared" si="1743"/>
        <v>2884.4399999999996</v>
      </c>
      <c r="F63" s="186">
        <f t="shared" si="1744"/>
        <v>2884.4399999999996</v>
      </c>
      <c r="G63" s="88"/>
      <c r="H63" s="63"/>
      <c r="I63" s="63"/>
      <c r="J63" s="63"/>
      <c r="K63" s="88">
        <v>3000</v>
      </c>
      <c r="L63" s="63">
        <v>4000</v>
      </c>
      <c r="M63" s="63">
        <v>2373.2399999999998</v>
      </c>
      <c r="N63" s="63">
        <v>2373.2399999999998</v>
      </c>
      <c r="O63" s="88"/>
      <c r="P63" s="63"/>
      <c r="Q63" s="63"/>
      <c r="R63" s="63"/>
      <c r="S63" s="88"/>
      <c r="T63" s="63"/>
      <c r="U63" s="63"/>
      <c r="V63" s="63"/>
      <c r="W63" s="88"/>
      <c r="X63" s="63"/>
      <c r="Y63" s="63"/>
      <c r="Z63" s="63"/>
      <c r="AA63" s="88"/>
      <c r="AB63" s="63"/>
      <c r="AC63" s="63"/>
      <c r="AD63" s="63"/>
      <c r="AE63" s="88"/>
      <c r="AF63" s="63"/>
      <c r="AG63" s="63"/>
      <c r="AH63" s="63"/>
      <c r="AI63" s="88"/>
      <c r="AJ63" s="63"/>
      <c r="AK63" s="63"/>
      <c r="AL63" s="63"/>
      <c r="AM63" s="88"/>
      <c r="AN63" s="63"/>
      <c r="AO63" s="63"/>
      <c r="AP63" s="63"/>
      <c r="AQ63" s="88"/>
      <c r="AR63" s="63"/>
      <c r="AS63" s="63"/>
      <c r="AT63" s="63"/>
      <c r="AU63" s="88"/>
      <c r="AV63" s="63"/>
      <c r="AW63" s="63"/>
      <c r="AX63" s="63"/>
      <c r="AY63" s="88"/>
      <c r="AZ63" s="63"/>
      <c r="BA63" s="63"/>
      <c r="BB63" s="63"/>
      <c r="BC63" s="88"/>
      <c r="BD63" s="63"/>
      <c r="BE63" s="63"/>
      <c r="BF63" s="63"/>
      <c r="BG63" s="88"/>
      <c r="BH63" s="63"/>
      <c r="BI63" s="63"/>
      <c r="BJ63" s="63"/>
      <c r="BK63" s="88"/>
      <c r="BL63" s="63"/>
      <c r="BM63" s="63"/>
      <c r="BN63" s="63"/>
      <c r="BO63" s="88"/>
      <c r="BP63" s="63"/>
      <c r="BQ63" s="63"/>
      <c r="BR63" s="63"/>
      <c r="BS63" s="88"/>
      <c r="BT63" s="63"/>
      <c r="BU63" s="63"/>
      <c r="BV63" s="63"/>
      <c r="BW63" s="88"/>
      <c r="BX63" s="63"/>
      <c r="BY63" s="63"/>
      <c r="BZ63" s="63"/>
      <c r="CA63" s="88"/>
      <c r="CB63" s="63"/>
      <c r="CC63" s="63"/>
      <c r="CD63" s="63"/>
      <c r="CE63" s="88"/>
      <c r="CF63" s="63"/>
      <c r="CG63" s="63"/>
      <c r="CH63" s="63"/>
      <c r="CI63" s="88"/>
      <c r="CJ63" s="63"/>
      <c r="CK63" s="63"/>
      <c r="CL63" s="63"/>
      <c r="CM63" s="88"/>
      <c r="CN63" s="63"/>
      <c r="CO63" s="63"/>
      <c r="CP63" s="63"/>
      <c r="CQ63" s="88"/>
      <c r="CR63" s="63"/>
      <c r="CS63" s="63"/>
      <c r="CT63" s="63"/>
      <c r="CU63" s="88"/>
      <c r="CV63" s="63"/>
      <c r="CW63" s="63"/>
      <c r="CX63" s="63"/>
      <c r="CY63" s="88"/>
      <c r="CZ63" s="63"/>
      <c r="DA63" s="63"/>
      <c r="DB63" s="63"/>
      <c r="DC63" s="88"/>
      <c r="DD63" s="63"/>
      <c r="DE63" s="63"/>
      <c r="DF63" s="63"/>
      <c r="DG63" s="88"/>
      <c r="DH63" s="63"/>
      <c r="DI63" s="63"/>
      <c r="DJ63" s="63"/>
      <c r="DK63" s="88"/>
      <c r="DL63" s="63"/>
      <c r="DM63" s="63"/>
      <c r="DN63" s="63"/>
      <c r="DO63" s="88"/>
      <c r="DP63" s="63"/>
      <c r="DQ63" s="63"/>
      <c r="DR63" s="63"/>
      <c r="DS63" s="88"/>
      <c r="DT63" s="63"/>
      <c r="DU63" s="63"/>
      <c r="DV63" s="63"/>
      <c r="DW63" s="88"/>
      <c r="DX63" s="63"/>
      <c r="DY63" s="63"/>
      <c r="DZ63" s="63"/>
      <c r="EA63" s="88"/>
      <c r="EB63" s="63"/>
      <c r="EC63" s="63"/>
      <c r="ED63" s="63"/>
      <c r="EE63" s="88"/>
      <c r="EF63" s="63"/>
      <c r="EG63" s="63"/>
      <c r="EH63" s="63"/>
      <c r="EI63" s="88"/>
      <c r="EJ63" s="63"/>
      <c r="EK63" s="63"/>
      <c r="EL63" s="63"/>
      <c r="EM63" s="88"/>
      <c r="EN63" s="63"/>
      <c r="EO63" s="63"/>
      <c r="EP63" s="63"/>
      <c r="EQ63" s="88"/>
      <c r="ER63" s="63"/>
      <c r="ES63" s="63"/>
      <c r="ET63" s="63"/>
      <c r="EU63" s="88"/>
      <c r="EV63" s="63"/>
      <c r="EW63" s="63"/>
      <c r="EX63" s="63"/>
      <c r="EY63" s="88"/>
      <c r="EZ63" s="63"/>
      <c r="FA63" s="63"/>
      <c r="FB63" s="63"/>
      <c r="FC63" s="88"/>
      <c r="FD63" s="63"/>
      <c r="FE63" s="63"/>
      <c r="FF63" s="63"/>
      <c r="FG63" s="88"/>
      <c r="FH63" s="63"/>
      <c r="FI63" s="63"/>
      <c r="FJ63" s="63"/>
      <c r="FK63" s="88"/>
      <c r="FL63" s="63"/>
      <c r="FM63" s="63"/>
      <c r="FN63" s="63"/>
      <c r="FO63" s="88"/>
      <c r="FP63" s="63"/>
      <c r="FQ63" s="63"/>
      <c r="FR63" s="63"/>
      <c r="FS63" s="198"/>
      <c r="FT63" s="63"/>
      <c r="FU63" s="63"/>
      <c r="FV63" s="187"/>
      <c r="FW63" s="88"/>
      <c r="FX63" s="63"/>
      <c r="FY63" s="63"/>
      <c r="FZ63" s="187"/>
      <c r="GA63" s="88"/>
      <c r="GB63" s="63"/>
      <c r="GC63" s="63"/>
      <c r="GD63" s="187"/>
      <c r="GE63" s="88"/>
      <c r="GF63" s="63"/>
      <c r="GG63" s="63"/>
      <c r="GH63" s="187"/>
      <c r="GI63" s="117"/>
      <c r="GJ63" s="63"/>
      <c r="GK63" s="63"/>
      <c r="GL63" s="187"/>
      <c r="GM63" s="88"/>
      <c r="GN63" s="63"/>
      <c r="GO63" s="63"/>
      <c r="GP63" s="63"/>
      <c r="GQ63" s="88"/>
      <c r="GR63" s="63"/>
      <c r="GS63" s="63"/>
      <c r="GT63" s="63"/>
      <c r="GU63" s="88"/>
      <c r="GV63" s="63"/>
      <c r="GW63" s="63"/>
      <c r="GX63" s="63"/>
      <c r="GY63" s="88"/>
      <c r="GZ63" s="63"/>
      <c r="HA63" s="63"/>
      <c r="HB63" s="63"/>
      <c r="HC63" s="88"/>
      <c r="HD63" s="63"/>
      <c r="HE63" s="63"/>
      <c r="HF63" s="63"/>
      <c r="HG63" s="88"/>
      <c r="HH63" s="63"/>
      <c r="HI63" s="63"/>
      <c r="HJ63" s="63"/>
      <c r="HK63" s="88"/>
      <c r="HL63" s="63"/>
      <c r="HM63" s="63"/>
      <c r="HN63" s="63"/>
      <c r="HO63" s="88"/>
      <c r="HP63" s="63"/>
      <c r="HQ63" s="63"/>
      <c r="HR63" s="63"/>
      <c r="HS63" s="88"/>
      <c r="HT63" s="63"/>
      <c r="HU63" s="63"/>
      <c r="HV63" s="63"/>
      <c r="HW63" s="88"/>
      <c r="HX63" s="63"/>
      <c r="HY63" s="63"/>
      <c r="HZ63" s="63"/>
      <c r="IA63" s="88"/>
      <c r="IB63" s="63"/>
      <c r="IC63" s="63"/>
      <c r="ID63" s="63"/>
      <c r="IE63" s="88"/>
      <c r="IF63" s="63"/>
      <c r="IG63" s="63"/>
      <c r="IH63" s="63"/>
      <c r="II63" s="88"/>
      <c r="IJ63" s="63"/>
      <c r="IK63" s="63"/>
      <c r="IL63" s="63"/>
      <c r="IM63" s="88"/>
      <c r="IN63" s="63"/>
      <c r="IO63" s="63"/>
      <c r="IP63" s="63"/>
      <c r="IQ63" s="88"/>
      <c r="IR63" s="63"/>
      <c r="IS63" s="63"/>
      <c r="IT63" s="63"/>
      <c r="IU63" s="88"/>
      <c r="IV63" s="63"/>
      <c r="IW63" s="63"/>
      <c r="IX63" s="63"/>
      <c r="IY63" s="88"/>
      <c r="IZ63" s="63"/>
      <c r="JA63" s="63"/>
      <c r="JB63" s="63"/>
      <c r="JC63" s="88"/>
      <c r="JD63" s="63"/>
      <c r="JE63" s="63"/>
      <c r="JF63" s="63"/>
      <c r="JG63" s="88"/>
      <c r="JH63" s="63"/>
      <c r="JI63" s="63"/>
      <c r="JJ63" s="63"/>
      <c r="JK63" s="88"/>
      <c r="JL63" s="63"/>
      <c r="JM63" s="63"/>
      <c r="JN63" s="63"/>
      <c r="JO63" s="88"/>
      <c r="JP63" s="63"/>
      <c r="JQ63" s="63"/>
      <c r="JR63" s="63"/>
      <c r="JS63" s="88"/>
      <c r="JT63" s="63"/>
      <c r="JU63" s="63"/>
      <c r="JV63" s="63"/>
      <c r="JW63" s="63"/>
      <c r="JX63" s="63"/>
      <c r="JY63" s="63"/>
      <c r="JZ63" s="63"/>
      <c r="KA63" s="88"/>
      <c r="KB63" s="63"/>
      <c r="KC63" s="63"/>
      <c r="KD63" s="187"/>
      <c r="KE63" s="88"/>
      <c r="KF63" s="63"/>
      <c r="KG63" s="63"/>
      <c r="KH63" s="187"/>
      <c r="KI63" s="88"/>
      <c r="KJ63" s="63"/>
      <c r="KK63" s="63"/>
      <c r="KL63" s="187"/>
      <c r="KM63" s="88"/>
      <c r="KN63" s="63"/>
      <c r="KO63" s="63"/>
      <c r="KP63" s="187"/>
      <c r="KQ63" s="88"/>
      <c r="KR63" s="63"/>
      <c r="KS63" s="63"/>
      <c r="KT63" s="187"/>
      <c r="KU63" s="88"/>
      <c r="KV63" s="63"/>
      <c r="KW63" s="63"/>
      <c r="KX63" s="187"/>
      <c r="KY63" s="88"/>
      <c r="KZ63" s="63"/>
      <c r="LA63" s="63"/>
      <c r="LB63" s="187"/>
      <c r="LC63" s="88"/>
      <c r="LD63" s="63"/>
      <c r="LE63" s="63"/>
      <c r="LF63" s="187"/>
      <c r="LG63" s="88"/>
      <c r="LH63" s="63"/>
      <c r="LI63" s="63"/>
      <c r="LJ63" s="187"/>
      <c r="LK63" s="88"/>
      <c r="LL63" s="63"/>
      <c r="LM63" s="63"/>
      <c r="LN63" s="187"/>
      <c r="LO63" s="88"/>
      <c r="LP63" s="63"/>
      <c r="LQ63" s="63"/>
      <c r="LR63" s="187"/>
      <c r="LS63" s="88"/>
      <c r="LT63" s="63"/>
      <c r="LU63" s="63"/>
      <c r="LV63" s="187"/>
      <c r="LW63" s="88"/>
      <c r="LX63" s="63"/>
      <c r="LY63" s="63"/>
      <c r="LZ63" s="187"/>
      <c r="MA63" s="88"/>
      <c r="MB63" s="63"/>
      <c r="MC63" s="63"/>
      <c r="MD63" s="187"/>
      <c r="ME63" s="88"/>
      <c r="MF63" s="63"/>
      <c r="MG63" s="63"/>
      <c r="MH63" s="187"/>
      <c r="MI63" s="88"/>
      <c r="MJ63" s="63"/>
      <c r="MK63" s="63"/>
      <c r="ML63" s="187"/>
      <c r="MM63" s="88"/>
      <c r="MN63" s="63"/>
      <c r="MO63" s="63"/>
      <c r="MP63" s="187"/>
      <c r="MQ63" s="88"/>
      <c r="MR63" s="63"/>
      <c r="MS63" s="63"/>
      <c r="MT63" s="187"/>
      <c r="MU63" s="88"/>
      <c r="MV63" s="63"/>
      <c r="MW63" s="63"/>
      <c r="MX63" s="187"/>
      <c r="MY63" s="88"/>
      <c r="MZ63" s="63"/>
      <c r="NA63" s="63"/>
      <c r="NB63" s="187"/>
      <c r="NC63" s="88"/>
      <c r="ND63" s="63"/>
      <c r="NE63" s="63"/>
      <c r="NF63" s="187"/>
      <c r="NG63" s="88"/>
      <c r="NH63" s="63"/>
      <c r="NI63" s="63"/>
      <c r="NJ63" s="187"/>
      <c r="NK63" s="88"/>
      <c r="NL63" s="63"/>
      <c r="NM63" s="63"/>
      <c r="NN63" s="187"/>
      <c r="NO63" s="88"/>
      <c r="NP63" s="63"/>
      <c r="NQ63" s="63"/>
      <c r="NR63" s="187"/>
      <c r="NS63" s="88"/>
      <c r="NT63" s="63"/>
      <c r="NU63" s="63"/>
      <c r="NV63" s="187"/>
      <c r="NW63" s="88"/>
      <c r="NX63" s="63"/>
      <c r="NY63" s="63"/>
      <c r="NZ63" s="187"/>
      <c r="OA63" s="88"/>
      <c r="OB63" s="63"/>
      <c r="OC63" s="63"/>
      <c r="OD63" s="63"/>
      <c r="OE63" s="88"/>
      <c r="OF63" s="63"/>
      <c r="OG63" s="63"/>
      <c r="OH63" s="63"/>
      <c r="OI63" s="88"/>
      <c r="OJ63" s="63"/>
      <c r="OK63" s="63"/>
      <c r="OL63" s="63"/>
      <c r="OM63" s="88"/>
      <c r="ON63" s="63"/>
      <c r="OO63" s="63"/>
      <c r="OP63" s="63"/>
      <c r="OQ63" s="198"/>
      <c r="OR63" s="63"/>
      <c r="OS63" s="63"/>
      <c r="OT63" s="63"/>
      <c r="OU63" s="88"/>
      <c r="OV63" s="63"/>
      <c r="OW63" s="63"/>
      <c r="OX63" s="63"/>
      <c r="OY63" s="198"/>
      <c r="OZ63" s="63"/>
      <c r="PA63" s="63"/>
      <c r="PB63" s="63"/>
      <c r="PC63" s="88"/>
      <c r="PD63" s="63"/>
      <c r="PE63" s="63"/>
      <c r="PF63" s="63"/>
      <c r="PG63" s="198"/>
      <c r="PH63" s="63"/>
      <c r="PI63" s="63"/>
      <c r="PJ63" s="63"/>
      <c r="PK63" s="88"/>
      <c r="PL63" s="63"/>
      <c r="PM63" s="63"/>
      <c r="PN63" s="63"/>
      <c r="PO63" s="198"/>
      <c r="PP63" s="63"/>
      <c r="PQ63" s="63"/>
      <c r="PR63" s="63"/>
      <c r="PS63" s="88"/>
      <c r="PT63" s="63"/>
      <c r="PU63" s="63"/>
      <c r="PV63" s="63"/>
      <c r="PW63" s="198"/>
      <c r="PX63" s="63"/>
      <c r="PY63" s="63"/>
      <c r="PZ63" s="63"/>
      <c r="QA63" s="88"/>
      <c r="QB63" s="63"/>
      <c r="QC63" s="63"/>
      <c r="QD63" s="63"/>
      <c r="QE63" s="198"/>
      <c r="QF63" s="63"/>
      <c r="QG63" s="63"/>
      <c r="QH63" s="63"/>
      <c r="QI63" s="88"/>
      <c r="QJ63" s="63"/>
      <c r="QK63" s="63"/>
      <c r="QL63" s="63"/>
      <c r="QM63" s="198">
        <v>300</v>
      </c>
      <c r="QN63" s="63">
        <v>150</v>
      </c>
      <c r="QO63" s="63">
        <v>246.02</v>
      </c>
      <c r="QP63" s="63">
        <v>246.02</v>
      </c>
      <c r="QQ63" s="198"/>
      <c r="QR63" s="63"/>
      <c r="QS63" s="63"/>
      <c r="QT63" s="63"/>
      <c r="QU63" s="198"/>
      <c r="QV63" s="63"/>
      <c r="QW63" s="63"/>
      <c r="QX63" s="63"/>
      <c r="QY63" s="198"/>
      <c r="QZ63" s="63"/>
      <c r="RA63" s="63"/>
      <c r="RB63" s="63"/>
      <c r="RC63" s="88"/>
      <c r="RD63" s="63"/>
      <c r="RE63" s="63"/>
      <c r="RF63" s="63"/>
      <c r="RG63" s="198"/>
      <c r="RH63" s="63"/>
      <c r="RI63" s="63"/>
      <c r="RJ63" s="63"/>
      <c r="RK63" s="88"/>
      <c r="RL63" s="63"/>
      <c r="RM63" s="63"/>
      <c r="RN63" s="63"/>
      <c r="RO63" s="198"/>
      <c r="RP63" s="63"/>
      <c r="RQ63" s="63"/>
      <c r="RR63" s="63"/>
      <c r="RS63" s="198"/>
      <c r="RT63" s="63"/>
      <c r="RU63" s="63"/>
      <c r="RV63" s="63"/>
      <c r="RW63" s="63"/>
      <c r="RX63" s="63"/>
      <c r="RY63" s="63"/>
      <c r="RZ63" s="63"/>
      <c r="SA63" s="88"/>
      <c r="SB63" s="63"/>
      <c r="SC63" s="63"/>
      <c r="SD63" s="63"/>
      <c r="SE63" s="198"/>
      <c r="SF63" s="63"/>
      <c r="SG63" s="63"/>
      <c r="SH63" s="63"/>
      <c r="SI63" s="198"/>
      <c r="SJ63" s="63"/>
      <c r="SK63" s="63"/>
      <c r="SL63" s="63"/>
      <c r="SM63" s="198"/>
      <c r="SN63" s="63"/>
      <c r="SO63" s="63"/>
      <c r="SP63" s="63"/>
      <c r="SQ63" s="198"/>
      <c r="SR63" s="63"/>
      <c r="SS63" s="63"/>
      <c r="ST63" s="63"/>
      <c r="SU63" s="198"/>
      <c r="SV63" s="63">
        <v>200</v>
      </c>
      <c r="SW63" s="63">
        <v>0</v>
      </c>
      <c r="SX63" s="63">
        <v>0</v>
      </c>
      <c r="SY63" s="198"/>
      <c r="SZ63" s="63"/>
      <c r="TA63" s="63"/>
      <c r="TB63" s="198"/>
      <c r="TC63" s="198"/>
      <c r="TD63" s="63"/>
      <c r="TE63" s="63"/>
      <c r="TF63" s="63"/>
      <c r="TG63" s="198">
        <v>250</v>
      </c>
      <c r="TH63" s="63">
        <v>250</v>
      </c>
      <c r="TI63" s="63">
        <v>265.18</v>
      </c>
      <c r="TJ63" s="89">
        <v>265.18</v>
      </c>
      <c r="TK63" s="198"/>
      <c r="TL63" s="63"/>
      <c r="TM63" s="63"/>
      <c r="TN63" s="89"/>
      <c r="TO63" s="198"/>
      <c r="TP63" s="63"/>
      <c r="TQ63" s="63"/>
      <c r="TR63" s="89"/>
      <c r="TS63" s="267"/>
      <c r="TT63" s="267"/>
      <c r="TU63" s="267"/>
      <c r="TV63" s="267"/>
      <c r="TW63" s="267"/>
      <c r="TX63" s="267"/>
      <c r="TY63" s="267"/>
    </row>
    <row r="64" spans="1:546" outlineLevel="2" x14ac:dyDescent="0.2">
      <c r="A64" s="101" t="s">
        <v>384</v>
      </c>
      <c r="B64" s="102" t="s">
        <v>385</v>
      </c>
      <c r="C64" s="186">
        <f t="shared" si="1741"/>
        <v>29560</v>
      </c>
      <c r="D64" s="186">
        <f t="shared" si="1742"/>
        <v>25260</v>
      </c>
      <c r="E64" s="186">
        <f t="shared" si="1743"/>
        <v>19939.519999999993</v>
      </c>
      <c r="F64" s="186">
        <f t="shared" si="1744"/>
        <v>23393.399999999991</v>
      </c>
      <c r="G64" s="88">
        <v>1000</v>
      </c>
      <c r="H64" s="63">
        <v>1000</v>
      </c>
      <c r="I64" s="63">
        <v>20</v>
      </c>
      <c r="J64" s="63">
        <v>20</v>
      </c>
      <c r="K64" s="88">
        <v>11000</v>
      </c>
      <c r="L64" s="63">
        <v>11000</v>
      </c>
      <c r="M64" s="63">
        <v>8827.36</v>
      </c>
      <c r="N64" s="63">
        <v>12350.24</v>
      </c>
      <c r="O64" s="88"/>
      <c r="P64" s="63"/>
      <c r="Q64" s="63"/>
      <c r="R64" s="63"/>
      <c r="S64" s="88"/>
      <c r="T64" s="63"/>
      <c r="U64" s="63"/>
      <c r="V64" s="63"/>
      <c r="W64" s="88">
        <v>5300</v>
      </c>
      <c r="X64" s="63">
        <v>4000</v>
      </c>
      <c r="Y64" s="63">
        <v>5310.5</v>
      </c>
      <c r="Z64" s="63">
        <v>5310.5</v>
      </c>
      <c r="AA64" s="88"/>
      <c r="AB64" s="63"/>
      <c r="AC64" s="63"/>
      <c r="AD64" s="63"/>
      <c r="AE64" s="88"/>
      <c r="AF64" s="63"/>
      <c r="AG64" s="63"/>
      <c r="AH64" s="63"/>
      <c r="AI64" s="88"/>
      <c r="AJ64" s="63">
        <v>80</v>
      </c>
      <c r="AK64" s="63"/>
      <c r="AL64" s="63"/>
      <c r="AM64" s="88"/>
      <c r="AN64" s="63"/>
      <c r="AO64" s="63"/>
      <c r="AP64" s="63"/>
      <c r="AQ64" s="88"/>
      <c r="AR64" s="63"/>
      <c r="AS64" s="63"/>
      <c r="AT64" s="63"/>
      <c r="AU64" s="88"/>
      <c r="AV64" s="63"/>
      <c r="AW64" s="63"/>
      <c r="AX64" s="63"/>
      <c r="AY64" s="88"/>
      <c r="AZ64" s="63"/>
      <c r="BA64" s="63"/>
      <c r="BB64" s="63"/>
      <c r="BC64" s="88"/>
      <c r="BD64" s="63"/>
      <c r="BE64" s="63"/>
      <c r="BF64" s="63"/>
      <c r="BG64" s="88"/>
      <c r="BH64" s="63"/>
      <c r="BI64" s="63"/>
      <c r="BJ64" s="63"/>
      <c r="BK64" s="88"/>
      <c r="BL64" s="63"/>
      <c r="BM64" s="63"/>
      <c r="BN64" s="63"/>
      <c r="BO64" s="88"/>
      <c r="BP64" s="63"/>
      <c r="BQ64" s="63"/>
      <c r="BR64" s="63"/>
      <c r="BS64" s="88"/>
      <c r="BT64" s="63"/>
      <c r="BU64" s="63"/>
      <c r="BV64" s="63"/>
      <c r="BW64" s="88"/>
      <c r="BX64" s="63"/>
      <c r="BY64" s="63"/>
      <c r="BZ64" s="63"/>
      <c r="CA64" s="88"/>
      <c r="CB64" s="63"/>
      <c r="CC64" s="63"/>
      <c r="CD64" s="63"/>
      <c r="CE64" s="88"/>
      <c r="CF64" s="63"/>
      <c r="CG64" s="63"/>
      <c r="CH64" s="63"/>
      <c r="CI64" s="88"/>
      <c r="CJ64" s="63"/>
      <c r="CK64" s="63"/>
      <c r="CL64" s="63"/>
      <c r="CM64" s="88"/>
      <c r="CN64" s="63"/>
      <c r="CO64" s="63"/>
      <c r="CP64" s="63"/>
      <c r="CQ64" s="88"/>
      <c r="CR64" s="63"/>
      <c r="CS64" s="63"/>
      <c r="CT64" s="63"/>
      <c r="CU64" s="88"/>
      <c r="CV64" s="63"/>
      <c r="CW64" s="63"/>
      <c r="CX64" s="63"/>
      <c r="CY64" s="88"/>
      <c r="CZ64" s="63"/>
      <c r="DA64" s="63">
        <v>38</v>
      </c>
      <c r="DB64" s="63">
        <v>38</v>
      </c>
      <c r="DC64" s="88"/>
      <c r="DD64" s="63"/>
      <c r="DE64" s="63"/>
      <c r="DF64" s="63"/>
      <c r="DG64" s="88">
        <v>150</v>
      </c>
      <c r="DH64" s="63">
        <v>150</v>
      </c>
      <c r="DI64" s="63"/>
      <c r="DJ64" s="63">
        <v>53</v>
      </c>
      <c r="DK64" s="88"/>
      <c r="DL64" s="63"/>
      <c r="DM64" s="63"/>
      <c r="DN64" s="63"/>
      <c r="DO64" s="88"/>
      <c r="DP64" s="63"/>
      <c r="DQ64" s="63"/>
      <c r="DR64" s="63"/>
      <c r="DS64" s="88"/>
      <c r="DT64" s="63"/>
      <c r="DU64" s="63"/>
      <c r="DV64" s="63"/>
      <c r="DW64" s="88"/>
      <c r="DX64" s="63"/>
      <c r="DY64" s="63"/>
      <c r="DZ64" s="63"/>
      <c r="EA64" s="88"/>
      <c r="EB64" s="63"/>
      <c r="EC64" s="63"/>
      <c r="ED64" s="63"/>
      <c r="EE64" s="88"/>
      <c r="EF64" s="63"/>
      <c r="EG64" s="63"/>
      <c r="EH64" s="63"/>
      <c r="EI64" s="88">
        <v>2000</v>
      </c>
      <c r="EJ64" s="63"/>
      <c r="EK64" s="63"/>
      <c r="EL64" s="63"/>
      <c r="EM64" s="88"/>
      <c r="EN64" s="63"/>
      <c r="EO64" s="63"/>
      <c r="EP64" s="63"/>
      <c r="EQ64" s="88"/>
      <c r="ER64" s="63"/>
      <c r="ES64" s="63"/>
      <c r="ET64" s="63"/>
      <c r="EU64" s="88"/>
      <c r="EV64" s="63"/>
      <c r="EW64" s="63"/>
      <c r="EX64" s="63"/>
      <c r="EY64" s="88"/>
      <c r="EZ64" s="63"/>
      <c r="FA64" s="63"/>
      <c r="FB64" s="63"/>
      <c r="FC64" s="88"/>
      <c r="FD64" s="63"/>
      <c r="FE64" s="63"/>
      <c r="FF64" s="63"/>
      <c r="FG64" s="88"/>
      <c r="FH64" s="63"/>
      <c r="FI64" s="63"/>
      <c r="FJ64" s="63"/>
      <c r="FK64" s="88"/>
      <c r="FL64" s="63"/>
      <c r="FM64" s="63"/>
      <c r="FN64" s="63"/>
      <c r="FO64" s="88"/>
      <c r="FP64" s="63"/>
      <c r="FQ64" s="63"/>
      <c r="FR64" s="63"/>
      <c r="FS64" s="198"/>
      <c r="FT64" s="63"/>
      <c r="FU64" s="63"/>
      <c r="FV64" s="187"/>
      <c r="FW64" s="88"/>
      <c r="FX64" s="63"/>
      <c r="FY64" s="63"/>
      <c r="FZ64" s="187"/>
      <c r="GA64" s="88"/>
      <c r="GB64" s="63"/>
      <c r="GC64" s="63"/>
      <c r="GD64" s="187"/>
      <c r="GE64" s="88"/>
      <c r="GF64" s="63"/>
      <c r="GG64" s="63"/>
      <c r="GH64" s="187"/>
      <c r="GI64" s="117">
        <v>60</v>
      </c>
      <c r="GJ64" s="63">
        <v>100</v>
      </c>
      <c r="GK64" s="63">
        <v>208.22</v>
      </c>
      <c r="GL64" s="187">
        <v>192.22</v>
      </c>
      <c r="GM64" s="88"/>
      <c r="GN64" s="63"/>
      <c r="GO64" s="63"/>
      <c r="GP64" s="63"/>
      <c r="GQ64" s="88"/>
      <c r="GR64" s="63"/>
      <c r="GS64" s="63"/>
      <c r="GT64" s="63"/>
      <c r="GU64" s="88">
        <v>200</v>
      </c>
      <c r="GV64" s="63">
        <v>200</v>
      </c>
      <c r="GW64" s="63">
        <v>25.01</v>
      </c>
      <c r="GX64" s="63">
        <v>25.01</v>
      </c>
      <c r="GY64" s="88">
        <v>500</v>
      </c>
      <c r="GZ64" s="63">
        <v>200</v>
      </c>
      <c r="HA64" s="63">
        <v>110.96</v>
      </c>
      <c r="HB64" s="63">
        <v>110.96</v>
      </c>
      <c r="HC64" s="88"/>
      <c r="HD64" s="63">
        <v>100</v>
      </c>
      <c r="HE64" s="63"/>
      <c r="HF64" s="63"/>
      <c r="HG64" s="88">
        <v>100</v>
      </c>
      <c r="HH64" s="63"/>
      <c r="HI64" s="63"/>
      <c r="HJ64" s="63"/>
      <c r="HK64" s="88">
        <v>150</v>
      </c>
      <c r="HL64" s="63"/>
      <c r="HM64" s="63">
        <v>246.22</v>
      </c>
      <c r="HN64" s="63">
        <v>16.54</v>
      </c>
      <c r="HO64" s="88"/>
      <c r="HP64" s="63"/>
      <c r="HQ64" s="63"/>
      <c r="HR64" s="63"/>
      <c r="HS64" s="88">
        <v>500</v>
      </c>
      <c r="HT64" s="63">
        <v>500</v>
      </c>
      <c r="HU64" s="63">
        <v>166</v>
      </c>
      <c r="HV64" s="63">
        <v>166</v>
      </c>
      <c r="HW64" s="88"/>
      <c r="HX64" s="63"/>
      <c r="HY64" s="63"/>
      <c r="HZ64" s="63"/>
      <c r="IA64" s="88"/>
      <c r="IB64" s="63"/>
      <c r="IC64" s="63"/>
      <c r="ID64" s="63"/>
      <c r="IE64" s="88">
        <v>100</v>
      </c>
      <c r="IF64" s="63">
        <v>100</v>
      </c>
      <c r="IG64" s="63"/>
      <c r="IH64" s="63"/>
      <c r="II64" s="88">
        <v>150</v>
      </c>
      <c r="IJ64" s="63"/>
      <c r="IK64" s="63"/>
      <c r="IL64" s="63"/>
      <c r="IM64" s="88">
        <v>200</v>
      </c>
      <c r="IN64" s="63">
        <v>200</v>
      </c>
      <c r="IO64" s="63">
        <v>64.56</v>
      </c>
      <c r="IP64" s="63">
        <v>64.56</v>
      </c>
      <c r="IQ64" s="88"/>
      <c r="IR64" s="63"/>
      <c r="IS64" s="63"/>
      <c r="IT64" s="63"/>
      <c r="IU64" s="88"/>
      <c r="IV64" s="63"/>
      <c r="IW64" s="63"/>
      <c r="IX64" s="63"/>
      <c r="IY64" s="88"/>
      <c r="IZ64" s="63"/>
      <c r="JA64" s="63"/>
      <c r="JB64" s="63"/>
      <c r="JC64" s="88"/>
      <c r="JD64" s="63"/>
      <c r="JE64" s="63"/>
      <c r="JF64" s="63"/>
      <c r="JG64" s="88"/>
      <c r="JH64" s="63"/>
      <c r="JI64" s="63"/>
      <c r="JJ64" s="63"/>
      <c r="JK64" s="88"/>
      <c r="JL64" s="63"/>
      <c r="JM64" s="63"/>
      <c r="JN64" s="63"/>
      <c r="JO64" s="88"/>
      <c r="JP64" s="63"/>
      <c r="JQ64" s="63"/>
      <c r="JR64" s="63"/>
      <c r="JS64" s="88"/>
      <c r="JT64" s="63"/>
      <c r="JU64" s="63"/>
      <c r="JV64" s="63"/>
      <c r="JW64" s="63"/>
      <c r="JX64" s="63"/>
      <c r="JY64" s="63"/>
      <c r="JZ64" s="63"/>
      <c r="KA64" s="88">
        <v>300</v>
      </c>
      <c r="KB64" s="63">
        <v>300</v>
      </c>
      <c r="KC64" s="63">
        <v>64.040000000000006</v>
      </c>
      <c r="KD64" s="187">
        <v>64.040000000000006</v>
      </c>
      <c r="KE64" s="88">
        <v>700</v>
      </c>
      <c r="KF64" s="63">
        <v>1500</v>
      </c>
      <c r="KG64" s="63">
        <v>979.89</v>
      </c>
      <c r="KH64" s="187">
        <v>979.89</v>
      </c>
      <c r="KI64" s="88">
        <v>100</v>
      </c>
      <c r="KJ64" s="63">
        <v>100</v>
      </c>
      <c r="KK64" s="63">
        <v>46.01</v>
      </c>
      <c r="KL64" s="187">
        <v>46.01</v>
      </c>
      <c r="KM64" s="88">
        <v>200</v>
      </c>
      <c r="KN64" s="63">
        <v>100</v>
      </c>
      <c r="KO64" s="63">
        <v>236.35</v>
      </c>
      <c r="KP64" s="187">
        <v>236.35</v>
      </c>
      <c r="KQ64" s="88">
        <v>200</v>
      </c>
      <c r="KR64" s="63"/>
      <c r="KS64" s="63">
        <v>107.26</v>
      </c>
      <c r="KT64" s="187">
        <v>107.26</v>
      </c>
      <c r="KU64" s="88"/>
      <c r="KV64" s="63"/>
      <c r="KW64" s="63"/>
      <c r="KX64" s="187"/>
      <c r="KY64" s="88"/>
      <c r="KZ64" s="63"/>
      <c r="LA64" s="63"/>
      <c r="LB64" s="187"/>
      <c r="LC64" s="88"/>
      <c r="LD64" s="63"/>
      <c r="LE64" s="63"/>
      <c r="LF64" s="187"/>
      <c r="LG64" s="88">
        <v>50</v>
      </c>
      <c r="LH64" s="63"/>
      <c r="LI64" s="63">
        <v>83.45</v>
      </c>
      <c r="LJ64" s="187">
        <v>83.45</v>
      </c>
      <c r="LK64" s="88"/>
      <c r="LL64" s="63"/>
      <c r="LM64" s="63"/>
      <c r="LN64" s="187"/>
      <c r="LO64" s="88">
        <v>300</v>
      </c>
      <c r="LP64" s="63">
        <v>1000</v>
      </c>
      <c r="LQ64" s="63">
        <v>924.1</v>
      </c>
      <c r="LR64" s="187">
        <v>924.1</v>
      </c>
      <c r="LS64" s="88"/>
      <c r="LT64" s="63"/>
      <c r="LU64" s="63"/>
      <c r="LV64" s="187"/>
      <c r="LW64" s="88"/>
      <c r="LX64" s="63"/>
      <c r="LY64" s="63">
        <v>12.3</v>
      </c>
      <c r="LZ64" s="187">
        <v>12.3</v>
      </c>
      <c r="MA64" s="88"/>
      <c r="MB64" s="63"/>
      <c r="MC64" s="63"/>
      <c r="MD64" s="187"/>
      <c r="ME64" s="88">
        <v>2000</v>
      </c>
      <c r="MF64" s="63">
        <v>250</v>
      </c>
      <c r="MG64" s="63">
        <v>110.01</v>
      </c>
      <c r="MH64" s="187">
        <v>110.01</v>
      </c>
      <c r="MI64" s="88"/>
      <c r="MJ64" s="63"/>
      <c r="MK64" s="63"/>
      <c r="ML64" s="187"/>
      <c r="MM64" s="88"/>
      <c r="MN64" s="63"/>
      <c r="MO64" s="63"/>
      <c r="MP64" s="187"/>
      <c r="MQ64" s="88"/>
      <c r="MR64" s="63"/>
      <c r="MS64" s="63"/>
      <c r="MT64" s="187"/>
      <c r="MU64" s="88"/>
      <c r="MV64" s="63"/>
      <c r="MW64" s="63"/>
      <c r="MX64" s="187"/>
      <c r="MY64" s="88"/>
      <c r="MZ64" s="63"/>
      <c r="NA64" s="63"/>
      <c r="NB64" s="187"/>
      <c r="NC64" s="88">
        <v>3000</v>
      </c>
      <c r="ND64" s="63">
        <v>3000</v>
      </c>
      <c r="NE64" s="63">
        <v>1380.76</v>
      </c>
      <c r="NF64" s="187">
        <v>1370.26</v>
      </c>
      <c r="NG64" s="88"/>
      <c r="NH64" s="63"/>
      <c r="NI64" s="63"/>
      <c r="NJ64" s="187"/>
      <c r="NK64" s="88"/>
      <c r="NL64" s="63"/>
      <c r="NM64" s="63"/>
      <c r="NN64" s="187"/>
      <c r="NO64" s="88"/>
      <c r="NP64" s="63"/>
      <c r="NQ64" s="63"/>
      <c r="NR64" s="187"/>
      <c r="NS64" s="88">
        <v>300</v>
      </c>
      <c r="NT64" s="63">
        <v>380</v>
      </c>
      <c r="NU64" s="63">
        <v>160.75</v>
      </c>
      <c r="NV64" s="187">
        <v>160.75</v>
      </c>
      <c r="NW64" s="88"/>
      <c r="NX64" s="63"/>
      <c r="NY64" s="63"/>
      <c r="NZ64" s="187"/>
      <c r="OA64" s="88"/>
      <c r="OB64" s="63"/>
      <c r="OC64" s="63"/>
      <c r="OD64" s="63"/>
      <c r="OE64" s="88"/>
      <c r="OF64" s="63"/>
      <c r="OG64" s="63"/>
      <c r="OH64" s="63"/>
      <c r="OI64" s="88"/>
      <c r="OJ64" s="63"/>
      <c r="OK64" s="63"/>
      <c r="OL64" s="63"/>
      <c r="OM64" s="88"/>
      <c r="ON64" s="63"/>
      <c r="OO64" s="63"/>
      <c r="OP64" s="63"/>
      <c r="OQ64" s="198"/>
      <c r="OR64" s="63"/>
      <c r="OS64" s="63"/>
      <c r="OT64" s="63"/>
      <c r="OU64" s="88"/>
      <c r="OV64" s="63"/>
      <c r="OW64" s="63"/>
      <c r="OX64" s="63"/>
      <c r="OY64" s="198"/>
      <c r="OZ64" s="63"/>
      <c r="PA64" s="63"/>
      <c r="PB64" s="63"/>
      <c r="PC64" s="88"/>
      <c r="PD64" s="63"/>
      <c r="PE64" s="63"/>
      <c r="PF64" s="63"/>
      <c r="PG64" s="198"/>
      <c r="PH64" s="63"/>
      <c r="PI64" s="63"/>
      <c r="PJ64" s="63"/>
      <c r="PK64" s="88"/>
      <c r="PL64" s="63"/>
      <c r="PM64" s="63"/>
      <c r="PN64" s="63"/>
      <c r="PO64" s="198"/>
      <c r="PP64" s="63"/>
      <c r="PQ64" s="63"/>
      <c r="PR64" s="63"/>
      <c r="PS64" s="88"/>
      <c r="PT64" s="63"/>
      <c r="PU64" s="63"/>
      <c r="PV64" s="63"/>
      <c r="PW64" s="198"/>
      <c r="PX64" s="63"/>
      <c r="PY64" s="63"/>
      <c r="PZ64" s="63"/>
      <c r="QA64" s="88"/>
      <c r="QB64" s="63"/>
      <c r="QC64" s="63"/>
      <c r="QD64" s="63"/>
      <c r="QE64" s="198"/>
      <c r="QF64" s="63"/>
      <c r="QG64" s="63"/>
      <c r="QH64" s="63"/>
      <c r="QI64" s="88"/>
      <c r="QJ64" s="63"/>
      <c r="QK64" s="63"/>
      <c r="QL64" s="63"/>
      <c r="QM64" s="198"/>
      <c r="QN64" s="63"/>
      <c r="QO64" s="63"/>
      <c r="QP64" s="63"/>
      <c r="QQ64" s="198"/>
      <c r="QR64" s="63"/>
      <c r="QS64" s="63"/>
      <c r="QT64" s="63"/>
      <c r="QU64" s="198"/>
      <c r="QV64" s="63"/>
      <c r="QW64" s="63"/>
      <c r="QX64" s="63"/>
      <c r="QY64" s="198"/>
      <c r="QZ64" s="63"/>
      <c r="RA64" s="63"/>
      <c r="RB64" s="63"/>
      <c r="RC64" s="88"/>
      <c r="RD64" s="63"/>
      <c r="RE64" s="63"/>
      <c r="RF64" s="63"/>
      <c r="RG64" s="198"/>
      <c r="RH64" s="63"/>
      <c r="RI64" s="63"/>
      <c r="RJ64" s="63"/>
      <c r="RK64" s="88"/>
      <c r="RL64" s="63"/>
      <c r="RM64" s="63"/>
      <c r="RN64" s="63"/>
      <c r="RO64" s="198"/>
      <c r="RP64" s="63"/>
      <c r="RQ64" s="63"/>
      <c r="RR64" s="63"/>
      <c r="RS64" s="198"/>
      <c r="RT64" s="63"/>
      <c r="RU64" s="63"/>
      <c r="RV64" s="63"/>
      <c r="RW64" s="63"/>
      <c r="RX64" s="63"/>
      <c r="RY64" s="63"/>
      <c r="RZ64" s="63"/>
      <c r="SA64" s="88"/>
      <c r="SB64" s="63"/>
      <c r="SC64" s="63"/>
      <c r="SD64" s="63"/>
      <c r="SE64" s="198"/>
      <c r="SF64" s="63"/>
      <c r="SG64" s="63"/>
      <c r="SH64" s="63"/>
      <c r="SI64" s="198"/>
      <c r="SJ64" s="63"/>
      <c r="SK64" s="63"/>
      <c r="SL64" s="63"/>
      <c r="SM64" s="198"/>
      <c r="SN64" s="63"/>
      <c r="SO64" s="63"/>
      <c r="SP64" s="63"/>
      <c r="SQ64" s="198"/>
      <c r="SR64" s="63"/>
      <c r="SS64" s="63"/>
      <c r="ST64" s="63"/>
      <c r="SU64" s="198"/>
      <c r="SV64" s="63"/>
      <c r="SW64" s="63"/>
      <c r="SX64" s="63"/>
      <c r="SY64" s="198"/>
      <c r="SZ64" s="63"/>
      <c r="TA64" s="63"/>
      <c r="TB64" s="198"/>
      <c r="TC64" s="198"/>
      <c r="TD64" s="63"/>
      <c r="TE64" s="63"/>
      <c r="TF64" s="63"/>
      <c r="TG64" s="198">
        <v>1000</v>
      </c>
      <c r="TH64" s="63">
        <v>1000</v>
      </c>
      <c r="TI64" s="63">
        <v>817.77</v>
      </c>
      <c r="TJ64" s="89">
        <v>951.95</v>
      </c>
      <c r="TK64" s="198"/>
      <c r="TL64" s="63"/>
      <c r="TM64" s="63"/>
      <c r="TN64" s="89"/>
      <c r="TO64" s="198"/>
      <c r="TP64" s="63"/>
      <c r="TQ64" s="63"/>
      <c r="TR64" s="89"/>
      <c r="TS64" s="267"/>
      <c r="TT64" s="267"/>
      <c r="TU64" s="267"/>
      <c r="TV64" s="267"/>
      <c r="TW64" s="267"/>
      <c r="TX64" s="267"/>
      <c r="TY64" s="267"/>
    </row>
    <row r="65" spans="1:546" outlineLevel="2" x14ac:dyDescent="0.2">
      <c r="A65" s="101" t="s">
        <v>386</v>
      </c>
      <c r="B65" s="102" t="s">
        <v>387</v>
      </c>
      <c r="C65" s="186">
        <f t="shared" si="1741"/>
        <v>110</v>
      </c>
      <c r="D65" s="186">
        <f t="shared" si="1742"/>
        <v>0</v>
      </c>
      <c r="E65" s="186">
        <f t="shared" si="1743"/>
        <v>1350.8</v>
      </c>
      <c r="F65" s="186">
        <f t="shared" si="1744"/>
        <v>1350.8</v>
      </c>
      <c r="G65" s="88"/>
      <c r="H65" s="63"/>
      <c r="I65" s="63"/>
      <c r="J65" s="63"/>
      <c r="K65" s="88"/>
      <c r="L65" s="63"/>
      <c r="M65" s="63">
        <v>819.28</v>
      </c>
      <c r="N65" s="63">
        <v>819.28</v>
      </c>
      <c r="O65" s="88"/>
      <c r="P65" s="63"/>
      <c r="Q65" s="63"/>
      <c r="R65" s="63"/>
      <c r="S65" s="88"/>
      <c r="T65" s="63"/>
      <c r="U65" s="63"/>
      <c r="V65" s="63"/>
      <c r="W65" s="88"/>
      <c r="X65" s="63"/>
      <c r="Y65" s="63"/>
      <c r="Z65" s="63"/>
      <c r="AA65" s="88"/>
      <c r="AB65" s="63"/>
      <c r="AC65" s="63"/>
      <c r="AD65" s="63"/>
      <c r="AE65" s="88"/>
      <c r="AF65" s="63"/>
      <c r="AG65" s="63"/>
      <c r="AH65" s="63"/>
      <c r="AI65" s="88"/>
      <c r="AJ65" s="63"/>
      <c r="AK65" s="63"/>
      <c r="AL65" s="63"/>
      <c r="AM65" s="88"/>
      <c r="AN65" s="63"/>
      <c r="AO65" s="63"/>
      <c r="AP65" s="63"/>
      <c r="AQ65" s="88"/>
      <c r="AR65" s="63"/>
      <c r="AS65" s="63"/>
      <c r="AT65" s="63"/>
      <c r="AU65" s="88"/>
      <c r="AV65" s="63"/>
      <c r="AW65" s="63"/>
      <c r="AX65" s="63"/>
      <c r="AY65" s="88"/>
      <c r="AZ65" s="63"/>
      <c r="BA65" s="63"/>
      <c r="BB65" s="63"/>
      <c r="BC65" s="88"/>
      <c r="BD65" s="63"/>
      <c r="BE65" s="63"/>
      <c r="BF65" s="63"/>
      <c r="BG65" s="88"/>
      <c r="BH65" s="63"/>
      <c r="BI65" s="63"/>
      <c r="BJ65" s="63"/>
      <c r="BK65" s="88"/>
      <c r="BL65" s="63"/>
      <c r="BM65" s="63"/>
      <c r="BN65" s="63"/>
      <c r="BO65" s="88"/>
      <c r="BP65" s="63"/>
      <c r="BQ65" s="63"/>
      <c r="BR65" s="63"/>
      <c r="BS65" s="88"/>
      <c r="BT65" s="63"/>
      <c r="BU65" s="63"/>
      <c r="BV65" s="63"/>
      <c r="BW65" s="88"/>
      <c r="BX65" s="63"/>
      <c r="BY65" s="63"/>
      <c r="BZ65" s="63"/>
      <c r="CA65" s="88"/>
      <c r="CB65" s="63"/>
      <c r="CC65" s="63"/>
      <c r="CD65" s="63"/>
      <c r="CE65" s="88"/>
      <c r="CF65" s="63"/>
      <c r="CG65" s="63"/>
      <c r="CH65" s="63"/>
      <c r="CI65" s="88"/>
      <c r="CJ65" s="63"/>
      <c r="CK65" s="63"/>
      <c r="CL65" s="63"/>
      <c r="CM65" s="88"/>
      <c r="CN65" s="63"/>
      <c r="CO65" s="63"/>
      <c r="CP65" s="63"/>
      <c r="CQ65" s="88"/>
      <c r="CR65" s="63"/>
      <c r="CS65" s="63"/>
      <c r="CT65" s="63"/>
      <c r="CU65" s="88"/>
      <c r="CV65" s="63"/>
      <c r="CW65" s="63"/>
      <c r="CX65" s="63"/>
      <c r="CY65" s="88"/>
      <c r="CZ65" s="63"/>
      <c r="DA65" s="63"/>
      <c r="DB65" s="63"/>
      <c r="DC65" s="88"/>
      <c r="DD65" s="63"/>
      <c r="DE65" s="63"/>
      <c r="DF65" s="63"/>
      <c r="DG65" s="88"/>
      <c r="DH65" s="63"/>
      <c r="DI65" s="63"/>
      <c r="DJ65" s="63"/>
      <c r="DK65" s="88"/>
      <c r="DL65" s="63"/>
      <c r="DM65" s="63"/>
      <c r="DN65" s="63"/>
      <c r="DO65" s="88"/>
      <c r="DP65" s="63"/>
      <c r="DQ65" s="63"/>
      <c r="DR65" s="63"/>
      <c r="DS65" s="88"/>
      <c r="DT65" s="63"/>
      <c r="DU65" s="63"/>
      <c r="DV65" s="63"/>
      <c r="DW65" s="88"/>
      <c r="DX65" s="63"/>
      <c r="DY65" s="63"/>
      <c r="DZ65" s="63"/>
      <c r="EA65" s="88"/>
      <c r="EB65" s="63"/>
      <c r="EC65" s="63"/>
      <c r="ED65" s="63"/>
      <c r="EE65" s="88"/>
      <c r="EF65" s="63"/>
      <c r="EG65" s="63"/>
      <c r="EH65" s="63"/>
      <c r="EI65" s="88"/>
      <c r="EJ65" s="63"/>
      <c r="EK65" s="63"/>
      <c r="EL65" s="63"/>
      <c r="EM65" s="88"/>
      <c r="EN65" s="63"/>
      <c r="EO65" s="63"/>
      <c r="EP65" s="63"/>
      <c r="EQ65" s="88"/>
      <c r="ER65" s="63"/>
      <c r="ES65" s="63"/>
      <c r="ET65" s="63"/>
      <c r="EU65" s="88"/>
      <c r="EV65" s="63"/>
      <c r="EW65" s="63"/>
      <c r="EX65" s="63"/>
      <c r="EY65" s="88"/>
      <c r="EZ65" s="63"/>
      <c r="FA65" s="63"/>
      <c r="FB65" s="63"/>
      <c r="FC65" s="88"/>
      <c r="FD65" s="63"/>
      <c r="FE65" s="63"/>
      <c r="FF65" s="63"/>
      <c r="FG65" s="88"/>
      <c r="FH65" s="63"/>
      <c r="FI65" s="63"/>
      <c r="FJ65" s="63"/>
      <c r="FK65" s="88"/>
      <c r="FL65" s="63"/>
      <c r="FM65" s="63"/>
      <c r="FN65" s="63"/>
      <c r="FO65" s="88"/>
      <c r="FP65" s="63"/>
      <c r="FQ65" s="63"/>
      <c r="FR65" s="63"/>
      <c r="FS65" s="198"/>
      <c r="FT65" s="63"/>
      <c r="FU65" s="63"/>
      <c r="FV65" s="187"/>
      <c r="FW65" s="88"/>
      <c r="FX65" s="63"/>
      <c r="FY65" s="63"/>
      <c r="FZ65" s="187"/>
      <c r="GA65" s="88"/>
      <c r="GB65" s="63"/>
      <c r="GC65" s="63"/>
      <c r="GD65" s="187"/>
      <c r="GE65" s="88"/>
      <c r="GF65" s="63"/>
      <c r="GG65" s="63"/>
      <c r="GH65" s="187"/>
      <c r="GI65" s="117"/>
      <c r="GJ65" s="63"/>
      <c r="GK65" s="63"/>
      <c r="GL65" s="187"/>
      <c r="GM65" s="88"/>
      <c r="GN65" s="63"/>
      <c r="GO65" s="63"/>
      <c r="GP65" s="63"/>
      <c r="GQ65" s="88"/>
      <c r="GR65" s="63"/>
      <c r="GS65" s="63"/>
      <c r="GT65" s="63"/>
      <c r="GU65" s="88"/>
      <c r="GV65" s="63"/>
      <c r="GW65" s="63"/>
      <c r="GX65" s="63"/>
      <c r="GY65" s="88"/>
      <c r="GZ65" s="63"/>
      <c r="HA65" s="63"/>
      <c r="HB65" s="63"/>
      <c r="HC65" s="88"/>
      <c r="HD65" s="63"/>
      <c r="HE65" s="63"/>
      <c r="HF65" s="63"/>
      <c r="HG65" s="88"/>
      <c r="HH65" s="63"/>
      <c r="HI65" s="63"/>
      <c r="HJ65" s="63"/>
      <c r="HK65" s="88">
        <v>60</v>
      </c>
      <c r="HL65" s="63"/>
      <c r="HM65" s="63">
        <v>49.7</v>
      </c>
      <c r="HN65" s="63">
        <v>49.7</v>
      </c>
      <c r="HO65" s="88"/>
      <c r="HP65" s="63"/>
      <c r="HQ65" s="63"/>
      <c r="HR65" s="63"/>
      <c r="HS65" s="88"/>
      <c r="HT65" s="63"/>
      <c r="HU65" s="63">
        <v>37</v>
      </c>
      <c r="HV65" s="63">
        <v>37</v>
      </c>
      <c r="HW65" s="88"/>
      <c r="HX65" s="63"/>
      <c r="HY65" s="63"/>
      <c r="HZ65" s="63"/>
      <c r="IA65" s="88"/>
      <c r="IB65" s="63"/>
      <c r="IC65" s="63"/>
      <c r="ID65" s="63"/>
      <c r="IE65" s="88"/>
      <c r="IF65" s="63"/>
      <c r="IG65" s="63"/>
      <c r="IH65" s="63"/>
      <c r="II65" s="88"/>
      <c r="IJ65" s="63"/>
      <c r="IK65" s="63"/>
      <c r="IL65" s="63"/>
      <c r="IM65" s="88"/>
      <c r="IN65" s="63"/>
      <c r="IO65" s="63"/>
      <c r="IP65" s="63"/>
      <c r="IQ65" s="88"/>
      <c r="IR65" s="63"/>
      <c r="IS65" s="63"/>
      <c r="IT65" s="63"/>
      <c r="IU65" s="88"/>
      <c r="IV65" s="63"/>
      <c r="IW65" s="63"/>
      <c r="IX65" s="63"/>
      <c r="IY65" s="88"/>
      <c r="IZ65" s="63"/>
      <c r="JA65" s="63"/>
      <c r="JB65" s="63"/>
      <c r="JC65" s="88"/>
      <c r="JD65" s="63"/>
      <c r="JE65" s="63"/>
      <c r="JF65" s="63"/>
      <c r="JG65" s="88"/>
      <c r="JH65" s="63"/>
      <c r="JI65" s="63"/>
      <c r="JJ65" s="63"/>
      <c r="JK65" s="88"/>
      <c r="JL65" s="63"/>
      <c r="JM65" s="63"/>
      <c r="JN65" s="63"/>
      <c r="JO65" s="88"/>
      <c r="JP65" s="63"/>
      <c r="JQ65" s="63"/>
      <c r="JR65" s="63"/>
      <c r="JS65" s="88"/>
      <c r="JT65" s="63"/>
      <c r="JU65" s="63"/>
      <c r="JV65" s="63"/>
      <c r="JW65" s="63"/>
      <c r="JX65" s="63"/>
      <c r="JY65" s="63"/>
      <c r="JZ65" s="63"/>
      <c r="KA65" s="88"/>
      <c r="KB65" s="63"/>
      <c r="KC65" s="63"/>
      <c r="KD65" s="187"/>
      <c r="KE65" s="88"/>
      <c r="KF65" s="63"/>
      <c r="KG65" s="63"/>
      <c r="KH65" s="187"/>
      <c r="KI65" s="88"/>
      <c r="KJ65" s="63"/>
      <c r="KK65" s="63"/>
      <c r="KL65" s="187"/>
      <c r="KM65" s="88"/>
      <c r="KN65" s="63"/>
      <c r="KO65" s="63"/>
      <c r="KP65" s="187"/>
      <c r="KQ65" s="88"/>
      <c r="KR65" s="63"/>
      <c r="KS65" s="63"/>
      <c r="KT65" s="187"/>
      <c r="KU65" s="88"/>
      <c r="KV65" s="63"/>
      <c r="KW65" s="63"/>
      <c r="KX65" s="187"/>
      <c r="KY65" s="88"/>
      <c r="KZ65" s="63"/>
      <c r="LA65" s="63"/>
      <c r="LB65" s="187"/>
      <c r="LC65" s="88"/>
      <c r="LD65" s="63"/>
      <c r="LE65" s="63"/>
      <c r="LF65" s="187"/>
      <c r="LG65" s="88">
        <v>50</v>
      </c>
      <c r="LH65" s="63"/>
      <c r="LI65" s="63">
        <v>444.82</v>
      </c>
      <c r="LJ65" s="187">
        <v>444.82</v>
      </c>
      <c r="LK65" s="88"/>
      <c r="LL65" s="63"/>
      <c r="LM65" s="63"/>
      <c r="LN65" s="187"/>
      <c r="LO65" s="88"/>
      <c r="LP65" s="63"/>
      <c r="LQ65" s="63"/>
      <c r="LR65" s="187"/>
      <c r="LS65" s="88"/>
      <c r="LT65" s="63"/>
      <c r="LU65" s="63"/>
      <c r="LV65" s="187"/>
      <c r="LW65" s="88"/>
      <c r="LX65" s="63"/>
      <c r="LY65" s="63"/>
      <c r="LZ65" s="187"/>
      <c r="MA65" s="88"/>
      <c r="MB65" s="63"/>
      <c r="MC65" s="63"/>
      <c r="MD65" s="187"/>
      <c r="ME65" s="88"/>
      <c r="MF65" s="63"/>
      <c r="MG65" s="63"/>
      <c r="MH65" s="187"/>
      <c r="MI65" s="88"/>
      <c r="MJ65" s="63"/>
      <c r="MK65" s="63"/>
      <c r="ML65" s="187"/>
      <c r="MM65" s="88"/>
      <c r="MN65" s="63"/>
      <c r="MO65" s="63"/>
      <c r="MP65" s="187"/>
      <c r="MQ65" s="88"/>
      <c r="MR65" s="63"/>
      <c r="MS65" s="63"/>
      <c r="MT65" s="187"/>
      <c r="MU65" s="88"/>
      <c r="MV65" s="63"/>
      <c r="MW65" s="63"/>
      <c r="MX65" s="187"/>
      <c r="MY65" s="88"/>
      <c r="MZ65" s="63"/>
      <c r="NA65" s="63"/>
      <c r="NB65" s="187"/>
      <c r="NC65" s="88"/>
      <c r="ND65" s="63"/>
      <c r="NE65" s="63"/>
      <c r="NF65" s="187"/>
      <c r="NG65" s="88"/>
      <c r="NH65" s="63"/>
      <c r="NI65" s="63"/>
      <c r="NJ65" s="187"/>
      <c r="NK65" s="88"/>
      <c r="NL65" s="63"/>
      <c r="NM65" s="63"/>
      <c r="NN65" s="187"/>
      <c r="NO65" s="88"/>
      <c r="NP65" s="63"/>
      <c r="NQ65" s="63"/>
      <c r="NR65" s="187"/>
      <c r="NS65" s="88"/>
      <c r="NT65" s="63"/>
      <c r="NU65" s="63"/>
      <c r="NV65" s="187"/>
      <c r="NW65" s="88"/>
      <c r="NX65" s="63"/>
      <c r="NY65" s="63"/>
      <c r="NZ65" s="187"/>
      <c r="OA65" s="88"/>
      <c r="OB65" s="63"/>
      <c r="OC65" s="63"/>
      <c r="OD65" s="63"/>
      <c r="OE65" s="88"/>
      <c r="OF65" s="63"/>
      <c r="OG65" s="63"/>
      <c r="OH65" s="63"/>
      <c r="OI65" s="88"/>
      <c r="OJ65" s="63"/>
      <c r="OK65" s="63"/>
      <c r="OL65" s="63"/>
      <c r="OM65" s="88"/>
      <c r="ON65" s="63"/>
      <c r="OO65" s="63"/>
      <c r="OP65" s="63"/>
      <c r="OQ65" s="198"/>
      <c r="OR65" s="63"/>
      <c r="OS65" s="63"/>
      <c r="OT65" s="63"/>
      <c r="OU65" s="88"/>
      <c r="OV65" s="63"/>
      <c r="OW65" s="63"/>
      <c r="OX65" s="63"/>
      <c r="OY65" s="198"/>
      <c r="OZ65" s="63"/>
      <c r="PA65" s="63"/>
      <c r="PB65" s="63"/>
      <c r="PC65" s="88"/>
      <c r="PD65" s="63"/>
      <c r="PE65" s="63"/>
      <c r="PF65" s="63"/>
      <c r="PG65" s="198"/>
      <c r="PH65" s="63"/>
      <c r="PI65" s="63"/>
      <c r="PJ65" s="63"/>
      <c r="PK65" s="88"/>
      <c r="PL65" s="63"/>
      <c r="PM65" s="63"/>
      <c r="PN65" s="63"/>
      <c r="PO65" s="198"/>
      <c r="PP65" s="63"/>
      <c r="PQ65" s="63"/>
      <c r="PR65" s="63"/>
      <c r="PS65" s="88"/>
      <c r="PT65" s="63"/>
      <c r="PU65" s="63"/>
      <c r="PV65" s="63"/>
      <c r="PW65" s="198"/>
      <c r="PX65" s="63"/>
      <c r="PY65" s="63"/>
      <c r="PZ65" s="63"/>
      <c r="QA65" s="88"/>
      <c r="QB65" s="63"/>
      <c r="QC65" s="63"/>
      <c r="QD65" s="63"/>
      <c r="QE65" s="198"/>
      <c r="QF65" s="63"/>
      <c r="QG65" s="63"/>
      <c r="QH65" s="63"/>
      <c r="QI65" s="88"/>
      <c r="QJ65" s="63"/>
      <c r="QK65" s="63"/>
      <c r="QL65" s="63"/>
      <c r="QM65" s="198"/>
      <c r="QN65" s="63"/>
      <c r="QO65" s="63"/>
      <c r="QP65" s="63"/>
      <c r="QQ65" s="198"/>
      <c r="QR65" s="63"/>
      <c r="QS65" s="63"/>
      <c r="QT65" s="63"/>
      <c r="QU65" s="198"/>
      <c r="QV65" s="63"/>
      <c r="QW65" s="63"/>
      <c r="QX65" s="63"/>
      <c r="QY65" s="198"/>
      <c r="QZ65" s="63"/>
      <c r="RA65" s="63"/>
      <c r="RB65" s="63"/>
      <c r="RC65" s="88"/>
      <c r="RD65" s="63"/>
      <c r="RE65" s="63"/>
      <c r="RF65" s="63"/>
      <c r="RG65" s="198"/>
      <c r="RH65" s="63"/>
      <c r="RI65" s="63"/>
      <c r="RJ65" s="63"/>
      <c r="RK65" s="88"/>
      <c r="RL65" s="63"/>
      <c r="RM65" s="63"/>
      <c r="RN65" s="63"/>
      <c r="RO65" s="198"/>
      <c r="RP65" s="63"/>
      <c r="RQ65" s="63"/>
      <c r="RR65" s="63"/>
      <c r="RS65" s="198"/>
      <c r="RT65" s="63"/>
      <c r="RU65" s="63"/>
      <c r="RV65" s="63"/>
      <c r="RW65" s="63"/>
      <c r="RX65" s="63"/>
      <c r="RY65" s="63"/>
      <c r="RZ65" s="63"/>
      <c r="SA65" s="88"/>
      <c r="SB65" s="63"/>
      <c r="SC65" s="63"/>
      <c r="SD65" s="63"/>
      <c r="SE65" s="198"/>
      <c r="SF65" s="63"/>
      <c r="SG65" s="63"/>
      <c r="SH65" s="63"/>
      <c r="SI65" s="198"/>
      <c r="SJ65" s="63"/>
      <c r="SK65" s="63"/>
      <c r="SL65" s="63"/>
      <c r="SM65" s="198"/>
      <c r="SN65" s="63"/>
      <c r="SO65" s="63"/>
      <c r="SP65" s="63"/>
      <c r="SQ65" s="198"/>
      <c r="SR65" s="63"/>
      <c r="SS65" s="63"/>
      <c r="ST65" s="63"/>
      <c r="SU65" s="198"/>
      <c r="SV65" s="63"/>
      <c r="SW65" s="63"/>
      <c r="SX65" s="63"/>
      <c r="SY65" s="198"/>
      <c r="SZ65" s="63"/>
      <c r="TA65" s="63"/>
      <c r="TB65" s="198"/>
      <c r="TC65" s="198"/>
      <c r="TD65" s="63"/>
      <c r="TE65" s="63"/>
      <c r="TF65" s="63"/>
      <c r="TG65" s="198"/>
      <c r="TH65" s="63"/>
      <c r="TI65" s="63"/>
      <c r="TJ65" s="89"/>
      <c r="TK65" s="198"/>
      <c r="TL65" s="63"/>
      <c r="TM65" s="63"/>
      <c r="TN65" s="89"/>
      <c r="TO65" s="198"/>
      <c r="TP65" s="63"/>
      <c r="TQ65" s="63"/>
      <c r="TR65" s="89"/>
      <c r="TS65" s="267"/>
      <c r="TT65" s="267"/>
      <c r="TU65" s="267"/>
      <c r="TV65" s="267"/>
      <c r="TW65" s="267"/>
      <c r="TX65" s="267"/>
      <c r="TY65" s="267"/>
    </row>
    <row r="66" spans="1:546" outlineLevel="2" x14ac:dyDescent="0.2">
      <c r="A66" s="101" t="s">
        <v>388</v>
      </c>
      <c r="B66" s="102" t="s">
        <v>389</v>
      </c>
      <c r="C66" s="186">
        <f t="shared" si="1741"/>
        <v>22000</v>
      </c>
      <c r="D66" s="186">
        <f t="shared" si="1742"/>
        <v>22000</v>
      </c>
      <c r="E66" s="186">
        <f t="shared" si="1743"/>
        <v>24254.09</v>
      </c>
      <c r="F66" s="186">
        <f t="shared" si="1744"/>
        <v>24614.09</v>
      </c>
      <c r="G66" s="88"/>
      <c r="H66" s="63"/>
      <c r="I66" s="63"/>
      <c r="J66" s="63"/>
      <c r="K66" s="88">
        <f>24000-2000</f>
        <v>22000</v>
      </c>
      <c r="L66" s="63">
        <v>22000</v>
      </c>
      <c r="M66" s="63">
        <v>24254.09</v>
      </c>
      <c r="N66" s="63">
        <v>24614.09</v>
      </c>
      <c r="O66" s="88"/>
      <c r="P66" s="63"/>
      <c r="Q66" s="63"/>
      <c r="R66" s="63"/>
      <c r="S66" s="88"/>
      <c r="T66" s="63"/>
      <c r="U66" s="63"/>
      <c r="V66" s="63"/>
      <c r="W66" s="88"/>
      <c r="X66" s="63"/>
      <c r="Y66" s="63"/>
      <c r="Z66" s="63"/>
      <c r="AA66" s="88"/>
      <c r="AB66" s="63"/>
      <c r="AC66" s="63"/>
      <c r="AD66" s="63"/>
      <c r="AE66" s="88"/>
      <c r="AF66" s="63"/>
      <c r="AG66" s="63"/>
      <c r="AH66" s="63"/>
      <c r="AI66" s="88"/>
      <c r="AJ66" s="63"/>
      <c r="AK66" s="63"/>
      <c r="AL66" s="63"/>
      <c r="AM66" s="88"/>
      <c r="AN66" s="63"/>
      <c r="AO66" s="63"/>
      <c r="AP66" s="63"/>
      <c r="AQ66" s="88"/>
      <c r="AR66" s="63"/>
      <c r="AS66" s="63"/>
      <c r="AT66" s="63"/>
      <c r="AU66" s="88"/>
      <c r="AV66" s="63"/>
      <c r="AW66" s="63"/>
      <c r="AX66" s="63"/>
      <c r="AY66" s="88"/>
      <c r="AZ66" s="63"/>
      <c r="BA66" s="63"/>
      <c r="BB66" s="63"/>
      <c r="BC66" s="88"/>
      <c r="BD66" s="63"/>
      <c r="BE66" s="63"/>
      <c r="BF66" s="63"/>
      <c r="BG66" s="88"/>
      <c r="BH66" s="63"/>
      <c r="BI66" s="63"/>
      <c r="BJ66" s="63"/>
      <c r="BK66" s="88"/>
      <c r="BL66" s="63"/>
      <c r="BM66" s="63"/>
      <c r="BN66" s="63"/>
      <c r="BO66" s="88"/>
      <c r="BP66" s="63"/>
      <c r="BQ66" s="63"/>
      <c r="BR66" s="63"/>
      <c r="BS66" s="88"/>
      <c r="BT66" s="63"/>
      <c r="BU66" s="63"/>
      <c r="BV66" s="63"/>
      <c r="BW66" s="88"/>
      <c r="BX66" s="63"/>
      <c r="BY66" s="63"/>
      <c r="BZ66" s="63"/>
      <c r="CA66" s="88"/>
      <c r="CB66" s="63"/>
      <c r="CC66" s="63"/>
      <c r="CD66" s="63"/>
      <c r="CE66" s="88"/>
      <c r="CF66" s="63"/>
      <c r="CG66" s="63"/>
      <c r="CH66" s="63"/>
      <c r="CI66" s="88"/>
      <c r="CJ66" s="63"/>
      <c r="CK66" s="63"/>
      <c r="CL66" s="63"/>
      <c r="CM66" s="88"/>
      <c r="CN66" s="63"/>
      <c r="CO66" s="63"/>
      <c r="CP66" s="63"/>
      <c r="CQ66" s="88"/>
      <c r="CR66" s="63"/>
      <c r="CS66" s="63"/>
      <c r="CT66" s="63"/>
      <c r="CU66" s="88"/>
      <c r="CV66" s="63"/>
      <c r="CW66" s="63"/>
      <c r="CX66" s="63"/>
      <c r="CY66" s="88"/>
      <c r="CZ66" s="63"/>
      <c r="DA66" s="63"/>
      <c r="DB66" s="63"/>
      <c r="DC66" s="88"/>
      <c r="DD66" s="63"/>
      <c r="DE66" s="63"/>
      <c r="DF66" s="63"/>
      <c r="DG66" s="88"/>
      <c r="DH66" s="63"/>
      <c r="DI66" s="63"/>
      <c r="DJ66" s="63"/>
      <c r="DK66" s="88"/>
      <c r="DL66" s="63"/>
      <c r="DM66" s="63"/>
      <c r="DN66" s="63"/>
      <c r="DO66" s="88"/>
      <c r="DP66" s="63"/>
      <c r="DQ66" s="63"/>
      <c r="DR66" s="63"/>
      <c r="DS66" s="88"/>
      <c r="DT66" s="63"/>
      <c r="DU66" s="63"/>
      <c r="DV66" s="63"/>
      <c r="DW66" s="88"/>
      <c r="DX66" s="63"/>
      <c r="DY66" s="63"/>
      <c r="DZ66" s="63"/>
      <c r="EA66" s="88"/>
      <c r="EB66" s="63"/>
      <c r="EC66" s="63"/>
      <c r="ED66" s="63"/>
      <c r="EE66" s="88"/>
      <c r="EF66" s="63"/>
      <c r="EG66" s="63"/>
      <c r="EH66" s="63"/>
      <c r="EI66" s="88"/>
      <c r="EJ66" s="63"/>
      <c r="EK66" s="63"/>
      <c r="EL66" s="63"/>
      <c r="EM66" s="88"/>
      <c r="EN66" s="63"/>
      <c r="EO66" s="63"/>
      <c r="EP66" s="63"/>
      <c r="EQ66" s="88"/>
      <c r="ER66" s="63"/>
      <c r="ES66" s="63"/>
      <c r="ET66" s="63"/>
      <c r="EU66" s="88"/>
      <c r="EV66" s="63"/>
      <c r="EW66" s="63"/>
      <c r="EX66" s="63"/>
      <c r="EY66" s="88"/>
      <c r="EZ66" s="63"/>
      <c r="FA66" s="63"/>
      <c r="FB66" s="63"/>
      <c r="FC66" s="88"/>
      <c r="FD66" s="63"/>
      <c r="FE66" s="63"/>
      <c r="FF66" s="63"/>
      <c r="FG66" s="88"/>
      <c r="FH66" s="63"/>
      <c r="FI66" s="63"/>
      <c r="FJ66" s="63"/>
      <c r="FK66" s="88"/>
      <c r="FL66" s="63"/>
      <c r="FM66" s="63"/>
      <c r="FN66" s="63"/>
      <c r="FO66" s="88"/>
      <c r="FP66" s="63"/>
      <c r="FQ66" s="63"/>
      <c r="FR66" s="63"/>
      <c r="FS66" s="198"/>
      <c r="FT66" s="63"/>
      <c r="FU66" s="63"/>
      <c r="FV66" s="187"/>
      <c r="FW66" s="88"/>
      <c r="FX66" s="63"/>
      <c r="FY66" s="63"/>
      <c r="FZ66" s="187"/>
      <c r="GA66" s="88"/>
      <c r="GB66" s="63"/>
      <c r="GC66" s="63"/>
      <c r="GD66" s="187"/>
      <c r="GE66" s="88"/>
      <c r="GF66" s="63"/>
      <c r="GG66" s="63"/>
      <c r="GH66" s="187"/>
      <c r="GI66" s="117"/>
      <c r="GJ66" s="63"/>
      <c r="GK66" s="63"/>
      <c r="GL66" s="187"/>
      <c r="GM66" s="88"/>
      <c r="GN66" s="63"/>
      <c r="GO66" s="63"/>
      <c r="GP66" s="63"/>
      <c r="GQ66" s="88"/>
      <c r="GR66" s="63"/>
      <c r="GS66" s="63"/>
      <c r="GT66" s="63"/>
      <c r="GU66" s="88"/>
      <c r="GV66" s="63"/>
      <c r="GW66" s="63"/>
      <c r="GX66" s="63"/>
      <c r="GY66" s="88"/>
      <c r="GZ66" s="63"/>
      <c r="HA66" s="63"/>
      <c r="HB66" s="63"/>
      <c r="HC66" s="88"/>
      <c r="HD66" s="63"/>
      <c r="HE66" s="63"/>
      <c r="HF66" s="63"/>
      <c r="HG66" s="88"/>
      <c r="HH66" s="63"/>
      <c r="HI66" s="63"/>
      <c r="HJ66" s="63"/>
      <c r="HK66" s="88"/>
      <c r="HL66" s="63"/>
      <c r="HM66" s="63"/>
      <c r="HN66" s="63"/>
      <c r="HO66" s="88"/>
      <c r="HP66" s="63"/>
      <c r="HQ66" s="63"/>
      <c r="HR66" s="63"/>
      <c r="HS66" s="88"/>
      <c r="HT66" s="63"/>
      <c r="HU66" s="63"/>
      <c r="HV66" s="63"/>
      <c r="HW66" s="88"/>
      <c r="HX66" s="63"/>
      <c r="HY66" s="63"/>
      <c r="HZ66" s="63"/>
      <c r="IA66" s="88"/>
      <c r="IB66" s="63"/>
      <c r="IC66" s="63"/>
      <c r="ID66" s="63"/>
      <c r="IE66" s="88"/>
      <c r="IF66" s="63"/>
      <c r="IG66" s="63"/>
      <c r="IH66" s="63"/>
      <c r="II66" s="88"/>
      <c r="IJ66" s="63"/>
      <c r="IK66" s="63"/>
      <c r="IL66" s="63"/>
      <c r="IM66" s="88"/>
      <c r="IN66" s="63"/>
      <c r="IO66" s="63"/>
      <c r="IP66" s="63"/>
      <c r="IQ66" s="88"/>
      <c r="IR66" s="63"/>
      <c r="IS66" s="63"/>
      <c r="IT66" s="63"/>
      <c r="IU66" s="88"/>
      <c r="IV66" s="63"/>
      <c r="IW66" s="63"/>
      <c r="IX66" s="63"/>
      <c r="IY66" s="88"/>
      <c r="IZ66" s="63"/>
      <c r="JA66" s="63"/>
      <c r="JB66" s="63"/>
      <c r="JC66" s="88"/>
      <c r="JD66" s="63"/>
      <c r="JE66" s="63"/>
      <c r="JF66" s="63"/>
      <c r="JG66" s="88"/>
      <c r="JH66" s="63"/>
      <c r="JI66" s="63"/>
      <c r="JJ66" s="63"/>
      <c r="JK66" s="88"/>
      <c r="JL66" s="63"/>
      <c r="JM66" s="63"/>
      <c r="JN66" s="63"/>
      <c r="JO66" s="88"/>
      <c r="JP66" s="63"/>
      <c r="JQ66" s="63"/>
      <c r="JR66" s="63"/>
      <c r="JS66" s="88"/>
      <c r="JT66" s="63"/>
      <c r="JU66" s="63"/>
      <c r="JV66" s="63"/>
      <c r="JW66" s="63"/>
      <c r="JX66" s="63"/>
      <c r="JY66" s="63"/>
      <c r="JZ66" s="63"/>
      <c r="KA66" s="88"/>
      <c r="KB66" s="63"/>
      <c r="KC66" s="63"/>
      <c r="KD66" s="187"/>
      <c r="KE66" s="88"/>
      <c r="KF66" s="63"/>
      <c r="KG66" s="63"/>
      <c r="KH66" s="187"/>
      <c r="KI66" s="88"/>
      <c r="KJ66" s="63"/>
      <c r="KK66" s="63"/>
      <c r="KL66" s="187"/>
      <c r="KM66" s="88"/>
      <c r="KN66" s="63"/>
      <c r="KO66" s="63"/>
      <c r="KP66" s="187"/>
      <c r="KQ66" s="88"/>
      <c r="KR66" s="63"/>
      <c r="KS66" s="63"/>
      <c r="KT66" s="187"/>
      <c r="KU66" s="88"/>
      <c r="KV66" s="63"/>
      <c r="KW66" s="63"/>
      <c r="KX66" s="187"/>
      <c r="KY66" s="88"/>
      <c r="KZ66" s="63"/>
      <c r="LA66" s="63"/>
      <c r="LB66" s="187"/>
      <c r="LC66" s="88"/>
      <c r="LD66" s="63"/>
      <c r="LE66" s="63"/>
      <c r="LF66" s="187"/>
      <c r="LG66" s="88"/>
      <c r="LH66" s="63"/>
      <c r="LI66" s="63"/>
      <c r="LJ66" s="187"/>
      <c r="LK66" s="88"/>
      <c r="LL66" s="63"/>
      <c r="LM66" s="63"/>
      <c r="LN66" s="187"/>
      <c r="LO66" s="88"/>
      <c r="LP66" s="63"/>
      <c r="LQ66" s="63"/>
      <c r="LR66" s="187"/>
      <c r="LS66" s="88"/>
      <c r="LT66" s="63"/>
      <c r="LU66" s="63"/>
      <c r="LV66" s="187"/>
      <c r="LW66" s="88"/>
      <c r="LX66" s="63"/>
      <c r="LY66" s="63"/>
      <c r="LZ66" s="187"/>
      <c r="MA66" s="88"/>
      <c r="MB66" s="63"/>
      <c r="MC66" s="63"/>
      <c r="MD66" s="187"/>
      <c r="ME66" s="88"/>
      <c r="MF66" s="63"/>
      <c r="MG66" s="63"/>
      <c r="MH66" s="187"/>
      <c r="MI66" s="88"/>
      <c r="MJ66" s="63"/>
      <c r="MK66" s="63"/>
      <c r="ML66" s="187"/>
      <c r="MM66" s="88"/>
      <c r="MN66" s="63"/>
      <c r="MO66" s="63"/>
      <c r="MP66" s="187"/>
      <c r="MQ66" s="88"/>
      <c r="MR66" s="63"/>
      <c r="MS66" s="63"/>
      <c r="MT66" s="187"/>
      <c r="MU66" s="88"/>
      <c r="MV66" s="63"/>
      <c r="MW66" s="63"/>
      <c r="MX66" s="187"/>
      <c r="MY66" s="88"/>
      <c r="MZ66" s="63"/>
      <c r="NA66" s="63"/>
      <c r="NB66" s="187"/>
      <c r="NC66" s="88"/>
      <c r="ND66" s="63"/>
      <c r="NE66" s="63"/>
      <c r="NF66" s="187"/>
      <c r="NG66" s="88"/>
      <c r="NH66" s="63"/>
      <c r="NI66" s="63"/>
      <c r="NJ66" s="187"/>
      <c r="NK66" s="88"/>
      <c r="NL66" s="63"/>
      <c r="NM66" s="63"/>
      <c r="NN66" s="187"/>
      <c r="NO66" s="88"/>
      <c r="NP66" s="63"/>
      <c r="NQ66" s="63"/>
      <c r="NR66" s="187"/>
      <c r="NS66" s="88"/>
      <c r="NT66" s="63"/>
      <c r="NU66" s="63"/>
      <c r="NV66" s="187"/>
      <c r="NW66" s="88"/>
      <c r="NX66" s="63"/>
      <c r="NY66" s="63"/>
      <c r="NZ66" s="187"/>
      <c r="OA66" s="88"/>
      <c r="OB66" s="63"/>
      <c r="OC66" s="63"/>
      <c r="OD66" s="63"/>
      <c r="OE66" s="88"/>
      <c r="OF66" s="63"/>
      <c r="OG66" s="63"/>
      <c r="OH66" s="63"/>
      <c r="OI66" s="88"/>
      <c r="OJ66" s="63"/>
      <c r="OK66" s="63"/>
      <c r="OL66" s="63"/>
      <c r="OM66" s="88"/>
      <c r="ON66" s="63"/>
      <c r="OO66" s="63"/>
      <c r="OP66" s="63"/>
      <c r="OQ66" s="198"/>
      <c r="OR66" s="63"/>
      <c r="OS66" s="63"/>
      <c r="OT66" s="63"/>
      <c r="OU66" s="88"/>
      <c r="OV66" s="63"/>
      <c r="OW66" s="63"/>
      <c r="OX66" s="63"/>
      <c r="OY66" s="198"/>
      <c r="OZ66" s="63"/>
      <c r="PA66" s="63"/>
      <c r="PB66" s="63"/>
      <c r="PC66" s="88"/>
      <c r="PD66" s="63"/>
      <c r="PE66" s="63"/>
      <c r="PF66" s="63"/>
      <c r="PG66" s="198"/>
      <c r="PH66" s="63"/>
      <c r="PI66" s="63"/>
      <c r="PJ66" s="63"/>
      <c r="PK66" s="88"/>
      <c r="PL66" s="63"/>
      <c r="PM66" s="63"/>
      <c r="PN66" s="63"/>
      <c r="PO66" s="198"/>
      <c r="PP66" s="63"/>
      <c r="PQ66" s="63"/>
      <c r="PR66" s="63"/>
      <c r="PS66" s="88"/>
      <c r="PT66" s="63"/>
      <c r="PU66" s="63"/>
      <c r="PV66" s="63"/>
      <c r="PW66" s="198"/>
      <c r="PX66" s="63"/>
      <c r="PY66" s="63"/>
      <c r="PZ66" s="63"/>
      <c r="QA66" s="88"/>
      <c r="QB66" s="63"/>
      <c r="QC66" s="63"/>
      <c r="QD66" s="63"/>
      <c r="QE66" s="198"/>
      <c r="QF66" s="63"/>
      <c r="QG66" s="63"/>
      <c r="QH66" s="63"/>
      <c r="QI66" s="88"/>
      <c r="QJ66" s="63"/>
      <c r="QK66" s="63"/>
      <c r="QL66" s="63"/>
      <c r="QM66" s="198"/>
      <c r="QN66" s="63"/>
      <c r="QO66" s="63"/>
      <c r="QP66" s="63"/>
      <c r="QQ66" s="198"/>
      <c r="QR66" s="63"/>
      <c r="QS66" s="63"/>
      <c r="QT66" s="63"/>
      <c r="QU66" s="198"/>
      <c r="QV66" s="63"/>
      <c r="QW66" s="63"/>
      <c r="QX66" s="63"/>
      <c r="QY66" s="198"/>
      <c r="QZ66" s="63"/>
      <c r="RA66" s="63"/>
      <c r="RB66" s="63"/>
      <c r="RC66" s="88"/>
      <c r="RD66" s="63"/>
      <c r="RE66" s="63"/>
      <c r="RF66" s="63"/>
      <c r="RG66" s="198"/>
      <c r="RH66" s="63"/>
      <c r="RI66" s="63"/>
      <c r="RJ66" s="63"/>
      <c r="RK66" s="88"/>
      <c r="RL66" s="63"/>
      <c r="RM66" s="63"/>
      <c r="RN66" s="63"/>
      <c r="RO66" s="198"/>
      <c r="RP66" s="63"/>
      <c r="RQ66" s="63"/>
      <c r="RR66" s="63"/>
      <c r="RS66" s="198"/>
      <c r="RT66" s="63"/>
      <c r="RU66" s="63"/>
      <c r="RV66" s="63"/>
      <c r="RW66" s="63"/>
      <c r="RX66" s="63"/>
      <c r="RY66" s="63"/>
      <c r="RZ66" s="63"/>
      <c r="SA66" s="88"/>
      <c r="SB66" s="63"/>
      <c r="SC66" s="63"/>
      <c r="SD66" s="63"/>
      <c r="SE66" s="198"/>
      <c r="SF66" s="63"/>
      <c r="SG66" s="63"/>
      <c r="SH66" s="63"/>
      <c r="SI66" s="198"/>
      <c r="SJ66" s="63"/>
      <c r="SK66" s="63"/>
      <c r="SL66" s="63"/>
      <c r="SM66" s="198"/>
      <c r="SN66" s="63"/>
      <c r="SO66" s="63"/>
      <c r="SP66" s="63"/>
      <c r="SQ66" s="198"/>
      <c r="SR66" s="63"/>
      <c r="SS66" s="63"/>
      <c r="ST66" s="63"/>
      <c r="SU66" s="198"/>
      <c r="SV66" s="63"/>
      <c r="SW66" s="63"/>
      <c r="SX66" s="63"/>
      <c r="SY66" s="198"/>
      <c r="SZ66" s="63"/>
      <c r="TA66" s="63"/>
      <c r="TB66" s="198"/>
      <c r="TC66" s="198"/>
      <c r="TD66" s="63"/>
      <c r="TE66" s="63"/>
      <c r="TF66" s="63"/>
      <c r="TG66" s="198"/>
      <c r="TH66" s="63"/>
      <c r="TI66" s="63"/>
      <c r="TJ66" s="89"/>
      <c r="TK66" s="198"/>
      <c r="TL66" s="63"/>
      <c r="TM66" s="63"/>
      <c r="TN66" s="89"/>
      <c r="TO66" s="198"/>
      <c r="TP66" s="63"/>
      <c r="TQ66" s="63"/>
      <c r="TR66" s="89"/>
      <c r="TS66" s="267"/>
      <c r="TT66" s="267"/>
      <c r="TU66" s="267"/>
      <c r="TV66" s="267"/>
      <c r="TW66" s="267"/>
      <c r="TX66" s="267"/>
      <c r="TY66" s="267"/>
    </row>
    <row r="67" spans="1:546" outlineLevel="2" x14ac:dyDescent="0.2">
      <c r="A67" s="101" t="s">
        <v>390</v>
      </c>
      <c r="B67" s="102" t="s">
        <v>391</v>
      </c>
      <c r="C67" s="186">
        <f t="shared" si="1741"/>
        <v>8000</v>
      </c>
      <c r="D67" s="186">
        <f t="shared" si="1742"/>
        <v>6300</v>
      </c>
      <c r="E67" s="186">
        <f t="shared" si="1743"/>
        <v>10093.48</v>
      </c>
      <c r="F67" s="186">
        <f t="shared" si="1744"/>
        <v>10308.68</v>
      </c>
      <c r="G67" s="88"/>
      <c r="H67" s="63"/>
      <c r="I67" s="63"/>
      <c r="J67" s="63"/>
      <c r="K67" s="88">
        <f>9000-1000</f>
        <v>8000</v>
      </c>
      <c r="L67" s="63">
        <v>6300</v>
      </c>
      <c r="M67" s="63">
        <v>10093.48</v>
      </c>
      <c r="N67" s="63">
        <v>10308.68</v>
      </c>
      <c r="O67" s="88"/>
      <c r="P67" s="63"/>
      <c r="Q67" s="63"/>
      <c r="R67" s="63"/>
      <c r="S67" s="88"/>
      <c r="T67" s="63"/>
      <c r="U67" s="63"/>
      <c r="V67" s="63"/>
      <c r="W67" s="88"/>
      <c r="X67" s="63"/>
      <c r="Y67" s="63"/>
      <c r="Z67" s="63"/>
      <c r="AA67" s="88"/>
      <c r="AB67" s="63"/>
      <c r="AC67" s="63"/>
      <c r="AD67" s="63"/>
      <c r="AE67" s="88"/>
      <c r="AF67" s="63"/>
      <c r="AG67" s="63"/>
      <c r="AH67" s="63"/>
      <c r="AI67" s="88"/>
      <c r="AJ67" s="63"/>
      <c r="AK67" s="63"/>
      <c r="AL67" s="63"/>
      <c r="AM67" s="88"/>
      <c r="AN67" s="63"/>
      <c r="AO67" s="63"/>
      <c r="AP67" s="63"/>
      <c r="AQ67" s="88"/>
      <c r="AR67" s="63"/>
      <c r="AS67" s="63"/>
      <c r="AT67" s="63"/>
      <c r="AU67" s="88"/>
      <c r="AV67" s="63"/>
      <c r="AW67" s="63"/>
      <c r="AX67" s="63"/>
      <c r="AY67" s="88"/>
      <c r="AZ67" s="63"/>
      <c r="BA67" s="63"/>
      <c r="BB67" s="63"/>
      <c r="BC67" s="88"/>
      <c r="BD67" s="63"/>
      <c r="BE67" s="63"/>
      <c r="BF67" s="63"/>
      <c r="BG67" s="88"/>
      <c r="BH67" s="63"/>
      <c r="BI67" s="63"/>
      <c r="BJ67" s="63"/>
      <c r="BK67" s="88"/>
      <c r="BL67" s="63"/>
      <c r="BM67" s="63"/>
      <c r="BN67" s="63"/>
      <c r="BO67" s="88"/>
      <c r="BP67" s="63"/>
      <c r="BQ67" s="63"/>
      <c r="BR67" s="63"/>
      <c r="BS67" s="88"/>
      <c r="BT67" s="63"/>
      <c r="BU67" s="63"/>
      <c r="BV67" s="63"/>
      <c r="BW67" s="88"/>
      <c r="BX67" s="63"/>
      <c r="BY67" s="63"/>
      <c r="BZ67" s="63"/>
      <c r="CA67" s="88"/>
      <c r="CB67" s="63"/>
      <c r="CC67" s="63"/>
      <c r="CD67" s="63"/>
      <c r="CE67" s="88"/>
      <c r="CF67" s="63"/>
      <c r="CG67" s="63"/>
      <c r="CH67" s="63"/>
      <c r="CI67" s="88"/>
      <c r="CJ67" s="63"/>
      <c r="CK67" s="63"/>
      <c r="CL67" s="63"/>
      <c r="CM67" s="88"/>
      <c r="CN67" s="63"/>
      <c r="CO67" s="63"/>
      <c r="CP67" s="63"/>
      <c r="CQ67" s="88"/>
      <c r="CR67" s="63"/>
      <c r="CS67" s="63"/>
      <c r="CT67" s="63"/>
      <c r="CU67" s="88"/>
      <c r="CV67" s="63"/>
      <c r="CW67" s="63"/>
      <c r="CX67" s="63"/>
      <c r="CY67" s="88"/>
      <c r="CZ67" s="63"/>
      <c r="DA67" s="63"/>
      <c r="DB67" s="63"/>
      <c r="DC67" s="88"/>
      <c r="DD67" s="63"/>
      <c r="DE67" s="63"/>
      <c r="DF67" s="63"/>
      <c r="DG67" s="88"/>
      <c r="DH67" s="63"/>
      <c r="DI67" s="63"/>
      <c r="DJ67" s="63"/>
      <c r="DK67" s="88"/>
      <c r="DL67" s="63"/>
      <c r="DM67" s="63"/>
      <c r="DN67" s="63"/>
      <c r="DO67" s="88"/>
      <c r="DP67" s="63"/>
      <c r="DQ67" s="63"/>
      <c r="DR67" s="63"/>
      <c r="DS67" s="88"/>
      <c r="DT67" s="63"/>
      <c r="DU67" s="63"/>
      <c r="DV67" s="63"/>
      <c r="DW67" s="88"/>
      <c r="DX67" s="63"/>
      <c r="DY67" s="63"/>
      <c r="DZ67" s="63"/>
      <c r="EA67" s="88"/>
      <c r="EB67" s="63"/>
      <c r="EC67" s="63"/>
      <c r="ED67" s="63"/>
      <c r="EE67" s="88"/>
      <c r="EF67" s="63"/>
      <c r="EG67" s="63"/>
      <c r="EH67" s="63"/>
      <c r="EI67" s="88"/>
      <c r="EJ67" s="63"/>
      <c r="EK67" s="63"/>
      <c r="EL67" s="63"/>
      <c r="EM67" s="88"/>
      <c r="EN67" s="63"/>
      <c r="EO67" s="63"/>
      <c r="EP67" s="63"/>
      <c r="EQ67" s="88"/>
      <c r="ER67" s="63"/>
      <c r="ES67" s="63"/>
      <c r="ET67" s="63"/>
      <c r="EU67" s="88"/>
      <c r="EV67" s="63"/>
      <c r="EW67" s="63"/>
      <c r="EX67" s="63"/>
      <c r="EY67" s="88"/>
      <c r="EZ67" s="63"/>
      <c r="FA67" s="63"/>
      <c r="FB67" s="63"/>
      <c r="FC67" s="88"/>
      <c r="FD67" s="63"/>
      <c r="FE67" s="63"/>
      <c r="FF67" s="63"/>
      <c r="FG67" s="88"/>
      <c r="FH67" s="63"/>
      <c r="FI67" s="63"/>
      <c r="FJ67" s="63"/>
      <c r="FK67" s="88"/>
      <c r="FL67" s="63"/>
      <c r="FM67" s="63"/>
      <c r="FN67" s="63"/>
      <c r="FO67" s="88"/>
      <c r="FP67" s="63"/>
      <c r="FQ67" s="63"/>
      <c r="FR67" s="63"/>
      <c r="FS67" s="198"/>
      <c r="FT67" s="63"/>
      <c r="FU67" s="63"/>
      <c r="FV67" s="187"/>
      <c r="FW67" s="88"/>
      <c r="FX67" s="63"/>
      <c r="FY67" s="63"/>
      <c r="FZ67" s="187"/>
      <c r="GA67" s="88"/>
      <c r="GB67" s="63"/>
      <c r="GC67" s="63"/>
      <c r="GD67" s="187"/>
      <c r="GE67" s="88"/>
      <c r="GF67" s="63"/>
      <c r="GG67" s="63"/>
      <c r="GH67" s="187"/>
      <c r="GI67" s="117"/>
      <c r="GJ67" s="63"/>
      <c r="GK67" s="63"/>
      <c r="GL67" s="187"/>
      <c r="GM67" s="88"/>
      <c r="GN67" s="63"/>
      <c r="GO67" s="63"/>
      <c r="GP67" s="63"/>
      <c r="GQ67" s="88"/>
      <c r="GR67" s="63"/>
      <c r="GS67" s="63"/>
      <c r="GT67" s="63"/>
      <c r="GU67" s="88"/>
      <c r="GV67" s="63"/>
      <c r="GW67" s="63"/>
      <c r="GX67" s="63"/>
      <c r="GY67" s="88"/>
      <c r="GZ67" s="63"/>
      <c r="HA67" s="63"/>
      <c r="HB67" s="63"/>
      <c r="HC67" s="88"/>
      <c r="HD67" s="63"/>
      <c r="HE67" s="63"/>
      <c r="HF67" s="63"/>
      <c r="HG67" s="88"/>
      <c r="HH67" s="63"/>
      <c r="HI67" s="63"/>
      <c r="HJ67" s="63"/>
      <c r="HK67" s="88"/>
      <c r="HL67" s="63"/>
      <c r="HM67" s="63"/>
      <c r="HN67" s="63"/>
      <c r="HO67" s="88"/>
      <c r="HP67" s="63"/>
      <c r="HQ67" s="63"/>
      <c r="HR67" s="63"/>
      <c r="HS67" s="88"/>
      <c r="HT67" s="63"/>
      <c r="HU67" s="63"/>
      <c r="HV67" s="63"/>
      <c r="HW67" s="88"/>
      <c r="HX67" s="63"/>
      <c r="HY67" s="63"/>
      <c r="HZ67" s="63"/>
      <c r="IA67" s="88"/>
      <c r="IB67" s="63"/>
      <c r="IC67" s="63"/>
      <c r="ID67" s="63"/>
      <c r="IE67" s="88"/>
      <c r="IF67" s="63"/>
      <c r="IG67" s="63"/>
      <c r="IH67" s="63"/>
      <c r="II67" s="88"/>
      <c r="IJ67" s="63"/>
      <c r="IK67" s="63"/>
      <c r="IL67" s="63"/>
      <c r="IM67" s="88"/>
      <c r="IN67" s="63"/>
      <c r="IO67" s="63"/>
      <c r="IP67" s="63"/>
      <c r="IQ67" s="88"/>
      <c r="IR67" s="63"/>
      <c r="IS67" s="63"/>
      <c r="IT67" s="63"/>
      <c r="IU67" s="88"/>
      <c r="IV67" s="63"/>
      <c r="IW67" s="63"/>
      <c r="IX67" s="63"/>
      <c r="IY67" s="88"/>
      <c r="IZ67" s="63"/>
      <c r="JA67" s="63"/>
      <c r="JB67" s="63"/>
      <c r="JC67" s="88"/>
      <c r="JD67" s="63"/>
      <c r="JE67" s="63"/>
      <c r="JF67" s="63"/>
      <c r="JG67" s="88"/>
      <c r="JH67" s="63"/>
      <c r="JI67" s="63"/>
      <c r="JJ67" s="63"/>
      <c r="JK67" s="88"/>
      <c r="JL67" s="63"/>
      <c r="JM67" s="63"/>
      <c r="JN67" s="63"/>
      <c r="JO67" s="88"/>
      <c r="JP67" s="63"/>
      <c r="JQ67" s="63"/>
      <c r="JR67" s="63"/>
      <c r="JS67" s="88"/>
      <c r="JT67" s="63"/>
      <c r="JU67" s="63"/>
      <c r="JV67" s="63"/>
      <c r="JW67" s="63"/>
      <c r="JX67" s="63"/>
      <c r="JY67" s="63"/>
      <c r="JZ67" s="63"/>
      <c r="KA67" s="88"/>
      <c r="KB67" s="63"/>
      <c r="KC67" s="63"/>
      <c r="KD67" s="187"/>
      <c r="KE67" s="88"/>
      <c r="KF67" s="63"/>
      <c r="KG67" s="63"/>
      <c r="KH67" s="187"/>
      <c r="KI67" s="88"/>
      <c r="KJ67" s="63"/>
      <c r="KK67" s="63"/>
      <c r="KL67" s="187"/>
      <c r="KM67" s="88"/>
      <c r="KN67" s="63"/>
      <c r="KO67" s="63"/>
      <c r="KP67" s="187"/>
      <c r="KQ67" s="88"/>
      <c r="KR67" s="63"/>
      <c r="KS67" s="63"/>
      <c r="KT67" s="187"/>
      <c r="KU67" s="88"/>
      <c r="KV67" s="63"/>
      <c r="KW67" s="63"/>
      <c r="KX67" s="187"/>
      <c r="KY67" s="88"/>
      <c r="KZ67" s="63"/>
      <c r="LA67" s="63"/>
      <c r="LB67" s="187"/>
      <c r="LC67" s="88"/>
      <c r="LD67" s="63"/>
      <c r="LE67" s="63"/>
      <c r="LF67" s="187"/>
      <c r="LG67" s="88"/>
      <c r="LH67" s="63"/>
      <c r="LI67" s="63"/>
      <c r="LJ67" s="187"/>
      <c r="LK67" s="88"/>
      <c r="LL67" s="63"/>
      <c r="LM67" s="63"/>
      <c r="LN67" s="187"/>
      <c r="LO67" s="88"/>
      <c r="LP67" s="63"/>
      <c r="LQ67" s="63"/>
      <c r="LR67" s="187"/>
      <c r="LS67" s="88"/>
      <c r="LT67" s="63"/>
      <c r="LU67" s="63"/>
      <c r="LV67" s="187"/>
      <c r="LW67" s="88"/>
      <c r="LX67" s="63"/>
      <c r="LY67" s="63"/>
      <c r="LZ67" s="187"/>
      <c r="MA67" s="88"/>
      <c r="MB67" s="63"/>
      <c r="MC67" s="63"/>
      <c r="MD67" s="187"/>
      <c r="ME67" s="88"/>
      <c r="MF67" s="63"/>
      <c r="MG67" s="63"/>
      <c r="MH67" s="187"/>
      <c r="MI67" s="88"/>
      <c r="MJ67" s="63"/>
      <c r="MK67" s="63"/>
      <c r="ML67" s="187"/>
      <c r="MM67" s="88"/>
      <c r="MN67" s="63"/>
      <c r="MO67" s="63"/>
      <c r="MP67" s="187"/>
      <c r="MQ67" s="88"/>
      <c r="MR67" s="63"/>
      <c r="MS67" s="63"/>
      <c r="MT67" s="187"/>
      <c r="MU67" s="88"/>
      <c r="MV67" s="63"/>
      <c r="MW67" s="63"/>
      <c r="MX67" s="187"/>
      <c r="MY67" s="88"/>
      <c r="MZ67" s="63"/>
      <c r="NA67" s="63"/>
      <c r="NB67" s="187"/>
      <c r="NC67" s="88"/>
      <c r="ND67" s="63"/>
      <c r="NE67" s="63"/>
      <c r="NF67" s="187"/>
      <c r="NG67" s="88"/>
      <c r="NH67" s="63"/>
      <c r="NI67" s="63"/>
      <c r="NJ67" s="187"/>
      <c r="NK67" s="88"/>
      <c r="NL67" s="63"/>
      <c r="NM67" s="63"/>
      <c r="NN67" s="187"/>
      <c r="NO67" s="88"/>
      <c r="NP67" s="63"/>
      <c r="NQ67" s="63"/>
      <c r="NR67" s="187"/>
      <c r="NS67" s="88"/>
      <c r="NT67" s="63"/>
      <c r="NU67" s="63"/>
      <c r="NV67" s="187"/>
      <c r="NW67" s="88"/>
      <c r="NX67" s="63"/>
      <c r="NY67" s="63"/>
      <c r="NZ67" s="187"/>
      <c r="OA67" s="88"/>
      <c r="OB67" s="63"/>
      <c r="OC67" s="63"/>
      <c r="OD67" s="63"/>
      <c r="OE67" s="88"/>
      <c r="OF67" s="63"/>
      <c r="OG67" s="63"/>
      <c r="OH67" s="63"/>
      <c r="OI67" s="88"/>
      <c r="OJ67" s="63"/>
      <c r="OK67" s="63"/>
      <c r="OL67" s="63"/>
      <c r="OM67" s="88"/>
      <c r="ON67" s="63"/>
      <c r="OO67" s="63"/>
      <c r="OP67" s="63"/>
      <c r="OQ67" s="198"/>
      <c r="OR67" s="63"/>
      <c r="OS67" s="63"/>
      <c r="OT67" s="63"/>
      <c r="OU67" s="88"/>
      <c r="OV67" s="63"/>
      <c r="OW67" s="63"/>
      <c r="OX67" s="63"/>
      <c r="OY67" s="198"/>
      <c r="OZ67" s="63"/>
      <c r="PA67" s="63"/>
      <c r="PB67" s="63"/>
      <c r="PC67" s="88"/>
      <c r="PD67" s="63"/>
      <c r="PE67" s="63"/>
      <c r="PF67" s="63"/>
      <c r="PG67" s="198"/>
      <c r="PH67" s="63"/>
      <c r="PI67" s="63"/>
      <c r="PJ67" s="63"/>
      <c r="PK67" s="88"/>
      <c r="PL67" s="63"/>
      <c r="PM67" s="63"/>
      <c r="PN67" s="63"/>
      <c r="PO67" s="198"/>
      <c r="PP67" s="63"/>
      <c r="PQ67" s="63"/>
      <c r="PR67" s="63"/>
      <c r="PS67" s="88"/>
      <c r="PT67" s="63"/>
      <c r="PU67" s="63"/>
      <c r="PV67" s="63"/>
      <c r="PW67" s="198"/>
      <c r="PX67" s="63"/>
      <c r="PY67" s="63"/>
      <c r="PZ67" s="63"/>
      <c r="QA67" s="88"/>
      <c r="QB67" s="63"/>
      <c r="QC67" s="63"/>
      <c r="QD67" s="63"/>
      <c r="QE67" s="198"/>
      <c r="QF67" s="63"/>
      <c r="QG67" s="63"/>
      <c r="QH67" s="63"/>
      <c r="QI67" s="88"/>
      <c r="QJ67" s="63"/>
      <c r="QK67" s="63"/>
      <c r="QL67" s="63"/>
      <c r="QM67" s="198"/>
      <c r="QN67" s="63"/>
      <c r="QO67" s="63"/>
      <c r="QP67" s="63"/>
      <c r="QQ67" s="198"/>
      <c r="QR67" s="63"/>
      <c r="QS67" s="63"/>
      <c r="QT67" s="63"/>
      <c r="QU67" s="198"/>
      <c r="QV67" s="63"/>
      <c r="QW67" s="63"/>
      <c r="QX67" s="63"/>
      <c r="QY67" s="198"/>
      <c r="QZ67" s="63"/>
      <c r="RA67" s="63"/>
      <c r="RB67" s="63"/>
      <c r="RC67" s="88"/>
      <c r="RD67" s="63"/>
      <c r="RE67" s="63"/>
      <c r="RF67" s="63"/>
      <c r="RG67" s="198"/>
      <c r="RH67" s="63"/>
      <c r="RI67" s="63"/>
      <c r="RJ67" s="63"/>
      <c r="RK67" s="88"/>
      <c r="RL67" s="63"/>
      <c r="RM67" s="63"/>
      <c r="RN67" s="63"/>
      <c r="RO67" s="198"/>
      <c r="RP67" s="63"/>
      <c r="RQ67" s="63"/>
      <c r="RR67" s="63"/>
      <c r="RS67" s="198"/>
      <c r="RT67" s="63"/>
      <c r="RU67" s="63"/>
      <c r="RV67" s="63"/>
      <c r="RW67" s="63"/>
      <c r="RX67" s="63"/>
      <c r="RY67" s="63"/>
      <c r="RZ67" s="63"/>
      <c r="SA67" s="88"/>
      <c r="SB67" s="63"/>
      <c r="SC67" s="63"/>
      <c r="SD67" s="63"/>
      <c r="SE67" s="198"/>
      <c r="SF67" s="63"/>
      <c r="SG67" s="63"/>
      <c r="SH67" s="63"/>
      <c r="SI67" s="198"/>
      <c r="SJ67" s="63"/>
      <c r="SK67" s="63"/>
      <c r="SL67" s="63"/>
      <c r="SM67" s="198"/>
      <c r="SN67" s="63"/>
      <c r="SO67" s="63"/>
      <c r="SP67" s="63"/>
      <c r="SQ67" s="198"/>
      <c r="SR67" s="63"/>
      <c r="SS67" s="63"/>
      <c r="ST67" s="63"/>
      <c r="SU67" s="198"/>
      <c r="SV67" s="63"/>
      <c r="SW67" s="63"/>
      <c r="SX67" s="63"/>
      <c r="SY67" s="198"/>
      <c r="SZ67" s="63"/>
      <c r="TA67" s="63"/>
      <c r="TB67" s="198"/>
      <c r="TC67" s="198"/>
      <c r="TD67" s="63"/>
      <c r="TE67" s="63"/>
      <c r="TF67" s="63"/>
      <c r="TG67" s="198"/>
      <c r="TH67" s="63"/>
      <c r="TI67" s="63"/>
      <c r="TJ67" s="89"/>
      <c r="TK67" s="198"/>
      <c r="TL67" s="63"/>
      <c r="TM67" s="63"/>
      <c r="TN67" s="89"/>
      <c r="TO67" s="198"/>
      <c r="TP67" s="63"/>
      <c r="TQ67" s="63"/>
      <c r="TR67" s="89"/>
      <c r="TS67" s="267"/>
      <c r="TT67" s="267"/>
      <c r="TU67" s="267"/>
      <c r="TV67" s="267"/>
      <c r="TW67" s="267"/>
      <c r="TX67" s="267"/>
      <c r="TY67" s="267"/>
    </row>
    <row r="68" spans="1:546" outlineLevel="2" x14ac:dyDescent="0.2">
      <c r="A68" s="101" t="s">
        <v>392</v>
      </c>
      <c r="B68" s="102" t="s">
        <v>393</v>
      </c>
      <c r="C68" s="186">
        <f t="shared" si="1741"/>
        <v>4180</v>
      </c>
      <c r="D68" s="186">
        <f t="shared" si="1742"/>
        <v>2055</v>
      </c>
      <c r="E68" s="186">
        <f t="shared" si="1743"/>
        <v>5122.05</v>
      </c>
      <c r="F68" s="186">
        <f t="shared" si="1744"/>
        <v>4922.6500000000005</v>
      </c>
      <c r="G68" s="88"/>
      <c r="H68" s="63"/>
      <c r="I68" s="63"/>
      <c r="J68" s="63"/>
      <c r="K68" s="88">
        <v>2500</v>
      </c>
      <c r="L68" s="63">
        <v>600</v>
      </c>
      <c r="M68" s="63">
        <v>2247.9</v>
      </c>
      <c r="N68" s="63">
        <v>2092.9</v>
      </c>
      <c r="O68" s="88"/>
      <c r="P68" s="63"/>
      <c r="Q68" s="63"/>
      <c r="R68" s="63"/>
      <c r="S68" s="88"/>
      <c r="T68" s="63"/>
      <c r="U68" s="63"/>
      <c r="V68" s="63"/>
      <c r="W68" s="88"/>
      <c r="X68" s="63"/>
      <c r="Y68" s="63"/>
      <c r="Z68" s="63"/>
      <c r="AA68" s="88"/>
      <c r="AB68" s="63"/>
      <c r="AC68" s="63"/>
      <c r="AD68" s="63"/>
      <c r="AE68" s="88"/>
      <c r="AF68" s="63"/>
      <c r="AG68" s="63"/>
      <c r="AH68" s="63"/>
      <c r="AI68" s="88"/>
      <c r="AJ68" s="63"/>
      <c r="AK68" s="63"/>
      <c r="AL68" s="63"/>
      <c r="AM68" s="88"/>
      <c r="AN68" s="63"/>
      <c r="AO68" s="63"/>
      <c r="AP68" s="63"/>
      <c r="AQ68" s="88"/>
      <c r="AR68" s="63"/>
      <c r="AS68" s="63"/>
      <c r="AT68" s="63"/>
      <c r="AU68" s="88"/>
      <c r="AV68" s="63"/>
      <c r="AW68" s="63"/>
      <c r="AX68" s="63"/>
      <c r="AY68" s="88"/>
      <c r="AZ68" s="63"/>
      <c r="BA68" s="63"/>
      <c r="BB68" s="63"/>
      <c r="BC68" s="88"/>
      <c r="BD68" s="63"/>
      <c r="BE68" s="63"/>
      <c r="BF68" s="63"/>
      <c r="BG68" s="88"/>
      <c r="BH68" s="63"/>
      <c r="BI68" s="63"/>
      <c r="BJ68" s="63"/>
      <c r="BK68" s="88"/>
      <c r="BL68" s="63"/>
      <c r="BM68" s="63"/>
      <c r="BN68" s="63"/>
      <c r="BO68" s="88"/>
      <c r="BP68" s="63"/>
      <c r="BQ68" s="63"/>
      <c r="BR68" s="63"/>
      <c r="BS68" s="88"/>
      <c r="BT68" s="63"/>
      <c r="BU68" s="63"/>
      <c r="BV68" s="63"/>
      <c r="BW68" s="88"/>
      <c r="BX68" s="63"/>
      <c r="BY68" s="63"/>
      <c r="BZ68" s="63"/>
      <c r="CA68" s="88"/>
      <c r="CB68" s="63"/>
      <c r="CC68" s="63"/>
      <c r="CD68" s="63"/>
      <c r="CE68" s="88"/>
      <c r="CF68" s="63"/>
      <c r="CG68" s="63"/>
      <c r="CH68" s="63"/>
      <c r="CI68" s="88"/>
      <c r="CJ68" s="63"/>
      <c r="CK68" s="63"/>
      <c r="CL68" s="63"/>
      <c r="CM68" s="88"/>
      <c r="CN68" s="63"/>
      <c r="CO68" s="63"/>
      <c r="CP68" s="63"/>
      <c r="CQ68" s="88"/>
      <c r="CR68" s="63"/>
      <c r="CS68" s="63"/>
      <c r="CT68" s="63"/>
      <c r="CU68" s="88"/>
      <c r="CV68" s="63"/>
      <c r="CW68" s="63"/>
      <c r="CX68" s="63"/>
      <c r="CY68" s="88">
        <v>200</v>
      </c>
      <c r="CZ68" s="63">
        <v>200</v>
      </c>
      <c r="DA68" s="63">
        <v>154.80000000000001</v>
      </c>
      <c r="DB68" s="63">
        <v>154.80000000000001</v>
      </c>
      <c r="DC68" s="88"/>
      <c r="DD68" s="63"/>
      <c r="DE68" s="63"/>
      <c r="DF68" s="63"/>
      <c r="DG68" s="88">
        <v>60</v>
      </c>
      <c r="DH68" s="63">
        <v>60</v>
      </c>
      <c r="DI68" s="63"/>
      <c r="DJ68" s="63"/>
      <c r="DK68" s="88"/>
      <c r="DL68" s="63"/>
      <c r="DM68" s="63"/>
      <c r="DN68" s="63"/>
      <c r="DO68" s="88"/>
      <c r="DP68" s="63"/>
      <c r="DQ68" s="63"/>
      <c r="DR68" s="63"/>
      <c r="DS68" s="88"/>
      <c r="DT68" s="63"/>
      <c r="DU68" s="63"/>
      <c r="DV68" s="63"/>
      <c r="DW68" s="88"/>
      <c r="DX68" s="63"/>
      <c r="DY68" s="63"/>
      <c r="DZ68" s="63"/>
      <c r="EA68" s="88"/>
      <c r="EB68" s="63"/>
      <c r="EC68" s="63"/>
      <c r="ED68" s="63"/>
      <c r="EE68" s="88"/>
      <c r="EF68" s="63"/>
      <c r="EG68" s="63"/>
      <c r="EH68" s="63"/>
      <c r="EI68" s="88"/>
      <c r="EJ68" s="63"/>
      <c r="EK68" s="63"/>
      <c r="EL68" s="63"/>
      <c r="EM68" s="88"/>
      <c r="EN68" s="63"/>
      <c r="EO68" s="63"/>
      <c r="EP68" s="63"/>
      <c r="EQ68" s="88"/>
      <c r="ER68" s="63"/>
      <c r="ES68" s="63"/>
      <c r="ET68" s="63"/>
      <c r="EU68" s="88"/>
      <c r="EV68" s="63"/>
      <c r="EW68" s="63"/>
      <c r="EX68" s="63"/>
      <c r="EY68" s="88"/>
      <c r="EZ68" s="63"/>
      <c r="FA68" s="63"/>
      <c r="FB68" s="63"/>
      <c r="FC68" s="88"/>
      <c r="FD68" s="63"/>
      <c r="FE68" s="63"/>
      <c r="FF68" s="63"/>
      <c r="FG68" s="88"/>
      <c r="FH68" s="63"/>
      <c r="FI68" s="63"/>
      <c r="FJ68" s="63"/>
      <c r="FK68" s="88"/>
      <c r="FL68" s="63"/>
      <c r="FM68" s="63"/>
      <c r="FN68" s="63"/>
      <c r="FO68" s="88"/>
      <c r="FP68" s="63"/>
      <c r="FQ68" s="63"/>
      <c r="FR68" s="63"/>
      <c r="FS68" s="198"/>
      <c r="FT68" s="63"/>
      <c r="FU68" s="63"/>
      <c r="FV68" s="187"/>
      <c r="FW68" s="88"/>
      <c r="FX68" s="63"/>
      <c r="FY68" s="63"/>
      <c r="FZ68" s="187"/>
      <c r="GA68" s="88"/>
      <c r="GB68" s="63"/>
      <c r="GC68" s="63"/>
      <c r="GD68" s="187"/>
      <c r="GE68" s="88"/>
      <c r="GF68" s="63"/>
      <c r="GG68" s="63"/>
      <c r="GH68" s="187"/>
      <c r="GI68" s="117">
        <v>50</v>
      </c>
      <c r="GJ68" s="63">
        <v>75</v>
      </c>
      <c r="GK68" s="63">
        <v>350</v>
      </c>
      <c r="GL68" s="187">
        <v>350</v>
      </c>
      <c r="GM68" s="88"/>
      <c r="GN68" s="63"/>
      <c r="GO68" s="63"/>
      <c r="GP68" s="63"/>
      <c r="GQ68" s="88"/>
      <c r="GR68" s="63"/>
      <c r="GS68" s="63"/>
      <c r="GT68" s="63"/>
      <c r="GU68" s="88"/>
      <c r="GV68" s="63"/>
      <c r="GW68" s="63"/>
      <c r="GX68" s="63"/>
      <c r="GY68" s="88"/>
      <c r="GZ68" s="63"/>
      <c r="HA68" s="63"/>
      <c r="HB68" s="63"/>
      <c r="HC68" s="88"/>
      <c r="HD68" s="63"/>
      <c r="HE68" s="63"/>
      <c r="HF68" s="63"/>
      <c r="HG68" s="88"/>
      <c r="HH68" s="63"/>
      <c r="HI68" s="63"/>
      <c r="HJ68" s="63"/>
      <c r="HK68" s="88"/>
      <c r="HL68" s="63"/>
      <c r="HM68" s="63"/>
      <c r="HN68" s="63"/>
      <c r="HO68" s="88"/>
      <c r="HP68" s="63"/>
      <c r="HQ68" s="63"/>
      <c r="HR68" s="63"/>
      <c r="HS68" s="88">
        <f>1200-500</f>
        <v>700</v>
      </c>
      <c r="HT68" s="63">
        <v>500</v>
      </c>
      <c r="HU68" s="63">
        <v>1143.8800000000001</v>
      </c>
      <c r="HV68" s="63">
        <v>1099.48</v>
      </c>
      <c r="HW68" s="88"/>
      <c r="HX68" s="63"/>
      <c r="HY68" s="63"/>
      <c r="HZ68" s="63"/>
      <c r="IA68" s="88"/>
      <c r="IB68" s="63"/>
      <c r="IC68" s="63"/>
      <c r="ID68" s="63"/>
      <c r="IE68" s="88"/>
      <c r="IF68" s="63"/>
      <c r="IG68" s="63"/>
      <c r="IH68" s="63"/>
      <c r="II68" s="88">
        <v>200</v>
      </c>
      <c r="IJ68" s="63">
        <v>200</v>
      </c>
      <c r="IK68" s="63"/>
      <c r="IL68" s="63"/>
      <c r="IM68" s="88"/>
      <c r="IN68" s="63"/>
      <c r="IO68" s="63"/>
      <c r="IP68" s="63"/>
      <c r="IQ68" s="88"/>
      <c r="IR68" s="63"/>
      <c r="IS68" s="63"/>
      <c r="IT68" s="63"/>
      <c r="IU68" s="88"/>
      <c r="IV68" s="63"/>
      <c r="IW68" s="63"/>
      <c r="IX68" s="63"/>
      <c r="IY68" s="88"/>
      <c r="IZ68" s="63"/>
      <c r="JA68" s="63"/>
      <c r="JB68" s="63"/>
      <c r="JC68" s="88"/>
      <c r="JD68" s="63"/>
      <c r="JE68" s="63"/>
      <c r="JF68" s="63"/>
      <c r="JG68" s="88"/>
      <c r="JH68" s="63"/>
      <c r="JI68" s="63"/>
      <c r="JJ68" s="63"/>
      <c r="JK68" s="88"/>
      <c r="JL68" s="63"/>
      <c r="JM68" s="63"/>
      <c r="JN68" s="63"/>
      <c r="JO68" s="88"/>
      <c r="JP68" s="63"/>
      <c r="JQ68" s="63"/>
      <c r="JR68" s="63"/>
      <c r="JS68" s="88"/>
      <c r="JT68" s="63"/>
      <c r="JU68" s="63"/>
      <c r="JV68" s="63"/>
      <c r="JW68" s="63"/>
      <c r="JX68" s="63"/>
      <c r="JY68" s="63">
        <v>732</v>
      </c>
      <c r="JZ68" s="63">
        <v>732</v>
      </c>
      <c r="KA68" s="88">
        <v>70</v>
      </c>
      <c r="KB68" s="63">
        <v>70</v>
      </c>
      <c r="KC68" s="63"/>
      <c r="KD68" s="187"/>
      <c r="KE68" s="88"/>
      <c r="KF68" s="63">
        <v>50</v>
      </c>
      <c r="KG68" s="63"/>
      <c r="KH68" s="187"/>
      <c r="KI68" s="88"/>
      <c r="KJ68" s="63"/>
      <c r="KK68" s="63"/>
      <c r="KL68" s="187"/>
      <c r="KM68" s="88"/>
      <c r="KN68" s="63"/>
      <c r="KO68" s="63"/>
      <c r="KP68" s="187"/>
      <c r="KQ68" s="88"/>
      <c r="KR68" s="63"/>
      <c r="KS68" s="63"/>
      <c r="KT68" s="187"/>
      <c r="KU68" s="88"/>
      <c r="KV68" s="63"/>
      <c r="KW68" s="63"/>
      <c r="KX68" s="187"/>
      <c r="KY68" s="88"/>
      <c r="KZ68" s="63"/>
      <c r="LA68" s="63"/>
      <c r="LB68" s="187"/>
      <c r="LC68" s="88"/>
      <c r="LD68" s="63"/>
      <c r="LE68" s="63"/>
      <c r="LF68" s="187"/>
      <c r="LG68" s="88">
        <v>100</v>
      </c>
      <c r="LH68" s="63"/>
      <c r="LI68" s="63">
        <v>51</v>
      </c>
      <c r="LJ68" s="187">
        <v>51</v>
      </c>
      <c r="LK68" s="88"/>
      <c r="LL68" s="63"/>
      <c r="LM68" s="63"/>
      <c r="LN68" s="187"/>
      <c r="LO68" s="88"/>
      <c r="LP68" s="63"/>
      <c r="LQ68" s="63">
        <v>270</v>
      </c>
      <c r="LR68" s="187">
        <v>270</v>
      </c>
      <c r="LS68" s="88"/>
      <c r="LT68" s="63"/>
      <c r="LU68" s="63"/>
      <c r="LV68" s="187"/>
      <c r="LW68" s="88"/>
      <c r="LX68" s="63"/>
      <c r="LY68" s="63">
        <v>9</v>
      </c>
      <c r="LZ68" s="187">
        <v>9</v>
      </c>
      <c r="MA68" s="88"/>
      <c r="MB68" s="63"/>
      <c r="MC68" s="63"/>
      <c r="MD68" s="187"/>
      <c r="ME68" s="88"/>
      <c r="MF68" s="63"/>
      <c r="MG68" s="63">
        <v>68.760000000000005</v>
      </c>
      <c r="MH68" s="187">
        <v>68.760000000000005</v>
      </c>
      <c r="MI68" s="88"/>
      <c r="MJ68" s="63"/>
      <c r="MK68" s="63"/>
      <c r="ML68" s="187"/>
      <c r="MM68" s="88"/>
      <c r="MN68" s="63"/>
      <c r="MO68" s="63"/>
      <c r="MP68" s="187"/>
      <c r="MQ68" s="88"/>
      <c r="MR68" s="63"/>
      <c r="MS68" s="63"/>
      <c r="MT68" s="187"/>
      <c r="MU68" s="88"/>
      <c r="MV68" s="63"/>
      <c r="MW68" s="63"/>
      <c r="MX68" s="187"/>
      <c r="MY68" s="88"/>
      <c r="MZ68" s="63"/>
      <c r="NA68" s="63"/>
      <c r="NB68" s="187"/>
      <c r="NC68" s="88">
        <v>300</v>
      </c>
      <c r="ND68" s="63">
        <v>300</v>
      </c>
      <c r="NE68" s="63">
        <v>94.71</v>
      </c>
      <c r="NF68" s="187">
        <v>94.71</v>
      </c>
      <c r="NG68" s="88"/>
      <c r="NH68" s="63"/>
      <c r="NI68" s="63"/>
      <c r="NJ68" s="187"/>
      <c r="NK68" s="88"/>
      <c r="NL68" s="63"/>
      <c r="NM68" s="63"/>
      <c r="NN68" s="187"/>
      <c r="NO68" s="88"/>
      <c r="NP68" s="63"/>
      <c r="NQ68" s="63"/>
      <c r="NR68" s="187"/>
      <c r="NS68" s="88"/>
      <c r="NT68" s="63"/>
      <c r="NU68" s="63"/>
      <c r="NV68" s="187"/>
      <c r="NW68" s="88"/>
      <c r="NX68" s="63"/>
      <c r="NY68" s="63"/>
      <c r="NZ68" s="187"/>
      <c r="OA68" s="88"/>
      <c r="OB68" s="63"/>
      <c r="OC68" s="63"/>
      <c r="OD68" s="63"/>
      <c r="OE68" s="88"/>
      <c r="OF68" s="63"/>
      <c r="OG68" s="63"/>
      <c r="OH68" s="63"/>
      <c r="OI68" s="88"/>
      <c r="OJ68" s="63"/>
      <c r="OK68" s="63"/>
      <c r="OL68" s="63"/>
      <c r="OM68" s="88"/>
      <c r="ON68" s="63"/>
      <c r="OO68" s="63"/>
      <c r="OP68" s="63"/>
      <c r="OQ68" s="198"/>
      <c r="OR68" s="63"/>
      <c r="OS68" s="63"/>
      <c r="OT68" s="63"/>
      <c r="OU68" s="88"/>
      <c r="OV68" s="63"/>
      <c r="OW68" s="63"/>
      <c r="OX68" s="63"/>
      <c r="OY68" s="198"/>
      <c r="OZ68" s="63"/>
      <c r="PA68" s="63"/>
      <c r="PB68" s="63"/>
      <c r="PC68" s="88"/>
      <c r="PD68" s="63"/>
      <c r="PE68" s="63"/>
      <c r="PF68" s="63"/>
      <c r="PG68" s="198"/>
      <c r="PH68" s="63"/>
      <c r="PI68" s="63"/>
      <c r="PJ68" s="63"/>
      <c r="PK68" s="88"/>
      <c r="PL68" s="63"/>
      <c r="PM68" s="63"/>
      <c r="PN68" s="63"/>
      <c r="PO68" s="198"/>
      <c r="PP68" s="63"/>
      <c r="PQ68" s="63"/>
      <c r="PR68" s="63"/>
      <c r="PS68" s="88"/>
      <c r="PT68" s="63"/>
      <c r="PU68" s="63"/>
      <c r="PV68" s="63"/>
      <c r="PW68" s="198"/>
      <c r="PX68" s="63"/>
      <c r="PY68" s="63"/>
      <c r="PZ68" s="63"/>
      <c r="QA68" s="88"/>
      <c r="QB68" s="63"/>
      <c r="QC68" s="63"/>
      <c r="QD68" s="63"/>
      <c r="QE68" s="198"/>
      <c r="QF68" s="63"/>
      <c r="QG68" s="63"/>
      <c r="QH68" s="63"/>
      <c r="QI68" s="88"/>
      <c r="QJ68" s="63"/>
      <c r="QK68" s="63"/>
      <c r="QL68" s="63"/>
      <c r="QM68" s="198"/>
      <c r="QN68" s="63"/>
      <c r="QO68" s="63"/>
      <c r="QP68" s="63"/>
      <c r="QQ68" s="198"/>
      <c r="QR68" s="63"/>
      <c r="QS68" s="63"/>
      <c r="QT68" s="63"/>
      <c r="QU68" s="198"/>
      <c r="QV68" s="63"/>
      <c r="QW68" s="63"/>
      <c r="QX68" s="63"/>
      <c r="QY68" s="198"/>
      <c r="QZ68" s="63"/>
      <c r="RA68" s="63"/>
      <c r="RB68" s="63"/>
      <c r="RC68" s="88"/>
      <c r="RD68" s="63"/>
      <c r="RE68" s="63"/>
      <c r="RF68" s="63"/>
      <c r="RG68" s="198"/>
      <c r="RH68" s="63"/>
      <c r="RI68" s="63"/>
      <c r="RJ68" s="63"/>
      <c r="RK68" s="88"/>
      <c r="RL68" s="63"/>
      <c r="RM68" s="63"/>
      <c r="RN68" s="63"/>
      <c r="RO68" s="198"/>
      <c r="RP68" s="63"/>
      <c r="RQ68" s="63"/>
      <c r="RR68" s="63"/>
      <c r="RS68" s="198"/>
      <c r="RT68" s="63"/>
      <c r="RU68" s="63"/>
      <c r="RV68" s="63"/>
      <c r="RW68" s="63"/>
      <c r="RX68" s="63"/>
      <c r="RY68" s="63"/>
      <c r="RZ68" s="63"/>
      <c r="SA68" s="88"/>
      <c r="SB68" s="63"/>
      <c r="SC68" s="63"/>
      <c r="SD68" s="63"/>
      <c r="SE68" s="198"/>
      <c r="SF68" s="63"/>
      <c r="SG68" s="63"/>
      <c r="SH68" s="63"/>
      <c r="SI68" s="198"/>
      <c r="SJ68" s="63"/>
      <c r="SK68" s="63"/>
      <c r="SL68" s="63"/>
      <c r="SM68" s="198"/>
      <c r="SN68" s="63"/>
      <c r="SO68" s="63"/>
      <c r="SP68" s="63"/>
      <c r="SQ68" s="198"/>
      <c r="SR68" s="63"/>
      <c r="SS68" s="63"/>
      <c r="ST68" s="63"/>
      <c r="SU68" s="198"/>
      <c r="SV68" s="63"/>
      <c r="SW68" s="63"/>
      <c r="SX68" s="63"/>
      <c r="SY68" s="198"/>
      <c r="SZ68" s="63"/>
      <c r="TA68" s="63"/>
      <c r="TB68" s="198"/>
      <c r="TC68" s="198"/>
      <c r="TD68" s="63"/>
      <c r="TE68" s="63"/>
      <c r="TF68" s="63"/>
      <c r="TG68" s="198"/>
      <c r="TH68" s="63"/>
      <c r="TI68" s="63"/>
      <c r="TJ68" s="89"/>
      <c r="TK68" s="198"/>
      <c r="TL68" s="63"/>
      <c r="TM68" s="63"/>
      <c r="TN68" s="89"/>
      <c r="TO68" s="198"/>
      <c r="TP68" s="63"/>
      <c r="TQ68" s="63"/>
      <c r="TR68" s="89"/>
      <c r="TS68" s="267"/>
      <c r="TT68" s="267"/>
      <c r="TU68" s="267"/>
      <c r="TV68" s="267"/>
      <c r="TW68" s="267"/>
      <c r="TX68" s="267"/>
      <c r="TY68" s="267"/>
    </row>
    <row r="69" spans="1:546" outlineLevel="2" x14ac:dyDescent="0.2">
      <c r="A69" s="101" t="s">
        <v>394</v>
      </c>
      <c r="B69" s="102" t="s">
        <v>395</v>
      </c>
      <c r="C69" s="186">
        <f t="shared" si="1741"/>
        <v>7025</v>
      </c>
      <c r="D69" s="186">
        <f t="shared" si="1742"/>
        <v>26018</v>
      </c>
      <c r="E69" s="186">
        <f t="shared" si="1743"/>
        <v>11940.039999999999</v>
      </c>
      <c r="F69" s="186">
        <f t="shared" si="1744"/>
        <v>11920.449999999997</v>
      </c>
      <c r="G69" s="88">
        <f>500-500</f>
        <v>0</v>
      </c>
      <c r="H69" s="63">
        <v>500</v>
      </c>
      <c r="I69" s="63">
        <v>50</v>
      </c>
      <c r="J69" s="63">
        <v>50</v>
      </c>
      <c r="K69" s="88">
        <v>2000</v>
      </c>
      <c r="L69" s="63">
        <v>1865</v>
      </c>
      <c r="M69" s="63">
        <f>1612.61+1184.62</f>
        <v>2797.2299999999996</v>
      </c>
      <c r="N69" s="63">
        <f>1383.89+1353.12</f>
        <v>2737.01</v>
      </c>
      <c r="O69" s="88"/>
      <c r="P69" s="63"/>
      <c r="Q69" s="63"/>
      <c r="R69" s="63"/>
      <c r="S69" s="88"/>
      <c r="T69" s="63"/>
      <c r="U69" s="63"/>
      <c r="V69" s="63"/>
      <c r="W69" s="88"/>
      <c r="X69" s="63">
        <v>8000</v>
      </c>
      <c r="Y69" s="63"/>
      <c r="Z69" s="63"/>
      <c r="AA69" s="88"/>
      <c r="AB69" s="63"/>
      <c r="AC69" s="63"/>
      <c r="AD69" s="63"/>
      <c r="AE69" s="88"/>
      <c r="AF69" s="63"/>
      <c r="AG69" s="63"/>
      <c r="AH69" s="63"/>
      <c r="AI69" s="88">
        <v>1000</v>
      </c>
      <c r="AJ69" s="63">
        <v>1500</v>
      </c>
      <c r="AK69" s="63"/>
      <c r="AL69" s="63"/>
      <c r="AM69" s="88"/>
      <c r="AN69" s="63"/>
      <c r="AO69" s="63"/>
      <c r="AP69" s="63"/>
      <c r="AQ69" s="88"/>
      <c r="AR69" s="63"/>
      <c r="AS69" s="63"/>
      <c r="AT69" s="63"/>
      <c r="AU69" s="88"/>
      <c r="AV69" s="63"/>
      <c r="AW69" s="63"/>
      <c r="AX69" s="63"/>
      <c r="AY69" s="88"/>
      <c r="AZ69" s="63"/>
      <c r="BA69" s="63"/>
      <c r="BB69" s="63"/>
      <c r="BC69" s="88"/>
      <c r="BD69" s="63"/>
      <c r="BE69" s="63"/>
      <c r="BF69" s="63"/>
      <c r="BG69" s="88"/>
      <c r="BH69" s="63"/>
      <c r="BI69" s="63"/>
      <c r="BJ69" s="63"/>
      <c r="BK69" s="88"/>
      <c r="BL69" s="63"/>
      <c r="BM69" s="63"/>
      <c r="BN69" s="63"/>
      <c r="BO69" s="88"/>
      <c r="BP69" s="63"/>
      <c r="BQ69" s="63"/>
      <c r="BR69" s="63"/>
      <c r="BS69" s="88"/>
      <c r="BT69" s="63"/>
      <c r="BU69" s="63"/>
      <c r="BV69" s="63"/>
      <c r="BW69" s="88"/>
      <c r="BX69" s="63"/>
      <c r="BY69" s="63"/>
      <c r="BZ69" s="63"/>
      <c r="CA69" s="88"/>
      <c r="CB69" s="63"/>
      <c r="CC69" s="63"/>
      <c r="CD69" s="63"/>
      <c r="CE69" s="88"/>
      <c r="CF69" s="63"/>
      <c r="CG69" s="63"/>
      <c r="CH69" s="63"/>
      <c r="CI69" s="88"/>
      <c r="CJ69" s="63"/>
      <c r="CK69" s="63"/>
      <c r="CL69" s="63"/>
      <c r="CM69" s="88"/>
      <c r="CN69" s="63"/>
      <c r="CO69" s="63"/>
      <c r="CP69" s="63"/>
      <c r="CQ69" s="88"/>
      <c r="CR69" s="63"/>
      <c r="CS69" s="63"/>
      <c r="CT69" s="63"/>
      <c r="CU69" s="88"/>
      <c r="CV69" s="63"/>
      <c r="CW69" s="63"/>
      <c r="CX69" s="63"/>
      <c r="CY69" s="88">
        <v>500</v>
      </c>
      <c r="CZ69" s="63">
        <v>6732</v>
      </c>
      <c r="DA69" s="63">
        <v>6438.2</v>
      </c>
      <c r="DB69" s="63">
        <v>6438.2</v>
      </c>
      <c r="DC69" s="88"/>
      <c r="DD69" s="63"/>
      <c r="DE69" s="63"/>
      <c r="DF69" s="63"/>
      <c r="DG69" s="88"/>
      <c r="DH69" s="63"/>
      <c r="DI69" s="63"/>
      <c r="DJ69" s="63"/>
      <c r="DK69" s="88"/>
      <c r="DL69" s="63"/>
      <c r="DM69" s="63"/>
      <c r="DN69" s="63"/>
      <c r="DO69" s="88"/>
      <c r="DP69" s="63"/>
      <c r="DQ69" s="63"/>
      <c r="DR69" s="63"/>
      <c r="DS69" s="88"/>
      <c r="DT69" s="63"/>
      <c r="DU69" s="63">
        <v>4.49</v>
      </c>
      <c r="DV69" s="63">
        <v>4.49</v>
      </c>
      <c r="DW69" s="88"/>
      <c r="DX69" s="63"/>
      <c r="DY69" s="63"/>
      <c r="DZ69" s="63"/>
      <c r="EA69" s="88"/>
      <c r="EB69" s="63"/>
      <c r="EC69" s="63"/>
      <c r="ED69" s="63"/>
      <c r="EE69" s="88"/>
      <c r="EF69" s="63"/>
      <c r="EG69" s="63"/>
      <c r="EH69" s="63"/>
      <c r="EI69" s="88"/>
      <c r="EJ69" s="63"/>
      <c r="EK69" s="63"/>
      <c r="EL69" s="63"/>
      <c r="EM69" s="88">
        <v>100</v>
      </c>
      <c r="EN69" s="63">
        <v>160</v>
      </c>
      <c r="EO69" s="63">
        <v>50</v>
      </c>
      <c r="EP69" s="63">
        <v>50</v>
      </c>
      <c r="EQ69" s="88"/>
      <c r="ER69" s="63"/>
      <c r="ES69" s="63"/>
      <c r="ET69" s="63"/>
      <c r="EU69" s="88"/>
      <c r="EV69" s="63"/>
      <c r="EW69" s="63"/>
      <c r="EX69" s="63"/>
      <c r="EY69" s="88"/>
      <c r="EZ69" s="63"/>
      <c r="FA69" s="63"/>
      <c r="FB69" s="63"/>
      <c r="FC69" s="88"/>
      <c r="FD69" s="63"/>
      <c r="FE69" s="63"/>
      <c r="FF69" s="63"/>
      <c r="FG69" s="88"/>
      <c r="FH69" s="63"/>
      <c r="FI69" s="63"/>
      <c r="FJ69" s="63"/>
      <c r="FK69" s="88"/>
      <c r="FL69" s="63"/>
      <c r="FM69" s="63"/>
      <c r="FN69" s="63"/>
      <c r="FO69" s="88">
        <v>500</v>
      </c>
      <c r="FP69" s="63">
        <v>600</v>
      </c>
      <c r="FQ69" s="63"/>
      <c r="FR69" s="63"/>
      <c r="FS69" s="198"/>
      <c r="FT69" s="63"/>
      <c r="FU69" s="63"/>
      <c r="FV69" s="187"/>
      <c r="FW69" s="88"/>
      <c r="FX69" s="63"/>
      <c r="FY69" s="63"/>
      <c r="FZ69" s="187"/>
      <c r="GA69" s="88"/>
      <c r="GB69" s="63"/>
      <c r="GC69" s="63"/>
      <c r="GD69" s="187"/>
      <c r="GE69" s="88"/>
      <c r="GF69" s="63"/>
      <c r="GG69" s="63"/>
      <c r="GH69" s="187"/>
      <c r="GI69" s="117"/>
      <c r="GJ69" s="63">
        <v>1290</v>
      </c>
      <c r="GK69" s="63">
        <f>28.5+155</f>
        <v>183.5</v>
      </c>
      <c r="GL69" s="187">
        <f>28.5+195.63</f>
        <v>224.13</v>
      </c>
      <c r="GM69" s="88"/>
      <c r="GN69" s="63"/>
      <c r="GO69" s="63"/>
      <c r="GP69" s="63"/>
      <c r="GQ69" s="88"/>
      <c r="GR69" s="63"/>
      <c r="GS69" s="63"/>
      <c r="GT69" s="63"/>
      <c r="GU69" s="88">
        <v>100</v>
      </c>
      <c r="GV69" s="63">
        <v>100</v>
      </c>
      <c r="GW69" s="63">
        <v>72</v>
      </c>
      <c r="GX69" s="63">
        <v>72</v>
      </c>
      <c r="GY69" s="88">
        <v>325</v>
      </c>
      <c r="GZ69" s="63">
        <v>300</v>
      </c>
      <c r="HA69" s="63">
        <v>258.19</v>
      </c>
      <c r="HB69" s="63">
        <v>258.19</v>
      </c>
      <c r="HC69" s="88">
        <v>170</v>
      </c>
      <c r="HD69" s="63">
        <v>170</v>
      </c>
      <c r="HE69" s="63">
        <f>19.49+72</f>
        <v>91.49</v>
      </c>
      <c r="HF69" s="63">
        <v>91.49</v>
      </c>
      <c r="HG69" s="88">
        <v>100</v>
      </c>
      <c r="HH69" s="63">
        <v>100</v>
      </c>
      <c r="HI69" s="63">
        <v>72</v>
      </c>
      <c r="HJ69" s="63">
        <v>72</v>
      </c>
      <c r="HK69" s="88"/>
      <c r="HL69" s="63"/>
      <c r="HM69" s="63">
        <v>72</v>
      </c>
      <c r="HN69" s="63">
        <v>72</v>
      </c>
      <c r="HO69" s="88"/>
      <c r="HP69" s="63"/>
      <c r="HQ69" s="63">
        <v>72</v>
      </c>
      <c r="HR69" s="63">
        <v>72</v>
      </c>
      <c r="HS69" s="88">
        <v>200</v>
      </c>
      <c r="HT69" s="63">
        <v>190</v>
      </c>
      <c r="HU69" s="63">
        <v>63</v>
      </c>
      <c r="HV69" s="63">
        <v>63</v>
      </c>
      <c r="HW69" s="88"/>
      <c r="HX69" s="63"/>
      <c r="HY69" s="63"/>
      <c r="HZ69" s="63"/>
      <c r="IA69" s="88">
        <v>20</v>
      </c>
      <c r="IB69" s="63">
        <v>50</v>
      </c>
      <c r="IC69" s="63"/>
      <c r="ID69" s="63"/>
      <c r="IE69" s="88">
        <v>20</v>
      </c>
      <c r="IF69" s="63">
        <v>30</v>
      </c>
      <c r="IG69" s="63"/>
      <c r="IH69" s="63"/>
      <c r="II69" s="88">
        <v>100</v>
      </c>
      <c r="IJ69" s="63">
        <v>760</v>
      </c>
      <c r="IK69" s="63"/>
      <c r="IL69" s="63"/>
      <c r="IM69" s="88">
        <v>20</v>
      </c>
      <c r="IN69" s="63"/>
      <c r="IO69" s="63"/>
      <c r="IP69" s="63"/>
      <c r="IQ69" s="88"/>
      <c r="IR69" s="63"/>
      <c r="IS69" s="63"/>
      <c r="IT69" s="63"/>
      <c r="IU69" s="88"/>
      <c r="IV69" s="63"/>
      <c r="IW69" s="63"/>
      <c r="IX69" s="63"/>
      <c r="IY69" s="88"/>
      <c r="IZ69" s="63"/>
      <c r="JA69" s="63">
        <v>282</v>
      </c>
      <c r="JB69" s="63">
        <v>282</v>
      </c>
      <c r="JC69" s="88"/>
      <c r="JD69" s="63"/>
      <c r="JE69" s="63"/>
      <c r="JF69" s="63"/>
      <c r="JG69" s="88"/>
      <c r="JH69" s="63"/>
      <c r="JI69" s="63"/>
      <c r="JJ69" s="63"/>
      <c r="JK69" s="88"/>
      <c r="JL69" s="63"/>
      <c r="JM69" s="63"/>
      <c r="JN69" s="63"/>
      <c r="JO69" s="88"/>
      <c r="JP69" s="63"/>
      <c r="JQ69" s="63"/>
      <c r="JR69" s="63"/>
      <c r="JS69" s="88"/>
      <c r="JT69" s="63"/>
      <c r="JU69" s="63"/>
      <c r="JV69" s="63"/>
      <c r="JW69" s="63"/>
      <c r="JX69" s="63"/>
      <c r="JY69" s="63"/>
      <c r="JZ69" s="63"/>
      <c r="KA69" s="88">
        <v>200</v>
      </c>
      <c r="KB69" s="63">
        <v>200</v>
      </c>
      <c r="KC69" s="63">
        <f>33+125.06</f>
        <v>158.06</v>
      </c>
      <c r="KD69" s="187">
        <f>25+133.06</f>
        <v>158.06</v>
      </c>
      <c r="KE69" s="88"/>
      <c r="KF69" s="63">
        <v>115</v>
      </c>
      <c r="KG69" s="63">
        <v>11.99</v>
      </c>
      <c r="KH69" s="187">
        <v>11.99</v>
      </c>
      <c r="KI69" s="88"/>
      <c r="KJ69" s="63">
        <v>0</v>
      </c>
      <c r="KK69" s="63">
        <v>15</v>
      </c>
      <c r="KL69" s="187">
        <v>15</v>
      </c>
      <c r="KM69" s="88">
        <v>20</v>
      </c>
      <c r="KN69" s="63"/>
      <c r="KO69" s="63">
        <v>7.68</v>
      </c>
      <c r="KP69" s="187">
        <v>7.68</v>
      </c>
      <c r="KQ69" s="88"/>
      <c r="KR69" s="63"/>
      <c r="KS69" s="63"/>
      <c r="KT69" s="187"/>
      <c r="KU69" s="88"/>
      <c r="KV69" s="63"/>
      <c r="KW69" s="63"/>
      <c r="KX69" s="187"/>
      <c r="KY69" s="88"/>
      <c r="KZ69" s="63"/>
      <c r="LA69" s="63"/>
      <c r="LB69" s="187"/>
      <c r="LC69" s="88"/>
      <c r="LD69" s="63"/>
      <c r="LE69" s="63"/>
      <c r="LF69" s="187"/>
      <c r="LG69" s="88">
        <v>500</v>
      </c>
      <c r="LH69" s="63">
        <v>2111</v>
      </c>
      <c r="LI69" s="63">
        <v>86</v>
      </c>
      <c r="LJ69" s="187">
        <v>86</v>
      </c>
      <c r="LK69" s="88"/>
      <c r="LL69" s="63"/>
      <c r="LM69" s="63"/>
      <c r="LN69" s="187"/>
      <c r="LO69" s="88">
        <v>300</v>
      </c>
      <c r="LP69" s="63">
        <v>620</v>
      </c>
      <c r="LQ69" s="63">
        <v>147.46</v>
      </c>
      <c r="LR69" s="187">
        <v>147.46</v>
      </c>
      <c r="LS69" s="88"/>
      <c r="LT69" s="63"/>
      <c r="LU69" s="63"/>
      <c r="LV69" s="187"/>
      <c r="LW69" s="88">
        <v>100</v>
      </c>
      <c r="LX69" s="63"/>
      <c r="LY69" s="63">
        <v>27</v>
      </c>
      <c r="LZ69" s="187">
        <v>27</v>
      </c>
      <c r="MA69" s="88"/>
      <c r="MB69" s="63"/>
      <c r="MC69" s="63"/>
      <c r="MD69" s="187"/>
      <c r="ME69" s="88"/>
      <c r="MF69" s="63"/>
      <c r="MG69" s="63">
        <v>105.4</v>
      </c>
      <c r="MH69" s="187">
        <v>105.4</v>
      </c>
      <c r="MI69" s="88"/>
      <c r="MJ69" s="63"/>
      <c r="MK69" s="63"/>
      <c r="ML69" s="187"/>
      <c r="MM69" s="88"/>
      <c r="MN69" s="63"/>
      <c r="MO69" s="63"/>
      <c r="MP69" s="187"/>
      <c r="MQ69" s="88"/>
      <c r="MR69" s="63"/>
      <c r="MS69" s="63"/>
      <c r="MT69" s="187"/>
      <c r="MU69" s="88"/>
      <c r="MV69" s="63"/>
      <c r="MW69" s="63"/>
      <c r="MX69" s="187"/>
      <c r="MY69" s="88"/>
      <c r="MZ69" s="63"/>
      <c r="NA69" s="63"/>
      <c r="NB69" s="187"/>
      <c r="NC69" s="88">
        <v>600</v>
      </c>
      <c r="ND69" s="63">
        <v>600</v>
      </c>
      <c r="NE69" s="63">
        <f>16.2+847.15</f>
        <v>863.35</v>
      </c>
      <c r="NF69" s="187">
        <v>863.35</v>
      </c>
      <c r="NG69" s="88"/>
      <c r="NH69" s="63"/>
      <c r="NI69" s="63"/>
      <c r="NJ69" s="187"/>
      <c r="NK69" s="88"/>
      <c r="NL69" s="63"/>
      <c r="NM69" s="63"/>
      <c r="NN69" s="187"/>
      <c r="NO69" s="88"/>
      <c r="NP69" s="63"/>
      <c r="NQ69" s="63"/>
      <c r="NR69" s="187"/>
      <c r="NS69" s="88">
        <v>150</v>
      </c>
      <c r="NT69" s="63">
        <v>25</v>
      </c>
      <c r="NU69" s="63">
        <v>12</v>
      </c>
      <c r="NV69" s="187">
        <v>12</v>
      </c>
      <c r="NW69" s="88"/>
      <c r="NX69" s="63"/>
      <c r="NY69" s="63"/>
      <c r="NZ69" s="187"/>
      <c r="OA69" s="88"/>
      <c r="OB69" s="63"/>
      <c r="OC69" s="63"/>
      <c r="OD69" s="63"/>
      <c r="OE69" s="88"/>
      <c r="OF69" s="63"/>
      <c r="OG69" s="63"/>
      <c r="OH69" s="63"/>
      <c r="OI69" s="88"/>
      <c r="OJ69" s="63"/>
      <c r="OK69" s="63"/>
      <c r="OL69" s="63"/>
      <c r="OM69" s="88"/>
      <c r="ON69" s="63"/>
      <c r="OO69" s="63"/>
      <c r="OP69" s="63"/>
      <c r="OQ69" s="198"/>
      <c r="OR69" s="63"/>
      <c r="OS69" s="63"/>
      <c r="OT69" s="63"/>
      <c r="OU69" s="88"/>
      <c r="OV69" s="63"/>
      <c r="OW69" s="63"/>
      <c r="OX69" s="63"/>
      <c r="OY69" s="198"/>
      <c r="OZ69" s="63"/>
      <c r="PA69" s="63"/>
      <c r="PB69" s="63"/>
      <c r="PC69" s="88"/>
      <c r="PD69" s="63"/>
      <c r="PE69" s="63"/>
      <c r="PF69" s="63"/>
      <c r="PG69" s="198"/>
      <c r="PH69" s="63"/>
      <c r="PI69" s="63"/>
      <c r="PJ69" s="63"/>
      <c r="PK69" s="88"/>
      <c r="PL69" s="63"/>
      <c r="PM69" s="63"/>
      <c r="PN69" s="63"/>
      <c r="PO69" s="198"/>
      <c r="PP69" s="63"/>
      <c r="PQ69" s="63"/>
      <c r="PR69" s="63"/>
      <c r="PS69" s="88"/>
      <c r="PT69" s="63"/>
      <c r="PU69" s="63"/>
      <c r="PV69" s="63"/>
      <c r="PW69" s="198"/>
      <c r="PX69" s="63"/>
      <c r="PY69" s="63"/>
      <c r="PZ69" s="63"/>
      <c r="QA69" s="88"/>
      <c r="QB69" s="63"/>
      <c r="QC69" s="63"/>
      <c r="QD69" s="63"/>
      <c r="QE69" s="198"/>
      <c r="QF69" s="63"/>
      <c r="QG69" s="63"/>
      <c r="QH69" s="63"/>
      <c r="QI69" s="88"/>
      <c r="QJ69" s="63"/>
      <c r="QK69" s="63"/>
      <c r="QL69" s="63"/>
      <c r="QM69" s="198"/>
      <c r="QN69" s="63"/>
      <c r="QO69" s="63"/>
      <c r="QP69" s="63"/>
      <c r="QQ69" s="198"/>
      <c r="QR69" s="63"/>
      <c r="QS69" s="63"/>
      <c r="QT69" s="63"/>
      <c r="QU69" s="198"/>
      <c r="QV69" s="63"/>
      <c r="QW69" s="63"/>
      <c r="QX69" s="63"/>
      <c r="QY69" s="198"/>
      <c r="QZ69" s="63"/>
      <c r="RA69" s="63"/>
      <c r="RB69" s="63"/>
      <c r="RC69" s="88"/>
      <c r="RD69" s="63"/>
      <c r="RE69" s="63"/>
      <c r="RF69" s="63"/>
      <c r="RG69" s="198"/>
      <c r="RH69" s="63"/>
      <c r="RI69" s="63"/>
      <c r="RJ69" s="63"/>
      <c r="RK69" s="88"/>
      <c r="RL69" s="63"/>
      <c r="RM69" s="63"/>
      <c r="RN69" s="63"/>
      <c r="RO69" s="198"/>
      <c r="RP69" s="63"/>
      <c r="RQ69" s="63"/>
      <c r="RR69" s="63"/>
      <c r="RS69" s="198"/>
      <c r="RT69" s="63"/>
      <c r="RU69" s="63"/>
      <c r="RV69" s="63"/>
      <c r="RW69" s="63"/>
      <c r="RX69" s="63"/>
      <c r="RY69" s="63"/>
      <c r="RZ69" s="63"/>
      <c r="SA69" s="88"/>
      <c r="SB69" s="63"/>
      <c r="SC69" s="63"/>
      <c r="SD69" s="63"/>
      <c r="SE69" s="198"/>
      <c r="SF69" s="63"/>
      <c r="SG69" s="63"/>
      <c r="SH69" s="63"/>
      <c r="SI69" s="198"/>
      <c r="SJ69" s="63"/>
      <c r="SK69" s="63"/>
      <c r="SL69" s="63"/>
      <c r="SM69" s="198"/>
      <c r="SN69" s="63"/>
      <c r="SO69" s="63"/>
      <c r="SP69" s="63"/>
      <c r="SQ69" s="198"/>
      <c r="SR69" s="63"/>
      <c r="SS69" s="63"/>
      <c r="ST69" s="63"/>
      <c r="SU69" s="198"/>
      <c r="SV69" s="63"/>
      <c r="SW69" s="63"/>
      <c r="SX69" s="63"/>
      <c r="SY69" s="198"/>
      <c r="SZ69" s="63"/>
      <c r="TA69" s="63"/>
      <c r="TB69" s="198"/>
      <c r="TC69" s="198"/>
      <c r="TD69" s="63"/>
      <c r="TE69" s="63"/>
      <c r="TF69" s="63"/>
      <c r="TG69" s="198"/>
      <c r="TH69" s="63"/>
      <c r="TI69" s="63"/>
      <c r="TJ69" s="89"/>
      <c r="TK69" s="198"/>
      <c r="TL69" s="63"/>
      <c r="TM69" s="63"/>
      <c r="TN69" s="89"/>
      <c r="TO69" s="198"/>
      <c r="TP69" s="63"/>
      <c r="TQ69" s="63"/>
      <c r="TR69" s="89"/>
      <c r="TS69" s="267"/>
      <c r="TT69" s="267"/>
      <c r="TU69" s="267"/>
      <c r="TV69" s="267"/>
      <c r="TW69" s="267"/>
      <c r="TX69" s="267"/>
      <c r="TY69" s="267"/>
    </row>
    <row r="70" spans="1:546" outlineLevel="1" x14ac:dyDescent="0.2">
      <c r="A70" s="101"/>
      <c r="B70" s="102"/>
      <c r="C70" s="88"/>
      <c r="D70" s="63"/>
      <c r="E70" s="187"/>
      <c r="F70" s="187"/>
      <c r="G70" s="88"/>
      <c r="H70" s="63"/>
      <c r="I70" s="63"/>
      <c r="J70" s="63"/>
      <c r="K70" s="88"/>
      <c r="L70" s="63"/>
      <c r="M70" s="63"/>
      <c r="N70" s="63"/>
      <c r="O70" s="88"/>
      <c r="P70" s="63"/>
      <c r="Q70" s="63"/>
      <c r="R70" s="63"/>
      <c r="S70" s="88"/>
      <c r="T70" s="63"/>
      <c r="U70" s="63"/>
      <c r="V70" s="63"/>
      <c r="W70" s="88"/>
      <c r="X70" s="63"/>
      <c r="Y70" s="63"/>
      <c r="Z70" s="63"/>
      <c r="AA70" s="88"/>
      <c r="AB70" s="63"/>
      <c r="AC70" s="63"/>
      <c r="AD70" s="63"/>
      <c r="AE70" s="88"/>
      <c r="AF70" s="63"/>
      <c r="AG70" s="63"/>
      <c r="AH70" s="63"/>
      <c r="AI70" s="88"/>
      <c r="AJ70" s="63"/>
      <c r="AK70" s="63"/>
      <c r="AL70" s="63"/>
      <c r="AM70" s="88"/>
      <c r="AN70" s="63"/>
      <c r="AO70" s="63"/>
      <c r="AP70" s="63"/>
      <c r="AQ70" s="88"/>
      <c r="AR70" s="63"/>
      <c r="AS70" s="63"/>
      <c r="AT70" s="63"/>
      <c r="AU70" s="88"/>
      <c r="AV70" s="63"/>
      <c r="AW70" s="63"/>
      <c r="AX70" s="63"/>
      <c r="AY70" s="88"/>
      <c r="AZ70" s="63"/>
      <c r="BA70" s="63"/>
      <c r="BB70" s="63"/>
      <c r="BC70" s="88"/>
      <c r="BD70" s="63"/>
      <c r="BE70" s="63"/>
      <c r="BF70" s="63"/>
      <c r="BG70" s="88"/>
      <c r="BH70" s="63"/>
      <c r="BI70" s="63"/>
      <c r="BJ70" s="63"/>
      <c r="BK70" s="88"/>
      <c r="BL70" s="63"/>
      <c r="BM70" s="63"/>
      <c r="BN70" s="63"/>
      <c r="BO70" s="88"/>
      <c r="BP70" s="63"/>
      <c r="BQ70" s="63"/>
      <c r="BR70" s="63"/>
      <c r="BS70" s="88"/>
      <c r="BT70" s="63"/>
      <c r="BU70" s="63"/>
      <c r="BV70" s="63"/>
      <c r="BW70" s="88"/>
      <c r="BX70" s="63"/>
      <c r="BY70" s="63"/>
      <c r="BZ70" s="63"/>
      <c r="CA70" s="88"/>
      <c r="CB70" s="63"/>
      <c r="CC70" s="63"/>
      <c r="CD70" s="63"/>
      <c r="CE70" s="88"/>
      <c r="CF70" s="63"/>
      <c r="CG70" s="63"/>
      <c r="CH70" s="63"/>
      <c r="CI70" s="88"/>
      <c r="CJ70" s="63"/>
      <c r="CK70" s="63"/>
      <c r="CL70" s="63"/>
      <c r="CM70" s="88"/>
      <c r="CN70" s="63"/>
      <c r="CO70" s="63"/>
      <c r="CP70" s="63"/>
      <c r="CQ70" s="88"/>
      <c r="CR70" s="63"/>
      <c r="CS70" s="63"/>
      <c r="CT70" s="63"/>
      <c r="CU70" s="88"/>
      <c r="CV70" s="63"/>
      <c r="CW70" s="63"/>
      <c r="CX70" s="63"/>
      <c r="CY70" s="88"/>
      <c r="CZ70" s="63"/>
      <c r="DA70" s="63"/>
      <c r="DB70" s="63"/>
      <c r="DC70" s="88"/>
      <c r="DD70" s="63"/>
      <c r="DE70" s="63"/>
      <c r="DF70" s="63"/>
      <c r="DG70" s="88"/>
      <c r="DH70" s="63"/>
      <c r="DI70" s="63"/>
      <c r="DJ70" s="63"/>
      <c r="DK70" s="88"/>
      <c r="DL70" s="63"/>
      <c r="DM70" s="63"/>
      <c r="DN70" s="63"/>
      <c r="DO70" s="88"/>
      <c r="DP70" s="63"/>
      <c r="DQ70" s="63"/>
      <c r="DR70" s="63"/>
      <c r="DS70" s="88"/>
      <c r="DT70" s="63"/>
      <c r="DU70" s="63"/>
      <c r="DV70" s="63"/>
      <c r="DW70" s="88"/>
      <c r="DX70" s="63"/>
      <c r="DY70" s="63"/>
      <c r="DZ70" s="63"/>
      <c r="EA70" s="88"/>
      <c r="EB70" s="63"/>
      <c r="EC70" s="63"/>
      <c r="ED70" s="63"/>
      <c r="EE70" s="88"/>
      <c r="EF70" s="63"/>
      <c r="EG70" s="63"/>
      <c r="EH70" s="63"/>
      <c r="EI70" s="88"/>
      <c r="EJ70" s="63"/>
      <c r="EK70" s="63"/>
      <c r="EL70" s="63"/>
      <c r="EM70" s="88"/>
      <c r="EN70" s="63"/>
      <c r="EO70" s="63"/>
      <c r="EP70" s="63"/>
      <c r="EQ70" s="88"/>
      <c r="ER70" s="63"/>
      <c r="ES70" s="63"/>
      <c r="ET70" s="63"/>
      <c r="EU70" s="88"/>
      <c r="EV70" s="63"/>
      <c r="EW70" s="63"/>
      <c r="EX70" s="63"/>
      <c r="EY70" s="88"/>
      <c r="EZ70" s="63"/>
      <c r="FA70" s="63"/>
      <c r="FB70" s="63"/>
      <c r="FC70" s="88"/>
      <c r="FD70" s="63"/>
      <c r="FE70" s="63"/>
      <c r="FF70" s="63"/>
      <c r="FG70" s="88"/>
      <c r="FH70" s="63"/>
      <c r="FI70" s="63"/>
      <c r="FJ70" s="63"/>
      <c r="FK70" s="88"/>
      <c r="FL70" s="63"/>
      <c r="FM70" s="63"/>
      <c r="FN70" s="63"/>
      <c r="FO70" s="88"/>
      <c r="FP70" s="63"/>
      <c r="FQ70" s="63"/>
      <c r="FR70" s="63"/>
      <c r="FS70" s="198"/>
      <c r="FT70" s="63"/>
      <c r="FU70" s="63"/>
      <c r="FV70" s="187"/>
      <c r="FW70" s="88"/>
      <c r="FX70" s="63"/>
      <c r="FY70" s="63"/>
      <c r="FZ70" s="187"/>
      <c r="GA70" s="88"/>
      <c r="GB70" s="63"/>
      <c r="GC70" s="63"/>
      <c r="GD70" s="187"/>
      <c r="GE70" s="88"/>
      <c r="GF70" s="63"/>
      <c r="GG70" s="63"/>
      <c r="GH70" s="187"/>
      <c r="GI70" s="88"/>
      <c r="GJ70" s="63"/>
      <c r="GK70" s="63"/>
      <c r="GL70" s="187"/>
      <c r="GM70" s="88"/>
      <c r="GN70" s="63"/>
      <c r="GO70" s="63"/>
      <c r="GP70" s="63"/>
      <c r="GQ70" s="88"/>
      <c r="GR70" s="63"/>
      <c r="GS70" s="63"/>
      <c r="GT70" s="63"/>
      <c r="GU70" s="88"/>
      <c r="GV70" s="63"/>
      <c r="GW70" s="63"/>
      <c r="GX70" s="63"/>
      <c r="GY70" s="88"/>
      <c r="GZ70" s="63"/>
      <c r="HA70" s="63"/>
      <c r="HB70" s="63"/>
      <c r="HC70" s="88"/>
      <c r="HD70" s="63"/>
      <c r="HE70" s="63"/>
      <c r="HF70" s="63"/>
      <c r="HG70" s="88"/>
      <c r="HH70" s="63"/>
      <c r="HI70" s="63"/>
      <c r="HJ70" s="63"/>
      <c r="HK70" s="88"/>
      <c r="HL70" s="63"/>
      <c r="HM70" s="63"/>
      <c r="HN70" s="63"/>
      <c r="HO70" s="88"/>
      <c r="HP70" s="63"/>
      <c r="HQ70" s="63"/>
      <c r="HR70" s="63"/>
      <c r="HS70" s="88"/>
      <c r="HT70" s="63"/>
      <c r="HU70" s="63"/>
      <c r="HV70" s="63"/>
      <c r="HW70" s="88"/>
      <c r="HX70" s="63"/>
      <c r="HY70" s="63"/>
      <c r="HZ70" s="63"/>
      <c r="IA70" s="88"/>
      <c r="IB70" s="63"/>
      <c r="IC70" s="63"/>
      <c r="ID70" s="63"/>
      <c r="IE70" s="88"/>
      <c r="IF70" s="63"/>
      <c r="IG70" s="63"/>
      <c r="IH70" s="63"/>
      <c r="II70" s="88"/>
      <c r="IJ70" s="63"/>
      <c r="IK70" s="63"/>
      <c r="IL70" s="63"/>
      <c r="IM70" s="88"/>
      <c r="IN70" s="63"/>
      <c r="IO70" s="63"/>
      <c r="IP70" s="63"/>
      <c r="IQ70" s="88"/>
      <c r="IR70" s="63"/>
      <c r="IS70" s="63"/>
      <c r="IT70" s="63"/>
      <c r="IU70" s="88"/>
      <c r="IV70" s="63"/>
      <c r="IW70" s="63"/>
      <c r="IX70" s="63"/>
      <c r="IY70" s="88"/>
      <c r="IZ70" s="63"/>
      <c r="JA70" s="63"/>
      <c r="JB70" s="63"/>
      <c r="JC70" s="88"/>
      <c r="JD70" s="63"/>
      <c r="JE70" s="63"/>
      <c r="JF70" s="63"/>
      <c r="JG70" s="88"/>
      <c r="JH70" s="63"/>
      <c r="JI70" s="63"/>
      <c r="JJ70" s="63"/>
      <c r="JK70" s="88"/>
      <c r="JL70" s="63"/>
      <c r="JM70" s="63"/>
      <c r="JN70" s="63"/>
      <c r="JO70" s="88"/>
      <c r="JP70" s="63"/>
      <c r="JQ70" s="63"/>
      <c r="JR70" s="63"/>
      <c r="JS70" s="88"/>
      <c r="JT70" s="63"/>
      <c r="JU70" s="63"/>
      <c r="JV70" s="63"/>
      <c r="JW70" s="63"/>
      <c r="JX70" s="63"/>
      <c r="JY70" s="63"/>
      <c r="JZ70" s="63"/>
      <c r="KA70" s="88"/>
      <c r="KB70" s="63"/>
      <c r="KC70" s="63"/>
      <c r="KD70" s="187"/>
      <c r="KE70" s="88"/>
      <c r="KF70" s="63"/>
      <c r="KG70" s="63"/>
      <c r="KH70" s="187"/>
      <c r="KI70" s="88"/>
      <c r="KJ70" s="63"/>
      <c r="KK70" s="63"/>
      <c r="KL70" s="187"/>
      <c r="KM70" s="88"/>
      <c r="KN70" s="63"/>
      <c r="KO70" s="63"/>
      <c r="KP70" s="187"/>
      <c r="KQ70" s="88"/>
      <c r="KR70" s="63"/>
      <c r="KS70" s="63"/>
      <c r="KT70" s="187"/>
      <c r="KU70" s="88"/>
      <c r="KV70" s="63"/>
      <c r="KW70" s="63"/>
      <c r="KX70" s="187"/>
      <c r="KY70" s="88"/>
      <c r="KZ70" s="63"/>
      <c r="LA70" s="63"/>
      <c r="LB70" s="187"/>
      <c r="LC70" s="88"/>
      <c r="LD70" s="63"/>
      <c r="LE70" s="63"/>
      <c r="LF70" s="187"/>
      <c r="LG70" s="88"/>
      <c r="LH70" s="63"/>
      <c r="LI70" s="63"/>
      <c r="LJ70" s="187"/>
      <c r="LK70" s="88"/>
      <c r="LL70" s="63"/>
      <c r="LM70" s="63"/>
      <c r="LN70" s="187"/>
      <c r="LO70" s="88"/>
      <c r="LP70" s="63"/>
      <c r="LQ70" s="63"/>
      <c r="LR70" s="187"/>
      <c r="LS70" s="88"/>
      <c r="LT70" s="63"/>
      <c r="LU70" s="63"/>
      <c r="LV70" s="187"/>
      <c r="LW70" s="88"/>
      <c r="LX70" s="63"/>
      <c r="LY70" s="63"/>
      <c r="LZ70" s="187"/>
      <c r="MA70" s="88"/>
      <c r="MB70" s="63"/>
      <c r="MC70" s="63"/>
      <c r="MD70" s="187"/>
      <c r="ME70" s="88"/>
      <c r="MF70" s="63"/>
      <c r="MG70" s="63"/>
      <c r="MH70" s="187"/>
      <c r="MI70" s="88"/>
      <c r="MJ70" s="63"/>
      <c r="MK70" s="63"/>
      <c r="ML70" s="187"/>
      <c r="MM70" s="88"/>
      <c r="MN70" s="63"/>
      <c r="MO70" s="63"/>
      <c r="MP70" s="187"/>
      <c r="MQ70" s="88"/>
      <c r="MR70" s="63"/>
      <c r="MS70" s="63"/>
      <c r="MT70" s="187"/>
      <c r="MU70" s="88"/>
      <c r="MV70" s="63"/>
      <c r="MW70" s="63"/>
      <c r="MX70" s="187"/>
      <c r="MY70" s="88"/>
      <c r="MZ70" s="63"/>
      <c r="NA70" s="63"/>
      <c r="NB70" s="187"/>
      <c r="NC70" s="88"/>
      <c r="ND70" s="63"/>
      <c r="NE70" s="63"/>
      <c r="NF70" s="187"/>
      <c r="NG70" s="88"/>
      <c r="NH70" s="63"/>
      <c r="NI70" s="63"/>
      <c r="NJ70" s="187"/>
      <c r="NK70" s="88"/>
      <c r="NL70" s="63"/>
      <c r="NM70" s="63"/>
      <c r="NN70" s="187"/>
      <c r="NO70" s="88"/>
      <c r="NP70" s="63"/>
      <c r="NQ70" s="63"/>
      <c r="NR70" s="187"/>
      <c r="NS70" s="88"/>
      <c r="NT70" s="63"/>
      <c r="NU70" s="63"/>
      <c r="NV70" s="187"/>
      <c r="NW70" s="88"/>
      <c r="NX70" s="63"/>
      <c r="NY70" s="63"/>
      <c r="NZ70" s="187"/>
      <c r="OA70" s="88"/>
      <c r="OB70" s="63"/>
      <c r="OC70" s="63"/>
      <c r="OD70" s="63"/>
      <c r="OE70" s="88"/>
      <c r="OF70" s="63"/>
      <c r="OG70" s="63"/>
      <c r="OH70" s="63"/>
      <c r="OI70" s="88"/>
      <c r="OJ70" s="63"/>
      <c r="OK70" s="63"/>
      <c r="OL70" s="63"/>
      <c r="OM70" s="88"/>
      <c r="ON70" s="63"/>
      <c r="OO70" s="63"/>
      <c r="OP70" s="63"/>
      <c r="OQ70" s="198"/>
      <c r="OR70" s="63"/>
      <c r="OS70" s="63"/>
      <c r="OT70" s="63"/>
      <c r="OU70" s="88"/>
      <c r="OV70" s="63"/>
      <c r="OW70" s="63"/>
      <c r="OX70" s="63"/>
      <c r="OY70" s="198"/>
      <c r="OZ70" s="63"/>
      <c r="PA70" s="63"/>
      <c r="PB70" s="63"/>
      <c r="PC70" s="88"/>
      <c r="PD70" s="63"/>
      <c r="PE70" s="63"/>
      <c r="PF70" s="63"/>
      <c r="PG70" s="198"/>
      <c r="PH70" s="63"/>
      <c r="PI70" s="63"/>
      <c r="PJ70" s="63"/>
      <c r="PK70" s="88"/>
      <c r="PL70" s="63"/>
      <c r="PM70" s="63"/>
      <c r="PN70" s="63"/>
      <c r="PO70" s="198"/>
      <c r="PP70" s="63"/>
      <c r="PQ70" s="63"/>
      <c r="PR70" s="63"/>
      <c r="PS70" s="88"/>
      <c r="PT70" s="63"/>
      <c r="PU70" s="63"/>
      <c r="PV70" s="63"/>
      <c r="PW70" s="198"/>
      <c r="PX70" s="63"/>
      <c r="PY70" s="63"/>
      <c r="PZ70" s="63"/>
      <c r="QA70" s="88"/>
      <c r="QB70" s="63"/>
      <c r="QC70" s="63"/>
      <c r="QD70" s="63"/>
      <c r="QE70" s="198"/>
      <c r="QF70" s="63"/>
      <c r="QG70" s="63"/>
      <c r="QH70" s="63"/>
      <c r="QI70" s="88"/>
      <c r="QJ70" s="63"/>
      <c r="QK70" s="63"/>
      <c r="QL70" s="63"/>
      <c r="QM70" s="198"/>
      <c r="QN70" s="63"/>
      <c r="QO70" s="63"/>
      <c r="QP70" s="63"/>
      <c r="QQ70" s="198"/>
      <c r="QR70" s="63"/>
      <c r="QS70" s="63"/>
      <c r="QT70" s="63"/>
      <c r="QU70" s="198"/>
      <c r="QV70" s="63"/>
      <c r="QW70" s="63"/>
      <c r="QX70" s="63"/>
      <c r="QY70" s="198"/>
      <c r="QZ70" s="63"/>
      <c r="RA70" s="63"/>
      <c r="RB70" s="63"/>
      <c r="RC70" s="88"/>
      <c r="RD70" s="63"/>
      <c r="RE70" s="63"/>
      <c r="RF70" s="63"/>
      <c r="RG70" s="198"/>
      <c r="RH70" s="63"/>
      <c r="RI70" s="63"/>
      <c r="RJ70" s="63"/>
      <c r="RK70" s="88"/>
      <c r="RL70" s="63"/>
      <c r="RM70" s="63"/>
      <c r="RN70" s="63"/>
      <c r="RO70" s="198"/>
      <c r="RP70" s="63"/>
      <c r="RQ70" s="63"/>
      <c r="RR70" s="63"/>
      <c r="RS70" s="198"/>
      <c r="RT70" s="63"/>
      <c r="RU70" s="63"/>
      <c r="RV70" s="63"/>
      <c r="RW70" s="63"/>
      <c r="RX70" s="63"/>
      <c r="RY70" s="63"/>
      <c r="RZ70" s="63"/>
      <c r="SA70" s="88"/>
      <c r="SB70" s="63"/>
      <c r="SC70" s="63"/>
      <c r="SD70" s="63"/>
      <c r="SE70" s="198"/>
      <c r="SF70" s="63"/>
      <c r="SG70" s="63"/>
      <c r="SH70" s="63"/>
      <c r="SI70" s="198"/>
      <c r="SJ70" s="63"/>
      <c r="SK70" s="63"/>
      <c r="SL70" s="63"/>
      <c r="SM70" s="198"/>
      <c r="SN70" s="63"/>
      <c r="SO70" s="63"/>
      <c r="SP70" s="63"/>
      <c r="SQ70" s="198"/>
      <c r="SR70" s="63"/>
      <c r="SS70" s="63"/>
      <c r="ST70" s="63"/>
      <c r="SU70" s="198"/>
      <c r="SV70" s="63"/>
      <c r="SW70" s="63"/>
      <c r="SX70" s="63"/>
      <c r="SY70" s="198"/>
      <c r="SZ70" s="63"/>
      <c r="TA70" s="63"/>
      <c r="TB70" s="198"/>
      <c r="TC70" s="198"/>
      <c r="TD70" s="63"/>
      <c r="TE70" s="63"/>
      <c r="TF70" s="63"/>
      <c r="TG70" s="198"/>
      <c r="TH70" s="63"/>
      <c r="TI70" s="63"/>
      <c r="TJ70" s="89"/>
      <c r="TK70" s="198"/>
      <c r="TL70" s="63"/>
      <c r="TM70" s="63"/>
      <c r="TN70" s="89"/>
      <c r="TO70" s="198"/>
      <c r="TP70" s="63"/>
      <c r="TQ70" s="63"/>
      <c r="TR70" s="89"/>
      <c r="TS70" s="267"/>
      <c r="TT70" s="267"/>
      <c r="TU70" s="267"/>
      <c r="TV70" s="267"/>
      <c r="TW70" s="267"/>
      <c r="TX70" s="267"/>
      <c r="TY70" s="267"/>
    </row>
    <row r="71" spans="1:546" s="48" customFormat="1" outlineLevel="1" x14ac:dyDescent="0.2">
      <c r="A71" s="99" t="s">
        <v>396</v>
      </c>
      <c r="B71" s="100" t="s">
        <v>397</v>
      </c>
      <c r="C71" s="86">
        <f>C72+C73+C74+C75</f>
        <v>10319</v>
      </c>
      <c r="D71" s="61">
        <f t="shared" ref="D71:Q71" si="1745">D72+D73+D74+D75</f>
        <v>12084</v>
      </c>
      <c r="E71" s="185">
        <f t="shared" si="1745"/>
        <v>7527.0099999999993</v>
      </c>
      <c r="F71" s="185">
        <f t="shared" ref="F71" si="1746">F72+F73+F74+F75</f>
        <v>7520.29</v>
      </c>
      <c r="G71" s="86">
        <f t="shared" si="1745"/>
        <v>1000</v>
      </c>
      <c r="H71" s="61">
        <f t="shared" si="1745"/>
        <v>2000</v>
      </c>
      <c r="I71" s="61">
        <f t="shared" si="1745"/>
        <v>1189</v>
      </c>
      <c r="J71" s="61">
        <f t="shared" ref="J71" si="1747">J72+J73+J74+J75</f>
        <v>1189</v>
      </c>
      <c r="K71" s="86">
        <f t="shared" si="1745"/>
        <v>2800</v>
      </c>
      <c r="L71" s="61">
        <f t="shared" si="1745"/>
        <v>2000</v>
      </c>
      <c r="M71" s="61">
        <f t="shared" si="1745"/>
        <v>2557.81</v>
      </c>
      <c r="N71" s="61">
        <f t="shared" ref="N71" si="1748">N72+N73+N74+N75</f>
        <v>2557.81</v>
      </c>
      <c r="O71" s="86">
        <f t="shared" si="1745"/>
        <v>0</v>
      </c>
      <c r="P71" s="61">
        <f t="shared" si="1745"/>
        <v>0</v>
      </c>
      <c r="Q71" s="61">
        <f t="shared" si="1745"/>
        <v>84.65</v>
      </c>
      <c r="R71" s="61">
        <f t="shared" ref="R71" si="1749">R72+R73+R74+R75</f>
        <v>84.65</v>
      </c>
      <c r="S71" s="86">
        <f t="shared" ref="S71:AS71" si="1750">S72+S73+S74+S75</f>
        <v>0</v>
      </c>
      <c r="T71" s="61">
        <f t="shared" si="1750"/>
        <v>0</v>
      </c>
      <c r="U71" s="61">
        <f t="shared" si="1750"/>
        <v>0</v>
      </c>
      <c r="V71" s="61">
        <f t="shared" ref="V71" si="1751">V72+V73+V74+V75</f>
        <v>0</v>
      </c>
      <c r="W71" s="86">
        <f t="shared" si="1750"/>
        <v>0</v>
      </c>
      <c r="X71" s="61">
        <f t="shared" si="1750"/>
        <v>3000</v>
      </c>
      <c r="Y71" s="61">
        <f t="shared" si="1750"/>
        <v>0</v>
      </c>
      <c r="Z71" s="61">
        <f t="shared" ref="Z71" si="1752">Z72+Z73+Z74+Z75</f>
        <v>0</v>
      </c>
      <c r="AA71" s="86">
        <f t="shared" si="1750"/>
        <v>0</v>
      </c>
      <c r="AB71" s="61">
        <f t="shared" si="1750"/>
        <v>0</v>
      </c>
      <c r="AC71" s="61">
        <f t="shared" si="1750"/>
        <v>0</v>
      </c>
      <c r="AD71" s="61">
        <f t="shared" ref="AD71" si="1753">AD72+AD73+AD74+AD75</f>
        <v>0</v>
      </c>
      <c r="AE71" s="86">
        <f t="shared" si="1750"/>
        <v>0</v>
      </c>
      <c r="AF71" s="61">
        <f t="shared" si="1750"/>
        <v>0</v>
      </c>
      <c r="AG71" s="61">
        <f t="shared" si="1750"/>
        <v>0</v>
      </c>
      <c r="AH71" s="61">
        <f t="shared" ref="AH71" si="1754">AH72+AH73+AH74+AH75</f>
        <v>0</v>
      </c>
      <c r="AI71" s="86">
        <f t="shared" si="1750"/>
        <v>0</v>
      </c>
      <c r="AJ71" s="61">
        <f t="shared" si="1750"/>
        <v>0</v>
      </c>
      <c r="AK71" s="61">
        <f t="shared" si="1750"/>
        <v>0</v>
      </c>
      <c r="AL71" s="61">
        <f t="shared" ref="AL71" si="1755">AL72+AL73+AL74+AL75</f>
        <v>0</v>
      </c>
      <c r="AM71" s="86">
        <f t="shared" si="1750"/>
        <v>0</v>
      </c>
      <c r="AN71" s="61">
        <f t="shared" si="1750"/>
        <v>0</v>
      </c>
      <c r="AO71" s="61">
        <f t="shared" si="1750"/>
        <v>0</v>
      </c>
      <c r="AP71" s="61">
        <f t="shared" ref="AP71" si="1756">AP72+AP73+AP74+AP75</f>
        <v>0</v>
      </c>
      <c r="AQ71" s="86">
        <f t="shared" si="1750"/>
        <v>0</v>
      </c>
      <c r="AR71" s="61">
        <f t="shared" si="1750"/>
        <v>0</v>
      </c>
      <c r="AS71" s="61">
        <f t="shared" si="1750"/>
        <v>0</v>
      </c>
      <c r="AT71" s="61">
        <f t="shared" ref="AT71" si="1757">AT72+AT73+AT74+AT75</f>
        <v>0</v>
      </c>
      <c r="AU71" s="86">
        <f t="shared" ref="AU71:BM71" si="1758">AU72+AU73+AU74+AU75</f>
        <v>0</v>
      </c>
      <c r="AV71" s="61">
        <f t="shared" si="1758"/>
        <v>0</v>
      </c>
      <c r="AW71" s="61">
        <f t="shared" si="1758"/>
        <v>0</v>
      </c>
      <c r="AX71" s="61">
        <f t="shared" ref="AX71" si="1759">AX72+AX73+AX74+AX75</f>
        <v>0</v>
      </c>
      <c r="AY71" s="86">
        <f t="shared" si="1758"/>
        <v>0</v>
      </c>
      <c r="AZ71" s="61">
        <f t="shared" si="1758"/>
        <v>0</v>
      </c>
      <c r="BA71" s="61">
        <f t="shared" si="1758"/>
        <v>0</v>
      </c>
      <c r="BB71" s="61">
        <f t="shared" ref="BB71" si="1760">BB72+BB73+BB74+BB75</f>
        <v>0</v>
      </c>
      <c r="BC71" s="86">
        <f t="shared" si="1758"/>
        <v>0</v>
      </c>
      <c r="BD71" s="61">
        <f t="shared" si="1758"/>
        <v>0</v>
      </c>
      <c r="BE71" s="61">
        <f t="shared" si="1758"/>
        <v>0</v>
      </c>
      <c r="BF71" s="61">
        <f t="shared" ref="BF71" si="1761">BF72+BF73+BF74+BF75</f>
        <v>0</v>
      </c>
      <c r="BG71" s="86">
        <f t="shared" si="1758"/>
        <v>0</v>
      </c>
      <c r="BH71" s="61">
        <f t="shared" si="1758"/>
        <v>0</v>
      </c>
      <c r="BI71" s="61">
        <f t="shared" si="1758"/>
        <v>0</v>
      </c>
      <c r="BJ71" s="61">
        <f t="shared" ref="BJ71" si="1762">BJ72+BJ73+BJ74+BJ75</f>
        <v>0</v>
      </c>
      <c r="BK71" s="86">
        <f t="shared" si="1758"/>
        <v>0</v>
      </c>
      <c r="BL71" s="61">
        <f t="shared" si="1758"/>
        <v>0</v>
      </c>
      <c r="BM71" s="61">
        <f t="shared" si="1758"/>
        <v>0</v>
      </c>
      <c r="BN71" s="61">
        <f t="shared" ref="BN71" si="1763">BN72+BN73+BN74+BN75</f>
        <v>0</v>
      </c>
      <c r="BO71" s="86">
        <f t="shared" ref="BO71:CI71" si="1764">BO72+BO73+BO74+BO75</f>
        <v>0</v>
      </c>
      <c r="BP71" s="61">
        <f t="shared" si="1764"/>
        <v>0</v>
      </c>
      <c r="BQ71" s="61">
        <f t="shared" si="1764"/>
        <v>0</v>
      </c>
      <c r="BR71" s="61">
        <f t="shared" ref="BR71" si="1765">BR72+BR73+BR74+BR75</f>
        <v>0</v>
      </c>
      <c r="BS71" s="86">
        <f t="shared" si="1764"/>
        <v>0</v>
      </c>
      <c r="BT71" s="61">
        <f t="shared" si="1764"/>
        <v>0</v>
      </c>
      <c r="BU71" s="61">
        <f t="shared" si="1764"/>
        <v>0</v>
      </c>
      <c r="BV71" s="61">
        <f t="shared" ref="BV71" si="1766">BV72+BV73+BV74+BV75</f>
        <v>0</v>
      </c>
      <c r="BW71" s="86">
        <f t="shared" si="1764"/>
        <v>0</v>
      </c>
      <c r="BX71" s="61">
        <f t="shared" si="1764"/>
        <v>0</v>
      </c>
      <c r="BY71" s="61">
        <f t="shared" si="1764"/>
        <v>0</v>
      </c>
      <c r="BZ71" s="61">
        <f t="shared" ref="BZ71" si="1767">BZ72+BZ73+BZ74+BZ75</f>
        <v>0</v>
      </c>
      <c r="CA71" s="86">
        <f>CA72+CA73+CA74+CA75</f>
        <v>0</v>
      </c>
      <c r="CB71" s="61">
        <f>CB72+CB73+CB74+CB75</f>
        <v>0</v>
      </c>
      <c r="CC71" s="61">
        <f>CC72+CC73+CC74+CC75</f>
        <v>0</v>
      </c>
      <c r="CD71" s="61">
        <f>CD72+CD73+CD74+CD75</f>
        <v>0</v>
      </c>
      <c r="CE71" s="86">
        <f t="shared" si="1764"/>
        <v>0</v>
      </c>
      <c r="CF71" s="61">
        <f t="shared" si="1764"/>
        <v>0</v>
      </c>
      <c r="CG71" s="61">
        <f t="shared" si="1764"/>
        <v>0</v>
      </c>
      <c r="CH71" s="61">
        <f t="shared" ref="CH71" si="1768">CH72+CH73+CH74+CH75</f>
        <v>0</v>
      </c>
      <c r="CI71" s="86">
        <f t="shared" si="1764"/>
        <v>0</v>
      </c>
      <c r="CJ71" s="61">
        <f t="shared" ref="CJ71:DM71" si="1769">CJ72+CJ73+CJ74+CJ75</f>
        <v>0</v>
      </c>
      <c r="CK71" s="61">
        <f t="shared" si="1769"/>
        <v>0</v>
      </c>
      <c r="CL71" s="61">
        <f t="shared" ref="CL71" si="1770">CL72+CL73+CL74+CL75</f>
        <v>0</v>
      </c>
      <c r="CM71" s="86">
        <f t="shared" si="1769"/>
        <v>0</v>
      </c>
      <c r="CN71" s="61">
        <f t="shared" si="1769"/>
        <v>0</v>
      </c>
      <c r="CO71" s="61">
        <f t="shared" si="1769"/>
        <v>0</v>
      </c>
      <c r="CP71" s="61">
        <f t="shared" ref="CP71" si="1771">CP72+CP73+CP74+CP75</f>
        <v>0</v>
      </c>
      <c r="CQ71" s="86">
        <f>CQ72+CQ73+CQ74+CQ75</f>
        <v>0</v>
      </c>
      <c r="CR71" s="61">
        <f t="shared" si="1769"/>
        <v>0</v>
      </c>
      <c r="CS71" s="61">
        <f t="shared" si="1769"/>
        <v>0</v>
      </c>
      <c r="CT71" s="61">
        <f t="shared" ref="CT71" si="1772">CT72+CT73+CT74+CT75</f>
        <v>0</v>
      </c>
      <c r="CU71" s="86">
        <f t="shared" si="1769"/>
        <v>0</v>
      </c>
      <c r="CV71" s="61">
        <f t="shared" si="1769"/>
        <v>0</v>
      </c>
      <c r="CW71" s="61">
        <f t="shared" si="1769"/>
        <v>0</v>
      </c>
      <c r="CX71" s="61">
        <f t="shared" ref="CX71" si="1773">CX72+CX73+CX74+CX75</f>
        <v>0</v>
      </c>
      <c r="CY71" s="86">
        <f t="shared" si="1769"/>
        <v>0</v>
      </c>
      <c r="CZ71" s="61">
        <f t="shared" si="1769"/>
        <v>95</v>
      </c>
      <c r="DA71" s="61">
        <f t="shared" si="1769"/>
        <v>16.899999999999999</v>
      </c>
      <c r="DB71" s="61">
        <f t="shared" ref="DB71" si="1774">DB72+DB73+DB74+DB75</f>
        <v>16.899999999999999</v>
      </c>
      <c r="DC71" s="86">
        <f t="shared" si="1769"/>
        <v>0</v>
      </c>
      <c r="DD71" s="61">
        <f t="shared" si="1769"/>
        <v>0</v>
      </c>
      <c r="DE71" s="61">
        <f t="shared" si="1769"/>
        <v>0</v>
      </c>
      <c r="DF71" s="61">
        <f t="shared" ref="DF71" si="1775">DF72+DF73+DF74+DF75</f>
        <v>0</v>
      </c>
      <c r="DG71" s="86">
        <f>DG72+DG73+DG74+DG75</f>
        <v>50</v>
      </c>
      <c r="DH71" s="61">
        <f>DH72+DH73+DH74+DH75</f>
        <v>135</v>
      </c>
      <c r="DI71" s="61">
        <f>DI72+DI73+DI74+DI75</f>
        <v>44.74</v>
      </c>
      <c r="DJ71" s="61">
        <f>DJ72+DJ73+DJ74+DJ75</f>
        <v>44.74</v>
      </c>
      <c r="DK71" s="86">
        <f t="shared" si="1769"/>
        <v>0</v>
      </c>
      <c r="DL71" s="61">
        <f t="shared" si="1769"/>
        <v>0</v>
      </c>
      <c r="DM71" s="61">
        <f t="shared" si="1769"/>
        <v>0</v>
      </c>
      <c r="DN71" s="61">
        <f t="shared" ref="DN71" si="1776">DN72+DN73+DN74+DN75</f>
        <v>0</v>
      </c>
      <c r="DO71" s="86">
        <f t="shared" ref="DO71:DY71" si="1777">DO72+DO73+DO74+DO75</f>
        <v>0</v>
      </c>
      <c r="DP71" s="61">
        <f t="shared" si="1777"/>
        <v>0</v>
      </c>
      <c r="DQ71" s="61">
        <f t="shared" si="1777"/>
        <v>0</v>
      </c>
      <c r="DR71" s="61">
        <f t="shared" ref="DR71" si="1778">DR72+DR73+DR74+DR75</f>
        <v>0</v>
      </c>
      <c r="DS71" s="86">
        <f t="shared" si="1777"/>
        <v>0</v>
      </c>
      <c r="DT71" s="61">
        <f t="shared" si="1777"/>
        <v>0</v>
      </c>
      <c r="DU71" s="61">
        <f t="shared" si="1777"/>
        <v>0</v>
      </c>
      <c r="DV71" s="61">
        <f t="shared" ref="DV71" si="1779">DV72+DV73+DV74+DV75</f>
        <v>0</v>
      </c>
      <c r="DW71" s="86">
        <f t="shared" si="1777"/>
        <v>0</v>
      </c>
      <c r="DX71" s="61">
        <f t="shared" si="1777"/>
        <v>0</v>
      </c>
      <c r="DY71" s="61">
        <f t="shared" si="1777"/>
        <v>0</v>
      </c>
      <c r="DZ71" s="61">
        <f t="shared" ref="DZ71" si="1780">DZ72+DZ73+DZ74+DZ75</f>
        <v>0</v>
      </c>
      <c r="EA71" s="86">
        <f t="shared" ref="EA71:FP71" si="1781">EA72+EA73+EA74+EA75</f>
        <v>0</v>
      </c>
      <c r="EB71" s="61">
        <f t="shared" si="1781"/>
        <v>0</v>
      </c>
      <c r="EC71" s="61">
        <f t="shared" si="1781"/>
        <v>0</v>
      </c>
      <c r="ED71" s="61">
        <f t="shared" ref="ED71" si="1782">ED72+ED73+ED74+ED75</f>
        <v>0</v>
      </c>
      <c r="EE71" s="86">
        <f t="shared" si="1781"/>
        <v>0</v>
      </c>
      <c r="EF71" s="61">
        <f t="shared" si="1781"/>
        <v>0</v>
      </c>
      <c r="EG71" s="61">
        <f t="shared" si="1781"/>
        <v>0</v>
      </c>
      <c r="EH71" s="61">
        <f t="shared" ref="EH71" si="1783">EH72+EH73+EH74+EH75</f>
        <v>0</v>
      </c>
      <c r="EI71" s="86">
        <f t="shared" ref="EI71:EO71" si="1784">EI72+EI73+EI74+EI75</f>
        <v>0</v>
      </c>
      <c r="EJ71" s="61">
        <f t="shared" si="1784"/>
        <v>0</v>
      </c>
      <c r="EK71" s="61">
        <f t="shared" si="1784"/>
        <v>0</v>
      </c>
      <c r="EL71" s="61">
        <f t="shared" ref="EL71" si="1785">EL72+EL73+EL74+EL75</f>
        <v>0</v>
      </c>
      <c r="EM71" s="86">
        <f t="shared" si="1784"/>
        <v>0</v>
      </c>
      <c r="EN71" s="61">
        <f t="shared" si="1784"/>
        <v>0</v>
      </c>
      <c r="EO71" s="61">
        <f t="shared" si="1784"/>
        <v>0</v>
      </c>
      <c r="EP71" s="61">
        <f t="shared" ref="EP71" si="1786">EP72+EP73+EP74+EP75</f>
        <v>0</v>
      </c>
      <c r="EQ71" s="86">
        <f t="shared" si="1781"/>
        <v>0</v>
      </c>
      <c r="ER71" s="61">
        <f t="shared" si="1781"/>
        <v>0</v>
      </c>
      <c r="ES71" s="61">
        <f t="shared" si="1781"/>
        <v>0</v>
      </c>
      <c r="ET71" s="61">
        <f t="shared" ref="ET71" si="1787">ET72+ET73+ET74+ET75</f>
        <v>0</v>
      </c>
      <c r="EU71" s="86">
        <f>EU72+EU73+EU74+EU75</f>
        <v>0</v>
      </c>
      <c r="EV71" s="61">
        <f>EV72+EV73+EV74+EV75</f>
        <v>0</v>
      </c>
      <c r="EW71" s="61">
        <f>EW72+EW73+EW74+EW75</f>
        <v>0</v>
      </c>
      <c r="EX71" s="61">
        <f>EX72+EX73+EX74+EX75</f>
        <v>0</v>
      </c>
      <c r="EY71" s="86">
        <f t="shared" si="1781"/>
        <v>0</v>
      </c>
      <c r="EZ71" s="61">
        <f t="shared" si="1781"/>
        <v>0</v>
      </c>
      <c r="FA71" s="61">
        <f t="shared" si="1781"/>
        <v>0</v>
      </c>
      <c r="FB71" s="61">
        <f t="shared" ref="FB71" si="1788">FB72+FB73+FB74+FB75</f>
        <v>0</v>
      </c>
      <c r="FC71" s="86">
        <f t="shared" si="1781"/>
        <v>0</v>
      </c>
      <c r="FD71" s="61">
        <f t="shared" si="1781"/>
        <v>0</v>
      </c>
      <c r="FE71" s="61">
        <f t="shared" si="1781"/>
        <v>0</v>
      </c>
      <c r="FF71" s="61">
        <f t="shared" ref="FF71" si="1789">FF72+FF73+FF74+FF75</f>
        <v>0</v>
      </c>
      <c r="FG71" s="86">
        <f t="shared" ref="FG71:FM71" si="1790">FG72+FG73+FG74+FG75</f>
        <v>0</v>
      </c>
      <c r="FH71" s="61">
        <f t="shared" si="1790"/>
        <v>0</v>
      </c>
      <c r="FI71" s="61">
        <f t="shared" si="1790"/>
        <v>0</v>
      </c>
      <c r="FJ71" s="61">
        <f t="shared" ref="FJ71" si="1791">FJ72+FJ73+FJ74+FJ75</f>
        <v>0</v>
      </c>
      <c r="FK71" s="86">
        <f t="shared" si="1790"/>
        <v>0</v>
      </c>
      <c r="FL71" s="61">
        <f t="shared" si="1790"/>
        <v>0</v>
      </c>
      <c r="FM71" s="61">
        <f t="shared" si="1790"/>
        <v>0</v>
      </c>
      <c r="FN71" s="61">
        <f t="shared" ref="FN71" si="1792">FN72+FN73+FN74+FN75</f>
        <v>0</v>
      </c>
      <c r="FO71" s="86">
        <f t="shared" si="1781"/>
        <v>0</v>
      </c>
      <c r="FP71" s="61">
        <f t="shared" si="1781"/>
        <v>0</v>
      </c>
      <c r="FQ71" s="61">
        <f t="shared" ref="FQ71:GG71" si="1793">FQ72+FQ73+FQ74+FQ75</f>
        <v>0</v>
      </c>
      <c r="FR71" s="61">
        <f t="shared" ref="FR71" si="1794">FR72+FR73+FR74+FR75</f>
        <v>0</v>
      </c>
      <c r="FS71" s="197">
        <f t="shared" si="1793"/>
        <v>0</v>
      </c>
      <c r="FT71" s="61">
        <f t="shared" si="1793"/>
        <v>0</v>
      </c>
      <c r="FU71" s="61">
        <f t="shared" ref="FU71:FV71" si="1795">FU72+FU73+FU74+FU75</f>
        <v>0</v>
      </c>
      <c r="FV71" s="185">
        <f t="shared" si="1795"/>
        <v>0</v>
      </c>
      <c r="FW71" s="86">
        <f t="shared" si="1793"/>
        <v>0</v>
      </c>
      <c r="FX71" s="61">
        <f t="shared" si="1793"/>
        <v>0</v>
      </c>
      <c r="FY71" s="61">
        <f t="shared" si="1793"/>
        <v>0</v>
      </c>
      <c r="FZ71" s="185">
        <f t="shared" ref="FZ71" si="1796">FZ72+FZ73+FZ74+FZ75</f>
        <v>0</v>
      </c>
      <c r="GA71" s="86">
        <f t="shared" si="1793"/>
        <v>0</v>
      </c>
      <c r="GB71" s="61">
        <f t="shared" si="1793"/>
        <v>0</v>
      </c>
      <c r="GC71" s="61">
        <f t="shared" si="1793"/>
        <v>0</v>
      </c>
      <c r="GD71" s="185">
        <f t="shared" ref="GD71" si="1797">GD72+GD73+GD74+GD75</f>
        <v>0</v>
      </c>
      <c r="GE71" s="86">
        <f t="shared" si="1793"/>
        <v>0</v>
      </c>
      <c r="GF71" s="61">
        <f t="shared" si="1793"/>
        <v>0</v>
      </c>
      <c r="GG71" s="61">
        <f t="shared" si="1793"/>
        <v>0</v>
      </c>
      <c r="GH71" s="185">
        <f t="shared" ref="GH71" si="1798">GH72+GH73+GH74+GH75</f>
        <v>0</v>
      </c>
      <c r="GI71" s="86">
        <f>GI72+GI73+GI74+GI75</f>
        <v>210</v>
      </c>
      <c r="GJ71" s="61">
        <f t="shared" ref="GJ71:GS71" si="1799">GJ72+GJ73+GJ74+GJ75</f>
        <v>150</v>
      </c>
      <c r="GK71" s="61">
        <f t="shared" si="1799"/>
        <v>322.57</v>
      </c>
      <c r="GL71" s="185">
        <f t="shared" ref="GL71" si="1800">GL72+GL73+GL74+GL75</f>
        <v>322.57</v>
      </c>
      <c r="GM71" s="86">
        <f t="shared" si="1799"/>
        <v>0</v>
      </c>
      <c r="GN71" s="61">
        <f t="shared" si="1799"/>
        <v>0</v>
      </c>
      <c r="GO71" s="61">
        <f t="shared" si="1799"/>
        <v>0</v>
      </c>
      <c r="GP71" s="61">
        <f t="shared" ref="GP71" si="1801">GP72+GP73+GP74+GP75</f>
        <v>0</v>
      </c>
      <c r="GQ71" s="86">
        <f t="shared" si="1799"/>
        <v>0</v>
      </c>
      <c r="GR71" s="61">
        <f t="shared" si="1799"/>
        <v>0</v>
      </c>
      <c r="GS71" s="61">
        <f t="shared" si="1799"/>
        <v>0</v>
      </c>
      <c r="GT71" s="61">
        <f t="shared" ref="GT71" si="1802">GT72+GT73+GT74+GT75</f>
        <v>0</v>
      </c>
      <c r="GU71" s="86">
        <f t="shared" ref="GU71" si="1803">GU72+GU73+GU74+GU75</f>
        <v>100</v>
      </c>
      <c r="GV71" s="61">
        <f t="shared" ref="GV71" si="1804">GV72+GV73+GV74+GV75</f>
        <v>100</v>
      </c>
      <c r="GW71" s="61">
        <f t="shared" ref="GW71" si="1805">GW72+GW73+GW74+GW75</f>
        <v>0</v>
      </c>
      <c r="GX71" s="61">
        <f t="shared" ref="GX71" si="1806">GX72+GX73+GX74+GX75</f>
        <v>0</v>
      </c>
      <c r="GY71" s="86">
        <f t="shared" ref="GY71" si="1807">GY72+GY73+GY74+GY75</f>
        <v>100</v>
      </c>
      <c r="GZ71" s="61">
        <f t="shared" ref="GZ71" si="1808">GZ72+GZ73+GZ74+GZ75</f>
        <v>100</v>
      </c>
      <c r="HA71" s="61">
        <f t="shared" ref="HA71:HB71" si="1809">HA72+HA73+HA74+HA75</f>
        <v>0</v>
      </c>
      <c r="HB71" s="61">
        <f t="shared" si="1809"/>
        <v>0</v>
      </c>
      <c r="HC71" s="86">
        <f t="shared" ref="HC71" si="1810">HC72+HC73+HC74+HC75</f>
        <v>0</v>
      </c>
      <c r="HD71" s="61">
        <f t="shared" ref="HD71" si="1811">HD72+HD73+HD74+HD75</f>
        <v>170</v>
      </c>
      <c r="HE71" s="61">
        <f t="shared" ref="HE71:HI71" si="1812">HE72+HE73+HE74+HE75</f>
        <v>0</v>
      </c>
      <c r="HF71" s="61">
        <f t="shared" ref="HF71" si="1813">HF72+HF73+HF74+HF75</f>
        <v>0</v>
      </c>
      <c r="HG71" s="86">
        <f t="shared" si="1812"/>
        <v>0</v>
      </c>
      <c r="HH71" s="61">
        <f t="shared" si="1812"/>
        <v>0</v>
      </c>
      <c r="HI71" s="61">
        <f t="shared" si="1812"/>
        <v>0</v>
      </c>
      <c r="HJ71" s="61">
        <f t="shared" ref="HJ71" si="1814">HJ72+HJ73+HJ74+HJ75</f>
        <v>0</v>
      </c>
      <c r="HK71" s="86">
        <f t="shared" ref="HK71" si="1815">HK72+HK73+HK74+HK75</f>
        <v>0</v>
      </c>
      <c r="HL71" s="61">
        <f t="shared" ref="HL71" si="1816">HL72+HL73+HL74+HL75</f>
        <v>0</v>
      </c>
      <c r="HM71" s="61">
        <f t="shared" ref="HM71" si="1817">HM72+HM73+HM74+HM75</f>
        <v>0</v>
      </c>
      <c r="HN71" s="61">
        <f t="shared" ref="HN71" si="1818">HN72+HN73+HN74+HN75</f>
        <v>0</v>
      </c>
      <c r="HO71" s="86">
        <f t="shared" ref="HO71" si="1819">HO72+HO73+HO74+HO75</f>
        <v>0</v>
      </c>
      <c r="HP71" s="61">
        <f t="shared" ref="HP71" si="1820">HP72+HP73+HP74+HP75</f>
        <v>0</v>
      </c>
      <c r="HQ71" s="61">
        <f t="shared" ref="HQ71:HR71" si="1821">HQ72+HQ73+HQ74+HQ75</f>
        <v>0</v>
      </c>
      <c r="HR71" s="61">
        <f t="shared" si="1821"/>
        <v>0</v>
      </c>
      <c r="HS71" s="86">
        <f t="shared" ref="HS71" si="1822">HS72+HS73+HS74+HS75</f>
        <v>200</v>
      </c>
      <c r="HT71" s="61">
        <f t="shared" ref="HT71" si="1823">HT72+HT73+HT74+HT75</f>
        <v>200</v>
      </c>
      <c r="HU71" s="61">
        <f t="shared" ref="HU71:HV71" si="1824">HU72+HU73+HU74+HU75</f>
        <v>176.07</v>
      </c>
      <c r="HV71" s="61">
        <f t="shared" si="1824"/>
        <v>176.07</v>
      </c>
      <c r="HW71" s="86">
        <f t="shared" ref="HW71" si="1825">HW72+HW73+HW74+HW75</f>
        <v>0</v>
      </c>
      <c r="HX71" s="61">
        <f t="shared" ref="HX71" si="1826">HX72+HX73+HX74+HX75</f>
        <v>0</v>
      </c>
      <c r="HY71" s="61">
        <f t="shared" ref="HY71:HZ71" si="1827">HY72+HY73+HY74+HY75</f>
        <v>0</v>
      </c>
      <c r="HZ71" s="61">
        <f t="shared" si="1827"/>
        <v>0</v>
      </c>
      <c r="IA71" s="86">
        <f t="shared" ref="IA71" si="1828">IA72+IA73+IA74+IA75</f>
        <v>0</v>
      </c>
      <c r="IB71" s="61">
        <f t="shared" ref="IB71" si="1829">IB72+IB73+IB74+IB75</f>
        <v>0</v>
      </c>
      <c r="IC71" s="61">
        <f t="shared" ref="IC71" si="1830">IC72+IC73+IC74+IC75</f>
        <v>0</v>
      </c>
      <c r="ID71" s="61">
        <f t="shared" ref="ID71" si="1831">ID72+ID73+ID74+ID75</f>
        <v>0</v>
      </c>
      <c r="IE71" s="307">
        <f t="shared" ref="IE71" si="1832">IE72+IE73+IE74+IE75</f>
        <v>170</v>
      </c>
      <c r="IF71" s="300">
        <f t="shared" ref="IF71" si="1833">IF72+IF73+IF74+IF75</f>
        <v>100</v>
      </c>
      <c r="IG71" s="300">
        <f t="shared" ref="IG71:IH71" si="1834">IG72+IG73+IG74+IG75</f>
        <v>0</v>
      </c>
      <c r="IH71" s="300">
        <f t="shared" si="1834"/>
        <v>0</v>
      </c>
      <c r="II71" s="86">
        <f>II72+II73+II74+II75</f>
        <v>145</v>
      </c>
      <c r="IJ71" s="61">
        <f t="shared" ref="IJ71" si="1835">IJ72+IJ73+IJ74+IJ75</f>
        <v>0</v>
      </c>
      <c r="IK71" s="61">
        <f t="shared" ref="IK71" si="1836">IK72+IK73+IK74+IK75</f>
        <v>0</v>
      </c>
      <c r="IL71" s="61">
        <f t="shared" ref="IL71" si="1837">IL72+IL73+IL74+IL75</f>
        <v>0</v>
      </c>
      <c r="IM71" s="86">
        <v>170</v>
      </c>
      <c r="IN71" s="61">
        <f t="shared" ref="IN71" si="1838">IN72+IN73+IN74+IN75</f>
        <v>0</v>
      </c>
      <c r="IO71" s="61">
        <f t="shared" ref="IO71:IP71" si="1839">IO72+IO73+IO74+IO75</f>
        <v>0</v>
      </c>
      <c r="IP71" s="61">
        <f t="shared" si="1839"/>
        <v>0</v>
      </c>
      <c r="IQ71" s="86">
        <f t="shared" ref="IQ71" si="1840">IQ72+IQ73+IQ74+IQ75</f>
        <v>0</v>
      </c>
      <c r="IR71" s="61">
        <f t="shared" ref="IR71" si="1841">IR72+IR73+IR74+IR75</f>
        <v>0</v>
      </c>
      <c r="IS71" s="61">
        <f t="shared" ref="IS71:IT71" si="1842">IS72+IS73+IS74+IS75</f>
        <v>0</v>
      </c>
      <c r="IT71" s="61">
        <f t="shared" si="1842"/>
        <v>0</v>
      </c>
      <c r="IU71" s="307">
        <f t="shared" ref="IU71" si="1843">IU72+IU73+IU74+IU75</f>
        <v>0</v>
      </c>
      <c r="IV71" s="300">
        <f t="shared" ref="IV71" si="1844">IV72+IV73+IV74+IV75</f>
        <v>0</v>
      </c>
      <c r="IW71" s="300">
        <f t="shared" ref="IW71" si="1845">IW72+IW73+IW74+IW75</f>
        <v>0</v>
      </c>
      <c r="IX71" s="300">
        <f t="shared" ref="IX71" si="1846">IX72+IX73+IX74+IX75</f>
        <v>0</v>
      </c>
      <c r="IY71" s="86">
        <f t="shared" ref="IY71" si="1847">IY72+IY73+IY74+IY75</f>
        <v>0</v>
      </c>
      <c r="IZ71" s="61">
        <f t="shared" ref="IZ71" si="1848">IZ72+IZ73+IZ74+IZ75</f>
        <v>0</v>
      </c>
      <c r="JA71" s="61">
        <f t="shared" ref="JA71:JB71" si="1849">JA72+JA73+JA74+JA75</f>
        <v>0</v>
      </c>
      <c r="JB71" s="61">
        <f t="shared" si="1849"/>
        <v>0</v>
      </c>
      <c r="JC71" s="86">
        <f t="shared" ref="JC71" si="1850">JC72+JC73+JC74+JC75</f>
        <v>0</v>
      </c>
      <c r="JD71" s="61">
        <f t="shared" ref="JD71" si="1851">JD72+JD73+JD74+JD75</f>
        <v>0</v>
      </c>
      <c r="JE71" s="61">
        <f t="shared" ref="JE71:JY71" si="1852">JE72+JE73+JE74+JE75</f>
        <v>0</v>
      </c>
      <c r="JF71" s="61">
        <f t="shared" ref="JF71" si="1853">JF72+JF73+JF74+JF75</f>
        <v>0</v>
      </c>
      <c r="JG71" s="86">
        <f t="shared" si="1852"/>
        <v>0</v>
      </c>
      <c r="JH71" s="61">
        <f t="shared" si="1852"/>
        <v>0</v>
      </c>
      <c r="JI71" s="61">
        <f t="shared" si="1852"/>
        <v>0</v>
      </c>
      <c r="JJ71" s="61">
        <f t="shared" ref="JJ71" si="1854">JJ72+JJ73+JJ74+JJ75</f>
        <v>0</v>
      </c>
      <c r="JK71" s="86">
        <f t="shared" si="1852"/>
        <v>0</v>
      </c>
      <c r="JL71" s="61">
        <f t="shared" si="1852"/>
        <v>0</v>
      </c>
      <c r="JM71" s="61">
        <f t="shared" si="1852"/>
        <v>0</v>
      </c>
      <c r="JN71" s="61">
        <f t="shared" ref="JN71" si="1855">JN72+JN73+JN74+JN75</f>
        <v>0</v>
      </c>
      <c r="JO71" s="86">
        <f t="shared" si="1852"/>
        <v>0</v>
      </c>
      <c r="JP71" s="61">
        <f t="shared" si="1852"/>
        <v>0</v>
      </c>
      <c r="JQ71" s="61">
        <f t="shared" si="1852"/>
        <v>0</v>
      </c>
      <c r="JR71" s="61">
        <f t="shared" ref="JR71" si="1856">JR72+JR73+JR74+JR75</f>
        <v>0</v>
      </c>
      <c r="JS71" s="86">
        <f t="shared" si="1852"/>
        <v>0</v>
      </c>
      <c r="JT71" s="61">
        <f t="shared" si="1852"/>
        <v>0</v>
      </c>
      <c r="JU71" s="61">
        <f t="shared" si="1852"/>
        <v>0</v>
      </c>
      <c r="JV71" s="61">
        <f t="shared" ref="JV71" si="1857">JV72+JV73+JV74+JV75</f>
        <v>0</v>
      </c>
      <c r="JW71" s="61">
        <f t="shared" si="1852"/>
        <v>0</v>
      </c>
      <c r="JX71" s="61">
        <f t="shared" si="1852"/>
        <v>0</v>
      </c>
      <c r="JY71" s="61">
        <f t="shared" si="1852"/>
        <v>0</v>
      </c>
      <c r="JZ71" s="61">
        <f t="shared" ref="JZ71" si="1858">JZ72+JZ73+JZ74+JZ75</f>
        <v>0</v>
      </c>
      <c r="KA71" s="86">
        <f t="shared" ref="KA71:KW71" si="1859">KA72+KA73+KA74+KA75</f>
        <v>0</v>
      </c>
      <c r="KB71" s="61">
        <f t="shared" si="1859"/>
        <v>0</v>
      </c>
      <c r="KC71" s="61">
        <f t="shared" si="1859"/>
        <v>0</v>
      </c>
      <c r="KD71" s="185">
        <f t="shared" ref="KD71" si="1860">KD72+KD73+KD74+KD75</f>
        <v>0</v>
      </c>
      <c r="KE71" s="86">
        <f t="shared" si="1859"/>
        <v>64</v>
      </c>
      <c r="KF71" s="61">
        <f t="shared" si="1859"/>
        <v>64</v>
      </c>
      <c r="KG71" s="61">
        <f t="shared" si="1859"/>
        <v>0</v>
      </c>
      <c r="KH71" s="185">
        <f t="shared" ref="KH71" si="1861">KH72+KH73+KH74+KH75</f>
        <v>0</v>
      </c>
      <c r="KI71" s="86">
        <f t="shared" si="1859"/>
        <v>50</v>
      </c>
      <c r="KJ71" s="61">
        <f t="shared" si="1859"/>
        <v>50</v>
      </c>
      <c r="KK71" s="61">
        <f t="shared" si="1859"/>
        <v>0</v>
      </c>
      <c r="KL71" s="185">
        <f t="shared" ref="KL71" si="1862">KL72+KL73+KL74+KL75</f>
        <v>0</v>
      </c>
      <c r="KM71" s="86">
        <f t="shared" si="1859"/>
        <v>0</v>
      </c>
      <c r="KN71" s="61">
        <f t="shared" si="1859"/>
        <v>0</v>
      </c>
      <c r="KO71" s="61">
        <f t="shared" si="1859"/>
        <v>0</v>
      </c>
      <c r="KP71" s="185">
        <f t="shared" ref="KP71" si="1863">KP72+KP73+KP74+KP75</f>
        <v>0</v>
      </c>
      <c r="KQ71" s="86">
        <f t="shared" si="1859"/>
        <v>0</v>
      </c>
      <c r="KR71" s="61">
        <f t="shared" si="1859"/>
        <v>0</v>
      </c>
      <c r="KS71" s="61">
        <f t="shared" si="1859"/>
        <v>0</v>
      </c>
      <c r="KT71" s="185">
        <f t="shared" ref="KT71" si="1864">KT72+KT73+KT74+KT75</f>
        <v>0</v>
      </c>
      <c r="KU71" s="86">
        <f t="shared" si="1859"/>
        <v>0</v>
      </c>
      <c r="KV71" s="61">
        <f t="shared" si="1859"/>
        <v>0</v>
      </c>
      <c r="KW71" s="61">
        <f t="shared" si="1859"/>
        <v>0</v>
      </c>
      <c r="KX71" s="185">
        <f t="shared" ref="KX71" si="1865">KX72+KX73+KX74+KX75</f>
        <v>0</v>
      </c>
      <c r="KY71" s="86">
        <f t="shared" ref="KY71:LE71" si="1866">KY72+KY73+KY74+KY75</f>
        <v>0</v>
      </c>
      <c r="KZ71" s="61">
        <f t="shared" si="1866"/>
        <v>0</v>
      </c>
      <c r="LA71" s="61">
        <f t="shared" si="1866"/>
        <v>0</v>
      </c>
      <c r="LB71" s="185">
        <f t="shared" ref="LB71" si="1867">LB72+LB73+LB74+LB75</f>
        <v>0</v>
      </c>
      <c r="LC71" s="86">
        <f t="shared" si="1866"/>
        <v>0</v>
      </c>
      <c r="LD71" s="61">
        <f t="shared" si="1866"/>
        <v>0</v>
      </c>
      <c r="LE71" s="61">
        <f t="shared" si="1866"/>
        <v>0</v>
      </c>
      <c r="LF71" s="185">
        <f t="shared" ref="LF71" si="1868">LF72+LF73+LF74+LF75</f>
        <v>0</v>
      </c>
      <c r="LG71" s="86">
        <f t="shared" ref="LG71:NI71" si="1869">LG72+LG73+LG74+LG75</f>
        <v>0</v>
      </c>
      <c r="LH71" s="61">
        <f t="shared" si="1869"/>
        <v>0</v>
      </c>
      <c r="LI71" s="61">
        <f t="shared" si="1869"/>
        <v>110.02</v>
      </c>
      <c r="LJ71" s="185">
        <f t="shared" ref="LJ71" si="1870">LJ72+LJ73+LJ74+LJ75</f>
        <v>130.04</v>
      </c>
      <c r="LK71" s="86">
        <f t="shared" si="1869"/>
        <v>0</v>
      </c>
      <c r="LL71" s="61">
        <f t="shared" si="1869"/>
        <v>0</v>
      </c>
      <c r="LM71" s="61">
        <f t="shared" si="1869"/>
        <v>0</v>
      </c>
      <c r="LN71" s="185">
        <f t="shared" ref="LN71" si="1871">LN72+LN73+LN74+LN75</f>
        <v>0</v>
      </c>
      <c r="LO71" s="86">
        <f t="shared" si="1869"/>
        <v>60</v>
      </c>
      <c r="LP71" s="61">
        <f t="shared" si="1869"/>
        <v>60</v>
      </c>
      <c r="LQ71" s="61">
        <f t="shared" si="1869"/>
        <v>0</v>
      </c>
      <c r="LR71" s="185">
        <f t="shared" ref="LR71" si="1872">LR72+LR73+LR74+LR75</f>
        <v>0</v>
      </c>
      <c r="LS71" s="86">
        <f t="shared" si="1869"/>
        <v>0</v>
      </c>
      <c r="LT71" s="61">
        <f t="shared" si="1869"/>
        <v>0</v>
      </c>
      <c r="LU71" s="61">
        <f t="shared" si="1869"/>
        <v>0</v>
      </c>
      <c r="LV71" s="185">
        <f t="shared" ref="LV71" si="1873">LV72+LV73+LV74+LV75</f>
        <v>0</v>
      </c>
      <c r="LW71" s="86">
        <f t="shared" si="1869"/>
        <v>0</v>
      </c>
      <c r="LX71" s="61">
        <f t="shared" si="1869"/>
        <v>0</v>
      </c>
      <c r="LY71" s="61">
        <f t="shared" si="1869"/>
        <v>61.22</v>
      </c>
      <c r="LZ71" s="185">
        <f t="shared" ref="LZ71" si="1874">LZ72+LZ73+LZ74+LZ75</f>
        <v>61.22</v>
      </c>
      <c r="MA71" s="86">
        <f t="shared" si="1869"/>
        <v>0</v>
      </c>
      <c r="MB71" s="61">
        <f t="shared" si="1869"/>
        <v>0</v>
      </c>
      <c r="MC71" s="61">
        <f t="shared" si="1869"/>
        <v>0</v>
      </c>
      <c r="MD71" s="185">
        <f t="shared" ref="MD71" si="1875">MD72+MD73+MD74+MD75</f>
        <v>0</v>
      </c>
      <c r="ME71" s="86">
        <f t="shared" si="1869"/>
        <v>1500</v>
      </c>
      <c r="MF71" s="61">
        <f t="shared" si="1869"/>
        <v>1500</v>
      </c>
      <c r="MG71" s="61">
        <f t="shared" si="1869"/>
        <v>156.6</v>
      </c>
      <c r="MH71" s="185">
        <f t="shared" ref="MH71" si="1876">MH72+MH73+MH74+MH75</f>
        <v>156.6</v>
      </c>
      <c r="MI71" s="86">
        <f t="shared" si="1869"/>
        <v>0</v>
      </c>
      <c r="MJ71" s="61">
        <f t="shared" si="1869"/>
        <v>0</v>
      </c>
      <c r="MK71" s="61">
        <f t="shared" si="1869"/>
        <v>0</v>
      </c>
      <c r="ML71" s="185">
        <f t="shared" ref="ML71" si="1877">ML72+ML73+ML74+ML75</f>
        <v>0</v>
      </c>
      <c r="MM71" s="86">
        <f t="shared" si="1869"/>
        <v>0</v>
      </c>
      <c r="MN71" s="61">
        <f t="shared" si="1869"/>
        <v>0</v>
      </c>
      <c r="MO71" s="61">
        <f t="shared" si="1869"/>
        <v>0</v>
      </c>
      <c r="MP71" s="185">
        <f t="shared" ref="MP71" si="1878">MP72+MP73+MP74+MP75</f>
        <v>0</v>
      </c>
      <c r="MQ71" s="86">
        <f t="shared" si="1869"/>
        <v>0</v>
      </c>
      <c r="MR71" s="61">
        <f t="shared" si="1869"/>
        <v>0</v>
      </c>
      <c r="MS71" s="61">
        <f t="shared" si="1869"/>
        <v>0</v>
      </c>
      <c r="MT71" s="185">
        <f t="shared" ref="MT71" si="1879">MT72+MT73+MT74+MT75</f>
        <v>0</v>
      </c>
      <c r="MU71" s="86">
        <f t="shared" si="1869"/>
        <v>0</v>
      </c>
      <c r="MV71" s="61">
        <f t="shared" si="1869"/>
        <v>0</v>
      </c>
      <c r="MW71" s="61">
        <f t="shared" si="1869"/>
        <v>0</v>
      </c>
      <c r="MX71" s="185">
        <f t="shared" ref="MX71" si="1880">MX72+MX73+MX74+MX75</f>
        <v>0</v>
      </c>
      <c r="MY71" s="86">
        <f t="shared" si="1869"/>
        <v>0</v>
      </c>
      <c r="MZ71" s="61">
        <f t="shared" si="1869"/>
        <v>0</v>
      </c>
      <c r="NA71" s="61">
        <f t="shared" si="1869"/>
        <v>237.14</v>
      </c>
      <c r="NB71" s="185">
        <f t="shared" ref="NB71" si="1881">NB72+NB73+NB74+NB75</f>
        <v>390.52</v>
      </c>
      <c r="NC71" s="86">
        <f t="shared" si="1869"/>
        <v>700</v>
      </c>
      <c r="ND71" s="61">
        <f t="shared" si="1869"/>
        <v>700</v>
      </c>
      <c r="NE71" s="61">
        <f t="shared" si="1869"/>
        <v>738.55</v>
      </c>
      <c r="NF71" s="185">
        <f t="shared" ref="NF71" si="1882">NF72+NF73+NF74+NF75</f>
        <v>605.04999999999995</v>
      </c>
      <c r="NG71" s="86">
        <f t="shared" si="1869"/>
        <v>0</v>
      </c>
      <c r="NH71" s="61">
        <f t="shared" si="1869"/>
        <v>0</v>
      </c>
      <c r="NI71" s="61">
        <f t="shared" si="1869"/>
        <v>0</v>
      </c>
      <c r="NJ71" s="185">
        <f t="shared" ref="NJ71" si="1883">NJ72+NJ73+NJ74+NJ75</f>
        <v>0</v>
      </c>
      <c r="NK71" s="86">
        <f t="shared" ref="NK71:PP71" si="1884">NK72+NK73+NK74+NK75</f>
        <v>0</v>
      </c>
      <c r="NL71" s="61">
        <f t="shared" si="1884"/>
        <v>0</v>
      </c>
      <c r="NM71" s="61">
        <f t="shared" si="1884"/>
        <v>0</v>
      </c>
      <c r="NN71" s="185">
        <f t="shared" ref="NN71" si="1885">NN72+NN73+NN74+NN75</f>
        <v>0</v>
      </c>
      <c r="NO71" s="86">
        <f t="shared" ref="NO71:NU71" si="1886">NO72+NO73+NO74+NO75</f>
        <v>0</v>
      </c>
      <c r="NP71" s="61">
        <f t="shared" si="1886"/>
        <v>0</v>
      </c>
      <c r="NQ71" s="61">
        <f t="shared" si="1886"/>
        <v>0</v>
      </c>
      <c r="NR71" s="185">
        <f t="shared" ref="NR71" si="1887">NR72+NR73+NR74+NR75</f>
        <v>0</v>
      </c>
      <c r="NS71" s="86">
        <f t="shared" si="1886"/>
        <v>2400</v>
      </c>
      <c r="NT71" s="61">
        <f t="shared" si="1886"/>
        <v>1200</v>
      </c>
      <c r="NU71" s="61">
        <f t="shared" si="1886"/>
        <v>1699.53</v>
      </c>
      <c r="NV71" s="185">
        <f t="shared" ref="NV71" si="1888">NV72+NV73+NV74+NV75</f>
        <v>1652.9099999999999</v>
      </c>
      <c r="NW71" s="86">
        <f t="shared" si="1884"/>
        <v>0</v>
      </c>
      <c r="NX71" s="61">
        <f t="shared" si="1884"/>
        <v>0</v>
      </c>
      <c r="NY71" s="61">
        <f t="shared" si="1884"/>
        <v>0</v>
      </c>
      <c r="NZ71" s="185">
        <f t="shared" ref="NZ71" si="1889">NZ72+NZ73+NZ74+NZ75</f>
        <v>0</v>
      </c>
      <c r="OA71" s="86">
        <f t="shared" ref="OA71:PM71" si="1890">OA72+OA73+OA74+OA75</f>
        <v>0</v>
      </c>
      <c r="OB71" s="61">
        <f t="shared" si="1890"/>
        <v>0</v>
      </c>
      <c r="OC71" s="61">
        <f t="shared" si="1890"/>
        <v>0</v>
      </c>
      <c r="OD71" s="61">
        <f t="shared" ref="OD71" si="1891">OD72+OD73+OD74+OD75</f>
        <v>0</v>
      </c>
      <c r="OE71" s="86">
        <f t="shared" si="1890"/>
        <v>0</v>
      </c>
      <c r="OF71" s="61">
        <f t="shared" si="1890"/>
        <v>0</v>
      </c>
      <c r="OG71" s="61">
        <f t="shared" si="1890"/>
        <v>0</v>
      </c>
      <c r="OH71" s="61">
        <f t="shared" ref="OH71" si="1892">OH72+OH73+OH74+OH75</f>
        <v>0</v>
      </c>
      <c r="OI71" s="86">
        <f t="shared" si="1890"/>
        <v>0</v>
      </c>
      <c r="OJ71" s="61">
        <f t="shared" si="1890"/>
        <v>0</v>
      </c>
      <c r="OK71" s="61">
        <f t="shared" si="1890"/>
        <v>0</v>
      </c>
      <c r="OL71" s="61">
        <f t="shared" ref="OL71" si="1893">OL72+OL73+OL74+OL75</f>
        <v>0</v>
      </c>
      <c r="OM71" s="86">
        <f t="shared" si="1890"/>
        <v>0</v>
      </c>
      <c r="ON71" s="61">
        <f t="shared" si="1890"/>
        <v>0</v>
      </c>
      <c r="OO71" s="61">
        <f t="shared" si="1890"/>
        <v>0</v>
      </c>
      <c r="OP71" s="61">
        <f t="shared" ref="OP71" si="1894">OP72+OP73+OP74+OP75</f>
        <v>0</v>
      </c>
      <c r="OQ71" s="197">
        <f t="shared" si="1890"/>
        <v>0</v>
      </c>
      <c r="OR71" s="61">
        <f t="shared" si="1890"/>
        <v>0</v>
      </c>
      <c r="OS71" s="61">
        <f t="shared" si="1890"/>
        <v>0</v>
      </c>
      <c r="OT71" s="61">
        <f t="shared" ref="OT71" si="1895">OT72+OT73+OT74+OT75</f>
        <v>0</v>
      </c>
      <c r="OU71" s="86">
        <f t="shared" si="1890"/>
        <v>0</v>
      </c>
      <c r="OV71" s="61">
        <f t="shared" si="1890"/>
        <v>0</v>
      </c>
      <c r="OW71" s="61">
        <f t="shared" si="1890"/>
        <v>0</v>
      </c>
      <c r="OX71" s="61">
        <f t="shared" ref="OX71" si="1896">OX72+OX73+OX74+OX75</f>
        <v>0</v>
      </c>
      <c r="OY71" s="197">
        <f t="shared" si="1890"/>
        <v>0</v>
      </c>
      <c r="OZ71" s="61">
        <f t="shared" si="1890"/>
        <v>0</v>
      </c>
      <c r="PA71" s="61">
        <f t="shared" si="1890"/>
        <v>0</v>
      </c>
      <c r="PB71" s="61">
        <f t="shared" ref="PB71" si="1897">PB72+PB73+PB74+PB75</f>
        <v>0</v>
      </c>
      <c r="PC71" s="86">
        <f t="shared" si="1890"/>
        <v>0</v>
      </c>
      <c r="PD71" s="61">
        <f t="shared" si="1890"/>
        <v>0</v>
      </c>
      <c r="PE71" s="61">
        <f t="shared" si="1890"/>
        <v>0</v>
      </c>
      <c r="PF71" s="61">
        <f t="shared" ref="PF71" si="1898">PF72+PF73+PF74+PF75</f>
        <v>0</v>
      </c>
      <c r="PG71" s="197">
        <f t="shared" si="1890"/>
        <v>0</v>
      </c>
      <c r="PH71" s="61">
        <f t="shared" si="1890"/>
        <v>0</v>
      </c>
      <c r="PI71" s="61">
        <f t="shared" si="1890"/>
        <v>0</v>
      </c>
      <c r="PJ71" s="61">
        <f t="shared" ref="PJ71" si="1899">PJ72+PJ73+PJ74+PJ75</f>
        <v>0</v>
      </c>
      <c r="PK71" s="86">
        <f t="shared" si="1890"/>
        <v>0</v>
      </c>
      <c r="PL71" s="61">
        <f t="shared" si="1890"/>
        <v>0</v>
      </c>
      <c r="PM71" s="61">
        <f t="shared" si="1890"/>
        <v>0</v>
      </c>
      <c r="PN71" s="61">
        <f t="shared" ref="PN71" si="1900">PN72+PN73+PN74+PN75</f>
        <v>0</v>
      </c>
      <c r="PO71" s="197">
        <f t="shared" si="1884"/>
        <v>0</v>
      </c>
      <c r="PP71" s="61">
        <f t="shared" si="1884"/>
        <v>0</v>
      </c>
      <c r="PQ71" s="61">
        <f t="shared" ref="PQ71:PY71" si="1901">PQ72+PQ73+PQ74+PQ75</f>
        <v>0</v>
      </c>
      <c r="PR71" s="61">
        <f t="shared" ref="PR71" si="1902">PR72+PR73+PR74+PR75</f>
        <v>0</v>
      </c>
      <c r="PS71" s="86">
        <f>PS72+PS73+PS74+PS75</f>
        <v>0</v>
      </c>
      <c r="PT71" s="61">
        <f>PT72+PT73+PT74+PT75</f>
        <v>0</v>
      </c>
      <c r="PU71" s="61">
        <f>PU72+PU73+PU74+PU75</f>
        <v>0</v>
      </c>
      <c r="PV71" s="61">
        <f>PV72+PV73+PV74+PV75</f>
        <v>0</v>
      </c>
      <c r="PW71" s="197">
        <f t="shared" si="1901"/>
        <v>0</v>
      </c>
      <c r="PX71" s="61">
        <f t="shared" si="1901"/>
        <v>0</v>
      </c>
      <c r="PY71" s="61">
        <f t="shared" si="1901"/>
        <v>0</v>
      </c>
      <c r="PZ71" s="61">
        <f t="shared" ref="PZ71" si="1903">PZ72+PZ73+PZ74+PZ75</f>
        <v>0</v>
      </c>
      <c r="QA71" s="86">
        <f t="shared" ref="QA71:RP71" si="1904">QA72+QA73+QA74+QA75</f>
        <v>0</v>
      </c>
      <c r="QB71" s="61">
        <f t="shared" si="1904"/>
        <v>0</v>
      </c>
      <c r="QC71" s="61">
        <f t="shared" si="1904"/>
        <v>0</v>
      </c>
      <c r="QD71" s="61">
        <f t="shared" ref="QD71" si="1905">QD72+QD73+QD74+QD75</f>
        <v>0</v>
      </c>
      <c r="QE71" s="197">
        <f t="shared" si="1904"/>
        <v>0</v>
      </c>
      <c r="QF71" s="61">
        <f t="shared" si="1904"/>
        <v>0</v>
      </c>
      <c r="QG71" s="61">
        <f t="shared" si="1904"/>
        <v>0</v>
      </c>
      <c r="QH71" s="61">
        <f t="shared" ref="QH71" si="1906">QH72+QH73+QH74+QH75</f>
        <v>0</v>
      </c>
      <c r="QI71" s="86">
        <f t="shared" si="1904"/>
        <v>0</v>
      </c>
      <c r="QJ71" s="61">
        <f t="shared" si="1904"/>
        <v>0</v>
      </c>
      <c r="QK71" s="61">
        <f t="shared" si="1904"/>
        <v>0</v>
      </c>
      <c r="QL71" s="61">
        <f t="shared" ref="QL71" si="1907">QL72+QL73+QL74+QL75</f>
        <v>0</v>
      </c>
      <c r="QM71" s="197">
        <f t="shared" si="1904"/>
        <v>0</v>
      </c>
      <c r="QN71" s="61">
        <f t="shared" si="1904"/>
        <v>0</v>
      </c>
      <c r="QO71" s="61">
        <f t="shared" si="1904"/>
        <v>0</v>
      </c>
      <c r="QP71" s="61">
        <f t="shared" ref="QP71" si="1908">QP72+QP73+QP74+QP75</f>
        <v>0</v>
      </c>
      <c r="QQ71" s="197">
        <f t="shared" si="1904"/>
        <v>0</v>
      </c>
      <c r="QR71" s="61">
        <f t="shared" si="1904"/>
        <v>0</v>
      </c>
      <c r="QS71" s="61">
        <f t="shared" si="1904"/>
        <v>0</v>
      </c>
      <c r="QT71" s="61">
        <f t="shared" ref="QT71" si="1909">QT72+QT73+QT74+QT75</f>
        <v>0</v>
      </c>
      <c r="QU71" s="197">
        <f t="shared" si="1904"/>
        <v>0</v>
      </c>
      <c r="QV71" s="61">
        <f t="shared" si="1904"/>
        <v>0</v>
      </c>
      <c r="QW71" s="61">
        <f t="shared" si="1904"/>
        <v>0</v>
      </c>
      <c r="QX71" s="61">
        <f t="shared" ref="QX71" si="1910">QX72+QX73+QX74+QX75</f>
        <v>0</v>
      </c>
      <c r="QY71" s="197">
        <f t="shared" si="1904"/>
        <v>0</v>
      </c>
      <c r="QZ71" s="61">
        <f t="shared" si="1904"/>
        <v>0</v>
      </c>
      <c r="RA71" s="61">
        <f t="shared" si="1904"/>
        <v>0</v>
      </c>
      <c r="RB71" s="61">
        <f t="shared" ref="RB71" si="1911">RB72+RB73+RB74+RB75</f>
        <v>0</v>
      </c>
      <c r="RC71" s="86">
        <f t="shared" si="1904"/>
        <v>200</v>
      </c>
      <c r="RD71" s="61">
        <f t="shared" si="1904"/>
        <v>200</v>
      </c>
      <c r="RE71" s="61">
        <f t="shared" si="1904"/>
        <v>0</v>
      </c>
      <c r="RF71" s="61">
        <f t="shared" ref="RF71" si="1912">RF72+RF73+RF74+RF75</f>
        <v>0</v>
      </c>
      <c r="RG71" s="197">
        <f t="shared" si="1904"/>
        <v>0</v>
      </c>
      <c r="RH71" s="61">
        <f t="shared" si="1904"/>
        <v>0</v>
      </c>
      <c r="RI71" s="61">
        <f t="shared" si="1904"/>
        <v>0</v>
      </c>
      <c r="RJ71" s="61">
        <f t="shared" ref="RJ71" si="1913">RJ72+RJ73+RJ74+RJ75</f>
        <v>0</v>
      </c>
      <c r="RK71" s="86">
        <f t="shared" si="1904"/>
        <v>0</v>
      </c>
      <c r="RL71" s="61">
        <f t="shared" si="1904"/>
        <v>0</v>
      </c>
      <c r="RM71" s="61">
        <f t="shared" si="1904"/>
        <v>0</v>
      </c>
      <c r="RN71" s="61">
        <f t="shared" ref="RN71" si="1914">RN72+RN73+RN74+RN75</f>
        <v>0</v>
      </c>
      <c r="RO71" s="360">
        <f t="shared" si="1904"/>
        <v>0</v>
      </c>
      <c r="RP71" s="300">
        <f t="shared" si="1904"/>
        <v>0</v>
      </c>
      <c r="RQ71" s="300">
        <f t="shared" ref="RQ71:TG71" si="1915">RQ72+RQ73+RQ74+RQ75</f>
        <v>0</v>
      </c>
      <c r="RR71" s="300">
        <f t="shared" ref="RR71" si="1916">RR72+RR73+RR74+RR75</f>
        <v>0</v>
      </c>
      <c r="RS71" s="360">
        <f t="shared" si="1915"/>
        <v>0</v>
      </c>
      <c r="RT71" s="300">
        <f t="shared" si="1915"/>
        <v>0</v>
      </c>
      <c r="RU71" s="300">
        <f t="shared" si="1915"/>
        <v>0</v>
      </c>
      <c r="RV71" s="300">
        <f t="shared" ref="RV71" si="1917">RV72+RV73+RV74+RV75</f>
        <v>0</v>
      </c>
      <c r="RW71" s="61">
        <f t="shared" si="1915"/>
        <v>0</v>
      </c>
      <c r="RX71" s="61">
        <f t="shared" si="1915"/>
        <v>0</v>
      </c>
      <c r="RY71" s="61">
        <f t="shared" si="1915"/>
        <v>0</v>
      </c>
      <c r="RZ71" s="61">
        <f t="shared" ref="RZ71" si="1918">RZ72+RZ73+RZ74+RZ75</f>
        <v>0</v>
      </c>
      <c r="SA71" s="86">
        <f t="shared" si="1915"/>
        <v>0</v>
      </c>
      <c r="SB71" s="61">
        <f t="shared" si="1915"/>
        <v>0</v>
      </c>
      <c r="SC71" s="61">
        <f t="shared" si="1915"/>
        <v>0</v>
      </c>
      <c r="SD71" s="61">
        <f t="shared" ref="SD71" si="1919">SD72+SD73+SD74+SD75</f>
        <v>0</v>
      </c>
      <c r="SE71" s="197">
        <f t="shared" si="1915"/>
        <v>0</v>
      </c>
      <c r="SF71" s="61">
        <f t="shared" si="1915"/>
        <v>0</v>
      </c>
      <c r="SG71" s="61">
        <f t="shared" si="1915"/>
        <v>0</v>
      </c>
      <c r="SH71" s="61">
        <f t="shared" ref="SH71" si="1920">SH72+SH73+SH74+SH75</f>
        <v>0</v>
      </c>
      <c r="SI71" s="197">
        <f t="shared" si="1915"/>
        <v>0</v>
      </c>
      <c r="SJ71" s="61">
        <f t="shared" si="1915"/>
        <v>0</v>
      </c>
      <c r="SK71" s="61">
        <f t="shared" si="1915"/>
        <v>0</v>
      </c>
      <c r="SL71" s="61">
        <f t="shared" ref="SL71" si="1921">SL72+SL73+SL74+SL75</f>
        <v>0</v>
      </c>
      <c r="SM71" s="197">
        <f t="shared" si="1915"/>
        <v>0</v>
      </c>
      <c r="SN71" s="61">
        <f t="shared" si="1915"/>
        <v>0</v>
      </c>
      <c r="SO71" s="61">
        <f t="shared" si="1915"/>
        <v>0</v>
      </c>
      <c r="SP71" s="61">
        <f t="shared" ref="SP71" si="1922">SP72+SP73+SP74+SP75</f>
        <v>0</v>
      </c>
      <c r="SQ71" s="197">
        <f t="shared" si="1915"/>
        <v>0</v>
      </c>
      <c r="SR71" s="61">
        <f t="shared" si="1915"/>
        <v>0</v>
      </c>
      <c r="SS71" s="61">
        <f t="shared" si="1915"/>
        <v>0</v>
      </c>
      <c r="ST71" s="61">
        <f t="shared" ref="ST71" si="1923">ST72+ST73+ST74+ST75</f>
        <v>0</v>
      </c>
      <c r="SU71" s="197">
        <f t="shared" si="1915"/>
        <v>0</v>
      </c>
      <c r="SV71" s="61">
        <f t="shared" si="1915"/>
        <v>0</v>
      </c>
      <c r="SW71" s="61">
        <f t="shared" si="1915"/>
        <v>0</v>
      </c>
      <c r="SX71" s="61">
        <f t="shared" ref="SX71" si="1924">SX72+SX73+SX74+SX75</f>
        <v>0</v>
      </c>
      <c r="SY71" s="197">
        <f t="shared" si="1915"/>
        <v>0</v>
      </c>
      <c r="SZ71" s="61">
        <f t="shared" si="1915"/>
        <v>0</v>
      </c>
      <c r="TA71" s="61">
        <f t="shared" si="1915"/>
        <v>0</v>
      </c>
      <c r="TB71" s="197">
        <f t="shared" ref="TB71" si="1925">TB72+TB73+TB74+TB75</f>
        <v>0</v>
      </c>
      <c r="TC71" s="197">
        <f t="shared" si="1915"/>
        <v>0</v>
      </c>
      <c r="TD71" s="61">
        <f t="shared" si="1915"/>
        <v>0</v>
      </c>
      <c r="TE71" s="61">
        <f t="shared" si="1915"/>
        <v>0</v>
      </c>
      <c r="TF71" s="61">
        <f t="shared" ref="TF71" si="1926">TF72+TF73+TF74+TF75</f>
        <v>0</v>
      </c>
      <c r="TG71" s="197">
        <f t="shared" si="1915"/>
        <v>400</v>
      </c>
      <c r="TH71" s="61">
        <f t="shared" ref="TH71:TI71" si="1927">TH72+TH73+TH74+TH75</f>
        <v>260</v>
      </c>
      <c r="TI71" s="61">
        <f t="shared" si="1927"/>
        <v>132.21</v>
      </c>
      <c r="TJ71" s="87">
        <f t="shared" ref="TJ71:TM71" si="1928">TJ72+TJ73+TJ74+TJ75</f>
        <v>132.21</v>
      </c>
      <c r="TK71" s="197">
        <f t="shared" si="1928"/>
        <v>0</v>
      </c>
      <c r="TL71" s="61">
        <f t="shared" si="1928"/>
        <v>0</v>
      </c>
      <c r="TM71" s="61">
        <f t="shared" si="1928"/>
        <v>0</v>
      </c>
      <c r="TN71" s="87">
        <f t="shared" ref="TN71:TR71" si="1929">TN72+TN73+TN74+TN75</f>
        <v>0</v>
      </c>
      <c r="TO71" s="197">
        <f t="shared" si="1929"/>
        <v>0</v>
      </c>
      <c r="TP71" s="61">
        <f t="shared" si="1929"/>
        <v>0</v>
      </c>
      <c r="TQ71" s="61">
        <f t="shared" si="1929"/>
        <v>0</v>
      </c>
      <c r="TR71" s="87">
        <f t="shared" si="1929"/>
        <v>0</v>
      </c>
      <c r="TS71" s="278"/>
      <c r="TT71" s="278"/>
      <c r="TU71" s="278"/>
      <c r="TV71" s="278"/>
      <c r="TW71" s="278"/>
      <c r="TX71" s="278"/>
      <c r="TY71" s="278"/>
    </row>
    <row r="72" spans="1:546" outlineLevel="2" x14ac:dyDescent="0.2">
      <c r="A72" s="101" t="s">
        <v>398</v>
      </c>
      <c r="B72" s="102" t="s">
        <v>399</v>
      </c>
      <c r="C72" s="186">
        <f t="shared" ref="C72:C75" si="1930">G72+K72+O72+S72+W72+AA72+AE72+AI72+AM72+AQ72+AU72+AY72+BC72+BG72+BK72+BO72+BS72+BW72+CA72+CE72+CI72+CM72+CQ72+CU72+CY72+DC72+DG72+DK72+DO72+DS72+DW72+EA72+EE72+EI72+EM72+EQ72+EU72+EY72+FC72+FG72+FK72+FO72+FS72+FW72+GA72+GE72+GI72+GM72+GQ72+GU72+GY72+HC72+HG72+HK72+HO72+HS72+HW72+IA72+IE72+II72+IM72+IQ72+IU72+IY72+JC72+JG72+JK72+JO72+JS72+JW72+KA72+KE72+KI72+KM72+KQ72+KU72+KY72+LC72+LG72+LK72+LO72+LS72+LW72+MA72+ME72+MI72+MM72+MQ72+MU72+MY72+NC72+NG72+NK72+NO72+NS72+NW72+OA72+OE72+OI72+OM72+OQ72+OU72+OY72+PC72+PG72+PK72+PO72+PS72+PW72+QA72+QE72+QI72+QM72+QQ72+QU72+QY72+RC72+RG72+RK72+RO72+RS72+RW72+SA72+SE72+SI72+SM72+SQ72+SU72+SY72+TC72+TG72+TK72+TO72</f>
        <v>1500</v>
      </c>
      <c r="D72" s="186">
        <f t="shared" ref="D72:D75" si="1931">H72+L72+P72+T72+X72+AB72+AF72+AJ72+AN72+AR72+AV72+AZ72+BD72+BH72+BL72+BP72+BT72+BX72+CB72+CF72+CJ72+CN72+CR72+CV72+CZ72+DD72+DH72+DL72+DP72+DT72+DX72+EB72+EF72+EJ72+EN72+ER72+EV72+EZ72+FD72+FH72+FL72+FP72+FT72+FX72+GB72+GF72+GJ72+GN72+GR72+GV72+GZ72+HD72+HH72+HL72+HP72+HT72+HX72+IB72+IF72+IJ72+IN72+IR72+IV72+IZ72+JD72+JH72+JL72+JP72+JT72+JX72+KB72+KF72+KJ72+KN72+KR72+KV72+KZ72+LD72+LH72+LL72+LP72+LT72+LX72+MB72+MF72+MJ72+MN72+MR72+MV72+MZ72+ND72+NH72+NL72+NP72+NT72+NX72+OB72+OF72+OJ72+ON72+OR72+OV72+OZ72+PD72+PH72+PL72+PP72+PT72+PX72+QB72+QF72+QJ72+QN72+QR72+QV72+QZ72+RD72+RH72+RL72+RP72+RT72+RX72+SB72+SF72+SJ72+SN72+SR72+SV72+SZ72+TD72+TH72+TL72+TP72</f>
        <v>0</v>
      </c>
      <c r="E72" s="186">
        <f t="shared" ref="E72:E75" si="1932">I72+M72+Q72+U72+Y72+AC72+AG72+AK72+AO72+AS72+AW72+BA72+BE72+BI72+BM72+BQ72+BU72+BY72+CC72+CG72+CK72+CO72+CS72+CW72+DA72+DE72+DI72+DM72+DQ72+DU72+DY72+EC72+EG72+EK72+EO72+ES72+EW72+FA72+FE72+FI72+FM72+FQ72+FU72+FY72+GC72+GG72+GK72+GO72+GS72+GW72+HA72+HE72+HI72+HM72+HQ72+HU72+HY72+IC72+IG72+IK72+IO72+IS72+IW72+JA72+JE72+JI72+JM72+JQ72+JU72+JY72+KC72+KG72+KK72+KO72+KS72+KW72+LA72+LE72+LI72+LM72+LQ72+LU72+LY72+MC72+MG72+MK72+MO72+MS72+MW72+NA72+NE72+NI72+NM72+NQ72+NU72+NY72+OC72+OG72+OK72+OO72+OS72+OW72+PA72+PE72+PI72+PM72+PQ72+PU72+PY72+QC72+QG72+QK72+QO72+QS72+QW72+RA72+RE72+RI72+RM72+RQ72+RU72+RY72+SC72+SG72+SK72+SO72+SS72+SW72+TA72+TE72+TI72+TM72+TQ72</f>
        <v>1667.02</v>
      </c>
      <c r="F72" s="186">
        <f t="shared" ref="F72:F75" si="1933">J72+N72+R72+V72+Z72+AD72+AH72+AL72+AP72+AT72+AX72+BB72+BF72+BJ72+BN72+BR72+BV72+BZ72+CD72+CH72+CL72+CP72+CT72+CX72+DB72+DF72+DJ72+DN72+DR72+DV72+DZ72+ED72+EH72+EL72+EP72+ET72+EX72+FB72+FF72+FJ72+FN72+FR72+FV72+FZ72+GD72+GH72+GL72+GP72+GT72+GX72+HB72+HF72+HJ72+HN72+HR72+HV72+HZ72+ID72+IH72+IL72+IP72+IT72+IX72+JB72+JF72+JJ72+JN72+JR72+JV72+JZ72+KD72+KH72+KL72+KP72+KT72+KX72+LB72+LF72+LJ72+LN72+LR72+LV72+LZ72+MD72+MH72+ML72+MP72+MT72+MX72+NB72+NF72+NJ72+NN72+NR72+NV72+NZ72+OD72+OH72+OL72+OP72+OT72+OX72+PB72+PF72+PJ72+PN72+PR72+PV72+PZ72+QD72+QH72+QL72+QP72+QT72+QX72+RB72+RF72+RJ72+RN72+RR72+RV72+RZ72+SD72+SH72+SL72+SP72+ST72+SX72+TB72+TF72+TJ72+TN72+TR72</f>
        <v>1667.02</v>
      </c>
      <c r="G72" s="88"/>
      <c r="H72" s="63"/>
      <c r="I72" s="63">
        <v>102</v>
      </c>
      <c r="J72" s="63">
        <v>102</v>
      </c>
      <c r="K72" s="88">
        <v>800</v>
      </c>
      <c r="L72" s="63"/>
      <c r="M72" s="63">
        <v>755.01</v>
      </c>
      <c r="N72" s="63">
        <v>755.01</v>
      </c>
      <c r="O72" s="88"/>
      <c r="P72" s="63"/>
      <c r="Q72" s="63"/>
      <c r="R72" s="63"/>
      <c r="S72" s="88"/>
      <c r="T72" s="63"/>
      <c r="U72" s="63"/>
      <c r="V72" s="63"/>
      <c r="W72" s="88"/>
      <c r="X72" s="63"/>
      <c r="Y72" s="63"/>
      <c r="Z72" s="63"/>
      <c r="AA72" s="88"/>
      <c r="AB72" s="63"/>
      <c r="AC72" s="63"/>
      <c r="AD72" s="63"/>
      <c r="AE72" s="88"/>
      <c r="AF72" s="63"/>
      <c r="AG72" s="63"/>
      <c r="AH72" s="63"/>
      <c r="AI72" s="88"/>
      <c r="AJ72" s="63"/>
      <c r="AK72" s="63"/>
      <c r="AL72" s="63"/>
      <c r="AM72" s="88"/>
      <c r="AN72" s="63"/>
      <c r="AO72" s="63"/>
      <c r="AP72" s="63"/>
      <c r="AQ72" s="88"/>
      <c r="AR72" s="63"/>
      <c r="AS72" s="63"/>
      <c r="AT72" s="63"/>
      <c r="AU72" s="88"/>
      <c r="AV72" s="63"/>
      <c r="AW72" s="63"/>
      <c r="AX72" s="63"/>
      <c r="AY72" s="88"/>
      <c r="AZ72" s="63"/>
      <c r="BA72" s="63"/>
      <c r="BB72" s="63"/>
      <c r="BC72" s="88"/>
      <c r="BD72" s="63"/>
      <c r="BE72" s="63"/>
      <c r="BF72" s="63"/>
      <c r="BG72" s="88"/>
      <c r="BH72" s="63"/>
      <c r="BI72" s="63"/>
      <c r="BJ72" s="63"/>
      <c r="BK72" s="88"/>
      <c r="BL72" s="63"/>
      <c r="BM72" s="63"/>
      <c r="BN72" s="63"/>
      <c r="BO72" s="88"/>
      <c r="BP72" s="63"/>
      <c r="BQ72" s="63"/>
      <c r="BR72" s="63"/>
      <c r="BS72" s="88"/>
      <c r="BT72" s="63"/>
      <c r="BU72" s="63"/>
      <c r="BV72" s="63"/>
      <c r="BW72" s="88"/>
      <c r="BX72" s="63"/>
      <c r="BY72" s="63"/>
      <c r="BZ72" s="63"/>
      <c r="CA72" s="88"/>
      <c r="CB72" s="63"/>
      <c r="CC72" s="63"/>
      <c r="CD72" s="63"/>
      <c r="CE72" s="88"/>
      <c r="CF72" s="63"/>
      <c r="CG72" s="63"/>
      <c r="CH72" s="63"/>
      <c r="CI72" s="88"/>
      <c r="CJ72" s="63"/>
      <c r="CK72" s="63"/>
      <c r="CL72" s="63"/>
      <c r="CM72" s="88"/>
      <c r="CN72" s="63"/>
      <c r="CO72" s="63"/>
      <c r="CP72" s="63"/>
      <c r="CQ72" s="88"/>
      <c r="CR72" s="63"/>
      <c r="CS72" s="63"/>
      <c r="CT72" s="63"/>
      <c r="CU72" s="88"/>
      <c r="CV72" s="63"/>
      <c r="CW72" s="63"/>
      <c r="CX72" s="63"/>
      <c r="CY72" s="88"/>
      <c r="CZ72" s="63"/>
      <c r="DA72" s="63"/>
      <c r="DB72" s="63"/>
      <c r="DC72" s="88"/>
      <c r="DD72" s="63"/>
      <c r="DE72" s="63"/>
      <c r="DF72" s="63"/>
      <c r="DG72" s="88"/>
      <c r="DH72" s="63"/>
      <c r="DI72" s="63"/>
      <c r="DJ72" s="63"/>
      <c r="DK72" s="88"/>
      <c r="DL72" s="63"/>
      <c r="DM72" s="63"/>
      <c r="DN72" s="63"/>
      <c r="DO72" s="88"/>
      <c r="DP72" s="63"/>
      <c r="DQ72" s="63"/>
      <c r="DR72" s="63"/>
      <c r="DS72" s="88"/>
      <c r="DT72" s="63"/>
      <c r="DU72" s="63"/>
      <c r="DV72" s="63"/>
      <c r="DW72" s="88"/>
      <c r="DX72" s="63"/>
      <c r="DY72" s="63"/>
      <c r="DZ72" s="63"/>
      <c r="EA72" s="88"/>
      <c r="EB72" s="63"/>
      <c r="EC72" s="63"/>
      <c r="ED72" s="63"/>
      <c r="EE72" s="88"/>
      <c r="EF72" s="63"/>
      <c r="EG72" s="63"/>
      <c r="EH72" s="63"/>
      <c r="EI72" s="88"/>
      <c r="EJ72" s="63"/>
      <c r="EK72" s="63"/>
      <c r="EL72" s="63"/>
      <c r="EM72" s="88"/>
      <c r="EN72" s="63"/>
      <c r="EO72" s="63"/>
      <c r="EP72" s="63"/>
      <c r="EQ72" s="88"/>
      <c r="ER72" s="63"/>
      <c r="ES72" s="63"/>
      <c r="ET72" s="63"/>
      <c r="EU72" s="88"/>
      <c r="EV72" s="63"/>
      <c r="EW72" s="63"/>
      <c r="EX72" s="63"/>
      <c r="EY72" s="88"/>
      <c r="EZ72" s="63"/>
      <c r="FA72" s="63"/>
      <c r="FB72" s="63"/>
      <c r="FC72" s="88"/>
      <c r="FD72" s="63"/>
      <c r="FE72" s="63"/>
      <c r="FF72" s="63"/>
      <c r="FG72" s="88"/>
      <c r="FH72" s="63"/>
      <c r="FI72" s="63"/>
      <c r="FJ72" s="63"/>
      <c r="FK72" s="88"/>
      <c r="FL72" s="63"/>
      <c r="FM72" s="63"/>
      <c r="FN72" s="63"/>
      <c r="FO72" s="88"/>
      <c r="FP72" s="63"/>
      <c r="FQ72" s="63"/>
      <c r="FR72" s="63"/>
      <c r="FS72" s="198"/>
      <c r="FT72" s="63"/>
      <c r="FU72" s="63"/>
      <c r="FV72" s="187"/>
      <c r="FW72" s="88"/>
      <c r="FX72" s="63"/>
      <c r="FY72" s="63"/>
      <c r="FZ72" s="187"/>
      <c r="GA72" s="88"/>
      <c r="GB72" s="63"/>
      <c r="GC72" s="63"/>
      <c r="GD72" s="187"/>
      <c r="GE72" s="88"/>
      <c r="GF72" s="63"/>
      <c r="GG72" s="63"/>
      <c r="GH72" s="187"/>
      <c r="GI72" s="117"/>
      <c r="GJ72" s="63"/>
      <c r="GK72" s="63"/>
      <c r="GL72" s="187"/>
      <c r="GM72" s="88"/>
      <c r="GN72" s="63"/>
      <c r="GO72" s="63"/>
      <c r="GP72" s="63"/>
      <c r="GQ72" s="88"/>
      <c r="GR72" s="63"/>
      <c r="GS72" s="63"/>
      <c r="GT72" s="63"/>
      <c r="GU72" s="88"/>
      <c r="GV72" s="63"/>
      <c r="GW72" s="63"/>
      <c r="GX72" s="63"/>
      <c r="GY72" s="88"/>
      <c r="GZ72" s="63"/>
      <c r="HA72" s="63"/>
      <c r="HB72" s="63"/>
      <c r="HC72" s="88"/>
      <c r="HD72" s="63"/>
      <c r="HE72" s="63"/>
      <c r="HF72" s="63"/>
      <c r="HG72" s="88"/>
      <c r="HH72" s="63"/>
      <c r="HI72" s="63"/>
      <c r="HJ72" s="63"/>
      <c r="HK72" s="88"/>
      <c r="HL72" s="63"/>
      <c r="HM72" s="63"/>
      <c r="HN72" s="63"/>
      <c r="HO72" s="88"/>
      <c r="HP72" s="63"/>
      <c r="HQ72" s="63"/>
      <c r="HR72" s="63"/>
      <c r="HS72" s="88"/>
      <c r="HT72" s="63"/>
      <c r="HU72" s="63"/>
      <c r="HV72" s="63"/>
      <c r="HW72" s="88"/>
      <c r="HX72" s="63"/>
      <c r="HY72" s="63"/>
      <c r="HZ72" s="63"/>
      <c r="IA72" s="88"/>
      <c r="IB72" s="63"/>
      <c r="IC72" s="63"/>
      <c r="ID72" s="63"/>
      <c r="IE72" s="117"/>
      <c r="IF72" s="66"/>
      <c r="IG72" s="66"/>
      <c r="IH72" s="66"/>
      <c r="II72" s="88"/>
      <c r="IJ72" s="63"/>
      <c r="IK72" s="63"/>
      <c r="IL72" s="63"/>
      <c r="IM72" s="88"/>
      <c r="IN72" s="63"/>
      <c r="IO72" s="63"/>
      <c r="IP72" s="63"/>
      <c r="IQ72" s="88"/>
      <c r="IR72" s="63"/>
      <c r="IS72" s="63"/>
      <c r="IT72" s="63"/>
      <c r="IU72" s="88"/>
      <c r="IV72" s="63"/>
      <c r="IW72" s="63"/>
      <c r="IX72" s="63"/>
      <c r="IY72" s="88"/>
      <c r="IZ72" s="63"/>
      <c r="JA72" s="63"/>
      <c r="JB72" s="63"/>
      <c r="JC72" s="88"/>
      <c r="JD72" s="63"/>
      <c r="JE72" s="63"/>
      <c r="JF72" s="63"/>
      <c r="JG72" s="88"/>
      <c r="JH72" s="63"/>
      <c r="JI72" s="63"/>
      <c r="JJ72" s="63"/>
      <c r="JK72" s="88"/>
      <c r="JL72" s="63"/>
      <c r="JM72" s="63"/>
      <c r="JN72" s="63"/>
      <c r="JO72" s="88"/>
      <c r="JP72" s="63"/>
      <c r="JQ72" s="63"/>
      <c r="JR72" s="63"/>
      <c r="JS72" s="88"/>
      <c r="JT72" s="63"/>
      <c r="JU72" s="63"/>
      <c r="JV72" s="63"/>
      <c r="JW72" s="63"/>
      <c r="JX72" s="63"/>
      <c r="JY72" s="63"/>
      <c r="JZ72" s="63"/>
      <c r="KA72" s="88"/>
      <c r="KB72" s="63"/>
      <c r="KC72" s="63"/>
      <c r="KD72" s="187"/>
      <c r="KE72" s="88"/>
      <c r="KF72" s="63"/>
      <c r="KG72" s="63"/>
      <c r="KH72" s="187"/>
      <c r="KI72" s="88"/>
      <c r="KJ72" s="63"/>
      <c r="KK72" s="63"/>
      <c r="KL72" s="187"/>
      <c r="KM72" s="88"/>
      <c r="KN72" s="63"/>
      <c r="KO72" s="63"/>
      <c r="KP72" s="187"/>
      <c r="KQ72" s="88"/>
      <c r="KR72" s="63"/>
      <c r="KS72" s="63"/>
      <c r="KT72" s="187"/>
      <c r="KU72" s="88"/>
      <c r="KV72" s="63"/>
      <c r="KW72" s="63"/>
      <c r="KX72" s="187"/>
      <c r="KY72" s="88"/>
      <c r="KZ72" s="63"/>
      <c r="LA72" s="63"/>
      <c r="LB72" s="187"/>
      <c r="LC72" s="88"/>
      <c r="LD72" s="63"/>
      <c r="LE72" s="63"/>
      <c r="LF72" s="187"/>
      <c r="LG72" s="88"/>
      <c r="LH72" s="63"/>
      <c r="LI72" s="63"/>
      <c r="LJ72" s="187"/>
      <c r="LK72" s="88"/>
      <c r="LL72" s="63"/>
      <c r="LM72" s="63"/>
      <c r="LN72" s="187"/>
      <c r="LO72" s="88"/>
      <c r="LP72" s="63"/>
      <c r="LQ72" s="63"/>
      <c r="LR72" s="187"/>
      <c r="LS72" s="88"/>
      <c r="LT72" s="63"/>
      <c r="LU72" s="63"/>
      <c r="LV72" s="187"/>
      <c r="LW72" s="88"/>
      <c r="LX72" s="63"/>
      <c r="LY72" s="63"/>
      <c r="LZ72" s="187"/>
      <c r="MA72" s="88"/>
      <c r="MB72" s="63"/>
      <c r="MC72" s="63"/>
      <c r="MD72" s="187"/>
      <c r="ME72" s="88"/>
      <c r="MF72" s="63"/>
      <c r="MG72" s="63"/>
      <c r="MH72" s="187"/>
      <c r="MI72" s="88"/>
      <c r="MJ72" s="63"/>
      <c r="MK72" s="63"/>
      <c r="ML72" s="187"/>
      <c r="MM72" s="88"/>
      <c r="MN72" s="63"/>
      <c r="MO72" s="63"/>
      <c r="MP72" s="187"/>
      <c r="MQ72" s="88"/>
      <c r="MR72" s="63"/>
      <c r="MS72" s="63"/>
      <c r="MT72" s="187"/>
      <c r="MU72" s="88"/>
      <c r="MV72" s="63"/>
      <c r="MW72" s="63"/>
      <c r="MX72" s="187"/>
      <c r="MY72" s="88"/>
      <c r="MZ72" s="63"/>
      <c r="NA72" s="63"/>
      <c r="NB72" s="187"/>
      <c r="NC72" s="88"/>
      <c r="ND72" s="63"/>
      <c r="NE72" s="63">
        <v>32</v>
      </c>
      <c r="NF72" s="187">
        <v>32</v>
      </c>
      <c r="NG72" s="88"/>
      <c r="NH72" s="63"/>
      <c r="NI72" s="63"/>
      <c r="NJ72" s="187"/>
      <c r="NK72" s="88"/>
      <c r="NL72" s="63"/>
      <c r="NM72" s="63"/>
      <c r="NN72" s="187"/>
      <c r="NO72" s="88"/>
      <c r="NP72" s="63"/>
      <c r="NQ72" s="63"/>
      <c r="NR72" s="187"/>
      <c r="NS72" s="88">
        <v>700</v>
      </c>
      <c r="NT72" s="63"/>
      <c r="NU72" s="63">
        <v>710.01</v>
      </c>
      <c r="NV72" s="187">
        <v>710.01</v>
      </c>
      <c r="NW72" s="88"/>
      <c r="NX72" s="63"/>
      <c r="NY72" s="63"/>
      <c r="NZ72" s="187"/>
      <c r="OA72" s="88"/>
      <c r="OB72" s="63"/>
      <c r="OC72" s="63"/>
      <c r="OD72" s="63"/>
      <c r="OE72" s="88"/>
      <c r="OF72" s="63"/>
      <c r="OG72" s="63"/>
      <c r="OH72" s="63"/>
      <c r="OI72" s="88"/>
      <c r="OJ72" s="63"/>
      <c r="OK72" s="63"/>
      <c r="OL72" s="63"/>
      <c r="OM72" s="88"/>
      <c r="ON72" s="63"/>
      <c r="OO72" s="63"/>
      <c r="OP72" s="63"/>
      <c r="OQ72" s="198"/>
      <c r="OR72" s="63"/>
      <c r="OS72" s="63"/>
      <c r="OT72" s="63"/>
      <c r="OU72" s="88"/>
      <c r="OV72" s="63"/>
      <c r="OW72" s="63"/>
      <c r="OX72" s="63"/>
      <c r="OY72" s="198"/>
      <c r="OZ72" s="63"/>
      <c r="PA72" s="63"/>
      <c r="PB72" s="63"/>
      <c r="PC72" s="88"/>
      <c r="PD72" s="63"/>
      <c r="PE72" s="63"/>
      <c r="PF72" s="63"/>
      <c r="PG72" s="198"/>
      <c r="PH72" s="63"/>
      <c r="PI72" s="63"/>
      <c r="PJ72" s="63"/>
      <c r="PK72" s="88"/>
      <c r="PL72" s="63"/>
      <c r="PM72" s="63"/>
      <c r="PN72" s="63"/>
      <c r="PO72" s="198"/>
      <c r="PP72" s="63"/>
      <c r="PQ72" s="63"/>
      <c r="PR72" s="63"/>
      <c r="PS72" s="88"/>
      <c r="PT72" s="63"/>
      <c r="PU72" s="63"/>
      <c r="PV72" s="63"/>
      <c r="PW72" s="198"/>
      <c r="PX72" s="63"/>
      <c r="PY72" s="63"/>
      <c r="PZ72" s="63"/>
      <c r="QA72" s="88"/>
      <c r="QB72" s="63"/>
      <c r="QC72" s="63"/>
      <c r="QD72" s="63"/>
      <c r="QE72" s="198"/>
      <c r="QF72" s="63"/>
      <c r="QG72" s="63"/>
      <c r="QH72" s="63"/>
      <c r="QI72" s="88"/>
      <c r="QJ72" s="63"/>
      <c r="QK72" s="63"/>
      <c r="QL72" s="63"/>
      <c r="QM72" s="198"/>
      <c r="QN72" s="63"/>
      <c r="QO72" s="63"/>
      <c r="QP72" s="63"/>
      <c r="QQ72" s="198"/>
      <c r="QR72" s="63"/>
      <c r="QS72" s="63"/>
      <c r="QT72" s="63"/>
      <c r="QU72" s="198"/>
      <c r="QV72" s="63"/>
      <c r="QW72" s="63"/>
      <c r="QX72" s="63"/>
      <c r="QY72" s="198"/>
      <c r="QZ72" s="63"/>
      <c r="RA72" s="63"/>
      <c r="RB72" s="63"/>
      <c r="RC72" s="88"/>
      <c r="RD72" s="63"/>
      <c r="RE72" s="63"/>
      <c r="RF72" s="63"/>
      <c r="RG72" s="198"/>
      <c r="RH72" s="63"/>
      <c r="RI72" s="63"/>
      <c r="RJ72" s="63"/>
      <c r="RK72" s="88"/>
      <c r="RL72" s="63"/>
      <c r="RM72" s="63"/>
      <c r="RN72" s="63"/>
      <c r="RO72" s="198"/>
      <c r="RP72" s="63"/>
      <c r="RQ72" s="63"/>
      <c r="RR72" s="63"/>
      <c r="RS72" s="198"/>
      <c r="RT72" s="63"/>
      <c r="RU72" s="63"/>
      <c r="RV72" s="63"/>
      <c r="RW72" s="63"/>
      <c r="RX72" s="63"/>
      <c r="RY72" s="63"/>
      <c r="RZ72" s="63"/>
      <c r="SA72" s="88"/>
      <c r="SB72" s="63"/>
      <c r="SC72" s="63"/>
      <c r="SD72" s="63"/>
      <c r="SE72" s="198"/>
      <c r="SF72" s="63"/>
      <c r="SG72" s="63"/>
      <c r="SH72" s="63"/>
      <c r="SI72" s="198"/>
      <c r="SJ72" s="63"/>
      <c r="SK72" s="63"/>
      <c r="SL72" s="63"/>
      <c r="SM72" s="198"/>
      <c r="SN72" s="63"/>
      <c r="SO72" s="63"/>
      <c r="SP72" s="63"/>
      <c r="SQ72" s="198"/>
      <c r="SR72" s="63"/>
      <c r="SS72" s="63"/>
      <c r="ST72" s="63"/>
      <c r="SU72" s="198"/>
      <c r="SV72" s="63"/>
      <c r="SW72" s="63"/>
      <c r="SX72" s="63"/>
      <c r="SY72" s="198"/>
      <c r="SZ72" s="63"/>
      <c r="TA72" s="63"/>
      <c r="TB72" s="198"/>
      <c r="TC72" s="198"/>
      <c r="TD72" s="63"/>
      <c r="TE72" s="63"/>
      <c r="TF72" s="63"/>
      <c r="TG72" s="198"/>
      <c r="TH72" s="63"/>
      <c r="TI72" s="63">
        <v>68</v>
      </c>
      <c r="TJ72" s="89">
        <v>68</v>
      </c>
      <c r="TK72" s="198"/>
      <c r="TL72" s="63"/>
      <c r="TM72" s="63"/>
      <c r="TN72" s="89"/>
      <c r="TO72" s="198"/>
      <c r="TP72" s="63"/>
      <c r="TQ72" s="63"/>
      <c r="TR72" s="89"/>
      <c r="TS72" s="267"/>
      <c r="TT72" s="267"/>
      <c r="TU72" s="267"/>
      <c r="TV72" s="267"/>
      <c r="TW72" s="267"/>
      <c r="TX72" s="267"/>
      <c r="TY72" s="267"/>
      <c r="TZ72" s="240"/>
    </row>
    <row r="73" spans="1:546" outlineLevel="2" x14ac:dyDescent="0.2">
      <c r="A73" s="101" t="s">
        <v>400</v>
      </c>
      <c r="B73" s="102" t="s">
        <v>401</v>
      </c>
      <c r="C73" s="186">
        <f t="shared" si="1930"/>
        <v>2890</v>
      </c>
      <c r="D73" s="186">
        <f t="shared" si="1931"/>
        <v>700</v>
      </c>
      <c r="E73" s="186">
        <f t="shared" si="1932"/>
        <v>3217.3699999999994</v>
      </c>
      <c r="F73" s="186">
        <f t="shared" si="1933"/>
        <v>3210.65</v>
      </c>
      <c r="G73" s="88"/>
      <c r="H73" s="63"/>
      <c r="I73" s="63">
        <v>142</v>
      </c>
      <c r="J73" s="63">
        <v>142</v>
      </c>
      <c r="K73" s="88">
        <v>600</v>
      </c>
      <c r="L73" s="63"/>
      <c r="M73" s="63">
        <v>585.16</v>
      </c>
      <c r="N73" s="63">
        <v>585.16</v>
      </c>
      <c r="O73" s="88"/>
      <c r="P73" s="63"/>
      <c r="Q73" s="63">
        <v>45.15</v>
      </c>
      <c r="R73" s="63">
        <v>45.15</v>
      </c>
      <c r="S73" s="88"/>
      <c r="T73" s="63"/>
      <c r="U73" s="63"/>
      <c r="V73" s="63"/>
      <c r="W73" s="88"/>
      <c r="X73" s="63"/>
      <c r="Y73" s="63"/>
      <c r="Z73" s="63"/>
      <c r="AA73" s="88"/>
      <c r="AB73" s="63"/>
      <c r="AC73" s="63"/>
      <c r="AD73" s="63"/>
      <c r="AE73" s="88"/>
      <c r="AF73" s="63"/>
      <c r="AG73" s="63"/>
      <c r="AH73" s="63"/>
      <c r="AI73" s="88"/>
      <c r="AJ73" s="63"/>
      <c r="AK73" s="63"/>
      <c r="AL73" s="63"/>
      <c r="AM73" s="88"/>
      <c r="AN73" s="63"/>
      <c r="AO73" s="63"/>
      <c r="AP73" s="63"/>
      <c r="AQ73" s="88"/>
      <c r="AR73" s="63"/>
      <c r="AS73" s="63"/>
      <c r="AT73" s="63"/>
      <c r="AU73" s="88"/>
      <c r="AV73" s="63"/>
      <c r="AW73" s="63"/>
      <c r="AX73" s="63"/>
      <c r="AY73" s="88"/>
      <c r="AZ73" s="63"/>
      <c r="BA73" s="63"/>
      <c r="BB73" s="63"/>
      <c r="BC73" s="88"/>
      <c r="BD73" s="63"/>
      <c r="BE73" s="63"/>
      <c r="BF73" s="63"/>
      <c r="BG73" s="88"/>
      <c r="BH73" s="63"/>
      <c r="BI73" s="63"/>
      <c r="BJ73" s="63"/>
      <c r="BK73" s="88"/>
      <c r="BL73" s="63"/>
      <c r="BM73" s="63"/>
      <c r="BN73" s="63"/>
      <c r="BO73" s="88"/>
      <c r="BP73" s="63"/>
      <c r="BQ73" s="63"/>
      <c r="BR73" s="63"/>
      <c r="BS73" s="88"/>
      <c r="BT73" s="63"/>
      <c r="BU73" s="63"/>
      <c r="BV73" s="63"/>
      <c r="BW73" s="88"/>
      <c r="BX73" s="63"/>
      <c r="BY73" s="63"/>
      <c r="BZ73" s="63"/>
      <c r="CA73" s="88"/>
      <c r="CB73" s="63"/>
      <c r="CC73" s="63"/>
      <c r="CD73" s="63"/>
      <c r="CE73" s="88"/>
      <c r="CF73" s="63"/>
      <c r="CG73" s="63"/>
      <c r="CH73" s="63"/>
      <c r="CI73" s="88"/>
      <c r="CJ73" s="63"/>
      <c r="CK73" s="63"/>
      <c r="CL73" s="63"/>
      <c r="CM73" s="88"/>
      <c r="CN73" s="63"/>
      <c r="CO73" s="63"/>
      <c r="CP73" s="63"/>
      <c r="CQ73" s="88"/>
      <c r="CR73" s="63"/>
      <c r="CS73" s="63"/>
      <c r="CT73" s="63"/>
      <c r="CU73" s="88"/>
      <c r="CV73" s="63"/>
      <c r="CW73" s="63"/>
      <c r="CX73" s="63"/>
      <c r="CY73" s="88"/>
      <c r="CZ73" s="63"/>
      <c r="DA73" s="63">
        <v>16.899999999999999</v>
      </c>
      <c r="DB73" s="63">
        <v>16.899999999999999</v>
      </c>
      <c r="DC73" s="88"/>
      <c r="DD73" s="63"/>
      <c r="DE73" s="63"/>
      <c r="DF73" s="63"/>
      <c r="DG73" s="88"/>
      <c r="DH73" s="63"/>
      <c r="DI73" s="63"/>
      <c r="DJ73" s="63"/>
      <c r="DK73" s="88"/>
      <c r="DL73" s="63"/>
      <c r="DM73" s="63"/>
      <c r="DN73" s="63"/>
      <c r="DO73" s="88"/>
      <c r="DP73" s="63"/>
      <c r="DQ73" s="63"/>
      <c r="DR73" s="63"/>
      <c r="DS73" s="88"/>
      <c r="DT73" s="63"/>
      <c r="DU73" s="63"/>
      <c r="DV73" s="63"/>
      <c r="DW73" s="88"/>
      <c r="DX73" s="63"/>
      <c r="DY73" s="63"/>
      <c r="DZ73" s="63"/>
      <c r="EA73" s="88"/>
      <c r="EB73" s="63"/>
      <c r="EC73" s="63"/>
      <c r="ED73" s="63"/>
      <c r="EE73" s="88"/>
      <c r="EF73" s="63"/>
      <c r="EG73" s="63"/>
      <c r="EH73" s="63"/>
      <c r="EI73" s="88"/>
      <c r="EJ73" s="63"/>
      <c r="EK73" s="63"/>
      <c r="EL73" s="63"/>
      <c r="EM73" s="88"/>
      <c r="EN73" s="63"/>
      <c r="EO73" s="63"/>
      <c r="EP73" s="63"/>
      <c r="EQ73" s="88"/>
      <c r="ER73" s="63"/>
      <c r="ES73" s="63"/>
      <c r="ET73" s="63"/>
      <c r="EU73" s="88"/>
      <c r="EV73" s="63"/>
      <c r="EW73" s="63"/>
      <c r="EX73" s="63"/>
      <c r="EY73" s="88"/>
      <c r="EZ73" s="63"/>
      <c r="FA73" s="63"/>
      <c r="FB73" s="63"/>
      <c r="FC73" s="88"/>
      <c r="FD73" s="63"/>
      <c r="FE73" s="63"/>
      <c r="FF73" s="63"/>
      <c r="FG73" s="88"/>
      <c r="FH73" s="63"/>
      <c r="FI73" s="63"/>
      <c r="FJ73" s="63"/>
      <c r="FK73" s="88"/>
      <c r="FL73" s="63"/>
      <c r="FM73" s="63"/>
      <c r="FN73" s="63"/>
      <c r="FO73" s="88"/>
      <c r="FP73" s="63"/>
      <c r="FQ73" s="63"/>
      <c r="FR73" s="63"/>
      <c r="FS73" s="198"/>
      <c r="FT73" s="63"/>
      <c r="FU73" s="63"/>
      <c r="FV73" s="187"/>
      <c r="FW73" s="88"/>
      <c r="FX73" s="63"/>
      <c r="FY73" s="63"/>
      <c r="FZ73" s="187"/>
      <c r="GA73" s="88"/>
      <c r="GB73" s="63"/>
      <c r="GC73" s="63"/>
      <c r="GD73" s="187"/>
      <c r="GE73" s="88"/>
      <c r="GF73" s="63"/>
      <c r="GG73" s="63"/>
      <c r="GH73" s="187"/>
      <c r="GI73" s="117">
        <v>50</v>
      </c>
      <c r="GJ73" s="63"/>
      <c r="GK73" s="63">
        <v>101.83</v>
      </c>
      <c r="GL73" s="187">
        <v>101.83</v>
      </c>
      <c r="GM73" s="88"/>
      <c r="GN73" s="63"/>
      <c r="GO73" s="63"/>
      <c r="GP73" s="63"/>
      <c r="GQ73" s="88"/>
      <c r="GR73" s="63"/>
      <c r="GS73" s="63"/>
      <c r="GT73" s="63"/>
      <c r="GU73" s="88"/>
      <c r="GV73" s="63"/>
      <c r="GW73" s="63"/>
      <c r="GX73" s="63"/>
      <c r="GY73" s="88"/>
      <c r="GZ73" s="63"/>
      <c r="HA73" s="63"/>
      <c r="HB73" s="63"/>
      <c r="HC73" s="88"/>
      <c r="HD73" s="63"/>
      <c r="HE73" s="63"/>
      <c r="HF73" s="63"/>
      <c r="HG73" s="88"/>
      <c r="HH73" s="63"/>
      <c r="HI73" s="63"/>
      <c r="HJ73" s="63"/>
      <c r="HK73" s="88"/>
      <c r="HL73" s="63"/>
      <c r="HM73" s="63"/>
      <c r="HN73" s="63"/>
      <c r="HO73" s="88"/>
      <c r="HP73" s="63"/>
      <c r="HQ73" s="63"/>
      <c r="HR73" s="63"/>
      <c r="HS73" s="88"/>
      <c r="HT73" s="63"/>
      <c r="HU73" s="63">
        <v>16.07</v>
      </c>
      <c r="HV73" s="63">
        <v>16.07</v>
      </c>
      <c r="HW73" s="88"/>
      <c r="HX73" s="63"/>
      <c r="HY73" s="63"/>
      <c r="HZ73" s="63"/>
      <c r="IA73" s="88"/>
      <c r="IB73" s="63"/>
      <c r="IC73" s="63"/>
      <c r="ID73" s="63"/>
      <c r="IE73" s="117">
        <v>70</v>
      </c>
      <c r="IF73" s="66"/>
      <c r="IG73" s="66"/>
      <c r="IH73" s="66"/>
      <c r="II73" s="88"/>
      <c r="IJ73" s="63"/>
      <c r="IK73" s="63"/>
      <c r="IL73" s="63"/>
      <c r="IM73" s="88">
        <v>70</v>
      </c>
      <c r="IN73" s="63"/>
      <c r="IO73" s="63"/>
      <c r="IP73" s="63"/>
      <c r="IQ73" s="88"/>
      <c r="IR73" s="63"/>
      <c r="IS73" s="63"/>
      <c r="IT73" s="63"/>
      <c r="IU73" s="88"/>
      <c r="IV73" s="63"/>
      <c r="IW73" s="63"/>
      <c r="IX73" s="63"/>
      <c r="IY73" s="88"/>
      <c r="IZ73" s="63"/>
      <c r="JA73" s="63"/>
      <c r="JB73" s="63"/>
      <c r="JC73" s="88"/>
      <c r="JD73" s="63"/>
      <c r="JE73" s="63"/>
      <c r="JF73" s="63"/>
      <c r="JG73" s="88"/>
      <c r="JH73" s="63"/>
      <c r="JI73" s="63"/>
      <c r="JJ73" s="63"/>
      <c r="JK73" s="88"/>
      <c r="JL73" s="63"/>
      <c r="JM73" s="63"/>
      <c r="JN73" s="63"/>
      <c r="JO73" s="88"/>
      <c r="JP73" s="63"/>
      <c r="JQ73" s="63"/>
      <c r="JR73" s="63"/>
      <c r="JS73" s="88"/>
      <c r="JT73" s="63"/>
      <c r="JU73" s="63"/>
      <c r="JV73" s="63"/>
      <c r="JW73" s="63"/>
      <c r="JX73" s="63"/>
      <c r="JY73" s="63"/>
      <c r="JZ73" s="63"/>
      <c r="KA73" s="88"/>
      <c r="KB73" s="63"/>
      <c r="KC73" s="63"/>
      <c r="KD73" s="187"/>
      <c r="KE73" s="88"/>
      <c r="KF73" s="63"/>
      <c r="KG73" s="63"/>
      <c r="KH73" s="187"/>
      <c r="KI73" s="88"/>
      <c r="KJ73" s="63"/>
      <c r="KK73" s="63"/>
      <c r="KL73" s="187"/>
      <c r="KM73" s="88"/>
      <c r="KN73" s="63"/>
      <c r="KO73" s="63"/>
      <c r="KP73" s="187"/>
      <c r="KQ73" s="88"/>
      <c r="KR73" s="63"/>
      <c r="KS73" s="63"/>
      <c r="KT73" s="187"/>
      <c r="KU73" s="88"/>
      <c r="KV73" s="63"/>
      <c r="KW73" s="63"/>
      <c r="KX73" s="187"/>
      <c r="KY73" s="88"/>
      <c r="KZ73" s="63"/>
      <c r="LA73" s="63"/>
      <c r="LB73" s="187"/>
      <c r="LC73" s="88"/>
      <c r="LD73" s="63"/>
      <c r="LE73" s="63"/>
      <c r="LF73" s="187"/>
      <c r="LG73" s="88"/>
      <c r="LH73" s="63"/>
      <c r="LI73" s="63">
        <v>110.02</v>
      </c>
      <c r="LJ73" s="187">
        <v>130.04</v>
      </c>
      <c r="LK73" s="88"/>
      <c r="LL73" s="63"/>
      <c r="LM73" s="63"/>
      <c r="LN73" s="187"/>
      <c r="LO73" s="88"/>
      <c r="LP73" s="63"/>
      <c r="LQ73" s="63"/>
      <c r="LR73" s="187"/>
      <c r="LS73" s="88"/>
      <c r="LT73" s="63"/>
      <c r="LU73" s="63"/>
      <c r="LV73" s="187"/>
      <c r="LW73" s="88"/>
      <c r="LX73" s="63"/>
      <c r="LY73" s="63">
        <v>61.22</v>
      </c>
      <c r="LZ73" s="187">
        <v>61.22</v>
      </c>
      <c r="MA73" s="88"/>
      <c r="MB73" s="63"/>
      <c r="MC73" s="63"/>
      <c r="MD73" s="187"/>
      <c r="ME73" s="88"/>
      <c r="MF73" s="63"/>
      <c r="MG73" s="63">
        <v>156.6</v>
      </c>
      <c r="MH73" s="187">
        <v>156.6</v>
      </c>
      <c r="MI73" s="88"/>
      <c r="MJ73" s="63"/>
      <c r="MK73" s="63"/>
      <c r="ML73" s="187"/>
      <c r="MM73" s="88"/>
      <c r="MN73" s="63"/>
      <c r="MO73" s="63"/>
      <c r="MP73" s="187"/>
      <c r="MQ73" s="88"/>
      <c r="MR73" s="63"/>
      <c r="MS73" s="63"/>
      <c r="MT73" s="187"/>
      <c r="MU73" s="88"/>
      <c r="MV73" s="63"/>
      <c r="MW73" s="63"/>
      <c r="MX73" s="187"/>
      <c r="MY73" s="88"/>
      <c r="MZ73" s="63"/>
      <c r="NA73" s="63">
        <v>237.14</v>
      </c>
      <c r="NB73" s="187">
        <v>390.52</v>
      </c>
      <c r="NC73" s="88">
        <v>700</v>
      </c>
      <c r="ND73" s="63">
        <v>700</v>
      </c>
      <c r="NE73" s="63">
        <v>706.55</v>
      </c>
      <c r="NF73" s="187">
        <v>573.04999999999995</v>
      </c>
      <c r="NG73" s="88"/>
      <c r="NH73" s="63"/>
      <c r="NI73" s="63"/>
      <c r="NJ73" s="187"/>
      <c r="NK73" s="88"/>
      <c r="NL73" s="63"/>
      <c r="NM73" s="63"/>
      <c r="NN73" s="187"/>
      <c r="NO73" s="88"/>
      <c r="NP73" s="63"/>
      <c r="NQ73" s="63"/>
      <c r="NR73" s="187"/>
      <c r="NS73" s="88">
        <v>1200</v>
      </c>
      <c r="NT73" s="63"/>
      <c r="NU73" s="63">
        <v>984.52</v>
      </c>
      <c r="NV73" s="187">
        <v>937.9</v>
      </c>
      <c r="NW73" s="88"/>
      <c r="NX73" s="63"/>
      <c r="NY73" s="63"/>
      <c r="NZ73" s="187"/>
      <c r="OA73" s="88"/>
      <c r="OB73" s="63"/>
      <c r="OC73" s="63"/>
      <c r="OD73" s="63"/>
      <c r="OE73" s="88"/>
      <c r="OF73" s="63"/>
      <c r="OG73" s="63"/>
      <c r="OH73" s="63"/>
      <c r="OI73" s="88"/>
      <c r="OJ73" s="63"/>
      <c r="OK73" s="63"/>
      <c r="OL73" s="63"/>
      <c r="OM73" s="88"/>
      <c r="ON73" s="63"/>
      <c r="OO73" s="63"/>
      <c r="OP73" s="63"/>
      <c r="OQ73" s="198"/>
      <c r="OR73" s="63"/>
      <c r="OS73" s="63"/>
      <c r="OT73" s="63"/>
      <c r="OU73" s="88"/>
      <c r="OV73" s="63"/>
      <c r="OW73" s="63"/>
      <c r="OX73" s="63"/>
      <c r="OY73" s="198"/>
      <c r="OZ73" s="63"/>
      <c r="PA73" s="63"/>
      <c r="PB73" s="63"/>
      <c r="PC73" s="88"/>
      <c r="PD73" s="63"/>
      <c r="PE73" s="63"/>
      <c r="PF73" s="63"/>
      <c r="PG73" s="198"/>
      <c r="PH73" s="63"/>
      <c r="PI73" s="63"/>
      <c r="PJ73" s="63"/>
      <c r="PK73" s="88"/>
      <c r="PL73" s="63"/>
      <c r="PM73" s="63"/>
      <c r="PN73" s="63"/>
      <c r="PO73" s="198"/>
      <c r="PP73" s="63"/>
      <c r="PQ73" s="63"/>
      <c r="PR73" s="63"/>
      <c r="PS73" s="88"/>
      <c r="PT73" s="63"/>
      <c r="PU73" s="63"/>
      <c r="PV73" s="63"/>
      <c r="PW73" s="198"/>
      <c r="PX73" s="63"/>
      <c r="PY73" s="63"/>
      <c r="PZ73" s="63"/>
      <c r="QA73" s="88"/>
      <c r="QB73" s="63"/>
      <c r="QC73" s="63"/>
      <c r="QD73" s="63"/>
      <c r="QE73" s="198"/>
      <c r="QF73" s="63"/>
      <c r="QG73" s="63"/>
      <c r="QH73" s="63"/>
      <c r="QI73" s="88"/>
      <c r="QJ73" s="63"/>
      <c r="QK73" s="63"/>
      <c r="QL73" s="63"/>
      <c r="QM73" s="198"/>
      <c r="QN73" s="63"/>
      <c r="QO73" s="63"/>
      <c r="QP73" s="63"/>
      <c r="QQ73" s="198"/>
      <c r="QR73" s="63"/>
      <c r="QS73" s="63"/>
      <c r="QT73" s="63"/>
      <c r="QU73" s="198"/>
      <c r="QV73" s="63"/>
      <c r="QW73" s="63"/>
      <c r="QX73" s="63"/>
      <c r="QY73" s="198"/>
      <c r="QZ73" s="63"/>
      <c r="RA73" s="63"/>
      <c r="RB73" s="63"/>
      <c r="RC73" s="88"/>
      <c r="RD73" s="63"/>
      <c r="RE73" s="63"/>
      <c r="RF73" s="63"/>
      <c r="RG73" s="198"/>
      <c r="RH73" s="63"/>
      <c r="RI73" s="63"/>
      <c r="RJ73" s="63"/>
      <c r="RK73" s="88"/>
      <c r="RL73" s="63"/>
      <c r="RM73" s="63"/>
      <c r="RN73" s="63"/>
      <c r="RO73" s="198"/>
      <c r="RP73" s="63"/>
      <c r="RQ73" s="63"/>
      <c r="RR73" s="63"/>
      <c r="RS73" s="198"/>
      <c r="RT73" s="63"/>
      <c r="RU73" s="63"/>
      <c r="RV73" s="63"/>
      <c r="RW73" s="63"/>
      <c r="RX73" s="63"/>
      <c r="RY73" s="63"/>
      <c r="RZ73" s="63"/>
      <c r="SA73" s="88"/>
      <c r="SB73" s="63"/>
      <c r="SC73" s="63"/>
      <c r="SD73" s="63"/>
      <c r="SE73" s="198"/>
      <c r="SF73" s="63"/>
      <c r="SG73" s="63"/>
      <c r="SH73" s="63"/>
      <c r="SI73" s="198"/>
      <c r="SJ73" s="63"/>
      <c r="SK73" s="63"/>
      <c r="SL73" s="63"/>
      <c r="SM73" s="198"/>
      <c r="SN73" s="63"/>
      <c r="SO73" s="63"/>
      <c r="SP73" s="63"/>
      <c r="SQ73" s="198"/>
      <c r="SR73" s="63"/>
      <c r="SS73" s="63"/>
      <c r="ST73" s="63"/>
      <c r="SU73" s="198"/>
      <c r="SV73" s="63"/>
      <c r="SW73" s="63"/>
      <c r="SX73" s="63"/>
      <c r="SY73" s="198"/>
      <c r="SZ73" s="63"/>
      <c r="TA73" s="63"/>
      <c r="TB73" s="198"/>
      <c r="TC73" s="198"/>
      <c r="TD73" s="63"/>
      <c r="TE73" s="63"/>
      <c r="TF73" s="63"/>
      <c r="TG73" s="198">
        <v>200</v>
      </c>
      <c r="TH73" s="63"/>
      <c r="TI73" s="63">
        <v>54.21</v>
      </c>
      <c r="TJ73" s="89">
        <v>54.21</v>
      </c>
      <c r="TK73" s="198"/>
      <c r="TL73" s="63"/>
      <c r="TM73" s="63"/>
      <c r="TN73" s="89"/>
      <c r="TO73" s="198"/>
      <c r="TP73" s="63"/>
      <c r="TQ73" s="63"/>
      <c r="TR73" s="89"/>
      <c r="TS73" s="267"/>
      <c r="TT73" s="267"/>
      <c r="TU73" s="267"/>
      <c r="TV73" s="267"/>
      <c r="TW73" s="267"/>
      <c r="TX73" s="267"/>
      <c r="TY73" s="267"/>
    </row>
    <row r="74" spans="1:546" outlineLevel="2" x14ac:dyDescent="0.2">
      <c r="A74" s="101" t="s">
        <v>402</v>
      </c>
      <c r="B74" s="102" t="s">
        <v>403</v>
      </c>
      <c r="C74" s="186">
        <f t="shared" si="1930"/>
        <v>1360</v>
      </c>
      <c r="D74" s="186">
        <f t="shared" si="1931"/>
        <v>0</v>
      </c>
      <c r="E74" s="186">
        <f t="shared" si="1932"/>
        <v>2499.7399999999998</v>
      </c>
      <c r="F74" s="186">
        <f t="shared" si="1933"/>
        <v>2499.7399999999998</v>
      </c>
      <c r="G74" s="88"/>
      <c r="H74" s="63"/>
      <c r="I74" s="63">
        <v>945</v>
      </c>
      <c r="J74" s="63">
        <v>945</v>
      </c>
      <c r="K74" s="88">
        <v>1200</v>
      </c>
      <c r="L74" s="63"/>
      <c r="M74" s="63">
        <v>1190</v>
      </c>
      <c r="N74" s="63">
        <v>1190</v>
      </c>
      <c r="O74" s="88"/>
      <c r="P74" s="63"/>
      <c r="Q74" s="63"/>
      <c r="R74" s="63"/>
      <c r="S74" s="88"/>
      <c r="T74" s="63"/>
      <c r="U74" s="63"/>
      <c r="V74" s="63"/>
      <c r="W74" s="88"/>
      <c r="X74" s="63"/>
      <c r="Y74" s="63"/>
      <c r="Z74" s="63"/>
      <c r="AA74" s="88"/>
      <c r="AB74" s="63"/>
      <c r="AC74" s="63"/>
      <c r="AD74" s="63"/>
      <c r="AE74" s="88"/>
      <c r="AF74" s="63"/>
      <c r="AG74" s="63"/>
      <c r="AH74" s="63"/>
      <c r="AI74" s="88"/>
      <c r="AJ74" s="63"/>
      <c r="AK74" s="63"/>
      <c r="AL74" s="63"/>
      <c r="AM74" s="88"/>
      <c r="AN74" s="63"/>
      <c r="AO74" s="63"/>
      <c r="AP74" s="63"/>
      <c r="AQ74" s="88"/>
      <c r="AR74" s="63"/>
      <c r="AS74" s="63"/>
      <c r="AT74" s="63"/>
      <c r="AU74" s="88"/>
      <c r="AV74" s="63"/>
      <c r="AW74" s="63"/>
      <c r="AX74" s="63"/>
      <c r="AY74" s="88"/>
      <c r="AZ74" s="63"/>
      <c r="BA74" s="63"/>
      <c r="BB74" s="63"/>
      <c r="BC74" s="88"/>
      <c r="BD74" s="63"/>
      <c r="BE74" s="63"/>
      <c r="BF74" s="63"/>
      <c r="BG74" s="88"/>
      <c r="BH74" s="63"/>
      <c r="BI74" s="63"/>
      <c r="BJ74" s="63"/>
      <c r="BK74" s="88"/>
      <c r="BL74" s="63"/>
      <c r="BM74" s="63"/>
      <c r="BN74" s="63"/>
      <c r="BO74" s="88"/>
      <c r="BP74" s="63"/>
      <c r="BQ74" s="63"/>
      <c r="BR74" s="63"/>
      <c r="BS74" s="88"/>
      <c r="BT74" s="63"/>
      <c r="BU74" s="63"/>
      <c r="BV74" s="63"/>
      <c r="BW74" s="88"/>
      <c r="BX74" s="63"/>
      <c r="BY74" s="63"/>
      <c r="BZ74" s="63"/>
      <c r="CA74" s="88"/>
      <c r="CB74" s="63"/>
      <c r="CC74" s="63"/>
      <c r="CD74" s="63"/>
      <c r="CE74" s="88"/>
      <c r="CF74" s="63"/>
      <c r="CG74" s="63"/>
      <c r="CH74" s="63"/>
      <c r="CI74" s="88"/>
      <c r="CJ74" s="63"/>
      <c r="CK74" s="63"/>
      <c r="CL74" s="63"/>
      <c r="CM74" s="88"/>
      <c r="CN74" s="63"/>
      <c r="CO74" s="63"/>
      <c r="CP74" s="63"/>
      <c r="CQ74" s="88"/>
      <c r="CR74" s="63"/>
      <c r="CS74" s="63"/>
      <c r="CT74" s="63"/>
      <c r="CU74" s="88"/>
      <c r="CV74" s="63"/>
      <c r="CW74" s="63"/>
      <c r="CX74" s="63"/>
      <c r="CY74" s="88"/>
      <c r="CZ74" s="63"/>
      <c r="DA74" s="63"/>
      <c r="DB74" s="63"/>
      <c r="DC74" s="88"/>
      <c r="DD74" s="63"/>
      <c r="DE74" s="63"/>
      <c r="DF74" s="63"/>
      <c r="DG74" s="88"/>
      <c r="DH74" s="63"/>
      <c r="DI74" s="63">
        <v>44.74</v>
      </c>
      <c r="DJ74" s="63">
        <v>44.74</v>
      </c>
      <c r="DK74" s="88"/>
      <c r="DL74" s="63"/>
      <c r="DM74" s="63"/>
      <c r="DN74" s="63"/>
      <c r="DO74" s="88"/>
      <c r="DP74" s="63"/>
      <c r="DQ74" s="63"/>
      <c r="DR74" s="63"/>
      <c r="DS74" s="88"/>
      <c r="DT74" s="63"/>
      <c r="DU74" s="63"/>
      <c r="DV74" s="63"/>
      <c r="DW74" s="88"/>
      <c r="DX74" s="63"/>
      <c r="DY74" s="63"/>
      <c r="DZ74" s="63"/>
      <c r="EA74" s="88"/>
      <c r="EB74" s="63"/>
      <c r="EC74" s="63"/>
      <c r="ED74" s="63"/>
      <c r="EE74" s="88"/>
      <c r="EF74" s="63"/>
      <c r="EG74" s="63"/>
      <c r="EH74" s="63"/>
      <c r="EI74" s="88"/>
      <c r="EJ74" s="63"/>
      <c r="EK74" s="63"/>
      <c r="EL74" s="63"/>
      <c r="EM74" s="88"/>
      <c r="EN74" s="63"/>
      <c r="EO74" s="63"/>
      <c r="EP74" s="63"/>
      <c r="EQ74" s="88"/>
      <c r="ER74" s="63"/>
      <c r="ES74" s="63"/>
      <c r="ET74" s="63"/>
      <c r="EU74" s="88"/>
      <c r="EV74" s="63"/>
      <c r="EW74" s="63"/>
      <c r="EX74" s="63"/>
      <c r="EY74" s="88"/>
      <c r="EZ74" s="63"/>
      <c r="FA74" s="63"/>
      <c r="FB74" s="63"/>
      <c r="FC74" s="88"/>
      <c r="FD74" s="63"/>
      <c r="FE74" s="63"/>
      <c r="FF74" s="63"/>
      <c r="FG74" s="88"/>
      <c r="FH74" s="63"/>
      <c r="FI74" s="63"/>
      <c r="FJ74" s="63"/>
      <c r="FK74" s="88"/>
      <c r="FL74" s="63"/>
      <c r="FM74" s="63"/>
      <c r="FN74" s="63"/>
      <c r="FO74" s="88"/>
      <c r="FP74" s="63"/>
      <c r="FQ74" s="63"/>
      <c r="FR74" s="63"/>
      <c r="FS74" s="198"/>
      <c r="FT74" s="63"/>
      <c r="FU74" s="63"/>
      <c r="FV74" s="187"/>
      <c r="FW74" s="88"/>
      <c r="FX74" s="63"/>
      <c r="FY74" s="63"/>
      <c r="FZ74" s="187"/>
      <c r="GA74" s="88"/>
      <c r="GB74" s="63"/>
      <c r="GC74" s="63"/>
      <c r="GD74" s="187"/>
      <c r="GE74" s="88"/>
      <c r="GF74" s="63"/>
      <c r="GG74" s="63"/>
      <c r="GH74" s="187"/>
      <c r="GI74" s="117">
        <v>160</v>
      </c>
      <c r="GJ74" s="63"/>
      <c r="GK74" s="63">
        <v>160</v>
      </c>
      <c r="GL74" s="187">
        <v>160</v>
      </c>
      <c r="GM74" s="88"/>
      <c r="GN74" s="63"/>
      <c r="GO74" s="63"/>
      <c r="GP74" s="63"/>
      <c r="GQ74" s="88"/>
      <c r="GR74" s="63"/>
      <c r="GS74" s="63"/>
      <c r="GT74" s="63"/>
      <c r="GU74" s="88"/>
      <c r="GV74" s="63"/>
      <c r="GW74" s="63"/>
      <c r="GX74" s="63"/>
      <c r="GY74" s="88"/>
      <c r="GZ74" s="63"/>
      <c r="HA74" s="63"/>
      <c r="HB74" s="63"/>
      <c r="HC74" s="88"/>
      <c r="HD74" s="63"/>
      <c r="HE74" s="63"/>
      <c r="HF74" s="63"/>
      <c r="HG74" s="88"/>
      <c r="HH74" s="63"/>
      <c r="HI74" s="63"/>
      <c r="HJ74" s="63"/>
      <c r="HK74" s="88"/>
      <c r="HL74" s="63"/>
      <c r="HM74" s="63"/>
      <c r="HN74" s="63"/>
      <c r="HO74" s="88"/>
      <c r="HP74" s="63"/>
      <c r="HQ74" s="63"/>
      <c r="HR74" s="63"/>
      <c r="HS74" s="88"/>
      <c r="HT74" s="63"/>
      <c r="HU74" s="63">
        <v>160</v>
      </c>
      <c r="HV74" s="63">
        <v>160</v>
      </c>
      <c r="HW74" s="88"/>
      <c r="HX74" s="63"/>
      <c r="HY74" s="63"/>
      <c r="HZ74" s="63"/>
      <c r="IA74" s="88"/>
      <c r="IB74" s="63"/>
      <c r="IC74" s="63"/>
      <c r="ID74" s="63"/>
      <c r="IE74" s="88"/>
      <c r="IF74" s="63"/>
      <c r="IG74" s="63"/>
      <c r="IH74" s="63"/>
      <c r="II74" s="88"/>
      <c r="IJ74" s="63"/>
      <c r="IK74" s="63"/>
      <c r="IL74" s="63"/>
      <c r="IM74" s="88"/>
      <c r="IN74" s="63"/>
      <c r="IO74" s="63"/>
      <c r="IP74" s="63"/>
      <c r="IQ74" s="88"/>
      <c r="IR74" s="63"/>
      <c r="IS74" s="63"/>
      <c r="IT74" s="63"/>
      <c r="IU74" s="88"/>
      <c r="IV74" s="63"/>
      <c r="IW74" s="63"/>
      <c r="IX74" s="63"/>
      <c r="IY74" s="88"/>
      <c r="IZ74" s="63"/>
      <c r="JA74" s="63"/>
      <c r="JB74" s="63"/>
      <c r="JC74" s="88"/>
      <c r="JD74" s="63"/>
      <c r="JE74" s="63"/>
      <c r="JF74" s="63"/>
      <c r="JG74" s="88"/>
      <c r="JH74" s="63"/>
      <c r="JI74" s="63"/>
      <c r="JJ74" s="63"/>
      <c r="JK74" s="88"/>
      <c r="JL74" s="63"/>
      <c r="JM74" s="63"/>
      <c r="JN74" s="63"/>
      <c r="JO74" s="88"/>
      <c r="JP74" s="63"/>
      <c r="JQ74" s="63"/>
      <c r="JR74" s="63"/>
      <c r="JS74" s="88"/>
      <c r="JT74" s="63"/>
      <c r="JU74" s="63"/>
      <c r="JV74" s="63"/>
      <c r="JW74" s="63"/>
      <c r="JX74" s="63"/>
      <c r="JY74" s="63"/>
      <c r="JZ74" s="63"/>
      <c r="KA74" s="88"/>
      <c r="KB74" s="63"/>
      <c r="KC74" s="63"/>
      <c r="KD74" s="187"/>
      <c r="KE74" s="88"/>
      <c r="KF74" s="63"/>
      <c r="KG74" s="63"/>
      <c r="KH74" s="187"/>
      <c r="KI74" s="88"/>
      <c r="KJ74" s="63"/>
      <c r="KK74" s="63"/>
      <c r="KL74" s="187"/>
      <c r="KM74" s="88"/>
      <c r="KN74" s="63"/>
      <c r="KO74" s="63"/>
      <c r="KP74" s="187"/>
      <c r="KQ74" s="88"/>
      <c r="KR74" s="63"/>
      <c r="KS74" s="63"/>
      <c r="KT74" s="187"/>
      <c r="KU74" s="88"/>
      <c r="KV74" s="63"/>
      <c r="KW74" s="63"/>
      <c r="KX74" s="187"/>
      <c r="KY74" s="88"/>
      <c r="KZ74" s="63"/>
      <c r="LA74" s="63"/>
      <c r="LB74" s="187"/>
      <c r="LC74" s="88"/>
      <c r="LD74" s="63"/>
      <c r="LE74" s="63"/>
      <c r="LF74" s="187"/>
      <c r="LG74" s="88"/>
      <c r="LH74" s="63"/>
      <c r="LI74" s="63"/>
      <c r="LJ74" s="187"/>
      <c r="LK74" s="88"/>
      <c r="LL74" s="63"/>
      <c r="LM74" s="63"/>
      <c r="LN74" s="187"/>
      <c r="LO74" s="88"/>
      <c r="LP74" s="63"/>
      <c r="LQ74" s="63"/>
      <c r="LR74" s="187"/>
      <c r="LS74" s="88"/>
      <c r="LT74" s="63"/>
      <c r="LU74" s="63"/>
      <c r="LV74" s="187"/>
      <c r="LW74" s="88"/>
      <c r="LX74" s="63"/>
      <c r="LY74" s="63"/>
      <c r="LZ74" s="187"/>
      <c r="MA74" s="88"/>
      <c r="MB74" s="63"/>
      <c r="MC74" s="63"/>
      <c r="MD74" s="187"/>
      <c r="ME74" s="88"/>
      <c r="MF74" s="63"/>
      <c r="MG74" s="63"/>
      <c r="MH74" s="187"/>
      <c r="MI74" s="88"/>
      <c r="MJ74" s="63"/>
      <c r="MK74" s="63"/>
      <c r="ML74" s="187"/>
      <c r="MM74" s="88"/>
      <c r="MN74" s="63"/>
      <c r="MO74" s="63"/>
      <c r="MP74" s="187"/>
      <c r="MQ74" s="88"/>
      <c r="MR74" s="63"/>
      <c r="MS74" s="63"/>
      <c r="MT74" s="187"/>
      <c r="MU74" s="88"/>
      <c r="MV74" s="63"/>
      <c r="MW74" s="63"/>
      <c r="MX74" s="187"/>
      <c r="MY74" s="88"/>
      <c r="MZ74" s="63"/>
      <c r="NA74" s="63"/>
      <c r="NB74" s="187"/>
      <c r="NC74" s="88"/>
      <c r="ND74" s="63"/>
      <c r="NE74" s="63"/>
      <c r="NF74" s="187"/>
      <c r="NG74" s="88"/>
      <c r="NH74" s="63"/>
      <c r="NI74" s="63"/>
      <c r="NJ74" s="187"/>
      <c r="NK74" s="88"/>
      <c r="NL74" s="63"/>
      <c r="NM74" s="63"/>
      <c r="NN74" s="187"/>
      <c r="NO74" s="88"/>
      <c r="NP74" s="63"/>
      <c r="NQ74" s="63"/>
      <c r="NR74" s="187"/>
      <c r="NS74" s="88"/>
      <c r="NT74" s="63"/>
      <c r="NU74" s="63"/>
      <c r="NV74" s="187"/>
      <c r="NW74" s="88"/>
      <c r="NX74" s="63"/>
      <c r="NY74" s="63"/>
      <c r="NZ74" s="187"/>
      <c r="OA74" s="88"/>
      <c r="OB74" s="63"/>
      <c r="OC74" s="63"/>
      <c r="OD74" s="63"/>
      <c r="OE74" s="88"/>
      <c r="OF74" s="63"/>
      <c r="OG74" s="63"/>
      <c r="OH74" s="63"/>
      <c r="OI74" s="88"/>
      <c r="OJ74" s="63"/>
      <c r="OK74" s="63"/>
      <c r="OL74" s="63"/>
      <c r="OM74" s="88"/>
      <c r="ON74" s="63"/>
      <c r="OO74" s="63"/>
      <c r="OP74" s="63"/>
      <c r="OQ74" s="198"/>
      <c r="OR74" s="63"/>
      <c r="OS74" s="63"/>
      <c r="OT74" s="63"/>
      <c r="OU74" s="88"/>
      <c r="OV74" s="63"/>
      <c r="OW74" s="63"/>
      <c r="OX74" s="63"/>
      <c r="OY74" s="198"/>
      <c r="OZ74" s="63"/>
      <c r="PA74" s="63"/>
      <c r="PB74" s="63"/>
      <c r="PC74" s="88"/>
      <c r="PD74" s="63"/>
      <c r="PE74" s="63"/>
      <c r="PF74" s="63"/>
      <c r="PG74" s="198"/>
      <c r="PH74" s="63"/>
      <c r="PI74" s="63"/>
      <c r="PJ74" s="63"/>
      <c r="PK74" s="88"/>
      <c r="PL74" s="63"/>
      <c r="PM74" s="63"/>
      <c r="PN74" s="63"/>
      <c r="PO74" s="198"/>
      <c r="PP74" s="63"/>
      <c r="PQ74" s="63"/>
      <c r="PR74" s="63"/>
      <c r="PS74" s="88"/>
      <c r="PT74" s="63"/>
      <c r="PU74" s="63"/>
      <c r="PV74" s="63"/>
      <c r="PW74" s="198"/>
      <c r="PX74" s="63"/>
      <c r="PY74" s="63"/>
      <c r="PZ74" s="63"/>
      <c r="QA74" s="88"/>
      <c r="QB74" s="63"/>
      <c r="QC74" s="63"/>
      <c r="QD74" s="63"/>
      <c r="QE74" s="198"/>
      <c r="QF74" s="63"/>
      <c r="QG74" s="63"/>
      <c r="QH74" s="63"/>
      <c r="QI74" s="88"/>
      <c r="QJ74" s="63"/>
      <c r="QK74" s="63"/>
      <c r="QL74" s="63"/>
      <c r="QM74" s="198"/>
      <c r="QN74" s="63"/>
      <c r="QO74" s="63"/>
      <c r="QP74" s="63"/>
      <c r="QQ74" s="198"/>
      <c r="QR74" s="63"/>
      <c r="QS74" s="63"/>
      <c r="QT74" s="63"/>
      <c r="QU74" s="198"/>
      <c r="QV74" s="63"/>
      <c r="QW74" s="63"/>
      <c r="QX74" s="63"/>
      <c r="QY74" s="198"/>
      <c r="QZ74" s="63"/>
      <c r="RA74" s="63"/>
      <c r="RB74" s="63"/>
      <c r="RC74" s="88"/>
      <c r="RD74" s="63"/>
      <c r="RE74" s="63"/>
      <c r="RF74" s="63"/>
      <c r="RG74" s="198"/>
      <c r="RH74" s="63"/>
      <c r="RI74" s="63"/>
      <c r="RJ74" s="63"/>
      <c r="RK74" s="88"/>
      <c r="RL74" s="63"/>
      <c r="RM74" s="63"/>
      <c r="RN74" s="63"/>
      <c r="RO74" s="198"/>
      <c r="RP74" s="63"/>
      <c r="RQ74" s="63"/>
      <c r="RR74" s="63"/>
      <c r="RS74" s="198"/>
      <c r="RT74" s="63"/>
      <c r="RU74" s="63"/>
      <c r="RV74" s="63"/>
      <c r="RW74" s="63"/>
      <c r="RX74" s="63"/>
      <c r="RY74" s="63"/>
      <c r="RZ74" s="63"/>
      <c r="SA74" s="88"/>
      <c r="SB74" s="63"/>
      <c r="SC74" s="63"/>
      <c r="SD74" s="63"/>
      <c r="SE74" s="198"/>
      <c r="SF74" s="63"/>
      <c r="SG74" s="63"/>
      <c r="SH74" s="63"/>
      <c r="SI74" s="198"/>
      <c r="SJ74" s="63"/>
      <c r="SK74" s="63"/>
      <c r="SL74" s="63"/>
      <c r="SM74" s="198"/>
      <c r="SN74" s="63"/>
      <c r="SO74" s="63"/>
      <c r="SP74" s="63"/>
      <c r="SQ74" s="198"/>
      <c r="SR74" s="63"/>
      <c r="SS74" s="63"/>
      <c r="ST74" s="63"/>
      <c r="SU74" s="198"/>
      <c r="SV74" s="63"/>
      <c r="SW74" s="63"/>
      <c r="SX74" s="63"/>
      <c r="SY74" s="198"/>
      <c r="SZ74" s="63"/>
      <c r="TA74" s="63"/>
      <c r="TB74" s="198"/>
      <c r="TC74" s="198"/>
      <c r="TD74" s="63"/>
      <c r="TE74" s="63"/>
      <c r="TF74" s="63"/>
      <c r="TG74" s="198"/>
      <c r="TH74" s="63"/>
      <c r="TI74" s="63"/>
      <c r="TJ74" s="89"/>
      <c r="TK74" s="198"/>
      <c r="TL74" s="63"/>
      <c r="TM74" s="63"/>
      <c r="TN74" s="89"/>
      <c r="TO74" s="198"/>
      <c r="TP74" s="63"/>
      <c r="TQ74" s="63"/>
      <c r="TR74" s="89"/>
      <c r="TS74" s="267"/>
      <c r="TT74" s="267"/>
      <c r="TU74" s="267"/>
      <c r="TV74" s="267"/>
      <c r="TW74" s="267"/>
      <c r="TX74" s="267"/>
      <c r="TY74" s="267"/>
    </row>
    <row r="75" spans="1:546" outlineLevel="2" x14ac:dyDescent="0.2">
      <c r="A75" s="101" t="s">
        <v>404</v>
      </c>
      <c r="B75" s="102" t="s">
        <v>405</v>
      </c>
      <c r="C75" s="186">
        <f t="shared" si="1930"/>
        <v>4569</v>
      </c>
      <c r="D75" s="186">
        <f t="shared" si="1931"/>
        <v>11384</v>
      </c>
      <c r="E75" s="186">
        <f t="shared" si="1932"/>
        <v>142.88</v>
      </c>
      <c r="F75" s="186">
        <f t="shared" si="1933"/>
        <v>142.88</v>
      </c>
      <c r="G75" s="88">
        <v>1000</v>
      </c>
      <c r="H75" s="63">
        <v>2000</v>
      </c>
      <c r="I75" s="63"/>
      <c r="J75" s="63"/>
      <c r="K75" s="88">
        <v>200</v>
      </c>
      <c r="L75" s="63">
        <v>2000</v>
      </c>
      <c r="M75" s="63">
        <v>27.64</v>
      </c>
      <c r="N75" s="63">
        <v>27.64</v>
      </c>
      <c r="O75" s="88"/>
      <c r="P75" s="63"/>
      <c r="Q75" s="63">
        <v>39.5</v>
      </c>
      <c r="R75" s="63">
        <v>39.5</v>
      </c>
      <c r="S75" s="88"/>
      <c r="T75" s="63"/>
      <c r="U75" s="63"/>
      <c r="V75" s="63"/>
      <c r="W75" s="88">
        <f>3000-3000</f>
        <v>0</v>
      </c>
      <c r="X75" s="63">
        <v>3000</v>
      </c>
      <c r="Y75" s="63"/>
      <c r="Z75" s="63"/>
      <c r="AA75" s="88"/>
      <c r="AB75" s="63"/>
      <c r="AC75" s="63"/>
      <c r="AD75" s="63"/>
      <c r="AE75" s="88"/>
      <c r="AF75" s="63"/>
      <c r="AG75" s="63"/>
      <c r="AH75" s="63"/>
      <c r="AI75" s="88"/>
      <c r="AJ75" s="63"/>
      <c r="AK75" s="63"/>
      <c r="AL75" s="63"/>
      <c r="AM75" s="88"/>
      <c r="AN75" s="63"/>
      <c r="AO75" s="63"/>
      <c r="AP75" s="63"/>
      <c r="AQ75" s="88"/>
      <c r="AR75" s="63"/>
      <c r="AS75" s="63"/>
      <c r="AT75" s="63"/>
      <c r="AU75" s="88"/>
      <c r="AV75" s="63"/>
      <c r="AW75" s="63"/>
      <c r="AX75" s="63"/>
      <c r="AY75" s="88"/>
      <c r="AZ75" s="63"/>
      <c r="BA75" s="63"/>
      <c r="BB75" s="63"/>
      <c r="BC75" s="88"/>
      <c r="BD75" s="63"/>
      <c r="BE75" s="63"/>
      <c r="BF75" s="63"/>
      <c r="BG75" s="88"/>
      <c r="BH75" s="63"/>
      <c r="BI75" s="63"/>
      <c r="BJ75" s="63"/>
      <c r="BK75" s="88"/>
      <c r="BL75" s="63"/>
      <c r="BM75" s="63"/>
      <c r="BN75" s="63"/>
      <c r="BO75" s="88"/>
      <c r="BP75" s="63"/>
      <c r="BQ75" s="63"/>
      <c r="BR75" s="63"/>
      <c r="BS75" s="88"/>
      <c r="BT75" s="63"/>
      <c r="BU75" s="63"/>
      <c r="BV75" s="63"/>
      <c r="BW75" s="88"/>
      <c r="BX75" s="63"/>
      <c r="BY75" s="63"/>
      <c r="BZ75" s="63"/>
      <c r="CA75" s="88"/>
      <c r="CB75" s="63"/>
      <c r="CC75" s="63"/>
      <c r="CD75" s="63"/>
      <c r="CE75" s="88"/>
      <c r="CF75" s="63"/>
      <c r="CG75" s="63"/>
      <c r="CH75" s="63"/>
      <c r="CI75" s="88"/>
      <c r="CJ75" s="63"/>
      <c r="CK75" s="63"/>
      <c r="CL75" s="63"/>
      <c r="CM75" s="88"/>
      <c r="CN75" s="63"/>
      <c r="CO75" s="63"/>
      <c r="CP75" s="63"/>
      <c r="CQ75" s="88"/>
      <c r="CR75" s="63"/>
      <c r="CS75" s="63"/>
      <c r="CT75" s="63"/>
      <c r="CU75" s="88"/>
      <c r="CV75" s="63"/>
      <c r="CW75" s="63"/>
      <c r="CX75" s="63"/>
      <c r="CY75" s="88"/>
      <c r="CZ75" s="63">
        <v>95</v>
      </c>
      <c r="DA75" s="63"/>
      <c r="DB75" s="63"/>
      <c r="DC75" s="88"/>
      <c r="DD75" s="63"/>
      <c r="DE75" s="63"/>
      <c r="DF75" s="63"/>
      <c r="DG75" s="88">
        <v>50</v>
      </c>
      <c r="DH75" s="63">
        <v>135</v>
      </c>
      <c r="DI75" s="63"/>
      <c r="DJ75" s="63"/>
      <c r="DK75" s="88"/>
      <c r="DL75" s="63"/>
      <c r="DM75" s="63"/>
      <c r="DN75" s="63"/>
      <c r="DO75" s="88"/>
      <c r="DP75" s="63"/>
      <c r="DQ75" s="63"/>
      <c r="DR75" s="63"/>
      <c r="DS75" s="88"/>
      <c r="DT75" s="63"/>
      <c r="DU75" s="63"/>
      <c r="DV75" s="63"/>
      <c r="DW75" s="88"/>
      <c r="DX75" s="63"/>
      <c r="DY75" s="63"/>
      <c r="DZ75" s="63"/>
      <c r="EA75" s="88"/>
      <c r="EB75" s="63"/>
      <c r="EC75" s="63"/>
      <c r="ED75" s="63"/>
      <c r="EE75" s="88"/>
      <c r="EF75" s="63"/>
      <c r="EG75" s="63"/>
      <c r="EH75" s="63"/>
      <c r="EI75" s="88"/>
      <c r="EJ75" s="63"/>
      <c r="EK75" s="63"/>
      <c r="EL75" s="63"/>
      <c r="EM75" s="88"/>
      <c r="EN75" s="63"/>
      <c r="EO75" s="63"/>
      <c r="EP75" s="63"/>
      <c r="EQ75" s="88"/>
      <c r="ER75" s="63"/>
      <c r="ES75" s="63"/>
      <c r="ET75" s="63"/>
      <c r="EU75" s="88"/>
      <c r="EV75" s="63"/>
      <c r="EW75" s="63"/>
      <c r="EX75" s="63"/>
      <c r="EY75" s="88"/>
      <c r="EZ75" s="63"/>
      <c r="FA75" s="63"/>
      <c r="FB75" s="63"/>
      <c r="FC75" s="88"/>
      <c r="FD75" s="63"/>
      <c r="FE75" s="63"/>
      <c r="FF75" s="63"/>
      <c r="FG75" s="88"/>
      <c r="FH75" s="63"/>
      <c r="FI75" s="63"/>
      <c r="FJ75" s="63"/>
      <c r="FK75" s="88"/>
      <c r="FL75" s="63"/>
      <c r="FM75" s="63"/>
      <c r="FN75" s="63"/>
      <c r="FO75" s="88"/>
      <c r="FP75" s="63"/>
      <c r="FQ75" s="63"/>
      <c r="FR75" s="63"/>
      <c r="FS75" s="198"/>
      <c r="FT75" s="63"/>
      <c r="FU75" s="63"/>
      <c r="FV75" s="187"/>
      <c r="FW75" s="88"/>
      <c r="FX75" s="63"/>
      <c r="FY75" s="63"/>
      <c r="FZ75" s="187"/>
      <c r="GA75" s="88"/>
      <c r="GB75" s="63"/>
      <c r="GC75" s="63"/>
      <c r="GD75" s="187"/>
      <c r="GE75" s="88"/>
      <c r="GF75" s="63"/>
      <c r="GG75" s="63"/>
      <c r="GH75" s="187"/>
      <c r="GI75" s="117"/>
      <c r="GJ75" s="63">
        <v>150</v>
      </c>
      <c r="GK75" s="63">
        <v>60.74</v>
      </c>
      <c r="GL75" s="187">
        <v>60.74</v>
      </c>
      <c r="GM75" s="88"/>
      <c r="GN75" s="63"/>
      <c r="GO75" s="63"/>
      <c r="GP75" s="63"/>
      <c r="GQ75" s="88"/>
      <c r="GR75" s="63"/>
      <c r="GS75" s="63"/>
      <c r="GT75" s="63"/>
      <c r="GU75" s="88">
        <v>100</v>
      </c>
      <c r="GV75" s="63">
        <v>100</v>
      </c>
      <c r="GW75" s="63"/>
      <c r="GX75" s="63"/>
      <c r="GY75" s="88">
        <v>100</v>
      </c>
      <c r="GZ75" s="63">
        <v>100</v>
      </c>
      <c r="HA75" s="63"/>
      <c r="HB75" s="63"/>
      <c r="HC75" s="88"/>
      <c r="HD75" s="63">
        <v>170</v>
      </c>
      <c r="HE75" s="63"/>
      <c r="HF75" s="63"/>
      <c r="HG75" s="88"/>
      <c r="HH75" s="63"/>
      <c r="HI75" s="63"/>
      <c r="HJ75" s="63"/>
      <c r="HK75" s="88"/>
      <c r="HL75" s="63"/>
      <c r="HM75" s="63"/>
      <c r="HN75" s="63"/>
      <c r="HO75" s="88"/>
      <c r="HP75" s="63"/>
      <c r="HQ75" s="63"/>
      <c r="HR75" s="63"/>
      <c r="HS75" s="88">
        <v>200</v>
      </c>
      <c r="HT75" s="63">
        <v>200</v>
      </c>
      <c r="HU75" s="63"/>
      <c r="HV75" s="63"/>
      <c r="HW75" s="88"/>
      <c r="HX75" s="63"/>
      <c r="HY75" s="63"/>
      <c r="HZ75" s="63"/>
      <c r="IA75" s="88"/>
      <c r="IB75" s="63"/>
      <c r="IC75" s="63"/>
      <c r="ID75" s="63"/>
      <c r="IE75" s="88">
        <v>100</v>
      </c>
      <c r="IF75" s="63">
        <v>100</v>
      </c>
      <c r="IG75" s="63"/>
      <c r="IH75" s="63"/>
      <c r="II75" s="88">
        <v>145</v>
      </c>
      <c r="IJ75" s="63"/>
      <c r="IK75" s="63"/>
      <c r="IL75" s="63"/>
      <c r="IM75" s="88">
        <v>100</v>
      </c>
      <c r="IN75" s="63"/>
      <c r="IO75" s="63"/>
      <c r="IP75" s="63"/>
      <c r="IQ75" s="88"/>
      <c r="IR75" s="63"/>
      <c r="IS75" s="63"/>
      <c r="IT75" s="63"/>
      <c r="IU75" s="88"/>
      <c r="IV75" s="63"/>
      <c r="IW75" s="63"/>
      <c r="IX75" s="63"/>
      <c r="IY75" s="88"/>
      <c r="IZ75" s="63"/>
      <c r="JA75" s="63"/>
      <c r="JB75" s="63"/>
      <c r="JC75" s="88"/>
      <c r="JD75" s="63"/>
      <c r="JE75" s="63"/>
      <c r="JF75" s="63"/>
      <c r="JG75" s="88"/>
      <c r="JH75" s="63"/>
      <c r="JI75" s="63"/>
      <c r="JJ75" s="63"/>
      <c r="JK75" s="88"/>
      <c r="JL75" s="63"/>
      <c r="JM75" s="63"/>
      <c r="JN75" s="63"/>
      <c r="JO75" s="88"/>
      <c r="JP75" s="63"/>
      <c r="JQ75" s="63"/>
      <c r="JR75" s="63"/>
      <c r="JS75" s="88"/>
      <c r="JT75" s="63"/>
      <c r="JU75" s="63"/>
      <c r="JV75" s="63"/>
      <c r="JW75" s="63"/>
      <c r="JX75" s="63"/>
      <c r="JY75" s="63"/>
      <c r="JZ75" s="63"/>
      <c r="KA75" s="88"/>
      <c r="KB75" s="63"/>
      <c r="KC75" s="63"/>
      <c r="KD75" s="187"/>
      <c r="KE75" s="88">
        <v>64</v>
      </c>
      <c r="KF75" s="63">
        <v>64</v>
      </c>
      <c r="KG75" s="63"/>
      <c r="KH75" s="187"/>
      <c r="KI75" s="88">
        <v>50</v>
      </c>
      <c r="KJ75" s="63">
        <v>50</v>
      </c>
      <c r="KK75" s="63">
        <v>0</v>
      </c>
      <c r="KL75" s="187">
        <v>0</v>
      </c>
      <c r="KM75" s="88"/>
      <c r="KN75" s="63"/>
      <c r="KO75" s="63"/>
      <c r="KP75" s="187"/>
      <c r="KQ75" s="88"/>
      <c r="KR75" s="63"/>
      <c r="KS75" s="63"/>
      <c r="KT75" s="187"/>
      <c r="KU75" s="88"/>
      <c r="KV75" s="63"/>
      <c r="KW75" s="63"/>
      <c r="KX75" s="187"/>
      <c r="KY75" s="88"/>
      <c r="KZ75" s="63"/>
      <c r="LA75" s="63"/>
      <c r="LB75" s="187"/>
      <c r="LC75" s="88"/>
      <c r="LD75" s="63"/>
      <c r="LE75" s="63"/>
      <c r="LF75" s="187"/>
      <c r="LG75" s="88"/>
      <c r="LH75" s="63"/>
      <c r="LI75" s="63"/>
      <c r="LJ75" s="187"/>
      <c r="LK75" s="88"/>
      <c r="LL75" s="63"/>
      <c r="LM75" s="63"/>
      <c r="LN75" s="187"/>
      <c r="LO75" s="88">
        <v>60</v>
      </c>
      <c r="LP75" s="63">
        <v>60</v>
      </c>
      <c r="LQ75" s="63">
        <v>0</v>
      </c>
      <c r="LR75" s="187">
        <v>0</v>
      </c>
      <c r="LS75" s="88"/>
      <c r="LT75" s="63"/>
      <c r="LU75" s="63"/>
      <c r="LV75" s="187"/>
      <c r="LW75" s="88"/>
      <c r="LX75" s="63"/>
      <c r="LY75" s="63"/>
      <c r="LZ75" s="187"/>
      <c r="MA75" s="88"/>
      <c r="MB75" s="63"/>
      <c r="MC75" s="63"/>
      <c r="MD75" s="187"/>
      <c r="ME75" s="88">
        <v>1500</v>
      </c>
      <c r="MF75" s="63">
        <v>1500</v>
      </c>
      <c r="MG75" s="63"/>
      <c r="MH75" s="187"/>
      <c r="MI75" s="88"/>
      <c r="MJ75" s="63"/>
      <c r="MK75" s="63"/>
      <c r="ML75" s="187"/>
      <c r="MM75" s="88"/>
      <c r="MN75" s="63"/>
      <c r="MO75" s="63"/>
      <c r="MP75" s="187"/>
      <c r="MQ75" s="88"/>
      <c r="MR75" s="63"/>
      <c r="MS75" s="63"/>
      <c r="MT75" s="187"/>
      <c r="MU75" s="88"/>
      <c r="MV75" s="63"/>
      <c r="MW75" s="63"/>
      <c r="MX75" s="187"/>
      <c r="MY75" s="88"/>
      <c r="MZ75" s="63"/>
      <c r="NA75" s="63"/>
      <c r="NB75" s="187"/>
      <c r="NC75" s="88"/>
      <c r="ND75" s="63"/>
      <c r="NE75" s="63"/>
      <c r="NF75" s="187"/>
      <c r="NG75" s="88"/>
      <c r="NH75" s="63"/>
      <c r="NI75" s="63"/>
      <c r="NJ75" s="187"/>
      <c r="NK75" s="88"/>
      <c r="NL75" s="63"/>
      <c r="NM75" s="63"/>
      <c r="NN75" s="187"/>
      <c r="NO75" s="88"/>
      <c r="NP75" s="63"/>
      <c r="NQ75" s="63"/>
      <c r="NR75" s="187"/>
      <c r="NS75" s="88">
        <v>500</v>
      </c>
      <c r="NT75" s="63">
        <v>1200</v>
      </c>
      <c r="NU75" s="63">
        <v>5</v>
      </c>
      <c r="NV75" s="187">
        <v>5</v>
      </c>
      <c r="NW75" s="88"/>
      <c r="NX75" s="63"/>
      <c r="NY75" s="63"/>
      <c r="NZ75" s="187"/>
      <c r="OA75" s="88"/>
      <c r="OB75" s="63"/>
      <c r="OC75" s="63"/>
      <c r="OD75" s="63"/>
      <c r="OE75" s="88"/>
      <c r="OF75" s="63"/>
      <c r="OG75" s="63"/>
      <c r="OH75" s="63"/>
      <c r="OI75" s="88"/>
      <c r="OJ75" s="63"/>
      <c r="OK75" s="63"/>
      <c r="OL75" s="63"/>
      <c r="OM75" s="88"/>
      <c r="ON75" s="63"/>
      <c r="OO75" s="63"/>
      <c r="OP75" s="63"/>
      <c r="OQ75" s="198"/>
      <c r="OR75" s="63"/>
      <c r="OS75" s="63"/>
      <c r="OT75" s="63"/>
      <c r="OU75" s="88"/>
      <c r="OV75" s="63"/>
      <c r="OW75" s="63"/>
      <c r="OX75" s="63"/>
      <c r="OY75" s="198"/>
      <c r="OZ75" s="63"/>
      <c r="PA75" s="63"/>
      <c r="PB75" s="63"/>
      <c r="PC75" s="88"/>
      <c r="PD75" s="63"/>
      <c r="PE75" s="63"/>
      <c r="PF75" s="63"/>
      <c r="PG75" s="198"/>
      <c r="PH75" s="63"/>
      <c r="PI75" s="63"/>
      <c r="PJ75" s="63"/>
      <c r="PK75" s="88"/>
      <c r="PL75" s="63"/>
      <c r="PM75" s="63"/>
      <c r="PN75" s="63"/>
      <c r="PO75" s="198"/>
      <c r="PP75" s="63"/>
      <c r="PQ75" s="63"/>
      <c r="PR75" s="63"/>
      <c r="PS75" s="88"/>
      <c r="PT75" s="63"/>
      <c r="PU75" s="63"/>
      <c r="PV75" s="63"/>
      <c r="PW75" s="198"/>
      <c r="PX75" s="63"/>
      <c r="PY75" s="63"/>
      <c r="PZ75" s="63"/>
      <c r="QA75" s="88"/>
      <c r="QB75" s="63"/>
      <c r="QC75" s="63"/>
      <c r="QD75" s="63"/>
      <c r="QE75" s="198"/>
      <c r="QF75" s="63"/>
      <c r="QG75" s="63"/>
      <c r="QH75" s="63"/>
      <c r="QI75" s="88"/>
      <c r="QJ75" s="63"/>
      <c r="QK75" s="63"/>
      <c r="QL75" s="63"/>
      <c r="QM75" s="198"/>
      <c r="QN75" s="63"/>
      <c r="QO75" s="63"/>
      <c r="QP75" s="63"/>
      <c r="QQ75" s="198"/>
      <c r="QR75" s="63"/>
      <c r="QS75" s="63"/>
      <c r="QT75" s="63"/>
      <c r="QU75" s="198"/>
      <c r="QV75" s="63"/>
      <c r="QW75" s="63"/>
      <c r="QX75" s="63"/>
      <c r="QY75" s="198"/>
      <c r="QZ75" s="63"/>
      <c r="RA75" s="63"/>
      <c r="RB75" s="63"/>
      <c r="RC75" s="88">
        <v>200</v>
      </c>
      <c r="RD75" s="63">
        <v>200</v>
      </c>
      <c r="RE75" s="63">
        <v>0</v>
      </c>
      <c r="RF75" s="63">
        <v>0</v>
      </c>
      <c r="RG75" s="198"/>
      <c r="RH75" s="63"/>
      <c r="RI75" s="63"/>
      <c r="RJ75" s="63"/>
      <c r="RK75" s="88"/>
      <c r="RL75" s="63"/>
      <c r="RM75" s="63"/>
      <c r="RN75" s="63"/>
      <c r="RO75" s="198"/>
      <c r="RP75" s="63"/>
      <c r="RQ75" s="63"/>
      <c r="RR75" s="63"/>
      <c r="RS75" s="198"/>
      <c r="RT75" s="63"/>
      <c r="RU75" s="63"/>
      <c r="RV75" s="63"/>
      <c r="RW75" s="63"/>
      <c r="RX75" s="63"/>
      <c r="RY75" s="63"/>
      <c r="RZ75" s="63"/>
      <c r="SA75" s="88"/>
      <c r="SB75" s="63"/>
      <c r="SC75" s="63"/>
      <c r="SD75" s="63"/>
      <c r="SE75" s="198"/>
      <c r="SF75" s="63"/>
      <c r="SG75" s="63"/>
      <c r="SH75" s="63"/>
      <c r="SI75" s="198"/>
      <c r="SJ75" s="63"/>
      <c r="SK75" s="63"/>
      <c r="SL75" s="63"/>
      <c r="SM75" s="198"/>
      <c r="SN75" s="63"/>
      <c r="SO75" s="63"/>
      <c r="SP75" s="63"/>
      <c r="SQ75" s="198"/>
      <c r="SR75" s="63"/>
      <c r="SS75" s="63"/>
      <c r="ST75" s="63"/>
      <c r="SU75" s="198"/>
      <c r="SV75" s="63"/>
      <c r="SW75" s="63"/>
      <c r="SX75" s="63"/>
      <c r="SY75" s="198"/>
      <c r="SZ75" s="63"/>
      <c r="TA75" s="63"/>
      <c r="TB75" s="198"/>
      <c r="TC75" s="198"/>
      <c r="TD75" s="63"/>
      <c r="TE75" s="63"/>
      <c r="TF75" s="63"/>
      <c r="TG75" s="198">
        <v>200</v>
      </c>
      <c r="TH75" s="63">
        <v>260</v>
      </c>
      <c r="TI75" s="63">
        <v>10</v>
      </c>
      <c r="TJ75" s="89">
        <v>10</v>
      </c>
      <c r="TK75" s="198"/>
      <c r="TL75" s="63"/>
      <c r="TM75" s="63"/>
      <c r="TN75" s="89"/>
      <c r="TO75" s="198"/>
      <c r="TP75" s="63"/>
      <c r="TQ75" s="63"/>
      <c r="TR75" s="89"/>
      <c r="TS75" s="267"/>
      <c r="TT75" s="267"/>
      <c r="TU75" s="267"/>
      <c r="TV75" s="267"/>
      <c r="TW75" s="267"/>
      <c r="TX75" s="267"/>
      <c r="TY75" s="267"/>
    </row>
    <row r="76" spans="1:546" outlineLevel="1" x14ac:dyDescent="0.2">
      <c r="A76" s="101"/>
      <c r="B76" s="102"/>
      <c r="C76" s="88"/>
      <c r="D76" s="63"/>
      <c r="E76" s="187"/>
      <c r="F76" s="187"/>
      <c r="G76" s="88"/>
      <c r="H76" s="63"/>
      <c r="I76" s="63"/>
      <c r="J76" s="63"/>
      <c r="K76" s="88"/>
      <c r="L76" s="63"/>
      <c r="M76" s="63"/>
      <c r="N76" s="63"/>
      <c r="O76" s="88"/>
      <c r="P76" s="63"/>
      <c r="Q76" s="63"/>
      <c r="R76" s="63"/>
      <c r="S76" s="88"/>
      <c r="T76" s="63"/>
      <c r="U76" s="63"/>
      <c r="V76" s="63"/>
      <c r="W76" s="88"/>
      <c r="X76" s="63"/>
      <c r="Y76" s="63"/>
      <c r="Z76" s="63"/>
      <c r="AA76" s="88"/>
      <c r="AB76" s="63"/>
      <c r="AC76" s="63"/>
      <c r="AD76" s="63"/>
      <c r="AE76" s="88"/>
      <c r="AF76" s="63"/>
      <c r="AG76" s="63"/>
      <c r="AH76" s="63"/>
      <c r="AI76" s="88"/>
      <c r="AJ76" s="63"/>
      <c r="AK76" s="63"/>
      <c r="AL76" s="63"/>
      <c r="AM76" s="88"/>
      <c r="AN76" s="63"/>
      <c r="AO76" s="63"/>
      <c r="AP76" s="63"/>
      <c r="AQ76" s="88"/>
      <c r="AR76" s="63"/>
      <c r="AS76" s="63"/>
      <c r="AT76" s="63"/>
      <c r="AU76" s="88"/>
      <c r="AV76" s="63"/>
      <c r="AW76" s="63"/>
      <c r="AX76" s="63"/>
      <c r="AY76" s="88"/>
      <c r="AZ76" s="63"/>
      <c r="BA76" s="63"/>
      <c r="BB76" s="63"/>
      <c r="BC76" s="88"/>
      <c r="BD76" s="63"/>
      <c r="BE76" s="63"/>
      <c r="BF76" s="63"/>
      <c r="BG76" s="88"/>
      <c r="BH76" s="63"/>
      <c r="BI76" s="63"/>
      <c r="BJ76" s="63"/>
      <c r="BK76" s="88"/>
      <c r="BL76" s="63"/>
      <c r="BM76" s="63"/>
      <c r="BN76" s="63"/>
      <c r="BO76" s="88"/>
      <c r="BP76" s="63"/>
      <c r="BQ76" s="63"/>
      <c r="BR76" s="63"/>
      <c r="BS76" s="88"/>
      <c r="BT76" s="63"/>
      <c r="BU76" s="63"/>
      <c r="BV76" s="63"/>
      <c r="BW76" s="88"/>
      <c r="BX76" s="63"/>
      <c r="BY76" s="63"/>
      <c r="BZ76" s="63"/>
      <c r="CA76" s="88"/>
      <c r="CB76" s="63"/>
      <c r="CC76" s="63"/>
      <c r="CD76" s="63"/>
      <c r="CE76" s="88"/>
      <c r="CF76" s="63"/>
      <c r="CG76" s="63"/>
      <c r="CH76" s="63"/>
      <c r="CI76" s="88"/>
      <c r="CJ76" s="63"/>
      <c r="CK76" s="63"/>
      <c r="CL76" s="63"/>
      <c r="CM76" s="88"/>
      <c r="CN76" s="63"/>
      <c r="CO76" s="63"/>
      <c r="CP76" s="63"/>
      <c r="CQ76" s="88"/>
      <c r="CR76" s="63"/>
      <c r="CS76" s="63"/>
      <c r="CT76" s="63"/>
      <c r="CU76" s="88"/>
      <c r="CV76" s="63"/>
      <c r="CW76" s="63"/>
      <c r="CX76" s="63"/>
      <c r="CY76" s="88"/>
      <c r="CZ76" s="63"/>
      <c r="DA76" s="63"/>
      <c r="DB76" s="63"/>
      <c r="DC76" s="88"/>
      <c r="DD76" s="63"/>
      <c r="DE76" s="63"/>
      <c r="DF76" s="63"/>
      <c r="DG76" s="88"/>
      <c r="DH76" s="63"/>
      <c r="DI76" s="63"/>
      <c r="DJ76" s="63"/>
      <c r="DK76" s="88"/>
      <c r="DL76" s="63"/>
      <c r="DM76" s="63"/>
      <c r="DN76" s="63"/>
      <c r="DO76" s="88"/>
      <c r="DP76" s="63"/>
      <c r="DQ76" s="63"/>
      <c r="DR76" s="63"/>
      <c r="DS76" s="88"/>
      <c r="DT76" s="63"/>
      <c r="DU76" s="63"/>
      <c r="DV76" s="63"/>
      <c r="DW76" s="88"/>
      <c r="DX76" s="63"/>
      <c r="DY76" s="63"/>
      <c r="DZ76" s="63"/>
      <c r="EA76" s="88"/>
      <c r="EB76" s="63"/>
      <c r="EC76" s="63"/>
      <c r="ED76" s="63"/>
      <c r="EE76" s="88"/>
      <c r="EF76" s="63"/>
      <c r="EG76" s="63"/>
      <c r="EH76" s="63"/>
      <c r="EI76" s="88"/>
      <c r="EJ76" s="63"/>
      <c r="EK76" s="63"/>
      <c r="EL76" s="63"/>
      <c r="EM76" s="88"/>
      <c r="EN76" s="63"/>
      <c r="EO76" s="63"/>
      <c r="EP76" s="63"/>
      <c r="EQ76" s="88"/>
      <c r="ER76" s="63"/>
      <c r="ES76" s="63"/>
      <c r="ET76" s="63"/>
      <c r="EU76" s="88"/>
      <c r="EV76" s="63"/>
      <c r="EW76" s="63"/>
      <c r="EX76" s="63"/>
      <c r="EY76" s="88"/>
      <c r="EZ76" s="63"/>
      <c r="FA76" s="63"/>
      <c r="FB76" s="63"/>
      <c r="FC76" s="88"/>
      <c r="FD76" s="63"/>
      <c r="FE76" s="63"/>
      <c r="FF76" s="63"/>
      <c r="FG76" s="88"/>
      <c r="FH76" s="63"/>
      <c r="FI76" s="63"/>
      <c r="FJ76" s="63"/>
      <c r="FK76" s="88"/>
      <c r="FL76" s="63"/>
      <c r="FM76" s="63"/>
      <c r="FN76" s="63"/>
      <c r="FO76" s="88"/>
      <c r="FP76" s="63"/>
      <c r="FQ76" s="63"/>
      <c r="FR76" s="63"/>
      <c r="FS76" s="198"/>
      <c r="FT76" s="63"/>
      <c r="FU76" s="63"/>
      <c r="FV76" s="187"/>
      <c r="FW76" s="88"/>
      <c r="FX76" s="63"/>
      <c r="FY76" s="63"/>
      <c r="FZ76" s="187"/>
      <c r="GA76" s="88"/>
      <c r="GB76" s="63"/>
      <c r="GC76" s="63"/>
      <c r="GD76" s="187"/>
      <c r="GE76" s="88"/>
      <c r="GF76" s="63"/>
      <c r="GG76" s="63"/>
      <c r="GH76" s="187"/>
      <c r="GI76" s="88"/>
      <c r="GJ76" s="63"/>
      <c r="GK76" s="63"/>
      <c r="GL76" s="187"/>
      <c r="GM76" s="88"/>
      <c r="GN76" s="63"/>
      <c r="GO76" s="63"/>
      <c r="GP76" s="63"/>
      <c r="GQ76" s="88"/>
      <c r="GR76" s="63"/>
      <c r="GS76" s="63"/>
      <c r="GT76" s="63"/>
      <c r="GU76" s="88"/>
      <c r="GV76" s="63"/>
      <c r="GW76" s="63"/>
      <c r="GX76" s="63"/>
      <c r="GY76" s="88"/>
      <c r="GZ76" s="63"/>
      <c r="HA76" s="63"/>
      <c r="HB76" s="63"/>
      <c r="HC76" s="88"/>
      <c r="HD76" s="63"/>
      <c r="HE76" s="63"/>
      <c r="HF76" s="63"/>
      <c r="HG76" s="88"/>
      <c r="HH76" s="63"/>
      <c r="HI76" s="63"/>
      <c r="HJ76" s="63"/>
      <c r="HK76" s="88"/>
      <c r="HL76" s="63"/>
      <c r="HM76" s="63"/>
      <c r="HN76" s="63"/>
      <c r="HO76" s="88"/>
      <c r="HP76" s="63"/>
      <c r="HQ76" s="63"/>
      <c r="HR76" s="63"/>
      <c r="HS76" s="88"/>
      <c r="HT76" s="63"/>
      <c r="HU76" s="63"/>
      <c r="HV76" s="63"/>
      <c r="HW76" s="88"/>
      <c r="HX76" s="63"/>
      <c r="HY76" s="63"/>
      <c r="HZ76" s="63"/>
      <c r="IA76" s="88"/>
      <c r="IB76" s="63"/>
      <c r="IC76" s="63"/>
      <c r="ID76" s="63"/>
      <c r="IE76" s="88"/>
      <c r="IF76" s="63"/>
      <c r="IG76" s="63"/>
      <c r="IH76" s="63"/>
      <c r="II76" s="88"/>
      <c r="IJ76" s="63"/>
      <c r="IK76" s="63"/>
      <c r="IL76" s="63"/>
      <c r="IM76" s="88"/>
      <c r="IN76" s="63"/>
      <c r="IO76" s="63"/>
      <c r="IP76" s="63"/>
      <c r="IQ76" s="88"/>
      <c r="IR76" s="63"/>
      <c r="IS76" s="63"/>
      <c r="IT76" s="63"/>
      <c r="IU76" s="88"/>
      <c r="IV76" s="63"/>
      <c r="IW76" s="63"/>
      <c r="IX76" s="63"/>
      <c r="IY76" s="88"/>
      <c r="IZ76" s="63"/>
      <c r="JA76" s="63"/>
      <c r="JB76" s="63"/>
      <c r="JC76" s="88"/>
      <c r="JD76" s="63"/>
      <c r="JE76" s="63"/>
      <c r="JF76" s="63"/>
      <c r="JG76" s="88"/>
      <c r="JH76" s="63"/>
      <c r="JI76" s="63"/>
      <c r="JJ76" s="63"/>
      <c r="JK76" s="88"/>
      <c r="JL76" s="63"/>
      <c r="JM76" s="63"/>
      <c r="JN76" s="63"/>
      <c r="JO76" s="88"/>
      <c r="JP76" s="63"/>
      <c r="JQ76" s="63"/>
      <c r="JR76" s="63"/>
      <c r="JS76" s="88"/>
      <c r="JT76" s="63"/>
      <c r="JU76" s="63"/>
      <c r="JV76" s="63"/>
      <c r="JW76" s="63"/>
      <c r="JX76" s="63"/>
      <c r="JY76" s="63"/>
      <c r="JZ76" s="63"/>
      <c r="KA76" s="88"/>
      <c r="KB76" s="63"/>
      <c r="KC76" s="63"/>
      <c r="KD76" s="187"/>
      <c r="KE76" s="88"/>
      <c r="KF76" s="63"/>
      <c r="KG76" s="63"/>
      <c r="KH76" s="187"/>
      <c r="KI76" s="88"/>
      <c r="KJ76" s="63"/>
      <c r="KK76" s="63"/>
      <c r="KL76" s="187"/>
      <c r="KM76" s="88"/>
      <c r="KN76" s="63"/>
      <c r="KO76" s="63"/>
      <c r="KP76" s="187"/>
      <c r="KQ76" s="88"/>
      <c r="KR76" s="63"/>
      <c r="KS76" s="63"/>
      <c r="KT76" s="187"/>
      <c r="KU76" s="88"/>
      <c r="KV76" s="63"/>
      <c r="KW76" s="63"/>
      <c r="KX76" s="187"/>
      <c r="KY76" s="88"/>
      <c r="KZ76" s="63"/>
      <c r="LA76" s="63"/>
      <c r="LB76" s="187"/>
      <c r="LC76" s="88"/>
      <c r="LD76" s="63"/>
      <c r="LE76" s="63"/>
      <c r="LF76" s="187"/>
      <c r="LG76" s="88"/>
      <c r="LH76" s="63"/>
      <c r="LI76" s="63"/>
      <c r="LJ76" s="187"/>
      <c r="LK76" s="88"/>
      <c r="LL76" s="63"/>
      <c r="LM76" s="63"/>
      <c r="LN76" s="187"/>
      <c r="LO76" s="88"/>
      <c r="LP76" s="63"/>
      <c r="LQ76" s="63"/>
      <c r="LR76" s="187"/>
      <c r="LS76" s="88"/>
      <c r="LT76" s="63"/>
      <c r="LU76" s="63"/>
      <c r="LV76" s="187"/>
      <c r="LW76" s="88"/>
      <c r="LX76" s="63"/>
      <c r="LY76" s="63"/>
      <c r="LZ76" s="187"/>
      <c r="MA76" s="88"/>
      <c r="MB76" s="63"/>
      <c r="MC76" s="63"/>
      <c r="MD76" s="187"/>
      <c r="ME76" s="88"/>
      <c r="MF76" s="63"/>
      <c r="MG76" s="63"/>
      <c r="MH76" s="187"/>
      <c r="MI76" s="88"/>
      <c r="MJ76" s="63"/>
      <c r="MK76" s="63"/>
      <c r="ML76" s="187"/>
      <c r="MM76" s="88"/>
      <c r="MN76" s="63"/>
      <c r="MO76" s="63"/>
      <c r="MP76" s="187"/>
      <c r="MQ76" s="88"/>
      <c r="MR76" s="63"/>
      <c r="MS76" s="63"/>
      <c r="MT76" s="187"/>
      <c r="MU76" s="88"/>
      <c r="MV76" s="63"/>
      <c r="MW76" s="63"/>
      <c r="MX76" s="187"/>
      <c r="MY76" s="88"/>
      <c r="MZ76" s="63"/>
      <c r="NA76" s="63"/>
      <c r="NB76" s="187"/>
      <c r="NC76" s="88"/>
      <c r="ND76" s="63"/>
      <c r="NE76" s="63"/>
      <c r="NF76" s="187"/>
      <c r="NG76" s="88"/>
      <c r="NH76" s="63"/>
      <c r="NI76" s="63"/>
      <c r="NJ76" s="187"/>
      <c r="NK76" s="88"/>
      <c r="NL76" s="63"/>
      <c r="NM76" s="63"/>
      <c r="NN76" s="187"/>
      <c r="NO76" s="88"/>
      <c r="NP76" s="63"/>
      <c r="NQ76" s="63"/>
      <c r="NR76" s="187"/>
      <c r="NS76" s="88"/>
      <c r="NT76" s="63"/>
      <c r="NU76" s="63"/>
      <c r="NV76" s="187"/>
      <c r="NW76" s="88"/>
      <c r="NX76" s="63"/>
      <c r="NY76" s="63"/>
      <c r="NZ76" s="187"/>
      <c r="OA76" s="88"/>
      <c r="OB76" s="63"/>
      <c r="OC76" s="63"/>
      <c r="OD76" s="63"/>
      <c r="OE76" s="88"/>
      <c r="OF76" s="63"/>
      <c r="OG76" s="63"/>
      <c r="OH76" s="63"/>
      <c r="OI76" s="88"/>
      <c r="OJ76" s="63"/>
      <c r="OK76" s="63"/>
      <c r="OL76" s="63"/>
      <c r="OM76" s="88"/>
      <c r="ON76" s="63"/>
      <c r="OO76" s="63"/>
      <c r="OP76" s="63"/>
      <c r="OQ76" s="198"/>
      <c r="OR76" s="63"/>
      <c r="OS76" s="63"/>
      <c r="OT76" s="63"/>
      <c r="OU76" s="88"/>
      <c r="OV76" s="63"/>
      <c r="OW76" s="63"/>
      <c r="OX76" s="63"/>
      <c r="OY76" s="198"/>
      <c r="OZ76" s="63"/>
      <c r="PA76" s="63"/>
      <c r="PB76" s="63"/>
      <c r="PC76" s="88"/>
      <c r="PD76" s="63"/>
      <c r="PE76" s="63"/>
      <c r="PF76" s="63"/>
      <c r="PG76" s="198"/>
      <c r="PH76" s="63"/>
      <c r="PI76" s="63"/>
      <c r="PJ76" s="63"/>
      <c r="PK76" s="88"/>
      <c r="PL76" s="63"/>
      <c r="PM76" s="63"/>
      <c r="PN76" s="63"/>
      <c r="PO76" s="198"/>
      <c r="PP76" s="63"/>
      <c r="PQ76" s="63"/>
      <c r="PR76" s="63"/>
      <c r="PS76" s="88"/>
      <c r="PT76" s="63"/>
      <c r="PU76" s="63"/>
      <c r="PV76" s="63"/>
      <c r="PW76" s="198"/>
      <c r="PX76" s="63"/>
      <c r="PY76" s="63"/>
      <c r="PZ76" s="63"/>
      <c r="QA76" s="88"/>
      <c r="QB76" s="63"/>
      <c r="QC76" s="63"/>
      <c r="QD76" s="63"/>
      <c r="QE76" s="198"/>
      <c r="QF76" s="63"/>
      <c r="QG76" s="63"/>
      <c r="QH76" s="63"/>
      <c r="QI76" s="88"/>
      <c r="QJ76" s="63"/>
      <c r="QK76" s="63"/>
      <c r="QL76" s="63"/>
      <c r="QM76" s="198"/>
      <c r="QN76" s="63"/>
      <c r="QO76" s="63"/>
      <c r="QP76" s="63"/>
      <c r="QQ76" s="198"/>
      <c r="QR76" s="63"/>
      <c r="QS76" s="63"/>
      <c r="QT76" s="63"/>
      <c r="QU76" s="198"/>
      <c r="QV76" s="63"/>
      <c r="QW76" s="63"/>
      <c r="QX76" s="63"/>
      <c r="QY76" s="198"/>
      <c r="QZ76" s="63"/>
      <c r="RA76" s="63"/>
      <c r="RB76" s="63"/>
      <c r="RC76" s="88"/>
      <c r="RD76" s="63"/>
      <c r="RE76" s="63"/>
      <c r="RF76" s="63"/>
      <c r="RG76" s="198"/>
      <c r="RH76" s="63"/>
      <c r="RI76" s="63"/>
      <c r="RJ76" s="63"/>
      <c r="RK76" s="88"/>
      <c r="RL76" s="63"/>
      <c r="RM76" s="63"/>
      <c r="RN76" s="63"/>
      <c r="RO76" s="198"/>
      <c r="RP76" s="63"/>
      <c r="RQ76" s="63"/>
      <c r="RR76" s="63"/>
      <c r="RS76" s="198"/>
      <c r="RT76" s="63"/>
      <c r="RU76" s="63"/>
      <c r="RV76" s="63"/>
      <c r="RW76" s="63"/>
      <c r="RX76" s="63"/>
      <c r="RY76" s="63"/>
      <c r="RZ76" s="63"/>
      <c r="SA76" s="88"/>
      <c r="SB76" s="63"/>
      <c r="SC76" s="63"/>
      <c r="SD76" s="63"/>
      <c r="SE76" s="198"/>
      <c r="SF76" s="63"/>
      <c r="SG76" s="63"/>
      <c r="SH76" s="63"/>
      <c r="SI76" s="198"/>
      <c r="SJ76" s="63"/>
      <c r="SK76" s="63"/>
      <c r="SL76" s="63"/>
      <c r="SM76" s="198"/>
      <c r="SN76" s="63"/>
      <c r="SO76" s="63"/>
      <c r="SP76" s="63"/>
      <c r="SQ76" s="198"/>
      <c r="SR76" s="63"/>
      <c r="SS76" s="63"/>
      <c r="ST76" s="63"/>
      <c r="SU76" s="198"/>
      <c r="SV76" s="63"/>
      <c r="SW76" s="63"/>
      <c r="SX76" s="63"/>
      <c r="SY76" s="198"/>
      <c r="SZ76" s="63"/>
      <c r="TA76" s="63"/>
      <c r="TB76" s="198"/>
      <c r="TC76" s="198"/>
      <c r="TD76" s="63"/>
      <c r="TE76" s="63"/>
      <c r="TF76" s="63"/>
      <c r="TG76" s="198"/>
      <c r="TH76" s="63"/>
      <c r="TI76" s="63"/>
      <c r="TJ76" s="89"/>
      <c r="TK76" s="198"/>
      <c r="TL76" s="63"/>
      <c r="TM76" s="63"/>
      <c r="TN76" s="89"/>
      <c r="TO76" s="198"/>
      <c r="TP76" s="63"/>
      <c r="TQ76" s="63"/>
      <c r="TR76" s="89"/>
      <c r="TS76" s="267"/>
      <c r="TT76" s="267"/>
      <c r="TU76" s="267"/>
      <c r="TV76" s="267"/>
      <c r="TW76" s="267"/>
      <c r="TX76" s="267"/>
      <c r="TY76" s="267"/>
    </row>
    <row r="77" spans="1:546" s="48" customFormat="1" outlineLevel="1" x14ac:dyDescent="0.2">
      <c r="A77" s="99" t="s">
        <v>406</v>
      </c>
      <c r="B77" s="100" t="s">
        <v>407</v>
      </c>
      <c r="C77" s="86">
        <f>C78+C79+C80+C81</f>
        <v>35962</v>
      </c>
      <c r="D77" s="61">
        <f t="shared" ref="D77:CJ77" si="1934">D78+D79+D80+D81</f>
        <v>33654</v>
      </c>
      <c r="E77" s="185">
        <f t="shared" si="1934"/>
        <v>26668.04</v>
      </c>
      <c r="F77" s="185">
        <f t="shared" ref="F77" si="1935">F78+F79+F80+F81</f>
        <v>26456.309999999998</v>
      </c>
      <c r="G77" s="86">
        <f t="shared" si="1934"/>
        <v>2700</v>
      </c>
      <c r="H77" s="61">
        <f t="shared" si="1934"/>
        <v>2000</v>
      </c>
      <c r="I77" s="61">
        <f t="shared" si="1934"/>
        <v>2435</v>
      </c>
      <c r="J77" s="61">
        <f t="shared" ref="J77" si="1936">J78+J79+J80+J81</f>
        <v>2435</v>
      </c>
      <c r="K77" s="86">
        <f t="shared" si="1934"/>
        <v>4500</v>
      </c>
      <c r="L77" s="61">
        <f t="shared" si="1934"/>
        <v>5000</v>
      </c>
      <c r="M77" s="61">
        <f t="shared" si="1934"/>
        <v>2124.1400000000003</v>
      </c>
      <c r="N77" s="61">
        <f t="shared" ref="N77" si="1937">N78+N79+N80+N81</f>
        <v>2124.1400000000003</v>
      </c>
      <c r="O77" s="86">
        <f t="shared" si="1934"/>
        <v>0</v>
      </c>
      <c r="P77" s="61">
        <f t="shared" si="1934"/>
        <v>0</v>
      </c>
      <c r="Q77" s="61">
        <f t="shared" si="1934"/>
        <v>0</v>
      </c>
      <c r="R77" s="61">
        <f t="shared" ref="R77" si="1938">R78+R79+R80+R81</f>
        <v>0</v>
      </c>
      <c r="S77" s="86">
        <f t="shared" si="1934"/>
        <v>0</v>
      </c>
      <c r="T77" s="61">
        <f t="shared" si="1934"/>
        <v>0</v>
      </c>
      <c r="U77" s="61">
        <f t="shared" si="1934"/>
        <v>0</v>
      </c>
      <c r="V77" s="61">
        <f t="shared" ref="V77" si="1939">V78+V79+V80+V81</f>
        <v>0</v>
      </c>
      <c r="W77" s="86">
        <f t="shared" si="1934"/>
        <v>0</v>
      </c>
      <c r="X77" s="61">
        <f t="shared" si="1934"/>
        <v>0</v>
      </c>
      <c r="Y77" s="61">
        <f t="shared" si="1934"/>
        <v>0</v>
      </c>
      <c r="Z77" s="61">
        <f t="shared" ref="Z77" si="1940">Z78+Z79+Z80+Z81</f>
        <v>0</v>
      </c>
      <c r="AA77" s="86">
        <f t="shared" si="1934"/>
        <v>0</v>
      </c>
      <c r="AB77" s="61">
        <f t="shared" si="1934"/>
        <v>0</v>
      </c>
      <c r="AC77" s="61">
        <f t="shared" si="1934"/>
        <v>0</v>
      </c>
      <c r="AD77" s="61">
        <f t="shared" ref="AD77" si="1941">AD78+AD79+AD80+AD81</f>
        <v>0</v>
      </c>
      <c r="AE77" s="86">
        <f t="shared" si="1934"/>
        <v>0</v>
      </c>
      <c r="AF77" s="61">
        <f t="shared" si="1934"/>
        <v>0</v>
      </c>
      <c r="AG77" s="61">
        <f t="shared" si="1934"/>
        <v>0</v>
      </c>
      <c r="AH77" s="61">
        <f t="shared" ref="AH77" si="1942">AH78+AH79+AH80+AH81</f>
        <v>0</v>
      </c>
      <c r="AI77" s="86">
        <f t="shared" si="1934"/>
        <v>0</v>
      </c>
      <c r="AJ77" s="61">
        <f t="shared" si="1934"/>
        <v>0</v>
      </c>
      <c r="AK77" s="61">
        <f t="shared" si="1934"/>
        <v>0</v>
      </c>
      <c r="AL77" s="61">
        <f t="shared" ref="AL77" si="1943">AL78+AL79+AL80+AL81</f>
        <v>0</v>
      </c>
      <c r="AM77" s="86">
        <f t="shared" si="1934"/>
        <v>0</v>
      </c>
      <c r="AN77" s="61">
        <f t="shared" si="1934"/>
        <v>0</v>
      </c>
      <c r="AO77" s="61">
        <f t="shared" si="1934"/>
        <v>0</v>
      </c>
      <c r="AP77" s="61">
        <f t="shared" ref="AP77" si="1944">AP78+AP79+AP80+AP81</f>
        <v>0</v>
      </c>
      <c r="AQ77" s="86">
        <f t="shared" si="1934"/>
        <v>0</v>
      </c>
      <c r="AR77" s="61">
        <f t="shared" si="1934"/>
        <v>0</v>
      </c>
      <c r="AS77" s="61">
        <f t="shared" si="1934"/>
        <v>0</v>
      </c>
      <c r="AT77" s="61">
        <f t="shared" ref="AT77" si="1945">AT78+AT79+AT80+AT81</f>
        <v>0</v>
      </c>
      <c r="AU77" s="86">
        <f t="shared" si="1934"/>
        <v>0</v>
      </c>
      <c r="AV77" s="61">
        <f t="shared" si="1934"/>
        <v>0</v>
      </c>
      <c r="AW77" s="61">
        <f t="shared" si="1934"/>
        <v>0</v>
      </c>
      <c r="AX77" s="61">
        <f t="shared" ref="AX77" si="1946">AX78+AX79+AX80+AX81</f>
        <v>0</v>
      </c>
      <c r="AY77" s="86">
        <f t="shared" si="1934"/>
        <v>0</v>
      </c>
      <c r="AZ77" s="61">
        <f t="shared" si="1934"/>
        <v>0</v>
      </c>
      <c r="BA77" s="61">
        <f t="shared" si="1934"/>
        <v>0</v>
      </c>
      <c r="BB77" s="61">
        <f t="shared" ref="BB77" si="1947">BB78+BB79+BB80+BB81</f>
        <v>0</v>
      </c>
      <c r="BC77" s="86">
        <f t="shared" si="1934"/>
        <v>0</v>
      </c>
      <c r="BD77" s="61">
        <f t="shared" si="1934"/>
        <v>0</v>
      </c>
      <c r="BE77" s="61">
        <f t="shared" si="1934"/>
        <v>0</v>
      </c>
      <c r="BF77" s="61">
        <f t="shared" ref="BF77" si="1948">BF78+BF79+BF80+BF81</f>
        <v>0</v>
      </c>
      <c r="BG77" s="86">
        <f t="shared" si="1934"/>
        <v>0</v>
      </c>
      <c r="BH77" s="61">
        <f t="shared" si="1934"/>
        <v>0</v>
      </c>
      <c r="BI77" s="61">
        <f t="shared" si="1934"/>
        <v>0</v>
      </c>
      <c r="BJ77" s="61">
        <f t="shared" ref="BJ77" si="1949">BJ78+BJ79+BJ80+BJ81</f>
        <v>0</v>
      </c>
      <c r="BK77" s="86">
        <f t="shared" si="1934"/>
        <v>0</v>
      </c>
      <c r="BL77" s="61">
        <f t="shared" si="1934"/>
        <v>0</v>
      </c>
      <c r="BM77" s="61">
        <f t="shared" si="1934"/>
        <v>0</v>
      </c>
      <c r="BN77" s="61">
        <f t="shared" ref="BN77" si="1950">BN78+BN79+BN80+BN81</f>
        <v>0</v>
      </c>
      <c r="BO77" s="86">
        <f t="shared" si="1934"/>
        <v>0</v>
      </c>
      <c r="BP77" s="61">
        <f t="shared" si="1934"/>
        <v>0</v>
      </c>
      <c r="BQ77" s="61">
        <f t="shared" si="1934"/>
        <v>0</v>
      </c>
      <c r="BR77" s="61">
        <f t="shared" ref="BR77" si="1951">BR78+BR79+BR80+BR81</f>
        <v>0</v>
      </c>
      <c r="BS77" s="86">
        <f t="shared" si="1934"/>
        <v>0</v>
      </c>
      <c r="BT77" s="61">
        <f t="shared" si="1934"/>
        <v>0</v>
      </c>
      <c r="BU77" s="61">
        <f t="shared" si="1934"/>
        <v>0</v>
      </c>
      <c r="BV77" s="61">
        <f t="shared" ref="BV77" si="1952">BV78+BV79+BV80+BV81</f>
        <v>0</v>
      </c>
      <c r="BW77" s="86">
        <f t="shared" si="1934"/>
        <v>0</v>
      </c>
      <c r="BX77" s="61">
        <f t="shared" si="1934"/>
        <v>0</v>
      </c>
      <c r="BY77" s="61">
        <f t="shared" si="1934"/>
        <v>0</v>
      </c>
      <c r="BZ77" s="61">
        <f t="shared" ref="BZ77" si="1953">BZ78+BZ79+BZ80+BZ81</f>
        <v>0</v>
      </c>
      <c r="CA77" s="86">
        <f t="shared" si="1934"/>
        <v>0</v>
      </c>
      <c r="CB77" s="61">
        <f t="shared" si="1934"/>
        <v>0</v>
      </c>
      <c r="CC77" s="61">
        <f t="shared" si="1934"/>
        <v>0</v>
      </c>
      <c r="CD77" s="61">
        <f t="shared" ref="CD77" si="1954">CD78+CD79+CD80+CD81</f>
        <v>0</v>
      </c>
      <c r="CE77" s="86">
        <f t="shared" si="1934"/>
        <v>0</v>
      </c>
      <c r="CF77" s="61">
        <f t="shared" si="1934"/>
        <v>0</v>
      </c>
      <c r="CG77" s="61">
        <f t="shared" si="1934"/>
        <v>0</v>
      </c>
      <c r="CH77" s="61">
        <f t="shared" ref="CH77" si="1955">CH78+CH79+CH80+CH81</f>
        <v>0</v>
      </c>
      <c r="CI77" s="86">
        <f t="shared" si="1934"/>
        <v>0</v>
      </c>
      <c r="CJ77" s="61">
        <f t="shared" si="1934"/>
        <v>0</v>
      </c>
      <c r="CK77" s="61">
        <f t="shared" ref="CK77:FQ77" si="1956">CK78+CK79+CK80+CK81</f>
        <v>0</v>
      </c>
      <c r="CL77" s="61">
        <f t="shared" ref="CL77" si="1957">CL78+CL79+CL80+CL81</f>
        <v>0</v>
      </c>
      <c r="CM77" s="86">
        <f t="shared" si="1956"/>
        <v>0</v>
      </c>
      <c r="CN77" s="61">
        <f t="shared" si="1956"/>
        <v>0</v>
      </c>
      <c r="CO77" s="61">
        <f t="shared" si="1956"/>
        <v>0</v>
      </c>
      <c r="CP77" s="61">
        <f t="shared" ref="CP77" si="1958">CP78+CP79+CP80+CP81</f>
        <v>0</v>
      </c>
      <c r="CQ77" s="86">
        <f t="shared" si="1956"/>
        <v>0</v>
      </c>
      <c r="CR77" s="61">
        <f t="shared" si="1956"/>
        <v>0</v>
      </c>
      <c r="CS77" s="61">
        <f t="shared" si="1956"/>
        <v>0</v>
      </c>
      <c r="CT77" s="61">
        <f t="shared" ref="CT77" si="1959">CT78+CT79+CT80+CT81</f>
        <v>0</v>
      </c>
      <c r="CU77" s="86">
        <f t="shared" si="1956"/>
        <v>0</v>
      </c>
      <c r="CV77" s="61">
        <f t="shared" si="1956"/>
        <v>0</v>
      </c>
      <c r="CW77" s="61">
        <f t="shared" si="1956"/>
        <v>0</v>
      </c>
      <c r="CX77" s="61">
        <f t="shared" ref="CX77" si="1960">CX78+CX79+CX80+CX81</f>
        <v>0</v>
      </c>
      <c r="CY77" s="86">
        <f t="shared" si="1956"/>
        <v>1000</v>
      </c>
      <c r="CZ77" s="61">
        <f t="shared" si="1956"/>
        <v>440</v>
      </c>
      <c r="DA77" s="61">
        <f t="shared" si="1956"/>
        <v>348.8</v>
      </c>
      <c r="DB77" s="61">
        <f t="shared" ref="DB77" si="1961">DB78+DB79+DB80+DB81</f>
        <v>348.8</v>
      </c>
      <c r="DC77" s="86">
        <f t="shared" si="1956"/>
        <v>0</v>
      </c>
      <c r="DD77" s="61">
        <f t="shared" si="1956"/>
        <v>0</v>
      </c>
      <c r="DE77" s="61">
        <f t="shared" si="1956"/>
        <v>0</v>
      </c>
      <c r="DF77" s="61">
        <f t="shared" ref="DF77" si="1962">DF78+DF79+DF80+DF81</f>
        <v>0</v>
      </c>
      <c r="DG77" s="86">
        <f t="shared" si="1956"/>
        <v>150</v>
      </c>
      <c r="DH77" s="61">
        <f t="shared" si="1956"/>
        <v>110</v>
      </c>
      <c r="DI77" s="61">
        <f t="shared" si="1956"/>
        <v>473.48</v>
      </c>
      <c r="DJ77" s="61">
        <f t="shared" ref="DJ77" si="1963">DJ78+DJ79+DJ80+DJ81</f>
        <v>473.48</v>
      </c>
      <c r="DK77" s="86">
        <f t="shared" si="1956"/>
        <v>0</v>
      </c>
      <c r="DL77" s="61">
        <f t="shared" si="1956"/>
        <v>0</v>
      </c>
      <c r="DM77" s="61">
        <f t="shared" si="1956"/>
        <v>0</v>
      </c>
      <c r="DN77" s="61">
        <f t="shared" ref="DN77" si="1964">DN78+DN79+DN80+DN81</f>
        <v>0</v>
      </c>
      <c r="DO77" s="86">
        <f t="shared" si="1956"/>
        <v>0</v>
      </c>
      <c r="DP77" s="61">
        <f t="shared" si="1956"/>
        <v>0</v>
      </c>
      <c r="DQ77" s="61">
        <f t="shared" si="1956"/>
        <v>0</v>
      </c>
      <c r="DR77" s="61">
        <f t="shared" ref="DR77" si="1965">DR78+DR79+DR80+DR81</f>
        <v>0</v>
      </c>
      <c r="DS77" s="86">
        <f t="shared" si="1956"/>
        <v>0</v>
      </c>
      <c r="DT77" s="61">
        <f t="shared" si="1956"/>
        <v>0</v>
      </c>
      <c r="DU77" s="61">
        <f t="shared" si="1956"/>
        <v>0</v>
      </c>
      <c r="DV77" s="61">
        <f t="shared" ref="DV77" si="1966">DV78+DV79+DV80+DV81</f>
        <v>0</v>
      </c>
      <c r="DW77" s="86">
        <f t="shared" si="1956"/>
        <v>0</v>
      </c>
      <c r="DX77" s="61">
        <f t="shared" si="1956"/>
        <v>0</v>
      </c>
      <c r="DY77" s="61">
        <f t="shared" si="1956"/>
        <v>0</v>
      </c>
      <c r="DZ77" s="61">
        <f t="shared" ref="DZ77" si="1967">DZ78+DZ79+DZ80+DZ81</f>
        <v>0</v>
      </c>
      <c r="EA77" s="86">
        <f t="shared" si="1956"/>
        <v>0</v>
      </c>
      <c r="EB77" s="61">
        <f t="shared" si="1956"/>
        <v>0</v>
      </c>
      <c r="EC77" s="61">
        <f t="shared" si="1956"/>
        <v>0</v>
      </c>
      <c r="ED77" s="61">
        <f t="shared" ref="ED77" si="1968">ED78+ED79+ED80+ED81</f>
        <v>0</v>
      </c>
      <c r="EE77" s="86">
        <f t="shared" si="1956"/>
        <v>0</v>
      </c>
      <c r="EF77" s="61">
        <f t="shared" si="1956"/>
        <v>0</v>
      </c>
      <c r="EG77" s="61">
        <f t="shared" si="1956"/>
        <v>0</v>
      </c>
      <c r="EH77" s="61">
        <f t="shared" ref="EH77" si="1969">EH78+EH79+EH80+EH81</f>
        <v>0</v>
      </c>
      <c r="EI77" s="86">
        <f t="shared" si="1956"/>
        <v>0</v>
      </c>
      <c r="EJ77" s="61">
        <f t="shared" si="1956"/>
        <v>0</v>
      </c>
      <c r="EK77" s="61">
        <f t="shared" si="1956"/>
        <v>0</v>
      </c>
      <c r="EL77" s="61">
        <f t="shared" ref="EL77" si="1970">EL78+EL79+EL80+EL81</f>
        <v>0</v>
      </c>
      <c r="EM77" s="86">
        <f t="shared" si="1956"/>
        <v>0</v>
      </c>
      <c r="EN77" s="61">
        <f t="shared" si="1956"/>
        <v>0</v>
      </c>
      <c r="EO77" s="61">
        <f t="shared" si="1956"/>
        <v>0</v>
      </c>
      <c r="EP77" s="61">
        <f t="shared" ref="EP77" si="1971">EP78+EP79+EP80+EP81</f>
        <v>0</v>
      </c>
      <c r="EQ77" s="86">
        <f t="shared" si="1956"/>
        <v>0</v>
      </c>
      <c r="ER77" s="61">
        <f t="shared" si="1956"/>
        <v>0</v>
      </c>
      <c r="ES77" s="61">
        <f t="shared" si="1956"/>
        <v>0</v>
      </c>
      <c r="ET77" s="61">
        <f t="shared" ref="ET77" si="1972">ET78+ET79+ET80+ET81</f>
        <v>0</v>
      </c>
      <c r="EU77" s="86">
        <f t="shared" si="1956"/>
        <v>0</v>
      </c>
      <c r="EV77" s="61">
        <f t="shared" si="1956"/>
        <v>0</v>
      </c>
      <c r="EW77" s="61">
        <f t="shared" si="1956"/>
        <v>0</v>
      </c>
      <c r="EX77" s="61">
        <f t="shared" ref="EX77" si="1973">EX78+EX79+EX80+EX81</f>
        <v>0</v>
      </c>
      <c r="EY77" s="86">
        <f t="shared" si="1956"/>
        <v>0</v>
      </c>
      <c r="EZ77" s="61">
        <f t="shared" si="1956"/>
        <v>0</v>
      </c>
      <c r="FA77" s="61">
        <f t="shared" si="1956"/>
        <v>0</v>
      </c>
      <c r="FB77" s="61">
        <f t="shared" ref="FB77" si="1974">FB78+FB79+FB80+FB81</f>
        <v>0</v>
      </c>
      <c r="FC77" s="86">
        <f t="shared" si="1956"/>
        <v>0</v>
      </c>
      <c r="FD77" s="61">
        <f t="shared" si="1956"/>
        <v>0</v>
      </c>
      <c r="FE77" s="61">
        <f t="shared" si="1956"/>
        <v>0</v>
      </c>
      <c r="FF77" s="61">
        <f t="shared" ref="FF77" si="1975">FF78+FF79+FF80+FF81</f>
        <v>0</v>
      </c>
      <c r="FG77" s="86">
        <f t="shared" si="1956"/>
        <v>0</v>
      </c>
      <c r="FH77" s="61">
        <f t="shared" si="1956"/>
        <v>0</v>
      </c>
      <c r="FI77" s="61">
        <f t="shared" si="1956"/>
        <v>0</v>
      </c>
      <c r="FJ77" s="61">
        <f t="shared" ref="FJ77" si="1976">FJ78+FJ79+FJ80+FJ81</f>
        <v>0</v>
      </c>
      <c r="FK77" s="86">
        <f t="shared" si="1956"/>
        <v>0</v>
      </c>
      <c r="FL77" s="61">
        <f t="shared" si="1956"/>
        <v>0</v>
      </c>
      <c r="FM77" s="61">
        <f t="shared" si="1956"/>
        <v>0</v>
      </c>
      <c r="FN77" s="61">
        <f t="shared" ref="FN77" si="1977">FN78+FN79+FN80+FN81</f>
        <v>0</v>
      </c>
      <c r="FO77" s="86">
        <f t="shared" si="1956"/>
        <v>0</v>
      </c>
      <c r="FP77" s="61">
        <f t="shared" si="1956"/>
        <v>0</v>
      </c>
      <c r="FQ77" s="61">
        <f t="shared" si="1956"/>
        <v>0</v>
      </c>
      <c r="FR77" s="61">
        <f t="shared" ref="FR77" si="1978">FR78+FR79+FR80+FR81</f>
        <v>0</v>
      </c>
      <c r="FS77" s="197">
        <f t="shared" ref="FS77:IY77" si="1979">FS78+FS79+FS80+FS81</f>
        <v>0</v>
      </c>
      <c r="FT77" s="86">
        <f t="shared" si="1979"/>
        <v>0</v>
      </c>
      <c r="FU77" s="86">
        <f t="shared" si="1979"/>
        <v>0</v>
      </c>
      <c r="FV77" s="189">
        <f t="shared" ref="FV77" si="1980">FV78+FV79+FV80+FV81</f>
        <v>0</v>
      </c>
      <c r="FW77" s="86">
        <f t="shared" si="1979"/>
        <v>0</v>
      </c>
      <c r="FX77" s="61">
        <f t="shared" si="1979"/>
        <v>0</v>
      </c>
      <c r="FY77" s="61">
        <f t="shared" si="1979"/>
        <v>0</v>
      </c>
      <c r="FZ77" s="185">
        <f t="shared" ref="FZ77" si="1981">FZ78+FZ79+FZ80+FZ81</f>
        <v>0</v>
      </c>
      <c r="GA77" s="86">
        <f t="shared" si="1979"/>
        <v>0</v>
      </c>
      <c r="GB77" s="61">
        <f t="shared" si="1979"/>
        <v>0</v>
      </c>
      <c r="GC77" s="61">
        <f t="shared" si="1979"/>
        <v>0</v>
      </c>
      <c r="GD77" s="185">
        <f t="shared" ref="GD77" si="1982">GD78+GD79+GD80+GD81</f>
        <v>0</v>
      </c>
      <c r="GE77" s="86">
        <f t="shared" si="1979"/>
        <v>0</v>
      </c>
      <c r="GF77" s="61">
        <f t="shared" si="1979"/>
        <v>0</v>
      </c>
      <c r="GG77" s="61">
        <f t="shared" si="1979"/>
        <v>0</v>
      </c>
      <c r="GH77" s="185">
        <f t="shared" ref="GH77" si="1983">GH78+GH79+GH80+GH81</f>
        <v>0</v>
      </c>
      <c r="GI77" s="86">
        <f t="shared" si="1979"/>
        <v>1510</v>
      </c>
      <c r="GJ77" s="61">
        <f t="shared" si="1979"/>
        <v>1800</v>
      </c>
      <c r="GK77" s="61">
        <f t="shared" si="1979"/>
        <v>3682.4700000000003</v>
      </c>
      <c r="GL77" s="185">
        <f t="shared" ref="GL77" si="1984">GL78+GL79+GL80+GL81</f>
        <v>3605.07</v>
      </c>
      <c r="GM77" s="86">
        <f t="shared" si="1979"/>
        <v>0</v>
      </c>
      <c r="GN77" s="61">
        <f t="shared" si="1979"/>
        <v>0</v>
      </c>
      <c r="GO77" s="61">
        <f t="shared" si="1979"/>
        <v>0</v>
      </c>
      <c r="GP77" s="61">
        <f t="shared" ref="GP77" si="1985">GP78+GP79+GP80+GP81</f>
        <v>0</v>
      </c>
      <c r="GQ77" s="86">
        <f t="shared" si="1979"/>
        <v>0</v>
      </c>
      <c r="GR77" s="61">
        <f t="shared" si="1979"/>
        <v>0</v>
      </c>
      <c r="GS77" s="61">
        <f t="shared" si="1979"/>
        <v>0</v>
      </c>
      <c r="GT77" s="61">
        <f t="shared" ref="GT77" si="1986">GT78+GT79+GT80+GT81</f>
        <v>0</v>
      </c>
      <c r="GU77" s="86">
        <f t="shared" si="1979"/>
        <v>100</v>
      </c>
      <c r="GV77" s="61">
        <f t="shared" si="1979"/>
        <v>100</v>
      </c>
      <c r="GW77" s="61">
        <f t="shared" si="1979"/>
        <v>0</v>
      </c>
      <c r="GX77" s="61">
        <f t="shared" ref="GX77" si="1987">GX78+GX79+GX80+GX81</f>
        <v>0</v>
      </c>
      <c r="GY77" s="86">
        <f t="shared" si="1979"/>
        <v>500</v>
      </c>
      <c r="GZ77" s="61">
        <f t="shared" si="1979"/>
        <v>200</v>
      </c>
      <c r="HA77" s="61">
        <f t="shared" si="1979"/>
        <v>89.8</v>
      </c>
      <c r="HB77" s="61">
        <f t="shared" ref="HB77" si="1988">HB78+HB79+HB80+HB81</f>
        <v>89.8</v>
      </c>
      <c r="HC77" s="86">
        <f t="shared" si="1979"/>
        <v>1080</v>
      </c>
      <c r="HD77" s="61">
        <f t="shared" si="1979"/>
        <v>700</v>
      </c>
      <c r="HE77" s="61">
        <f t="shared" si="1979"/>
        <v>639.20000000000005</v>
      </c>
      <c r="HF77" s="61">
        <f t="shared" ref="HF77" si="1989">HF78+HF79+HF80+HF81</f>
        <v>639.20000000000005</v>
      </c>
      <c r="HG77" s="86">
        <f t="shared" si="1979"/>
        <v>400</v>
      </c>
      <c r="HH77" s="61">
        <f t="shared" si="1979"/>
        <v>200</v>
      </c>
      <c r="HI77" s="61">
        <f t="shared" si="1979"/>
        <v>0</v>
      </c>
      <c r="HJ77" s="61">
        <f t="shared" ref="HJ77" si="1990">HJ78+HJ79+HJ80+HJ81</f>
        <v>0</v>
      </c>
      <c r="HK77" s="86">
        <f t="shared" si="1979"/>
        <v>550</v>
      </c>
      <c r="HL77" s="61">
        <f t="shared" si="1979"/>
        <v>550</v>
      </c>
      <c r="HM77" s="61">
        <f t="shared" si="1979"/>
        <v>330</v>
      </c>
      <c r="HN77" s="61">
        <f t="shared" ref="HN77" si="1991">HN78+HN79+HN80+HN81</f>
        <v>330</v>
      </c>
      <c r="HO77" s="86">
        <f t="shared" si="1979"/>
        <v>70</v>
      </c>
      <c r="HP77" s="61">
        <f t="shared" si="1979"/>
        <v>70</v>
      </c>
      <c r="HQ77" s="61">
        <f t="shared" si="1979"/>
        <v>0</v>
      </c>
      <c r="HR77" s="61">
        <f t="shared" ref="HR77" si="1992">HR78+HR79+HR80+HR81</f>
        <v>0</v>
      </c>
      <c r="HS77" s="86">
        <f t="shared" si="1979"/>
        <v>200</v>
      </c>
      <c r="HT77" s="61">
        <f t="shared" si="1979"/>
        <v>200</v>
      </c>
      <c r="HU77" s="61">
        <f t="shared" si="1979"/>
        <v>235</v>
      </c>
      <c r="HV77" s="61">
        <f t="shared" ref="HV77" si="1993">HV78+HV79+HV80+HV81</f>
        <v>210</v>
      </c>
      <c r="HW77" s="86">
        <f t="shared" si="1979"/>
        <v>100</v>
      </c>
      <c r="HX77" s="61">
        <f t="shared" si="1979"/>
        <v>100</v>
      </c>
      <c r="HY77" s="61">
        <f t="shared" si="1979"/>
        <v>0</v>
      </c>
      <c r="HZ77" s="61">
        <f t="shared" ref="HZ77" si="1994">HZ78+HZ79+HZ80+HZ81</f>
        <v>0</v>
      </c>
      <c r="IA77" s="86">
        <f t="shared" si="1979"/>
        <v>200</v>
      </c>
      <c r="IB77" s="61">
        <f t="shared" si="1979"/>
        <v>200</v>
      </c>
      <c r="IC77" s="61">
        <f t="shared" si="1979"/>
        <v>130</v>
      </c>
      <c r="ID77" s="61">
        <f t="shared" ref="ID77" si="1995">ID78+ID79+ID80+ID81</f>
        <v>130</v>
      </c>
      <c r="IE77" s="86">
        <f t="shared" si="1979"/>
        <v>500</v>
      </c>
      <c r="IF77" s="61">
        <f t="shared" si="1979"/>
        <v>250</v>
      </c>
      <c r="IG77" s="61">
        <f t="shared" si="1979"/>
        <v>110</v>
      </c>
      <c r="IH77" s="61">
        <f t="shared" ref="IH77" si="1996">IH78+IH79+IH80+IH81</f>
        <v>110</v>
      </c>
      <c r="II77" s="86">
        <f t="shared" si="1979"/>
        <v>250</v>
      </c>
      <c r="IJ77" s="61">
        <f t="shared" si="1979"/>
        <v>250</v>
      </c>
      <c r="IK77" s="61">
        <f t="shared" si="1979"/>
        <v>0</v>
      </c>
      <c r="IL77" s="61">
        <f t="shared" ref="IL77" si="1997">IL78+IL79+IL80+IL81</f>
        <v>0</v>
      </c>
      <c r="IM77" s="86">
        <f t="shared" si="1979"/>
        <v>500</v>
      </c>
      <c r="IN77" s="61">
        <f t="shared" si="1979"/>
        <v>250</v>
      </c>
      <c r="IO77" s="61">
        <f t="shared" si="1979"/>
        <v>85</v>
      </c>
      <c r="IP77" s="61">
        <f t="shared" ref="IP77" si="1998">IP78+IP79+IP80+IP81</f>
        <v>85</v>
      </c>
      <c r="IQ77" s="86">
        <f t="shared" si="1979"/>
        <v>0</v>
      </c>
      <c r="IR77" s="61">
        <f t="shared" si="1979"/>
        <v>0</v>
      </c>
      <c r="IS77" s="61">
        <f t="shared" si="1979"/>
        <v>0</v>
      </c>
      <c r="IT77" s="61">
        <f t="shared" ref="IT77" si="1999">IT78+IT79+IT80+IT81</f>
        <v>0</v>
      </c>
      <c r="IU77" s="86">
        <f t="shared" si="1979"/>
        <v>0</v>
      </c>
      <c r="IV77" s="61">
        <f t="shared" si="1979"/>
        <v>0</v>
      </c>
      <c r="IW77" s="61">
        <f t="shared" si="1979"/>
        <v>0</v>
      </c>
      <c r="IX77" s="61">
        <f t="shared" ref="IX77" si="2000">IX78+IX79+IX80+IX81</f>
        <v>0</v>
      </c>
      <c r="IY77" s="86">
        <f t="shared" si="1979"/>
        <v>0</v>
      </c>
      <c r="IZ77" s="61">
        <f t="shared" ref="IZ77:MF77" si="2001">IZ78+IZ79+IZ80+IZ81</f>
        <v>0</v>
      </c>
      <c r="JA77" s="61">
        <f t="shared" si="2001"/>
        <v>0</v>
      </c>
      <c r="JB77" s="61">
        <f t="shared" ref="JB77" si="2002">JB78+JB79+JB80+JB81</f>
        <v>0</v>
      </c>
      <c r="JC77" s="86">
        <f t="shared" si="2001"/>
        <v>0</v>
      </c>
      <c r="JD77" s="61">
        <f t="shared" si="2001"/>
        <v>0</v>
      </c>
      <c r="JE77" s="61">
        <f t="shared" si="2001"/>
        <v>0</v>
      </c>
      <c r="JF77" s="61">
        <f t="shared" ref="JF77" si="2003">JF78+JF79+JF80+JF81</f>
        <v>0</v>
      </c>
      <c r="JG77" s="86">
        <f t="shared" si="2001"/>
        <v>0</v>
      </c>
      <c r="JH77" s="61">
        <f t="shared" si="2001"/>
        <v>0</v>
      </c>
      <c r="JI77" s="61">
        <f t="shared" si="2001"/>
        <v>0</v>
      </c>
      <c r="JJ77" s="61">
        <f t="shared" ref="JJ77" si="2004">JJ78+JJ79+JJ80+JJ81</f>
        <v>0</v>
      </c>
      <c r="JK77" s="86">
        <f t="shared" si="2001"/>
        <v>0</v>
      </c>
      <c r="JL77" s="61">
        <f t="shared" si="2001"/>
        <v>0</v>
      </c>
      <c r="JM77" s="61">
        <f t="shared" si="2001"/>
        <v>0</v>
      </c>
      <c r="JN77" s="61">
        <f t="shared" ref="JN77" si="2005">JN78+JN79+JN80+JN81</f>
        <v>0</v>
      </c>
      <c r="JO77" s="86">
        <f t="shared" si="2001"/>
        <v>0</v>
      </c>
      <c r="JP77" s="61">
        <f t="shared" si="2001"/>
        <v>0</v>
      </c>
      <c r="JQ77" s="61">
        <f t="shared" si="2001"/>
        <v>0</v>
      </c>
      <c r="JR77" s="61">
        <f t="shared" ref="JR77" si="2006">JR78+JR79+JR80+JR81</f>
        <v>0</v>
      </c>
      <c r="JS77" s="86">
        <f t="shared" si="2001"/>
        <v>0</v>
      </c>
      <c r="JT77" s="61">
        <f t="shared" si="2001"/>
        <v>0</v>
      </c>
      <c r="JU77" s="61">
        <f t="shared" si="2001"/>
        <v>0</v>
      </c>
      <c r="JV77" s="61">
        <f t="shared" ref="JV77" si="2007">JV78+JV79+JV80+JV81</f>
        <v>0</v>
      </c>
      <c r="JW77" s="61">
        <f t="shared" si="2001"/>
        <v>0</v>
      </c>
      <c r="JX77" s="61">
        <f t="shared" si="2001"/>
        <v>0</v>
      </c>
      <c r="JY77" s="61">
        <f t="shared" si="2001"/>
        <v>0</v>
      </c>
      <c r="JZ77" s="61">
        <f t="shared" ref="JZ77" si="2008">JZ78+JZ79+JZ80+JZ81</f>
        <v>0</v>
      </c>
      <c r="KA77" s="86">
        <f t="shared" si="2001"/>
        <v>2130</v>
      </c>
      <c r="KB77" s="61">
        <f t="shared" si="2001"/>
        <v>2200</v>
      </c>
      <c r="KC77" s="61">
        <f t="shared" si="2001"/>
        <v>1480.49</v>
      </c>
      <c r="KD77" s="185">
        <f t="shared" ref="KD77" si="2009">KD78+KD79+KD80+KD81</f>
        <v>1480.49</v>
      </c>
      <c r="KE77" s="86">
        <f t="shared" si="2001"/>
        <v>500</v>
      </c>
      <c r="KF77" s="61">
        <f t="shared" si="2001"/>
        <v>300</v>
      </c>
      <c r="KG77" s="61">
        <f t="shared" si="2001"/>
        <v>476.9</v>
      </c>
      <c r="KH77" s="185">
        <f t="shared" ref="KH77" si="2010">KH78+KH79+KH80+KH81</f>
        <v>476.9</v>
      </c>
      <c r="KI77" s="86">
        <f t="shared" si="2001"/>
        <v>150</v>
      </c>
      <c r="KJ77" s="61">
        <f t="shared" si="2001"/>
        <v>150</v>
      </c>
      <c r="KK77" s="61">
        <f t="shared" si="2001"/>
        <v>54</v>
      </c>
      <c r="KL77" s="185">
        <f t="shared" ref="KL77" si="2011">KL78+KL79+KL80+KL81</f>
        <v>54</v>
      </c>
      <c r="KM77" s="86">
        <f t="shared" si="2001"/>
        <v>550</v>
      </c>
      <c r="KN77" s="61">
        <f t="shared" si="2001"/>
        <v>550</v>
      </c>
      <c r="KO77" s="61">
        <f t="shared" si="2001"/>
        <v>342</v>
      </c>
      <c r="KP77" s="185">
        <f t="shared" ref="KP77" si="2012">KP78+KP79+KP80+KP81</f>
        <v>342</v>
      </c>
      <c r="KQ77" s="86">
        <f t="shared" si="2001"/>
        <v>0</v>
      </c>
      <c r="KR77" s="61">
        <f t="shared" si="2001"/>
        <v>0</v>
      </c>
      <c r="KS77" s="61">
        <f t="shared" si="2001"/>
        <v>40</v>
      </c>
      <c r="KT77" s="185">
        <f t="shared" ref="KT77" si="2013">KT78+KT79+KT80+KT81</f>
        <v>40</v>
      </c>
      <c r="KU77" s="86">
        <f t="shared" si="2001"/>
        <v>0</v>
      </c>
      <c r="KV77" s="61">
        <f t="shared" si="2001"/>
        <v>0</v>
      </c>
      <c r="KW77" s="61">
        <f t="shared" si="2001"/>
        <v>0</v>
      </c>
      <c r="KX77" s="185">
        <f t="shared" ref="KX77" si="2014">KX78+KX79+KX80+KX81</f>
        <v>0</v>
      </c>
      <c r="KY77" s="86">
        <f t="shared" si="2001"/>
        <v>0</v>
      </c>
      <c r="KZ77" s="61">
        <f t="shared" si="2001"/>
        <v>0</v>
      </c>
      <c r="LA77" s="61">
        <f t="shared" si="2001"/>
        <v>0</v>
      </c>
      <c r="LB77" s="185">
        <f t="shared" ref="LB77" si="2015">LB78+LB79+LB80+LB81</f>
        <v>0</v>
      </c>
      <c r="LC77" s="86">
        <f t="shared" si="2001"/>
        <v>0</v>
      </c>
      <c r="LD77" s="61">
        <f t="shared" si="2001"/>
        <v>0</v>
      </c>
      <c r="LE77" s="61">
        <f t="shared" si="2001"/>
        <v>0</v>
      </c>
      <c r="LF77" s="185">
        <f t="shared" ref="LF77" si="2016">LF78+LF79+LF80+LF81</f>
        <v>0</v>
      </c>
      <c r="LG77" s="86">
        <f t="shared" si="2001"/>
        <v>1560</v>
      </c>
      <c r="LH77" s="61">
        <f t="shared" si="2001"/>
        <v>1560</v>
      </c>
      <c r="LI77" s="61">
        <f t="shared" si="2001"/>
        <v>1544.6899999999998</v>
      </c>
      <c r="LJ77" s="185">
        <f t="shared" ref="LJ77" si="2017">LJ78+LJ79+LJ80+LJ81</f>
        <v>1524.6699999999998</v>
      </c>
      <c r="LK77" s="86">
        <f t="shared" si="2001"/>
        <v>1479</v>
      </c>
      <c r="LL77" s="61">
        <f t="shared" si="2001"/>
        <v>1479</v>
      </c>
      <c r="LM77" s="61">
        <f t="shared" si="2001"/>
        <v>1479</v>
      </c>
      <c r="LN77" s="185">
        <f t="shared" ref="LN77" si="2018">LN78+LN79+LN80+LN81</f>
        <v>1479</v>
      </c>
      <c r="LO77" s="86">
        <f t="shared" si="2001"/>
        <v>100</v>
      </c>
      <c r="LP77" s="61">
        <f t="shared" si="2001"/>
        <v>100</v>
      </c>
      <c r="LQ77" s="61">
        <f t="shared" si="2001"/>
        <v>0</v>
      </c>
      <c r="LR77" s="185">
        <f t="shared" ref="LR77" si="2019">LR78+LR79+LR80+LR81</f>
        <v>0</v>
      </c>
      <c r="LS77" s="86">
        <f t="shared" si="2001"/>
        <v>1173</v>
      </c>
      <c r="LT77" s="61">
        <f t="shared" si="2001"/>
        <v>1173</v>
      </c>
      <c r="LU77" s="61">
        <f t="shared" si="2001"/>
        <v>868</v>
      </c>
      <c r="LV77" s="185">
        <f t="shared" ref="LV77" si="2020">LV78+LV79+LV80+LV81</f>
        <v>868</v>
      </c>
      <c r="LW77" s="86">
        <f t="shared" si="2001"/>
        <v>960</v>
      </c>
      <c r="LX77" s="61">
        <f t="shared" si="2001"/>
        <v>960</v>
      </c>
      <c r="LY77" s="61">
        <f t="shared" si="2001"/>
        <v>995.49</v>
      </c>
      <c r="LZ77" s="185">
        <f t="shared" ref="LZ77" si="2021">LZ78+LZ79+LZ80+LZ81</f>
        <v>995.49</v>
      </c>
      <c r="MA77" s="86">
        <f t="shared" si="2001"/>
        <v>0</v>
      </c>
      <c r="MB77" s="61">
        <f t="shared" si="2001"/>
        <v>0</v>
      </c>
      <c r="MC77" s="61">
        <f t="shared" si="2001"/>
        <v>0</v>
      </c>
      <c r="MD77" s="185">
        <f t="shared" ref="MD77" si="2022">MD78+MD79+MD80+MD81</f>
        <v>0</v>
      </c>
      <c r="ME77" s="86">
        <f t="shared" si="2001"/>
        <v>2000</v>
      </c>
      <c r="MF77" s="61">
        <f t="shared" si="2001"/>
        <v>2000</v>
      </c>
      <c r="MG77" s="61">
        <f t="shared" ref="MG77:PM77" si="2023">MG78+MG79+MG80+MG81</f>
        <v>961.31999999999994</v>
      </c>
      <c r="MH77" s="185">
        <f t="shared" ref="MH77" si="2024">MH78+MH79+MH80+MH81</f>
        <v>961.31999999999994</v>
      </c>
      <c r="MI77" s="86">
        <f t="shared" si="2023"/>
        <v>0</v>
      </c>
      <c r="MJ77" s="61">
        <f t="shared" si="2023"/>
        <v>0</v>
      </c>
      <c r="MK77" s="61">
        <f t="shared" si="2023"/>
        <v>0</v>
      </c>
      <c r="ML77" s="185">
        <f t="shared" ref="ML77" si="2025">ML78+ML79+ML80+ML81</f>
        <v>0</v>
      </c>
      <c r="MM77" s="86">
        <f t="shared" si="2023"/>
        <v>0</v>
      </c>
      <c r="MN77" s="61">
        <f t="shared" si="2023"/>
        <v>0</v>
      </c>
      <c r="MO77" s="61">
        <f t="shared" si="2023"/>
        <v>0</v>
      </c>
      <c r="MP77" s="185">
        <f t="shared" ref="MP77" si="2026">MP78+MP79+MP80+MP81</f>
        <v>0</v>
      </c>
      <c r="MQ77" s="86">
        <f t="shared" si="2023"/>
        <v>0</v>
      </c>
      <c r="MR77" s="61">
        <f t="shared" si="2023"/>
        <v>0</v>
      </c>
      <c r="MS77" s="61">
        <f t="shared" si="2023"/>
        <v>0</v>
      </c>
      <c r="MT77" s="185">
        <f t="shared" ref="MT77" si="2027">MT78+MT79+MT80+MT81</f>
        <v>0</v>
      </c>
      <c r="MU77" s="86">
        <f t="shared" si="2023"/>
        <v>0</v>
      </c>
      <c r="MV77" s="61">
        <f t="shared" si="2023"/>
        <v>0</v>
      </c>
      <c r="MW77" s="61">
        <f t="shared" si="2023"/>
        <v>0</v>
      </c>
      <c r="MX77" s="185">
        <f t="shared" ref="MX77" si="2028">MX78+MX79+MX80+MX81</f>
        <v>0</v>
      </c>
      <c r="MY77" s="86">
        <f t="shared" si="2023"/>
        <v>5600</v>
      </c>
      <c r="MZ77" s="61">
        <f t="shared" si="2023"/>
        <v>5672</v>
      </c>
      <c r="NA77" s="61">
        <f t="shared" si="2023"/>
        <v>3893.54</v>
      </c>
      <c r="NB77" s="185">
        <f t="shared" ref="NB77" si="2029">NB78+NB79+NB80+NB81</f>
        <v>3786.9700000000003</v>
      </c>
      <c r="NC77" s="86">
        <f t="shared" si="2023"/>
        <v>1500</v>
      </c>
      <c r="ND77" s="61">
        <f t="shared" si="2023"/>
        <v>500</v>
      </c>
      <c r="NE77" s="61">
        <f t="shared" si="2023"/>
        <v>1740.49</v>
      </c>
      <c r="NF77" s="185">
        <f t="shared" ref="NF77" si="2030">NF78+NF79+NF80+NF81</f>
        <v>1757.75</v>
      </c>
      <c r="NG77" s="86">
        <f t="shared" si="2023"/>
        <v>0</v>
      </c>
      <c r="NH77" s="61">
        <f t="shared" si="2023"/>
        <v>0</v>
      </c>
      <c r="NI77" s="61">
        <f t="shared" si="2023"/>
        <v>0</v>
      </c>
      <c r="NJ77" s="185">
        <f t="shared" ref="NJ77" si="2031">NJ78+NJ79+NJ80+NJ81</f>
        <v>0</v>
      </c>
      <c r="NK77" s="86">
        <f t="shared" si="2023"/>
        <v>0</v>
      </c>
      <c r="NL77" s="61">
        <f t="shared" si="2023"/>
        <v>0</v>
      </c>
      <c r="NM77" s="61">
        <f t="shared" si="2023"/>
        <v>0</v>
      </c>
      <c r="NN77" s="185">
        <f t="shared" ref="NN77" si="2032">NN78+NN79+NN80+NN81</f>
        <v>0</v>
      </c>
      <c r="NO77" s="86">
        <f t="shared" si="2023"/>
        <v>0</v>
      </c>
      <c r="NP77" s="61">
        <f t="shared" si="2023"/>
        <v>0</v>
      </c>
      <c r="NQ77" s="61">
        <f t="shared" si="2023"/>
        <v>0</v>
      </c>
      <c r="NR77" s="185">
        <f t="shared" ref="NR77" si="2033">NR78+NR79+NR80+NR81</f>
        <v>0</v>
      </c>
      <c r="NS77" s="86">
        <f t="shared" si="2023"/>
        <v>500</v>
      </c>
      <c r="NT77" s="61">
        <f t="shared" si="2023"/>
        <v>800</v>
      </c>
      <c r="NU77" s="61">
        <f t="shared" si="2023"/>
        <v>265.5</v>
      </c>
      <c r="NV77" s="185">
        <f t="shared" ref="NV77" si="2034">NV78+NV79+NV80+NV81</f>
        <v>265.5</v>
      </c>
      <c r="NW77" s="86">
        <f t="shared" si="2023"/>
        <v>0</v>
      </c>
      <c r="NX77" s="61">
        <f t="shared" si="2023"/>
        <v>0</v>
      </c>
      <c r="NY77" s="61">
        <f t="shared" si="2023"/>
        <v>0</v>
      </c>
      <c r="NZ77" s="185">
        <f t="shared" ref="NZ77" si="2035">NZ78+NZ79+NZ80+NZ81</f>
        <v>0</v>
      </c>
      <c r="OA77" s="86">
        <f t="shared" si="2023"/>
        <v>0</v>
      </c>
      <c r="OB77" s="61">
        <f t="shared" si="2023"/>
        <v>0</v>
      </c>
      <c r="OC77" s="61">
        <f t="shared" si="2023"/>
        <v>0</v>
      </c>
      <c r="OD77" s="61">
        <f t="shared" ref="OD77" si="2036">OD78+OD79+OD80+OD81</f>
        <v>0</v>
      </c>
      <c r="OE77" s="86">
        <f t="shared" si="2023"/>
        <v>0</v>
      </c>
      <c r="OF77" s="61">
        <f t="shared" si="2023"/>
        <v>0</v>
      </c>
      <c r="OG77" s="61">
        <f t="shared" si="2023"/>
        <v>0</v>
      </c>
      <c r="OH77" s="61">
        <f t="shared" ref="OH77" si="2037">OH78+OH79+OH80+OH81</f>
        <v>0</v>
      </c>
      <c r="OI77" s="86">
        <f t="shared" si="2023"/>
        <v>0</v>
      </c>
      <c r="OJ77" s="61">
        <f t="shared" si="2023"/>
        <v>0</v>
      </c>
      <c r="OK77" s="61">
        <f t="shared" si="2023"/>
        <v>0</v>
      </c>
      <c r="OL77" s="61">
        <f t="shared" ref="OL77" si="2038">OL78+OL79+OL80+OL81</f>
        <v>0</v>
      </c>
      <c r="OM77" s="86">
        <f t="shared" si="2023"/>
        <v>0</v>
      </c>
      <c r="ON77" s="61">
        <f t="shared" si="2023"/>
        <v>0</v>
      </c>
      <c r="OO77" s="61">
        <f t="shared" si="2023"/>
        <v>0</v>
      </c>
      <c r="OP77" s="61">
        <f t="shared" ref="OP77" si="2039">OP78+OP79+OP80+OP81</f>
        <v>0</v>
      </c>
      <c r="OQ77" s="197">
        <f t="shared" si="2023"/>
        <v>0</v>
      </c>
      <c r="OR77" s="61">
        <f t="shared" si="2023"/>
        <v>0</v>
      </c>
      <c r="OS77" s="61">
        <f t="shared" si="2023"/>
        <v>0</v>
      </c>
      <c r="OT77" s="61">
        <f t="shared" ref="OT77" si="2040">OT78+OT79+OT80+OT81</f>
        <v>0</v>
      </c>
      <c r="OU77" s="86">
        <f t="shared" si="2023"/>
        <v>0</v>
      </c>
      <c r="OV77" s="61">
        <f t="shared" si="2023"/>
        <v>0</v>
      </c>
      <c r="OW77" s="61">
        <f t="shared" si="2023"/>
        <v>0</v>
      </c>
      <c r="OX77" s="61">
        <f t="shared" ref="OX77" si="2041">OX78+OX79+OX80+OX81</f>
        <v>0</v>
      </c>
      <c r="OY77" s="197">
        <f t="shared" si="2023"/>
        <v>0</v>
      </c>
      <c r="OZ77" s="61">
        <f t="shared" si="2023"/>
        <v>0</v>
      </c>
      <c r="PA77" s="61">
        <f t="shared" si="2023"/>
        <v>0</v>
      </c>
      <c r="PB77" s="61">
        <f t="shared" ref="PB77" si="2042">PB78+PB79+PB80+PB81</f>
        <v>0</v>
      </c>
      <c r="PC77" s="86">
        <f t="shared" si="2023"/>
        <v>0</v>
      </c>
      <c r="PD77" s="61">
        <f t="shared" si="2023"/>
        <v>0</v>
      </c>
      <c r="PE77" s="61">
        <f t="shared" si="2023"/>
        <v>0</v>
      </c>
      <c r="PF77" s="61">
        <f t="shared" ref="PF77" si="2043">PF78+PF79+PF80+PF81</f>
        <v>0</v>
      </c>
      <c r="PG77" s="197">
        <f t="shared" si="2023"/>
        <v>0</v>
      </c>
      <c r="PH77" s="61">
        <f t="shared" si="2023"/>
        <v>0</v>
      </c>
      <c r="PI77" s="61">
        <f t="shared" si="2023"/>
        <v>0</v>
      </c>
      <c r="PJ77" s="61">
        <f t="shared" ref="PJ77" si="2044">PJ78+PJ79+PJ80+PJ81</f>
        <v>0</v>
      </c>
      <c r="PK77" s="86">
        <f t="shared" si="2023"/>
        <v>0</v>
      </c>
      <c r="PL77" s="61">
        <f t="shared" si="2023"/>
        <v>0</v>
      </c>
      <c r="PM77" s="61">
        <f t="shared" si="2023"/>
        <v>0</v>
      </c>
      <c r="PN77" s="61">
        <f t="shared" ref="PN77" si="2045">PN78+PN79+PN80+PN81</f>
        <v>0</v>
      </c>
      <c r="PO77" s="197">
        <f t="shared" ref="PO77:SU77" si="2046">PO78+PO79+PO80+PO81</f>
        <v>0</v>
      </c>
      <c r="PP77" s="61">
        <f t="shared" si="2046"/>
        <v>0</v>
      </c>
      <c r="PQ77" s="61">
        <f t="shared" si="2046"/>
        <v>0</v>
      </c>
      <c r="PR77" s="61">
        <f t="shared" ref="PR77" si="2047">PR78+PR79+PR80+PR81</f>
        <v>0</v>
      </c>
      <c r="PS77" s="86">
        <f t="shared" si="2046"/>
        <v>0</v>
      </c>
      <c r="PT77" s="61">
        <f t="shared" si="2046"/>
        <v>0</v>
      </c>
      <c r="PU77" s="61">
        <f t="shared" si="2046"/>
        <v>0</v>
      </c>
      <c r="PV77" s="61">
        <f t="shared" ref="PV77" si="2048">PV78+PV79+PV80+PV81</f>
        <v>0</v>
      </c>
      <c r="PW77" s="197">
        <f t="shared" si="2046"/>
        <v>0</v>
      </c>
      <c r="PX77" s="61">
        <f t="shared" si="2046"/>
        <v>0</v>
      </c>
      <c r="PY77" s="61">
        <f t="shared" si="2046"/>
        <v>0</v>
      </c>
      <c r="PZ77" s="61">
        <f t="shared" ref="PZ77" si="2049">PZ78+PZ79+PZ80+PZ81</f>
        <v>0</v>
      </c>
      <c r="QA77" s="86">
        <f t="shared" si="2046"/>
        <v>0</v>
      </c>
      <c r="QB77" s="61">
        <f t="shared" si="2046"/>
        <v>0</v>
      </c>
      <c r="QC77" s="61">
        <f t="shared" si="2046"/>
        <v>0</v>
      </c>
      <c r="QD77" s="61">
        <f t="shared" ref="QD77" si="2050">QD78+QD79+QD80+QD81</f>
        <v>0</v>
      </c>
      <c r="QE77" s="197">
        <f t="shared" si="2046"/>
        <v>0</v>
      </c>
      <c r="QF77" s="61">
        <f t="shared" si="2046"/>
        <v>0</v>
      </c>
      <c r="QG77" s="61">
        <f t="shared" si="2046"/>
        <v>0</v>
      </c>
      <c r="QH77" s="61">
        <f t="shared" ref="QH77" si="2051">QH78+QH79+QH80+QH81</f>
        <v>0</v>
      </c>
      <c r="QI77" s="86">
        <f t="shared" si="2046"/>
        <v>0</v>
      </c>
      <c r="QJ77" s="61">
        <f t="shared" si="2046"/>
        <v>0</v>
      </c>
      <c r="QK77" s="61">
        <f t="shared" si="2046"/>
        <v>160</v>
      </c>
      <c r="QL77" s="61">
        <f t="shared" ref="QL77" si="2052">QL78+QL79+QL80+QL81</f>
        <v>160</v>
      </c>
      <c r="QM77" s="197">
        <f t="shared" si="2046"/>
        <v>0</v>
      </c>
      <c r="QN77" s="61">
        <f t="shared" si="2046"/>
        <v>0</v>
      </c>
      <c r="QO77" s="61">
        <f t="shared" si="2046"/>
        <v>0</v>
      </c>
      <c r="QP77" s="61">
        <f t="shared" ref="QP77" si="2053">QP78+QP79+QP80+QP81</f>
        <v>0</v>
      </c>
      <c r="QQ77" s="197">
        <f t="shared" si="2046"/>
        <v>0</v>
      </c>
      <c r="QR77" s="61">
        <f t="shared" si="2046"/>
        <v>0</v>
      </c>
      <c r="QS77" s="61">
        <f t="shared" si="2046"/>
        <v>0</v>
      </c>
      <c r="QT77" s="61">
        <f t="shared" ref="QT77" si="2054">QT78+QT79+QT80+QT81</f>
        <v>0</v>
      </c>
      <c r="QU77" s="197">
        <f t="shared" si="2046"/>
        <v>0</v>
      </c>
      <c r="QV77" s="61">
        <f t="shared" si="2046"/>
        <v>0</v>
      </c>
      <c r="QW77" s="61">
        <f t="shared" si="2046"/>
        <v>0</v>
      </c>
      <c r="QX77" s="61">
        <f t="shared" ref="QX77" si="2055">QX78+QX79+QX80+QX81</f>
        <v>0</v>
      </c>
      <c r="QY77" s="197">
        <f t="shared" si="2046"/>
        <v>0</v>
      </c>
      <c r="QZ77" s="61">
        <f t="shared" si="2046"/>
        <v>550</v>
      </c>
      <c r="RA77" s="61">
        <f t="shared" si="2046"/>
        <v>0</v>
      </c>
      <c r="RB77" s="61">
        <f t="shared" ref="RB77" si="2056">RB78+RB79+RB80+RB81</f>
        <v>0</v>
      </c>
      <c r="RC77" s="86">
        <f t="shared" si="2046"/>
        <v>800</v>
      </c>
      <c r="RD77" s="61">
        <f t="shared" si="2046"/>
        <v>800</v>
      </c>
      <c r="RE77" s="61">
        <f t="shared" si="2046"/>
        <v>0</v>
      </c>
      <c r="RF77" s="61">
        <f t="shared" ref="RF77" si="2057">RF78+RF79+RF80+RF81</f>
        <v>0</v>
      </c>
      <c r="RG77" s="197">
        <f t="shared" si="2046"/>
        <v>0</v>
      </c>
      <c r="RH77" s="61">
        <f t="shared" si="2046"/>
        <v>0</v>
      </c>
      <c r="RI77" s="61">
        <f t="shared" si="2046"/>
        <v>0</v>
      </c>
      <c r="RJ77" s="61">
        <f t="shared" ref="RJ77" si="2058">RJ78+RJ79+RJ80+RJ81</f>
        <v>0</v>
      </c>
      <c r="RK77" s="86">
        <f t="shared" si="2046"/>
        <v>0</v>
      </c>
      <c r="RL77" s="61">
        <f t="shared" si="2046"/>
        <v>0</v>
      </c>
      <c r="RM77" s="61">
        <f t="shared" si="2046"/>
        <v>0</v>
      </c>
      <c r="RN77" s="61">
        <f t="shared" ref="RN77" si="2059">RN78+RN79+RN80+RN81</f>
        <v>0</v>
      </c>
      <c r="RO77" s="197">
        <f t="shared" si="2046"/>
        <v>0</v>
      </c>
      <c r="RP77" s="61">
        <f t="shared" si="2046"/>
        <v>0</v>
      </c>
      <c r="RQ77" s="61">
        <f t="shared" si="2046"/>
        <v>0</v>
      </c>
      <c r="RR77" s="61">
        <f t="shared" ref="RR77" si="2060">RR78+RR79+RR80+RR81</f>
        <v>0</v>
      </c>
      <c r="RS77" s="197">
        <f t="shared" si="2046"/>
        <v>0</v>
      </c>
      <c r="RT77" s="61">
        <f t="shared" si="2046"/>
        <v>0</v>
      </c>
      <c r="RU77" s="61">
        <f t="shared" si="2046"/>
        <v>0</v>
      </c>
      <c r="RV77" s="61">
        <f t="shared" ref="RV77" si="2061">RV78+RV79+RV80+RV81</f>
        <v>0</v>
      </c>
      <c r="RW77" s="61">
        <f t="shared" si="2046"/>
        <v>0</v>
      </c>
      <c r="RX77" s="61">
        <f t="shared" si="2046"/>
        <v>0</v>
      </c>
      <c r="RY77" s="61">
        <f t="shared" si="2046"/>
        <v>0</v>
      </c>
      <c r="RZ77" s="61">
        <f t="shared" ref="RZ77" si="2062">RZ78+RZ79+RZ80+RZ81</f>
        <v>0</v>
      </c>
      <c r="SA77" s="86">
        <f t="shared" si="2046"/>
        <v>0</v>
      </c>
      <c r="SB77" s="61">
        <f t="shared" si="2046"/>
        <v>0</v>
      </c>
      <c r="SC77" s="61">
        <f t="shared" si="2046"/>
        <v>0</v>
      </c>
      <c r="SD77" s="61">
        <f t="shared" ref="SD77" si="2063">SD78+SD79+SD80+SD81</f>
        <v>0</v>
      </c>
      <c r="SE77" s="197">
        <f t="shared" si="2046"/>
        <v>0</v>
      </c>
      <c r="SF77" s="61">
        <f t="shared" si="2046"/>
        <v>0</v>
      </c>
      <c r="SG77" s="61">
        <f t="shared" si="2046"/>
        <v>0</v>
      </c>
      <c r="SH77" s="61">
        <f t="shared" ref="SH77" si="2064">SH78+SH79+SH80+SH81</f>
        <v>0</v>
      </c>
      <c r="SI77" s="197">
        <f t="shared" si="2046"/>
        <v>0</v>
      </c>
      <c r="SJ77" s="61">
        <f t="shared" si="2046"/>
        <v>0</v>
      </c>
      <c r="SK77" s="61">
        <f t="shared" si="2046"/>
        <v>0</v>
      </c>
      <c r="SL77" s="61">
        <f t="shared" ref="SL77" si="2065">SL78+SL79+SL80+SL81</f>
        <v>0</v>
      </c>
      <c r="SM77" s="197">
        <f t="shared" si="2046"/>
        <v>0</v>
      </c>
      <c r="SN77" s="61">
        <f t="shared" si="2046"/>
        <v>0</v>
      </c>
      <c r="SO77" s="61">
        <f t="shared" si="2046"/>
        <v>0</v>
      </c>
      <c r="SP77" s="61">
        <f t="shared" ref="SP77" si="2066">SP78+SP79+SP80+SP81</f>
        <v>0</v>
      </c>
      <c r="SQ77" s="197">
        <f t="shared" si="2046"/>
        <v>0</v>
      </c>
      <c r="SR77" s="61">
        <f t="shared" si="2046"/>
        <v>0</v>
      </c>
      <c r="SS77" s="61">
        <f t="shared" si="2046"/>
        <v>0</v>
      </c>
      <c r="ST77" s="61">
        <f t="shared" ref="ST77" si="2067">ST78+ST79+ST80+ST81</f>
        <v>0</v>
      </c>
      <c r="SU77" s="197">
        <f t="shared" si="2046"/>
        <v>0</v>
      </c>
      <c r="SV77" s="61">
        <f t="shared" ref="SV77:TJ77" si="2068">SV78+SV79+SV80+SV81</f>
        <v>1000</v>
      </c>
      <c r="SW77" s="61">
        <f t="shared" si="2068"/>
        <v>1202</v>
      </c>
      <c r="SX77" s="61">
        <f t="shared" ref="SX77" si="2069">SX78+SX79+SX80+SX81</f>
        <v>1202</v>
      </c>
      <c r="SY77" s="197">
        <f t="shared" si="2068"/>
        <v>0</v>
      </c>
      <c r="SZ77" s="61">
        <f t="shared" si="2068"/>
        <v>0</v>
      </c>
      <c r="TA77" s="61">
        <f t="shared" si="2068"/>
        <v>0</v>
      </c>
      <c r="TB77" s="197">
        <f t="shared" ref="TB77" si="2070">TB78+TB79+TB80+TB81</f>
        <v>0</v>
      </c>
      <c r="TC77" s="197">
        <f t="shared" si="2068"/>
        <v>0</v>
      </c>
      <c r="TD77" s="61">
        <f t="shared" si="2068"/>
        <v>0</v>
      </c>
      <c r="TE77" s="61">
        <f t="shared" si="2068"/>
        <v>0</v>
      </c>
      <c r="TF77" s="61">
        <f t="shared" ref="TF77" si="2071">TF78+TF79+TF80+TF81</f>
        <v>0</v>
      </c>
      <c r="TG77" s="197">
        <f t="shared" si="2068"/>
        <v>2650</v>
      </c>
      <c r="TH77" s="61">
        <f t="shared" si="2068"/>
        <v>1440</v>
      </c>
      <c r="TI77" s="61">
        <f t="shared" si="2068"/>
        <v>481.73</v>
      </c>
      <c r="TJ77" s="87">
        <f t="shared" si="2068"/>
        <v>481.73</v>
      </c>
      <c r="TK77" s="197">
        <f t="shared" ref="TK77:TR77" si="2072">TK78+TK79+TK80+TK81</f>
        <v>0</v>
      </c>
      <c r="TL77" s="61">
        <f t="shared" si="2072"/>
        <v>0</v>
      </c>
      <c r="TM77" s="61">
        <f t="shared" si="2072"/>
        <v>0</v>
      </c>
      <c r="TN77" s="87">
        <f t="shared" si="2072"/>
        <v>0</v>
      </c>
      <c r="TO77" s="197">
        <f t="shared" si="2072"/>
        <v>0</v>
      </c>
      <c r="TP77" s="61">
        <f t="shared" si="2072"/>
        <v>0</v>
      </c>
      <c r="TQ77" s="61">
        <f t="shared" si="2072"/>
        <v>0</v>
      </c>
      <c r="TR77" s="87">
        <f t="shared" si="2072"/>
        <v>0</v>
      </c>
      <c r="TS77" s="278"/>
      <c r="TT77" s="278"/>
      <c r="TU77" s="278"/>
      <c r="TV77" s="278"/>
      <c r="TW77" s="278"/>
      <c r="TX77" s="278"/>
      <c r="TY77" s="278"/>
    </row>
    <row r="78" spans="1:546" outlineLevel="2" x14ac:dyDescent="0.2">
      <c r="A78" s="101" t="s">
        <v>408</v>
      </c>
      <c r="B78" s="102" t="s">
        <v>409</v>
      </c>
      <c r="C78" s="186">
        <f t="shared" ref="C78:C81" si="2073">G78+K78+O78+S78+W78+AA78+AE78+AI78+AM78+AQ78+AU78+AY78+BC78+BG78+BK78+BO78+BS78+BW78+CA78+CE78+CI78+CM78+CQ78+CU78+CY78+DC78+DG78+DK78+DO78+DS78+DW78+EA78+EE78+EI78+EM78+EQ78+EU78+EY78+FC78+FG78+FK78+FO78+FS78+FW78+GA78+GE78+GI78+GM78+GQ78+GU78+GY78+HC78+HG78+HK78+HO78+HS78+HW78+IA78+IE78+II78+IM78+IQ78+IU78+IY78+JC78+JG78+JK78+JO78+JS78+JW78+KA78+KE78+KI78+KM78+KQ78+KU78+KY78+LC78+LG78+LK78+LO78+LS78+LW78+MA78+ME78+MI78+MM78+MQ78+MU78+MY78+NC78+NG78+NK78+NO78+NS78+NW78+OA78+OE78+OI78+OM78+OQ78+OU78+OY78+PC78+PG78+PK78+PO78+PS78+PW78+QA78+QE78+QI78+QM78+QQ78+QU78+QY78+RC78+RG78+RK78+RO78+RS78+RW78+SA78+SE78+SI78+SM78+SQ78+SU78+SY78+TC78+TG78+TK78+TO78</f>
        <v>30992</v>
      </c>
      <c r="D78" s="186">
        <f t="shared" ref="D78:D81" si="2074">H78+L78+P78+T78+X78+AB78+AF78+AJ78+AN78+AR78+AV78+AZ78+BD78+BH78+BL78+BP78+BT78+BX78+CB78+CF78+CJ78+CN78+CR78+CV78+CZ78+DD78+DH78+DL78+DP78+DT78+DX78+EB78+EF78+EJ78+EN78+ER78+EV78+EZ78+FD78+FH78+FL78+FP78+FT78+FX78+GB78+GF78+GJ78+GN78+GR78+GV78+GZ78+HD78+HH78+HL78+HP78+HT78+HX78+IB78+IF78+IJ78+IN78+IR78+IV78+IZ78+JD78+JH78+JL78+JP78+JT78+JX78+KB78+KF78+KJ78+KN78+KR78+KV78+KZ78+LD78+LH78+LL78+LP78+LT78+LX78+MB78+MF78+MJ78+MN78+MR78+MV78+MZ78+ND78+NH78+NL78+NP78+NT78+NX78+OB78+OF78+OJ78+ON78+OR78+OV78+OZ78+PD78+PH78+PL78+PP78+PT78+PX78+QB78+QF78+QJ78+QN78+QR78+QV78+QZ78+RD78+RH78+RL78+RP78+RT78+RX78+SB78+SF78+SJ78+SN78+SR78+SV78+SZ78+TD78+TH78+TL78+TP78</f>
        <v>33654</v>
      </c>
      <c r="E78" s="186">
        <f t="shared" ref="E78:E81" si="2075">I78+M78+Q78+U78+Y78+AC78+AG78+AK78+AO78+AS78+AW78+BA78+BE78+BI78+BM78+BQ78+BU78+BY78+CC78+CG78+CK78+CO78+CS78+CW78+DA78+DE78+DI78+DM78+DQ78+DU78+DY78+EC78+EG78+EK78+EO78+ES78+EW78+FA78+FE78+FI78+FM78+FQ78+FU78+FY78+GC78+GG78+GK78+GO78+GS78+GW78+HA78+HE78+HI78+HM78+HQ78+HU78+HY78+IC78+IG78+IK78+IO78+IS78+IW78+JA78+JE78+JI78+JM78+JQ78+JU78+JY78+KC78+KG78+KK78+KO78+KS78+KW78+LA78+LE78+LI78+LM78+LQ78+LU78+LY78+MC78+MG78+MK78+MO78+MS78+MW78+NA78+NE78+NI78+NM78+NQ78+NU78+NY78+OC78+OG78+OK78+OO78+OS78+OW78+PA78+PE78+PI78+PM78+PQ78+PU78+PY78+QC78+QG78+QK78+QO78+QS78+QW78+RA78+RE78+RI78+RM78+RQ78+RU78+RY78+SC78+SG78+SK78+SO78+SS78+SW78+TA78+TE78+TI78+TM78+TQ78</f>
        <v>21038.2</v>
      </c>
      <c r="F78" s="186">
        <f t="shared" ref="F78:F81" si="2076">J78+N78+R78+V78+Z78+AD78+AH78+AL78+AP78+AT78+AX78+BB78+BF78+BJ78+BN78+BR78+BV78+BZ78+CD78+CH78+CL78+CP78+CT78+CX78+DB78+DF78+DJ78+DN78+DR78+DV78+DZ78+ED78+EH78+EL78+EP78+ET78+EX78+FB78+FF78+FJ78+FN78+FR78+FV78+FZ78+GD78+GH78+GL78+GP78+GT78+GX78+HB78+HF78+HJ78+HN78+HR78+HV78+HZ78+ID78+IH78+IL78+IP78+IT78+IX78+JB78+JF78+JJ78+JN78+JR78+JV78+JZ78+KD78+KH78+KL78+KP78+KT78+KX78+LB78+LF78+LJ78+LN78+LR78+LV78+LZ78+MD78+MH78+ML78+MP78+MT78+MX78+NB78+NF78+NJ78+NN78+NR78+NV78+NZ78+OD78+OH78+OL78+OP78+OT78+OX78+PB78+PF78+PJ78+PN78+PR78+PV78+PZ78+QD78+QH78+QL78+QP78+QT78+QX78+RB78+RF78+RJ78+RN78+RR78+RV78+RZ78+SD78+SH78+SL78+SP78+ST78+SX78+TB78+TF78+TJ78+TN78+TR78</f>
        <v>20935.8</v>
      </c>
      <c r="G78" s="88">
        <v>500</v>
      </c>
      <c r="H78" s="63">
        <v>2000</v>
      </c>
      <c r="I78" s="63">
        <v>315</v>
      </c>
      <c r="J78" s="63">
        <v>315</v>
      </c>
      <c r="K78" s="88">
        <f>4500-500</f>
        <v>4000</v>
      </c>
      <c r="L78" s="63">
        <v>5000</v>
      </c>
      <c r="M78" s="63">
        <v>1573.7</v>
      </c>
      <c r="N78" s="63">
        <v>1573.7</v>
      </c>
      <c r="O78" s="88"/>
      <c r="P78" s="63"/>
      <c r="Q78" s="63"/>
      <c r="R78" s="63"/>
      <c r="S78" s="88"/>
      <c r="T78" s="63"/>
      <c r="U78" s="63"/>
      <c r="V78" s="63"/>
      <c r="W78" s="88"/>
      <c r="X78" s="63"/>
      <c r="Y78" s="63"/>
      <c r="Z78" s="63"/>
      <c r="AA78" s="88"/>
      <c r="AB78" s="63"/>
      <c r="AC78" s="63"/>
      <c r="AD78" s="63"/>
      <c r="AE78" s="88"/>
      <c r="AF78" s="63"/>
      <c r="AG78" s="63"/>
      <c r="AH78" s="63"/>
      <c r="AI78" s="88"/>
      <c r="AJ78" s="63"/>
      <c r="AK78" s="63"/>
      <c r="AL78" s="63"/>
      <c r="AM78" s="88"/>
      <c r="AN78" s="63"/>
      <c r="AO78" s="63"/>
      <c r="AP78" s="63"/>
      <c r="AQ78" s="88"/>
      <c r="AR78" s="63"/>
      <c r="AS78" s="63"/>
      <c r="AT78" s="63"/>
      <c r="AU78" s="88"/>
      <c r="AV78" s="63"/>
      <c r="AW78" s="63"/>
      <c r="AX78" s="63"/>
      <c r="AY78" s="88"/>
      <c r="AZ78" s="63"/>
      <c r="BA78" s="63"/>
      <c r="BB78" s="63"/>
      <c r="BC78" s="88"/>
      <c r="BD78" s="63"/>
      <c r="BE78" s="63"/>
      <c r="BF78" s="63"/>
      <c r="BG78" s="88"/>
      <c r="BH78" s="63"/>
      <c r="BI78" s="63"/>
      <c r="BJ78" s="63"/>
      <c r="BK78" s="88"/>
      <c r="BL78" s="63"/>
      <c r="BM78" s="63"/>
      <c r="BN78" s="63"/>
      <c r="BO78" s="88"/>
      <c r="BP78" s="63"/>
      <c r="BQ78" s="63"/>
      <c r="BR78" s="63"/>
      <c r="BS78" s="88"/>
      <c r="BT78" s="63"/>
      <c r="BU78" s="63"/>
      <c r="BV78" s="63"/>
      <c r="BW78" s="88"/>
      <c r="BX78" s="63"/>
      <c r="BY78" s="63"/>
      <c r="BZ78" s="63"/>
      <c r="CA78" s="88"/>
      <c r="CB78" s="63"/>
      <c r="CC78" s="63"/>
      <c r="CD78" s="63"/>
      <c r="CE78" s="88"/>
      <c r="CF78" s="63"/>
      <c r="CG78" s="63"/>
      <c r="CH78" s="63"/>
      <c r="CI78" s="88"/>
      <c r="CJ78" s="63"/>
      <c r="CK78" s="63"/>
      <c r="CL78" s="63"/>
      <c r="CM78" s="88"/>
      <c r="CN78" s="63"/>
      <c r="CO78" s="63"/>
      <c r="CP78" s="63"/>
      <c r="CQ78" s="88"/>
      <c r="CR78" s="63"/>
      <c r="CS78" s="63"/>
      <c r="CT78" s="63"/>
      <c r="CU78" s="88"/>
      <c r="CV78" s="63"/>
      <c r="CW78" s="63"/>
      <c r="CX78" s="63"/>
      <c r="CY78" s="88">
        <f>500+500</f>
        <v>1000</v>
      </c>
      <c r="CZ78" s="63">
        <v>440</v>
      </c>
      <c r="DA78" s="63">
        <v>328.8</v>
      </c>
      <c r="DB78" s="63">
        <v>328.8</v>
      </c>
      <c r="DC78" s="88"/>
      <c r="DD78" s="63"/>
      <c r="DE78" s="63"/>
      <c r="DF78" s="63"/>
      <c r="DG78" s="88">
        <v>150</v>
      </c>
      <c r="DH78" s="63">
        <v>110</v>
      </c>
      <c r="DI78" s="63">
        <v>426</v>
      </c>
      <c r="DJ78" s="63">
        <v>426</v>
      </c>
      <c r="DK78" s="88"/>
      <c r="DL78" s="63"/>
      <c r="DM78" s="63"/>
      <c r="DN78" s="63"/>
      <c r="DO78" s="88"/>
      <c r="DP78" s="63"/>
      <c r="DQ78" s="63"/>
      <c r="DR78" s="63"/>
      <c r="DS78" s="88"/>
      <c r="DT78" s="63"/>
      <c r="DU78" s="63"/>
      <c r="DV78" s="63"/>
      <c r="DW78" s="88"/>
      <c r="DX78" s="63"/>
      <c r="DY78" s="63"/>
      <c r="DZ78" s="63"/>
      <c r="EA78" s="88"/>
      <c r="EB78" s="63"/>
      <c r="EC78" s="63"/>
      <c r="ED78" s="63"/>
      <c r="EE78" s="88"/>
      <c r="EF78" s="63"/>
      <c r="EG78" s="63"/>
      <c r="EH78" s="63"/>
      <c r="EI78" s="88"/>
      <c r="EJ78" s="63"/>
      <c r="EK78" s="63"/>
      <c r="EL78" s="63"/>
      <c r="EM78" s="88"/>
      <c r="EN78" s="63"/>
      <c r="EO78" s="63"/>
      <c r="EP78" s="63"/>
      <c r="EQ78" s="88"/>
      <c r="ER78" s="63"/>
      <c r="ES78" s="63"/>
      <c r="ET78" s="63"/>
      <c r="EU78" s="88"/>
      <c r="EV78" s="63"/>
      <c r="EW78" s="63"/>
      <c r="EX78" s="63"/>
      <c r="EY78" s="88"/>
      <c r="EZ78" s="63"/>
      <c r="FA78" s="63"/>
      <c r="FB78" s="63"/>
      <c r="FC78" s="88"/>
      <c r="FD78" s="63"/>
      <c r="FE78" s="63"/>
      <c r="FF78" s="63"/>
      <c r="FG78" s="88"/>
      <c r="FH78" s="63"/>
      <c r="FI78" s="63"/>
      <c r="FJ78" s="63"/>
      <c r="FK78" s="88"/>
      <c r="FL78" s="63"/>
      <c r="FM78" s="63"/>
      <c r="FN78" s="63"/>
      <c r="FO78" s="88"/>
      <c r="FP78" s="63"/>
      <c r="FQ78" s="63"/>
      <c r="FR78" s="63"/>
      <c r="FS78" s="198"/>
      <c r="FT78" s="63"/>
      <c r="FU78" s="63"/>
      <c r="FV78" s="187"/>
      <c r="FW78" s="88"/>
      <c r="FX78" s="63"/>
      <c r="FY78" s="63"/>
      <c r="FZ78" s="187"/>
      <c r="GA78" s="88"/>
      <c r="GB78" s="63"/>
      <c r="GC78" s="63"/>
      <c r="GD78" s="187"/>
      <c r="GE78" s="88"/>
      <c r="GF78" s="63"/>
      <c r="GG78" s="63"/>
      <c r="GH78" s="187"/>
      <c r="GI78" s="117">
        <v>760</v>
      </c>
      <c r="GJ78" s="63">
        <v>1800</v>
      </c>
      <c r="GK78" s="63">
        <v>3021.3</v>
      </c>
      <c r="GL78" s="187">
        <v>2943.9</v>
      </c>
      <c r="GM78" s="88"/>
      <c r="GN78" s="63"/>
      <c r="GO78" s="63"/>
      <c r="GP78" s="63"/>
      <c r="GQ78" s="88"/>
      <c r="GR78" s="63"/>
      <c r="GS78" s="63"/>
      <c r="GT78" s="63"/>
      <c r="GU78" s="88">
        <v>100</v>
      </c>
      <c r="GV78" s="63">
        <v>100</v>
      </c>
      <c r="GW78" s="63"/>
      <c r="GX78" s="63"/>
      <c r="GY78" s="88">
        <v>350</v>
      </c>
      <c r="GZ78" s="63">
        <v>200</v>
      </c>
      <c r="HA78" s="63">
        <v>81.599999999999994</v>
      </c>
      <c r="HB78" s="63">
        <v>81.599999999999994</v>
      </c>
      <c r="HC78" s="88">
        <v>540</v>
      </c>
      <c r="HD78" s="63">
        <v>700</v>
      </c>
      <c r="HE78" s="63">
        <v>530</v>
      </c>
      <c r="HF78" s="63">
        <v>530</v>
      </c>
      <c r="HG78" s="88">
        <v>300</v>
      </c>
      <c r="HH78" s="63">
        <v>200</v>
      </c>
      <c r="HI78" s="63"/>
      <c r="HJ78" s="63"/>
      <c r="HK78" s="88">
        <v>550</v>
      </c>
      <c r="HL78" s="63">
        <v>550</v>
      </c>
      <c r="HM78" s="63">
        <v>330</v>
      </c>
      <c r="HN78" s="63">
        <v>330</v>
      </c>
      <c r="HO78" s="88">
        <v>70</v>
      </c>
      <c r="HP78" s="63">
        <v>70</v>
      </c>
      <c r="HQ78" s="63"/>
      <c r="HR78" s="63"/>
      <c r="HS78" s="88">
        <v>200</v>
      </c>
      <c r="HT78" s="63">
        <v>200</v>
      </c>
      <c r="HU78" s="63">
        <v>235</v>
      </c>
      <c r="HV78" s="63">
        <v>210</v>
      </c>
      <c r="HW78" s="88">
        <v>100</v>
      </c>
      <c r="HX78" s="63">
        <v>100</v>
      </c>
      <c r="HY78" s="63"/>
      <c r="HZ78" s="63"/>
      <c r="IA78" s="88">
        <v>200</v>
      </c>
      <c r="IB78" s="63">
        <v>200</v>
      </c>
      <c r="IC78" s="63">
        <v>130</v>
      </c>
      <c r="ID78" s="63">
        <v>130</v>
      </c>
      <c r="IE78" s="88">
        <v>250</v>
      </c>
      <c r="IF78" s="63">
        <v>250</v>
      </c>
      <c r="IG78" s="63">
        <v>110</v>
      </c>
      <c r="IH78" s="63">
        <v>110</v>
      </c>
      <c r="II78" s="88">
        <v>250</v>
      </c>
      <c r="IJ78" s="63">
        <v>250</v>
      </c>
      <c r="IK78" s="63"/>
      <c r="IL78" s="63"/>
      <c r="IM78" s="88">
        <v>300</v>
      </c>
      <c r="IN78" s="63">
        <v>250</v>
      </c>
      <c r="IO78" s="63">
        <v>85</v>
      </c>
      <c r="IP78" s="63">
        <v>85</v>
      </c>
      <c r="IQ78" s="88"/>
      <c r="IR78" s="63"/>
      <c r="IS78" s="63"/>
      <c r="IT78" s="63"/>
      <c r="IU78" s="88"/>
      <c r="IV78" s="63"/>
      <c r="IW78" s="63"/>
      <c r="IX78" s="63"/>
      <c r="IY78" s="88"/>
      <c r="IZ78" s="63"/>
      <c r="JA78" s="63"/>
      <c r="JB78" s="63"/>
      <c r="JC78" s="88"/>
      <c r="JD78" s="63"/>
      <c r="JE78" s="63"/>
      <c r="JF78" s="63"/>
      <c r="JG78" s="88"/>
      <c r="JH78" s="63"/>
      <c r="JI78" s="63"/>
      <c r="JJ78" s="63"/>
      <c r="JK78" s="88"/>
      <c r="JL78" s="63"/>
      <c r="JM78" s="63"/>
      <c r="JN78" s="63"/>
      <c r="JO78" s="88"/>
      <c r="JP78" s="63"/>
      <c r="JQ78" s="63"/>
      <c r="JR78" s="63"/>
      <c r="JS78" s="88"/>
      <c r="JT78" s="63"/>
      <c r="JU78" s="63"/>
      <c r="JV78" s="63"/>
      <c r="JW78" s="63"/>
      <c r="JX78" s="63"/>
      <c r="JY78" s="63"/>
      <c r="JZ78" s="63"/>
      <c r="KA78" s="88">
        <v>2000</v>
      </c>
      <c r="KB78" s="63">
        <v>2200</v>
      </c>
      <c r="KC78" s="63">
        <v>1343.8</v>
      </c>
      <c r="KD78" s="187">
        <v>1343.8</v>
      </c>
      <c r="KE78" s="88">
        <v>500</v>
      </c>
      <c r="KF78" s="63">
        <v>300</v>
      </c>
      <c r="KG78" s="63">
        <v>476.9</v>
      </c>
      <c r="KH78" s="187">
        <v>476.9</v>
      </c>
      <c r="KI78" s="88">
        <v>150</v>
      </c>
      <c r="KJ78" s="63">
        <v>150</v>
      </c>
      <c r="KK78" s="63">
        <v>54</v>
      </c>
      <c r="KL78" s="187">
        <v>54</v>
      </c>
      <c r="KM78" s="88">
        <v>550</v>
      </c>
      <c r="KN78" s="63">
        <v>550</v>
      </c>
      <c r="KO78" s="63">
        <v>342</v>
      </c>
      <c r="KP78" s="187">
        <v>342</v>
      </c>
      <c r="KQ78" s="88"/>
      <c r="KR78" s="63"/>
      <c r="KS78" s="63"/>
      <c r="KT78" s="187"/>
      <c r="KU78" s="88"/>
      <c r="KV78" s="63"/>
      <c r="KW78" s="63"/>
      <c r="KX78" s="187"/>
      <c r="KY78" s="88"/>
      <c r="KZ78" s="63"/>
      <c r="LA78" s="63"/>
      <c r="LB78" s="187"/>
      <c r="LC78" s="88"/>
      <c r="LD78" s="63"/>
      <c r="LE78" s="63"/>
      <c r="LF78" s="187"/>
      <c r="LG78" s="88">
        <v>1560</v>
      </c>
      <c r="LH78" s="63">
        <v>1560</v>
      </c>
      <c r="LI78" s="63">
        <v>1432.1</v>
      </c>
      <c r="LJ78" s="187">
        <v>1432.1</v>
      </c>
      <c r="LK78" s="88">
        <v>1479</v>
      </c>
      <c r="LL78" s="63">
        <v>1479</v>
      </c>
      <c r="LM78" s="63">
        <v>1059.5</v>
      </c>
      <c r="LN78" s="187">
        <v>1059.5</v>
      </c>
      <c r="LO78" s="88">
        <v>100</v>
      </c>
      <c r="LP78" s="63">
        <v>100</v>
      </c>
      <c r="LQ78" s="63">
        <v>0</v>
      </c>
      <c r="LR78" s="187">
        <v>0</v>
      </c>
      <c r="LS78" s="88">
        <v>1173</v>
      </c>
      <c r="LT78" s="63">
        <v>1173</v>
      </c>
      <c r="LU78" s="63">
        <v>868</v>
      </c>
      <c r="LV78" s="187">
        <v>868</v>
      </c>
      <c r="LW78" s="88">
        <v>960</v>
      </c>
      <c r="LX78" s="63">
        <v>960</v>
      </c>
      <c r="LY78" s="63">
        <v>880</v>
      </c>
      <c r="LZ78" s="187">
        <v>880</v>
      </c>
      <c r="MA78" s="88"/>
      <c r="MB78" s="63"/>
      <c r="MC78" s="63"/>
      <c r="MD78" s="187"/>
      <c r="ME78" s="88">
        <v>2000</v>
      </c>
      <c r="MF78" s="63">
        <v>2000</v>
      </c>
      <c r="MG78" s="63">
        <v>744</v>
      </c>
      <c r="MH78" s="187">
        <v>744</v>
      </c>
      <c r="MI78" s="88"/>
      <c r="MJ78" s="63"/>
      <c r="MK78" s="63"/>
      <c r="ML78" s="187"/>
      <c r="MM78" s="88"/>
      <c r="MN78" s="63"/>
      <c r="MO78" s="63"/>
      <c r="MP78" s="187"/>
      <c r="MQ78" s="88"/>
      <c r="MR78" s="63"/>
      <c r="MS78" s="63"/>
      <c r="MT78" s="187"/>
      <c r="MU78" s="88"/>
      <c r="MV78" s="63"/>
      <c r="MW78" s="63"/>
      <c r="MX78" s="187"/>
      <c r="MY78" s="88">
        <v>5600</v>
      </c>
      <c r="MZ78" s="63">
        <v>5672</v>
      </c>
      <c r="NA78" s="63">
        <v>3266</v>
      </c>
      <c r="NB78" s="187">
        <v>3266</v>
      </c>
      <c r="NC78" s="88">
        <v>1500</v>
      </c>
      <c r="ND78" s="63">
        <v>500</v>
      </c>
      <c r="NE78" s="63">
        <v>1397.8</v>
      </c>
      <c r="NF78" s="187">
        <v>1397.8</v>
      </c>
      <c r="NG78" s="88"/>
      <c r="NH78" s="63"/>
      <c r="NI78" s="63"/>
      <c r="NJ78" s="187"/>
      <c r="NK78" s="88"/>
      <c r="NL78" s="63"/>
      <c r="NM78" s="63"/>
      <c r="NN78" s="187"/>
      <c r="NO78" s="88"/>
      <c r="NP78" s="63"/>
      <c r="NQ78" s="63"/>
      <c r="NR78" s="187"/>
      <c r="NS78" s="88">
        <v>500</v>
      </c>
      <c r="NT78" s="63">
        <v>800</v>
      </c>
      <c r="NU78" s="63">
        <v>218.5</v>
      </c>
      <c r="NV78" s="187">
        <v>218.5</v>
      </c>
      <c r="NW78" s="88"/>
      <c r="NX78" s="63"/>
      <c r="NY78" s="63"/>
      <c r="NZ78" s="187"/>
      <c r="OA78" s="88"/>
      <c r="OB78" s="63"/>
      <c r="OC78" s="63"/>
      <c r="OD78" s="63"/>
      <c r="OE78" s="88"/>
      <c r="OF78" s="63"/>
      <c r="OG78" s="63"/>
      <c r="OH78" s="63"/>
      <c r="OI78" s="88"/>
      <c r="OJ78" s="63"/>
      <c r="OK78" s="63"/>
      <c r="OL78" s="63"/>
      <c r="OM78" s="88"/>
      <c r="ON78" s="63"/>
      <c r="OO78" s="63"/>
      <c r="OP78" s="63"/>
      <c r="OQ78" s="198"/>
      <c r="OR78" s="63"/>
      <c r="OS78" s="63"/>
      <c r="OT78" s="63"/>
      <c r="OU78" s="88"/>
      <c r="OV78" s="63"/>
      <c r="OW78" s="63"/>
      <c r="OX78" s="63"/>
      <c r="OY78" s="198"/>
      <c r="OZ78" s="63"/>
      <c r="PA78" s="63"/>
      <c r="PB78" s="63"/>
      <c r="PC78" s="88"/>
      <c r="PD78" s="63"/>
      <c r="PE78" s="63"/>
      <c r="PF78" s="63"/>
      <c r="PG78" s="198"/>
      <c r="PH78" s="63"/>
      <c r="PI78" s="63"/>
      <c r="PJ78" s="63"/>
      <c r="PK78" s="88"/>
      <c r="PL78" s="63"/>
      <c r="PM78" s="63"/>
      <c r="PN78" s="63"/>
      <c r="PO78" s="198"/>
      <c r="PP78" s="63"/>
      <c r="PQ78" s="63"/>
      <c r="PR78" s="63"/>
      <c r="PS78" s="88"/>
      <c r="PT78" s="63"/>
      <c r="PU78" s="63"/>
      <c r="PV78" s="63"/>
      <c r="PW78" s="198"/>
      <c r="PX78" s="63"/>
      <c r="PY78" s="63"/>
      <c r="PZ78" s="63"/>
      <c r="QA78" s="88"/>
      <c r="QB78" s="63"/>
      <c r="QC78" s="63"/>
      <c r="QD78" s="63"/>
      <c r="QE78" s="198"/>
      <c r="QF78" s="63"/>
      <c r="QG78" s="63"/>
      <c r="QH78" s="63"/>
      <c r="QI78" s="88"/>
      <c r="QJ78" s="63"/>
      <c r="QK78" s="63">
        <v>160</v>
      </c>
      <c r="QL78" s="63">
        <v>160</v>
      </c>
      <c r="QM78" s="198"/>
      <c r="QN78" s="63"/>
      <c r="QO78" s="63"/>
      <c r="QP78" s="63"/>
      <c r="QQ78" s="198"/>
      <c r="QR78" s="63"/>
      <c r="QS78" s="63"/>
      <c r="QT78" s="63"/>
      <c r="QU78" s="198"/>
      <c r="QV78" s="63"/>
      <c r="QW78" s="63"/>
      <c r="QX78" s="63"/>
      <c r="QY78" s="198"/>
      <c r="QZ78" s="63">
        <v>550</v>
      </c>
      <c r="RA78" s="63">
        <v>0</v>
      </c>
      <c r="RB78" s="63">
        <v>0</v>
      </c>
      <c r="RC78" s="88">
        <v>800</v>
      </c>
      <c r="RD78" s="63">
        <v>800</v>
      </c>
      <c r="RE78" s="63">
        <v>0</v>
      </c>
      <c r="RF78" s="63">
        <v>0</v>
      </c>
      <c r="RG78" s="198"/>
      <c r="RH78" s="63"/>
      <c r="RI78" s="63"/>
      <c r="RJ78" s="63"/>
      <c r="RK78" s="88"/>
      <c r="RL78" s="63"/>
      <c r="RM78" s="63"/>
      <c r="RN78" s="63"/>
      <c r="RO78" s="198"/>
      <c r="RP78" s="63"/>
      <c r="RQ78" s="63"/>
      <c r="RR78" s="63"/>
      <c r="RS78" s="198"/>
      <c r="RT78" s="63"/>
      <c r="RU78" s="63"/>
      <c r="RV78" s="63"/>
      <c r="RW78" s="63"/>
      <c r="RX78" s="63"/>
      <c r="RY78" s="63"/>
      <c r="RZ78" s="63"/>
      <c r="SA78" s="88"/>
      <c r="SB78" s="63"/>
      <c r="SC78" s="63"/>
      <c r="SD78" s="63"/>
      <c r="SE78" s="198"/>
      <c r="SF78" s="63"/>
      <c r="SG78" s="63"/>
      <c r="SH78" s="63"/>
      <c r="SI78" s="198"/>
      <c r="SJ78" s="63"/>
      <c r="SK78" s="63"/>
      <c r="SL78" s="63"/>
      <c r="SM78" s="198"/>
      <c r="SN78" s="63"/>
      <c r="SO78" s="63"/>
      <c r="SP78" s="63"/>
      <c r="SQ78" s="198"/>
      <c r="SR78" s="63"/>
      <c r="SS78" s="63"/>
      <c r="ST78" s="63"/>
      <c r="SU78" s="198"/>
      <c r="SV78" s="63">
        <v>1000</v>
      </c>
      <c r="SW78" s="63">
        <v>1202</v>
      </c>
      <c r="SX78" s="63">
        <v>1202</v>
      </c>
      <c r="SY78" s="198"/>
      <c r="SZ78" s="63"/>
      <c r="TA78" s="63"/>
      <c r="TB78" s="198"/>
      <c r="TC78" s="198"/>
      <c r="TD78" s="63"/>
      <c r="TE78" s="63"/>
      <c r="TF78" s="63"/>
      <c r="TG78" s="198">
        <v>2500</v>
      </c>
      <c r="TH78" s="63">
        <v>1440</v>
      </c>
      <c r="TI78" s="63">
        <v>427.2</v>
      </c>
      <c r="TJ78" s="89">
        <v>427.2</v>
      </c>
      <c r="TK78" s="198"/>
      <c r="TL78" s="63"/>
      <c r="TM78" s="63"/>
      <c r="TN78" s="89"/>
      <c r="TO78" s="198"/>
      <c r="TP78" s="63"/>
      <c r="TQ78" s="63"/>
      <c r="TR78" s="89"/>
      <c r="TS78" s="267"/>
      <c r="TT78" s="267"/>
      <c r="TU78" s="267"/>
      <c r="TV78" s="267"/>
      <c r="TW78" s="267"/>
      <c r="TX78" s="267"/>
      <c r="TY78" s="267"/>
      <c r="TZ78" s="240"/>
    </row>
    <row r="79" spans="1:546" outlineLevel="2" x14ac:dyDescent="0.2">
      <c r="A79" s="101" t="s">
        <v>410</v>
      </c>
      <c r="B79" s="102" t="s">
        <v>401</v>
      </c>
      <c r="C79" s="186">
        <f t="shared" si="2073"/>
        <v>1290</v>
      </c>
      <c r="D79" s="186">
        <f t="shared" si="2074"/>
        <v>0</v>
      </c>
      <c r="E79" s="186">
        <f t="shared" si="2075"/>
        <v>2357.5099999999998</v>
      </c>
      <c r="F79" s="186">
        <f t="shared" si="2076"/>
        <v>2248.1799999999998</v>
      </c>
      <c r="G79" s="88"/>
      <c r="H79" s="63"/>
      <c r="I79" s="63"/>
      <c r="J79" s="63"/>
      <c r="K79" s="88"/>
      <c r="L79" s="63"/>
      <c r="M79" s="63">
        <v>90.44</v>
      </c>
      <c r="N79" s="63">
        <v>90.44</v>
      </c>
      <c r="O79" s="88"/>
      <c r="P79" s="63"/>
      <c r="Q79" s="63"/>
      <c r="R79" s="63"/>
      <c r="S79" s="88"/>
      <c r="T79" s="63"/>
      <c r="U79" s="63"/>
      <c r="V79" s="63"/>
      <c r="W79" s="88"/>
      <c r="X79" s="63"/>
      <c r="Y79" s="63"/>
      <c r="Z79" s="63"/>
      <c r="AA79" s="88"/>
      <c r="AB79" s="63"/>
      <c r="AC79" s="63"/>
      <c r="AD79" s="63"/>
      <c r="AE79" s="88"/>
      <c r="AF79" s="63"/>
      <c r="AG79" s="63"/>
      <c r="AH79" s="63"/>
      <c r="AI79" s="88"/>
      <c r="AJ79" s="63"/>
      <c r="AK79" s="63"/>
      <c r="AL79" s="63"/>
      <c r="AM79" s="88"/>
      <c r="AN79" s="63"/>
      <c r="AO79" s="63"/>
      <c r="AP79" s="63"/>
      <c r="AQ79" s="88"/>
      <c r="AR79" s="63"/>
      <c r="AS79" s="63"/>
      <c r="AT79" s="63"/>
      <c r="AU79" s="88"/>
      <c r="AV79" s="63"/>
      <c r="AW79" s="63"/>
      <c r="AX79" s="63"/>
      <c r="AY79" s="88"/>
      <c r="AZ79" s="63"/>
      <c r="BA79" s="63"/>
      <c r="BB79" s="63"/>
      <c r="BC79" s="88"/>
      <c r="BD79" s="63"/>
      <c r="BE79" s="63"/>
      <c r="BF79" s="63"/>
      <c r="BG79" s="88"/>
      <c r="BH79" s="63"/>
      <c r="BI79" s="63"/>
      <c r="BJ79" s="63"/>
      <c r="BK79" s="88"/>
      <c r="BL79" s="63"/>
      <c r="BM79" s="63"/>
      <c r="BN79" s="63"/>
      <c r="BO79" s="88"/>
      <c r="BP79" s="63"/>
      <c r="BQ79" s="63"/>
      <c r="BR79" s="63"/>
      <c r="BS79" s="88"/>
      <c r="BT79" s="63"/>
      <c r="BU79" s="63"/>
      <c r="BV79" s="63"/>
      <c r="BW79" s="88"/>
      <c r="BX79" s="63"/>
      <c r="BY79" s="63"/>
      <c r="BZ79" s="63"/>
      <c r="CA79" s="88"/>
      <c r="CB79" s="63"/>
      <c r="CC79" s="63"/>
      <c r="CD79" s="63"/>
      <c r="CE79" s="88"/>
      <c r="CF79" s="63"/>
      <c r="CG79" s="63"/>
      <c r="CH79" s="63"/>
      <c r="CI79" s="88"/>
      <c r="CJ79" s="63"/>
      <c r="CK79" s="63"/>
      <c r="CL79" s="63"/>
      <c r="CM79" s="88"/>
      <c r="CN79" s="63"/>
      <c r="CO79" s="63"/>
      <c r="CP79" s="63"/>
      <c r="CQ79" s="88"/>
      <c r="CR79" s="63"/>
      <c r="CS79" s="63"/>
      <c r="CT79" s="63"/>
      <c r="CU79" s="88"/>
      <c r="CV79" s="63"/>
      <c r="CW79" s="63"/>
      <c r="CX79" s="63"/>
      <c r="CY79" s="88"/>
      <c r="CZ79" s="63"/>
      <c r="DA79" s="63"/>
      <c r="DB79" s="63"/>
      <c r="DC79" s="88"/>
      <c r="DD79" s="63"/>
      <c r="DE79" s="63"/>
      <c r="DF79" s="63"/>
      <c r="DG79" s="88"/>
      <c r="DH79" s="63"/>
      <c r="DI79" s="63">
        <v>37.479999999999997</v>
      </c>
      <c r="DJ79" s="63">
        <v>37.479999999999997</v>
      </c>
      <c r="DK79" s="88"/>
      <c r="DL79" s="63"/>
      <c r="DM79" s="63"/>
      <c r="DN79" s="63"/>
      <c r="DO79" s="88"/>
      <c r="DP79" s="63"/>
      <c r="DQ79" s="63"/>
      <c r="DR79" s="63"/>
      <c r="DS79" s="88"/>
      <c r="DT79" s="63"/>
      <c r="DU79" s="63"/>
      <c r="DV79" s="63"/>
      <c r="DW79" s="88"/>
      <c r="DX79" s="63"/>
      <c r="DY79" s="63"/>
      <c r="DZ79" s="63"/>
      <c r="EA79" s="88"/>
      <c r="EB79" s="63"/>
      <c r="EC79" s="63"/>
      <c r="ED79" s="63"/>
      <c r="EE79" s="88"/>
      <c r="EF79" s="63"/>
      <c r="EG79" s="63"/>
      <c r="EH79" s="63"/>
      <c r="EI79" s="88"/>
      <c r="EJ79" s="63"/>
      <c r="EK79" s="63"/>
      <c r="EL79" s="63"/>
      <c r="EM79" s="88"/>
      <c r="EN79" s="63"/>
      <c r="EO79" s="63"/>
      <c r="EP79" s="63"/>
      <c r="EQ79" s="88"/>
      <c r="ER79" s="63"/>
      <c r="ES79" s="63"/>
      <c r="ET79" s="63"/>
      <c r="EU79" s="88"/>
      <c r="EV79" s="63"/>
      <c r="EW79" s="63"/>
      <c r="EX79" s="63"/>
      <c r="EY79" s="88"/>
      <c r="EZ79" s="63"/>
      <c r="FA79" s="63"/>
      <c r="FB79" s="63"/>
      <c r="FC79" s="88"/>
      <c r="FD79" s="63"/>
      <c r="FE79" s="63"/>
      <c r="FF79" s="63"/>
      <c r="FG79" s="88"/>
      <c r="FH79" s="63"/>
      <c r="FI79" s="63"/>
      <c r="FJ79" s="63"/>
      <c r="FK79" s="88"/>
      <c r="FL79" s="63"/>
      <c r="FM79" s="63"/>
      <c r="FN79" s="63"/>
      <c r="FO79" s="88"/>
      <c r="FP79" s="63"/>
      <c r="FQ79" s="63"/>
      <c r="FR79" s="63"/>
      <c r="FS79" s="198"/>
      <c r="FT79" s="63"/>
      <c r="FU79" s="63"/>
      <c r="FV79" s="187"/>
      <c r="FW79" s="88"/>
      <c r="FX79" s="63"/>
      <c r="FY79" s="63"/>
      <c r="FZ79" s="187"/>
      <c r="GA79" s="88"/>
      <c r="GB79" s="63"/>
      <c r="GC79" s="63"/>
      <c r="GD79" s="187"/>
      <c r="GE79" s="88"/>
      <c r="GF79" s="63"/>
      <c r="GG79" s="63"/>
      <c r="GH79" s="187"/>
      <c r="GI79" s="117">
        <v>430</v>
      </c>
      <c r="GJ79" s="63"/>
      <c r="GK79" s="63">
        <v>96.84</v>
      </c>
      <c r="GL79" s="187">
        <v>96.84</v>
      </c>
      <c r="GM79" s="88"/>
      <c r="GN79" s="63"/>
      <c r="GO79" s="63"/>
      <c r="GP79" s="63"/>
      <c r="GQ79" s="88"/>
      <c r="GR79" s="63"/>
      <c r="GS79" s="63"/>
      <c r="GT79" s="63"/>
      <c r="GU79" s="88"/>
      <c r="GV79" s="63"/>
      <c r="GW79" s="63"/>
      <c r="GX79" s="63"/>
      <c r="GY79" s="88">
        <v>150</v>
      </c>
      <c r="GZ79" s="63"/>
      <c r="HA79" s="63">
        <v>8.1999999999999993</v>
      </c>
      <c r="HB79" s="63">
        <v>8.1999999999999993</v>
      </c>
      <c r="HC79" s="88">
        <v>180</v>
      </c>
      <c r="HD79" s="63"/>
      <c r="HE79" s="63">
        <v>26.2</v>
      </c>
      <c r="HF79" s="63">
        <v>26.2</v>
      </c>
      <c r="HG79" s="88">
        <v>100</v>
      </c>
      <c r="HH79" s="63"/>
      <c r="HI79" s="63"/>
      <c r="HJ79" s="63"/>
      <c r="HK79" s="88"/>
      <c r="HL79" s="63"/>
      <c r="HM79" s="63"/>
      <c r="HN79" s="63"/>
      <c r="HO79" s="88"/>
      <c r="HP79" s="63"/>
      <c r="HQ79" s="63"/>
      <c r="HR79" s="63"/>
      <c r="HS79" s="88"/>
      <c r="HT79" s="63"/>
      <c r="HU79" s="63"/>
      <c r="HV79" s="63"/>
      <c r="HW79" s="88"/>
      <c r="HX79" s="63"/>
      <c r="HY79" s="63"/>
      <c r="HZ79" s="63"/>
      <c r="IA79" s="88"/>
      <c r="IB79" s="63"/>
      <c r="IC79" s="63"/>
      <c r="ID79" s="63"/>
      <c r="IE79" s="88"/>
      <c r="IF79" s="63"/>
      <c r="IG79" s="63"/>
      <c r="IH79" s="63"/>
      <c r="II79" s="88"/>
      <c r="IJ79" s="63"/>
      <c r="IK79" s="63"/>
      <c r="IL79" s="63"/>
      <c r="IM79" s="88">
        <v>200</v>
      </c>
      <c r="IN79" s="63"/>
      <c r="IO79" s="63"/>
      <c r="IP79" s="63"/>
      <c r="IQ79" s="88"/>
      <c r="IR79" s="63"/>
      <c r="IS79" s="63"/>
      <c r="IT79" s="63"/>
      <c r="IU79" s="88"/>
      <c r="IV79" s="63"/>
      <c r="IW79" s="63"/>
      <c r="IX79" s="63"/>
      <c r="IY79" s="88"/>
      <c r="IZ79" s="63"/>
      <c r="JA79" s="63"/>
      <c r="JB79" s="63"/>
      <c r="JC79" s="88"/>
      <c r="JD79" s="63"/>
      <c r="JE79" s="63"/>
      <c r="JF79" s="63"/>
      <c r="JG79" s="88"/>
      <c r="JH79" s="63"/>
      <c r="JI79" s="63"/>
      <c r="JJ79" s="63"/>
      <c r="JK79" s="88"/>
      <c r="JL79" s="63"/>
      <c r="JM79" s="63"/>
      <c r="JN79" s="63"/>
      <c r="JO79" s="88"/>
      <c r="JP79" s="63"/>
      <c r="JQ79" s="63"/>
      <c r="JR79" s="63"/>
      <c r="JS79" s="88"/>
      <c r="JT79" s="63"/>
      <c r="JU79" s="63"/>
      <c r="JV79" s="63"/>
      <c r="JW79" s="63"/>
      <c r="JX79" s="63"/>
      <c r="JY79" s="63"/>
      <c r="JZ79" s="63"/>
      <c r="KA79" s="88">
        <v>130</v>
      </c>
      <c r="KB79" s="63"/>
      <c r="KC79" s="63">
        <v>136.69</v>
      </c>
      <c r="KD79" s="187">
        <v>136.69</v>
      </c>
      <c r="KE79" s="88"/>
      <c r="KF79" s="63"/>
      <c r="KG79" s="63"/>
      <c r="KH79" s="187"/>
      <c r="KI79" s="88"/>
      <c r="KJ79" s="63"/>
      <c r="KK79" s="63"/>
      <c r="KL79" s="187"/>
      <c r="KM79" s="88"/>
      <c r="KN79" s="63"/>
      <c r="KO79" s="63"/>
      <c r="KP79" s="187"/>
      <c r="KQ79" s="88"/>
      <c r="KR79" s="63"/>
      <c r="KS79" s="63">
        <v>40</v>
      </c>
      <c r="KT79" s="187">
        <v>40</v>
      </c>
      <c r="KU79" s="88"/>
      <c r="KV79" s="63"/>
      <c r="KW79" s="63"/>
      <c r="KX79" s="187"/>
      <c r="KY79" s="88"/>
      <c r="KZ79" s="63"/>
      <c r="LA79" s="63"/>
      <c r="LB79" s="187"/>
      <c r="LC79" s="88"/>
      <c r="LD79" s="63"/>
      <c r="LE79" s="63"/>
      <c r="LF79" s="187"/>
      <c r="LG79" s="88"/>
      <c r="LH79" s="63"/>
      <c r="LI79" s="63">
        <v>112.59</v>
      </c>
      <c r="LJ79" s="187">
        <v>92.57</v>
      </c>
      <c r="LK79" s="88"/>
      <c r="LL79" s="63"/>
      <c r="LM79" s="63">
        <v>419.5</v>
      </c>
      <c r="LN79" s="187">
        <v>419.5</v>
      </c>
      <c r="LO79" s="88"/>
      <c r="LP79" s="63"/>
      <c r="LQ79" s="63"/>
      <c r="LR79" s="187"/>
      <c r="LS79" s="88"/>
      <c r="LT79" s="63"/>
      <c r="LU79" s="63"/>
      <c r="LV79" s="187"/>
      <c r="LW79" s="88"/>
      <c r="LX79" s="63"/>
      <c r="LY79" s="63">
        <v>115.49</v>
      </c>
      <c r="LZ79" s="187">
        <v>115.49</v>
      </c>
      <c r="MA79" s="88"/>
      <c r="MB79" s="63"/>
      <c r="MC79" s="63"/>
      <c r="MD79" s="187"/>
      <c r="ME79" s="88"/>
      <c r="MF79" s="63"/>
      <c r="MG79" s="63">
        <v>217.32</v>
      </c>
      <c r="MH79" s="187">
        <v>217.32</v>
      </c>
      <c r="MI79" s="88"/>
      <c r="MJ79" s="63"/>
      <c r="MK79" s="63"/>
      <c r="ML79" s="187"/>
      <c r="MM79" s="88"/>
      <c r="MN79" s="63"/>
      <c r="MO79" s="63"/>
      <c r="MP79" s="187"/>
      <c r="MQ79" s="88"/>
      <c r="MR79" s="63"/>
      <c r="MS79" s="63"/>
      <c r="MT79" s="187"/>
      <c r="MU79" s="88"/>
      <c r="MV79" s="63"/>
      <c r="MW79" s="63"/>
      <c r="MX79" s="187"/>
      <c r="MY79" s="88"/>
      <c r="MZ79" s="63"/>
      <c r="NA79" s="63">
        <v>627.54</v>
      </c>
      <c r="NB79" s="187">
        <v>520.97</v>
      </c>
      <c r="NC79" s="88"/>
      <c r="ND79" s="63"/>
      <c r="NE79" s="63">
        <v>332.69</v>
      </c>
      <c r="NF79" s="187">
        <f>332.69+17.26</f>
        <v>349.95</v>
      </c>
      <c r="NG79" s="88"/>
      <c r="NH79" s="63"/>
      <c r="NI79" s="63"/>
      <c r="NJ79" s="187"/>
      <c r="NK79" s="88"/>
      <c r="NL79" s="63"/>
      <c r="NM79" s="63"/>
      <c r="NN79" s="187"/>
      <c r="NO79" s="88"/>
      <c r="NP79" s="63"/>
      <c r="NQ79" s="63"/>
      <c r="NR79" s="187"/>
      <c r="NS79" s="88"/>
      <c r="NT79" s="63"/>
      <c r="NU79" s="63">
        <v>47</v>
      </c>
      <c r="NV79" s="187">
        <v>47</v>
      </c>
      <c r="NW79" s="88"/>
      <c r="NX79" s="63"/>
      <c r="NY79" s="63"/>
      <c r="NZ79" s="187"/>
      <c r="OA79" s="88"/>
      <c r="OB79" s="63"/>
      <c r="OC79" s="63"/>
      <c r="OD79" s="63"/>
      <c r="OE79" s="88"/>
      <c r="OF79" s="63"/>
      <c r="OG79" s="63"/>
      <c r="OH79" s="63"/>
      <c r="OI79" s="88"/>
      <c r="OJ79" s="63"/>
      <c r="OK79" s="63"/>
      <c r="OL79" s="63"/>
      <c r="OM79" s="88"/>
      <c r="ON79" s="63"/>
      <c r="OO79" s="63"/>
      <c r="OP79" s="63"/>
      <c r="OQ79" s="198"/>
      <c r="OR79" s="63"/>
      <c r="OS79" s="63"/>
      <c r="OT79" s="63"/>
      <c r="OU79" s="88"/>
      <c r="OV79" s="63"/>
      <c r="OW79" s="63"/>
      <c r="OX79" s="63"/>
      <c r="OY79" s="198"/>
      <c r="OZ79" s="63"/>
      <c r="PA79" s="63"/>
      <c r="PB79" s="63"/>
      <c r="PC79" s="88"/>
      <c r="PD79" s="63"/>
      <c r="PE79" s="63"/>
      <c r="PF79" s="63"/>
      <c r="PG79" s="198"/>
      <c r="PH79" s="63"/>
      <c r="PI79" s="63"/>
      <c r="PJ79" s="63"/>
      <c r="PK79" s="88"/>
      <c r="PL79" s="63"/>
      <c r="PM79" s="63"/>
      <c r="PN79" s="63"/>
      <c r="PO79" s="198"/>
      <c r="PP79" s="63"/>
      <c r="PQ79" s="63"/>
      <c r="PR79" s="63"/>
      <c r="PS79" s="88"/>
      <c r="PT79" s="63"/>
      <c r="PU79" s="63"/>
      <c r="PV79" s="63"/>
      <c r="PW79" s="198"/>
      <c r="PX79" s="63"/>
      <c r="PY79" s="63"/>
      <c r="PZ79" s="63"/>
      <c r="QA79" s="88"/>
      <c r="QB79" s="63"/>
      <c r="QC79" s="63"/>
      <c r="QD79" s="63"/>
      <c r="QE79" s="198"/>
      <c r="QF79" s="63"/>
      <c r="QG79" s="63"/>
      <c r="QH79" s="63"/>
      <c r="QI79" s="88"/>
      <c r="QJ79" s="63"/>
      <c r="QK79" s="63"/>
      <c r="QL79" s="63"/>
      <c r="QM79" s="198"/>
      <c r="QN79" s="63"/>
      <c r="QO79" s="63"/>
      <c r="QP79" s="63"/>
      <c r="QQ79" s="198"/>
      <c r="QR79" s="63"/>
      <c r="QS79" s="63"/>
      <c r="QT79" s="63"/>
      <c r="QU79" s="198"/>
      <c r="QV79" s="63"/>
      <c r="QW79" s="63"/>
      <c r="QX79" s="63"/>
      <c r="QY79" s="198"/>
      <c r="QZ79" s="63"/>
      <c r="RA79" s="63"/>
      <c r="RB79" s="63"/>
      <c r="RC79" s="88"/>
      <c r="RD79" s="63"/>
      <c r="RE79" s="63"/>
      <c r="RF79" s="63"/>
      <c r="RG79" s="198"/>
      <c r="RH79" s="63"/>
      <c r="RI79" s="63"/>
      <c r="RJ79" s="63"/>
      <c r="RK79" s="88"/>
      <c r="RL79" s="63"/>
      <c r="RM79" s="63"/>
      <c r="RN79" s="63"/>
      <c r="RO79" s="198"/>
      <c r="RP79" s="63"/>
      <c r="RQ79" s="63"/>
      <c r="RR79" s="63"/>
      <c r="RS79" s="198"/>
      <c r="RT79" s="63"/>
      <c r="RU79" s="63"/>
      <c r="RV79" s="63"/>
      <c r="RW79" s="63"/>
      <c r="RX79" s="63"/>
      <c r="RY79" s="63"/>
      <c r="RZ79" s="63"/>
      <c r="SA79" s="88"/>
      <c r="SB79" s="63"/>
      <c r="SC79" s="63"/>
      <c r="SD79" s="63"/>
      <c r="SE79" s="198"/>
      <c r="SF79" s="63"/>
      <c r="SG79" s="63"/>
      <c r="SH79" s="63"/>
      <c r="SI79" s="198"/>
      <c r="SJ79" s="63"/>
      <c r="SK79" s="63"/>
      <c r="SL79" s="63"/>
      <c r="SM79" s="198"/>
      <c r="SN79" s="63"/>
      <c r="SO79" s="63"/>
      <c r="SP79" s="63"/>
      <c r="SQ79" s="198"/>
      <c r="SR79" s="63"/>
      <c r="SS79" s="63"/>
      <c r="ST79" s="63"/>
      <c r="SU79" s="198"/>
      <c r="SV79" s="63"/>
      <c r="SW79" s="63"/>
      <c r="SX79" s="63"/>
      <c r="SY79" s="198"/>
      <c r="SZ79" s="63"/>
      <c r="TA79" s="63"/>
      <c r="TB79" s="198"/>
      <c r="TC79" s="198"/>
      <c r="TD79" s="63"/>
      <c r="TE79" s="63"/>
      <c r="TF79" s="63"/>
      <c r="TG79" s="198">
        <v>100</v>
      </c>
      <c r="TH79" s="63"/>
      <c r="TI79" s="63">
        <v>49.53</v>
      </c>
      <c r="TJ79" s="89">
        <v>49.53</v>
      </c>
      <c r="TK79" s="198"/>
      <c r="TL79" s="63"/>
      <c r="TM79" s="63"/>
      <c r="TN79" s="89"/>
      <c r="TO79" s="198"/>
      <c r="TP79" s="63"/>
      <c r="TQ79" s="63"/>
      <c r="TR79" s="89"/>
      <c r="TS79" s="267"/>
      <c r="TT79" s="267"/>
      <c r="TU79" s="267"/>
      <c r="TV79" s="267"/>
      <c r="TW79" s="267"/>
      <c r="TX79" s="267"/>
      <c r="TY79" s="267"/>
    </row>
    <row r="80" spans="1:546" outlineLevel="2" x14ac:dyDescent="0.2">
      <c r="A80" s="101" t="s">
        <v>411</v>
      </c>
      <c r="B80" s="102" t="s">
        <v>403</v>
      </c>
      <c r="C80" s="186">
        <f t="shared" si="2073"/>
        <v>2020</v>
      </c>
      <c r="D80" s="186">
        <f t="shared" si="2074"/>
        <v>0</v>
      </c>
      <c r="E80" s="186">
        <f t="shared" si="2075"/>
        <v>1771.33</v>
      </c>
      <c r="F80" s="186">
        <f t="shared" si="2076"/>
        <v>1771.33</v>
      </c>
      <c r="G80" s="88">
        <v>1200</v>
      </c>
      <c r="H80" s="63"/>
      <c r="I80" s="63">
        <v>1120</v>
      </c>
      <c r="J80" s="63">
        <v>1120</v>
      </c>
      <c r="K80" s="88">
        <v>500</v>
      </c>
      <c r="L80" s="63"/>
      <c r="M80" s="63">
        <v>450</v>
      </c>
      <c r="N80" s="63">
        <v>450</v>
      </c>
      <c r="O80" s="88"/>
      <c r="P80" s="63"/>
      <c r="Q80" s="63"/>
      <c r="R80" s="63"/>
      <c r="S80" s="88"/>
      <c r="T80" s="63"/>
      <c r="U80" s="63"/>
      <c r="V80" s="63"/>
      <c r="W80" s="88"/>
      <c r="X80" s="63"/>
      <c r="Y80" s="63"/>
      <c r="Z80" s="63"/>
      <c r="AA80" s="88"/>
      <c r="AB80" s="63"/>
      <c r="AC80" s="63"/>
      <c r="AD80" s="63"/>
      <c r="AE80" s="88"/>
      <c r="AF80" s="63"/>
      <c r="AG80" s="63"/>
      <c r="AH80" s="63"/>
      <c r="AI80" s="88"/>
      <c r="AJ80" s="63"/>
      <c r="AK80" s="63"/>
      <c r="AL80" s="63"/>
      <c r="AM80" s="88"/>
      <c r="AN80" s="63"/>
      <c r="AO80" s="63"/>
      <c r="AP80" s="63"/>
      <c r="AQ80" s="88"/>
      <c r="AR80" s="63"/>
      <c r="AS80" s="63"/>
      <c r="AT80" s="63"/>
      <c r="AU80" s="88"/>
      <c r="AV80" s="63"/>
      <c r="AW80" s="63"/>
      <c r="AX80" s="63"/>
      <c r="AY80" s="88"/>
      <c r="AZ80" s="63"/>
      <c r="BA80" s="63"/>
      <c r="BB80" s="63"/>
      <c r="BC80" s="88"/>
      <c r="BD80" s="63"/>
      <c r="BE80" s="63"/>
      <c r="BF80" s="63"/>
      <c r="BG80" s="88"/>
      <c r="BH80" s="63"/>
      <c r="BI80" s="63"/>
      <c r="BJ80" s="63"/>
      <c r="BK80" s="88"/>
      <c r="BL80" s="63"/>
      <c r="BM80" s="63"/>
      <c r="BN80" s="63"/>
      <c r="BO80" s="88"/>
      <c r="BP80" s="63"/>
      <c r="BQ80" s="63"/>
      <c r="BR80" s="63"/>
      <c r="BS80" s="88"/>
      <c r="BT80" s="63"/>
      <c r="BU80" s="63"/>
      <c r="BV80" s="63"/>
      <c r="BW80" s="88"/>
      <c r="BX80" s="63"/>
      <c r="BY80" s="63"/>
      <c r="BZ80" s="63"/>
      <c r="CA80" s="88"/>
      <c r="CB80" s="63"/>
      <c r="CC80" s="63"/>
      <c r="CD80" s="63"/>
      <c r="CE80" s="88"/>
      <c r="CF80" s="63"/>
      <c r="CG80" s="63"/>
      <c r="CH80" s="63"/>
      <c r="CI80" s="88"/>
      <c r="CJ80" s="63"/>
      <c r="CK80" s="63"/>
      <c r="CL80" s="63"/>
      <c r="CM80" s="88"/>
      <c r="CN80" s="63"/>
      <c r="CO80" s="63"/>
      <c r="CP80" s="63"/>
      <c r="CQ80" s="88"/>
      <c r="CR80" s="63"/>
      <c r="CS80" s="63"/>
      <c r="CT80" s="63"/>
      <c r="CU80" s="88"/>
      <c r="CV80" s="63"/>
      <c r="CW80" s="63"/>
      <c r="CX80" s="63"/>
      <c r="CY80" s="88"/>
      <c r="CZ80" s="63"/>
      <c r="DA80" s="63"/>
      <c r="DB80" s="63"/>
      <c r="DC80" s="88"/>
      <c r="DD80" s="63"/>
      <c r="DE80" s="63"/>
      <c r="DF80" s="63"/>
      <c r="DG80" s="88"/>
      <c r="DH80" s="63"/>
      <c r="DI80" s="63"/>
      <c r="DJ80" s="63"/>
      <c r="DK80" s="88"/>
      <c r="DL80" s="63"/>
      <c r="DM80" s="63"/>
      <c r="DN80" s="63"/>
      <c r="DO80" s="88"/>
      <c r="DP80" s="63"/>
      <c r="DQ80" s="63"/>
      <c r="DR80" s="63"/>
      <c r="DS80" s="88"/>
      <c r="DT80" s="63"/>
      <c r="DU80" s="63"/>
      <c r="DV80" s="63"/>
      <c r="DW80" s="88"/>
      <c r="DX80" s="63"/>
      <c r="DY80" s="63"/>
      <c r="DZ80" s="63"/>
      <c r="EA80" s="88"/>
      <c r="EB80" s="63"/>
      <c r="EC80" s="63"/>
      <c r="ED80" s="63"/>
      <c r="EE80" s="88"/>
      <c r="EF80" s="63"/>
      <c r="EG80" s="63"/>
      <c r="EH80" s="63"/>
      <c r="EI80" s="88"/>
      <c r="EJ80" s="63"/>
      <c r="EK80" s="63"/>
      <c r="EL80" s="63"/>
      <c r="EM80" s="88"/>
      <c r="EN80" s="63"/>
      <c r="EO80" s="63"/>
      <c r="EP80" s="63"/>
      <c r="EQ80" s="88"/>
      <c r="ER80" s="63"/>
      <c r="ES80" s="63"/>
      <c r="ET80" s="63"/>
      <c r="EU80" s="88"/>
      <c r="EV80" s="63"/>
      <c r="EW80" s="63"/>
      <c r="EX80" s="63"/>
      <c r="EY80" s="88"/>
      <c r="EZ80" s="63"/>
      <c r="FA80" s="63"/>
      <c r="FB80" s="63"/>
      <c r="FC80" s="88"/>
      <c r="FD80" s="63"/>
      <c r="FE80" s="63"/>
      <c r="FF80" s="63"/>
      <c r="FG80" s="88"/>
      <c r="FH80" s="63"/>
      <c r="FI80" s="63"/>
      <c r="FJ80" s="63"/>
      <c r="FK80" s="88"/>
      <c r="FL80" s="63"/>
      <c r="FM80" s="63"/>
      <c r="FN80" s="63"/>
      <c r="FO80" s="88"/>
      <c r="FP80" s="63"/>
      <c r="FQ80" s="63"/>
      <c r="FR80" s="63"/>
      <c r="FS80" s="198"/>
      <c r="FT80" s="63"/>
      <c r="FU80" s="63"/>
      <c r="FV80" s="187"/>
      <c r="FW80" s="88"/>
      <c r="FX80" s="63"/>
      <c r="FY80" s="63"/>
      <c r="FZ80" s="187"/>
      <c r="GA80" s="88"/>
      <c r="GB80" s="63"/>
      <c r="GC80" s="63"/>
      <c r="GD80" s="187"/>
      <c r="GE80" s="88"/>
      <c r="GF80" s="63"/>
      <c r="GG80" s="63"/>
      <c r="GH80" s="187"/>
      <c r="GI80" s="117">
        <v>320</v>
      </c>
      <c r="GJ80" s="63"/>
      <c r="GK80" s="63">
        <v>201.33</v>
      </c>
      <c r="GL80" s="187">
        <v>201.33</v>
      </c>
      <c r="GM80" s="88"/>
      <c r="GN80" s="63"/>
      <c r="GO80" s="63"/>
      <c r="GP80" s="63"/>
      <c r="GQ80" s="88"/>
      <c r="GR80" s="63"/>
      <c r="GS80" s="63"/>
      <c r="GT80" s="63"/>
      <c r="GU80" s="88"/>
      <c r="GV80" s="63"/>
      <c r="GW80" s="63"/>
      <c r="GX80" s="63"/>
      <c r="GY80" s="88"/>
      <c r="GZ80" s="63"/>
      <c r="HA80" s="63"/>
      <c r="HB80" s="63"/>
      <c r="HC80" s="88"/>
      <c r="HD80" s="63"/>
      <c r="HE80" s="63"/>
      <c r="HF80" s="63"/>
      <c r="HG80" s="88"/>
      <c r="HH80" s="63"/>
      <c r="HI80" s="63"/>
      <c r="HJ80" s="63"/>
      <c r="HK80" s="88"/>
      <c r="HL80" s="63"/>
      <c r="HM80" s="63"/>
      <c r="HN80" s="63"/>
      <c r="HO80" s="88"/>
      <c r="HP80" s="63"/>
      <c r="HQ80" s="63"/>
      <c r="HR80" s="63"/>
      <c r="HS80" s="88"/>
      <c r="HT80" s="63"/>
      <c r="HU80" s="63"/>
      <c r="HV80" s="63"/>
      <c r="HW80" s="88"/>
      <c r="HX80" s="63"/>
      <c r="HY80" s="63"/>
      <c r="HZ80" s="63"/>
      <c r="IA80" s="88"/>
      <c r="IB80" s="63"/>
      <c r="IC80" s="63"/>
      <c r="ID80" s="63"/>
      <c r="IE80" s="88"/>
      <c r="IF80" s="63"/>
      <c r="IG80" s="63"/>
      <c r="IH80" s="63"/>
      <c r="II80" s="88"/>
      <c r="IJ80" s="63"/>
      <c r="IK80" s="63"/>
      <c r="IL80" s="63"/>
      <c r="IM80" s="88"/>
      <c r="IN80" s="63"/>
      <c r="IO80" s="63"/>
      <c r="IP80" s="63"/>
      <c r="IQ80" s="88"/>
      <c r="IR80" s="63"/>
      <c r="IS80" s="63"/>
      <c r="IT80" s="63"/>
      <c r="IU80" s="88"/>
      <c r="IV80" s="63"/>
      <c r="IW80" s="63"/>
      <c r="IX80" s="63"/>
      <c r="IY80" s="88"/>
      <c r="IZ80" s="63"/>
      <c r="JA80" s="63"/>
      <c r="JB80" s="63"/>
      <c r="JC80" s="88"/>
      <c r="JD80" s="63"/>
      <c r="JE80" s="63"/>
      <c r="JF80" s="63"/>
      <c r="JG80" s="88"/>
      <c r="JH80" s="63"/>
      <c r="JI80" s="63"/>
      <c r="JJ80" s="63"/>
      <c r="JK80" s="88"/>
      <c r="JL80" s="63"/>
      <c r="JM80" s="63"/>
      <c r="JN80" s="63"/>
      <c r="JO80" s="88"/>
      <c r="JP80" s="63"/>
      <c r="JQ80" s="63"/>
      <c r="JR80" s="63"/>
      <c r="JS80" s="88"/>
      <c r="JT80" s="63"/>
      <c r="JU80" s="63"/>
      <c r="JV80" s="63"/>
      <c r="JW80" s="63"/>
      <c r="JX80" s="63"/>
      <c r="JY80" s="63"/>
      <c r="JZ80" s="63"/>
      <c r="KA80" s="88"/>
      <c r="KB80" s="63"/>
      <c r="KC80" s="63"/>
      <c r="KD80" s="187"/>
      <c r="KE80" s="88"/>
      <c r="KF80" s="63"/>
      <c r="KG80" s="63"/>
      <c r="KH80" s="187"/>
      <c r="KI80" s="88"/>
      <c r="KJ80" s="63"/>
      <c r="KK80" s="63"/>
      <c r="KL80" s="187"/>
      <c r="KM80" s="88"/>
      <c r="KN80" s="63"/>
      <c r="KO80" s="63"/>
      <c r="KP80" s="187"/>
      <c r="KQ80" s="88"/>
      <c r="KR80" s="63"/>
      <c r="KS80" s="63"/>
      <c r="KT80" s="187"/>
      <c r="KU80" s="88"/>
      <c r="KV80" s="63"/>
      <c r="KW80" s="63"/>
      <c r="KX80" s="187"/>
      <c r="KY80" s="88"/>
      <c r="KZ80" s="63"/>
      <c r="LA80" s="63"/>
      <c r="LB80" s="187"/>
      <c r="LC80" s="88"/>
      <c r="LD80" s="63"/>
      <c r="LE80" s="63"/>
      <c r="LF80" s="187"/>
      <c r="LG80" s="88"/>
      <c r="LH80" s="63"/>
      <c r="LI80" s="63"/>
      <c r="LJ80" s="187"/>
      <c r="LK80" s="88"/>
      <c r="LL80" s="63"/>
      <c r="LM80" s="63"/>
      <c r="LN80" s="187"/>
      <c r="LO80" s="88"/>
      <c r="LP80" s="63"/>
      <c r="LQ80" s="63"/>
      <c r="LR80" s="187"/>
      <c r="LS80" s="88"/>
      <c r="LT80" s="63"/>
      <c r="LU80" s="63"/>
      <c r="LV80" s="187"/>
      <c r="LW80" s="88"/>
      <c r="LX80" s="63"/>
      <c r="LY80" s="63"/>
      <c r="LZ80" s="187"/>
      <c r="MA80" s="88"/>
      <c r="MB80" s="63"/>
      <c r="MC80" s="63"/>
      <c r="MD80" s="187"/>
      <c r="ME80" s="88"/>
      <c r="MF80" s="63"/>
      <c r="MG80" s="63"/>
      <c r="MH80" s="187"/>
      <c r="MI80" s="88"/>
      <c r="MJ80" s="63"/>
      <c r="MK80" s="63"/>
      <c r="ML80" s="187"/>
      <c r="MM80" s="88"/>
      <c r="MN80" s="63"/>
      <c r="MO80" s="63"/>
      <c r="MP80" s="187"/>
      <c r="MQ80" s="88"/>
      <c r="MR80" s="63"/>
      <c r="MS80" s="63"/>
      <c r="MT80" s="187"/>
      <c r="MU80" s="88"/>
      <c r="MV80" s="63"/>
      <c r="MW80" s="63"/>
      <c r="MX80" s="187"/>
      <c r="MY80" s="88"/>
      <c r="MZ80" s="63"/>
      <c r="NA80" s="63"/>
      <c r="NB80" s="187"/>
      <c r="NC80" s="88"/>
      <c r="ND80" s="63"/>
      <c r="NE80" s="63"/>
      <c r="NF80" s="187"/>
      <c r="NG80" s="88"/>
      <c r="NH80" s="63"/>
      <c r="NI80" s="63"/>
      <c r="NJ80" s="187"/>
      <c r="NK80" s="88"/>
      <c r="NL80" s="63"/>
      <c r="NM80" s="63"/>
      <c r="NN80" s="187"/>
      <c r="NO80" s="88"/>
      <c r="NP80" s="63"/>
      <c r="NQ80" s="63"/>
      <c r="NR80" s="187"/>
      <c r="NS80" s="88"/>
      <c r="NT80" s="63"/>
      <c r="NU80" s="63"/>
      <c r="NV80" s="187"/>
      <c r="NW80" s="88"/>
      <c r="NX80" s="63"/>
      <c r="NY80" s="63"/>
      <c r="NZ80" s="187"/>
      <c r="OA80" s="88"/>
      <c r="OB80" s="63"/>
      <c r="OC80" s="63"/>
      <c r="OD80" s="63"/>
      <c r="OE80" s="88"/>
      <c r="OF80" s="63"/>
      <c r="OG80" s="63"/>
      <c r="OH80" s="63"/>
      <c r="OI80" s="88"/>
      <c r="OJ80" s="63"/>
      <c r="OK80" s="63"/>
      <c r="OL80" s="63"/>
      <c r="OM80" s="88"/>
      <c r="ON80" s="63"/>
      <c r="OO80" s="63"/>
      <c r="OP80" s="63"/>
      <c r="OQ80" s="198"/>
      <c r="OR80" s="63"/>
      <c r="OS80" s="63"/>
      <c r="OT80" s="63"/>
      <c r="OU80" s="88"/>
      <c r="OV80" s="63"/>
      <c r="OW80" s="63"/>
      <c r="OX80" s="63"/>
      <c r="OY80" s="198"/>
      <c r="OZ80" s="63"/>
      <c r="PA80" s="63"/>
      <c r="PB80" s="63"/>
      <c r="PC80" s="88"/>
      <c r="PD80" s="63"/>
      <c r="PE80" s="63"/>
      <c r="PF80" s="63"/>
      <c r="PG80" s="198"/>
      <c r="PH80" s="63"/>
      <c r="PI80" s="63"/>
      <c r="PJ80" s="63"/>
      <c r="PK80" s="88"/>
      <c r="PL80" s="63"/>
      <c r="PM80" s="63"/>
      <c r="PN80" s="63"/>
      <c r="PO80" s="198"/>
      <c r="PP80" s="63"/>
      <c r="PQ80" s="63"/>
      <c r="PR80" s="63"/>
      <c r="PS80" s="88"/>
      <c r="PT80" s="63"/>
      <c r="PU80" s="63"/>
      <c r="PV80" s="63"/>
      <c r="PW80" s="198"/>
      <c r="PX80" s="63"/>
      <c r="PY80" s="63"/>
      <c r="PZ80" s="63"/>
      <c r="QA80" s="88"/>
      <c r="QB80" s="63"/>
      <c r="QC80" s="63"/>
      <c r="QD80" s="63"/>
      <c r="QE80" s="198"/>
      <c r="QF80" s="63"/>
      <c r="QG80" s="63"/>
      <c r="QH80" s="63"/>
      <c r="QI80" s="88"/>
      <c r="QJ80" s="63"/>
      <c r="QK80" s="63"/>
      <c r="QL80" s="63"/>
      <c r="QM80" s="198"/>
      <c r="QN80" s="63"/>
      <c r="QO80" s="63"/>
      <c r="QP80" s="63"/>
      <c r="QQ80" s="198"/>
      <c r="QR80" s="63"/>
      <c r="QS80" s="63"/>
      <c r="QT80" s="63"/>
      <c r="QU80" s="198"/>
      <c r="QV80" s="63"/>
      <c r="QW80" s="63"/>
      <c r="QX80" s="63"/>
      <c r="QY80" s="198"/>
      <c r="QZ80" s="63"/>
      <c r="RA80" s="63"/>
      <c r="RB80" s="63"/>
      <c r="RC80" s="88"/>
      <c r="RD80" s="63"/>
      <c r="RE80" s="63"/>
      <c r="RF80" s="63"/>
      <c r="RG80" s="198"/>
      <c r="RH80" s="63"/>
      <c r="RI80" s="63"/>
      <c r="RJ80" s="63"/>
      <c r="RK80" s="88"/>
      <c r="RL80" s="63"/>
      <c r="RM80" s="63"/>
      <c r="RN80" s="63"/>
      <c r="RO80" s="198"/>
      <c r="RP80" s="63"/>
      <c r="RQ80" s="63"/>
      <c r="RR80" s="63"/>
      <c r="RS80" s="198"/>
      <c r="RT80" s="63"/>
      <c r="RU80" s="63"/>
      <c r="RV80" s="63"/>
      <c r="RW80" s="63"/>
      <c r="RX80" s="63"/>
      <c r="RY80" s="63"/>
      <c r="RZ80" s="63"/>
      <c r="SA80" s="88"/>
      <c r="SB80" s="63"/>
      <c r="SC80" s="63"/>
      <c r="SD80" s="63"/>
      <c r="SE80" s="198"/>
      <c r="SF80" s="63"/>
      <c r="SG80" s="63"/>
      <c r="SH80" s="63"/>
      <c r="SI80" s="198"/>
      <c r="SJ80" s="63"/>
      <c r="SK80" s="63"/>
      <c r="SL80" s="63"/>
      <c r="SM80" s="198"/>
      <c r="SN80" s="63"/>
      <c r="SO80" s="63"/>
      <c r="SP80" s="63"/>
      <c r="SQ80" s="198"/>
      <c r="SR80" s="63"/>
      <c r="SS80" s="63"/>
      <c r="ST80" s="63"/>
      <c r="SU80" s="198"/>
      <c r="SV80" s="63"/>
      <c r="SW80" s="63"/>
      <c r="SX80" s="63"/>
      <c r="SY80" s="198"/>
      <c r="SZ80" s="63"/>
      <c r="TA80" s="63"/>
      <c r="TB80" s="198"/>
      <c r="TC80" s="198"/>
      <c r="TD80" s="63"/>
      <c r="TE80" s="63"/>
      <c r="TF80" s="63"/>
      <c r="TG80" s="198"/>
      <c r="TH80" s="63"/>
      <c r="TI80" s="63"/>
      <c r="TJ80" s="89"/>
      <c r="TK80" s="198"/>
      <c r="TL80" s="63"/>
      <c r="TM80" s="63"/>
      <c r="TN80" s="89"/>
      <c r="TO80" s="198"/>
      <c r="TP80" s="63"/>
      <c r="TQ80" s="63"/>
      <c r="TR80" s="89"/>
      <c r="TS80" s="267"/>
      <c r="TT80" s="267"/>
      <c r="TU80" s="267"/>
      <c r="TV80" s="267"/>
      <c r="TW80" s="267"/>
      <c r="TX80" s="267"/>
      <c r="TY80" s="267"/>
    </row>
    <row r="81" spans="1:546" outlineLevel="2" x14ac:dyDescent="0.2">
      <c r="A81" s="101" t="s">
        <v>412</v>
      </c>
      <c r="B81" s="102" t="s">
        <v>413</v>
      </c>
      <c r="C81" s="186">
        <f t="shared" si="2073"/>
        <v>1660</v>
      </c>
      <c r="D81" s="186">
        <f t="shared" si="2074"/>
        <v>0</v>
      </c>
      <c r="E81" s="186">
        <f t="shared" si="2075"/>
        <v>1501</v>
      </c>
      <c r="F81" s="186">
        <f t="shared" si="2076"/>
        <v>1501</v>
      </c>
      <c r="G81" s="88">
        <v>1000</v>
      </c>
      <c r="H81" s="63"/>
      <c r="I81" s="63">
        <v>1000</v>
      </c>
      <c r="J81" s="63">
        <v>1000</v>
      </c>
      <c r="K81" s="88"/>
      <c r="L81" s="63"/>
      <c r="M81" s="63">
        <v>10</v>
      </c>
      <c r="N81" s="63">
        <v>10</v>
      </c>
      <c r="O81" s="88"/>
      <c r="P81" s="63"/>
      <c r="Q81" s="63"/>
      <c r="R81" s="63"/>
      <c r="S81" s="88"/>
      <c r="T81" s="63"/>
      <c r="U81" s="63"/>
      <c r="V81" s="63"/>
      <c r="W81" s="88"/>
      <c r="X81" s="63"/>
      <c r="Y81" s="63"/>
      <c r="Z81" s="63"/>
      <c r="AA81" s="88"/>
      <c r="AB81" s="63"/>
      <c r="AC81" s="63"/>
      <c r="AD81" s="63"/>
      <c r="AE81" s="88"/>
      <c r="AF81" s="63"/>
      <c r="AG81" s="63"/>
      <c r="AH81" s="63"/>
      <c r="AI81" s="88"/>
      <c r="AJ81" s="63"/>
      <c r="AK81" s="63"/>
      <c r="AL81" s="63"/>
      <c r="AM81" s="88"/>
      <c r="AN81" s="63"/>
      <c r="AO81" s="63"/>
      <c r="AP81" s="63"/>
      <c r="AQ81" s="88"/>
      <c r="AR81" s="63"/>
      <c r="AS81" s="63"/>
      <c r="AT81" s="63"/>
      <c r="AU81" s="88"/>
      <c r="AV81" s="63"/>
      <c r="AW81" s="63"/>
      <c r="AX81" s="63"/>
      <c r="AY81" s="88"/>
      <c r="AZ81" s="63"/>
      <c r="BA81" s="63"/>
      <c r="BB81" s="63"/>
      <c r="BC81" s="88"/>
      <c r="BD81" s="63"/>
      <c r="BE81" s="63"/>
      <c r="BF81" s="63"/>
      <c r="BG81" s="88"/>
      <c r="BH81" s="63"/>
      <c r="BI81" s="63"/>
      <c r="BJ81" s="63"/>
      <c r="BK81" s="88"/>
      <c r="BL81" s="63"/>
      <c r="BM81" s="63"/>
      <c r="BN81" s="63"/>
      <c r="BO81" s="88"/>
      <c r="BP81" s="63"/>
      <c r="BQ81" s="63"/>
      <c r="BR81" s="63"/>
      <c r="BS81" s="88"/>
      <c r="BT81" s="63"/>
      <c r="BU81" s="63"/>
      <c r="BV81" s="63"/>
      <c r="BW81" s="88"/>
      <c r="BX81" s="63"/>
      <c r="BY81" s="63"/>
      <c r="BZ81" s="63"/>
      <c r="CA81" s="88"/>
      <c r="CB81" s="63"/>
      <c r="CC81" s="63"/>
      <c r="CD81" s="63"/>
      <c r="CE81" s="88"/>
      <c r="CF81" s="63"/>
      <c r="CG81" s="63"/>
      <c r="CH81" s="63"/>
      <c r="CI81" s="88"/>
      <c r="CJ81" s="63"/>
      <c r="CK81" s="63"/>
      <c r="CL81" s="63"/>
      <c r="CM81" s="88"/>
      <c r="CN81" s="63"/>
      <c r="CO81" s="63"/>
      <c r="CP81" s="63"/>
      <c r="CQ81" s="88"/>
      <c r="CR81" s="63"/>
      <c r="CS81" s="63"/>
      <c r="CT81" s="63"/>
      <c r="CU81" s="88"/>
      <c r="CV81" s="63"/>
      <c r="CW81" s="63"/>
      <c r="CX81" s="63"/>
      <c r="CY81" s="88"/>
      <c r="CZ81" s="63"/>
      <c r="DA81" s="63">
        <v>20</v>
      </c>
      <c r="DB81" s="63">
        <v>20</v>
      </c>
      <c r="DC81" s="88"/>
      <c r="DD81" s="63"/>
      <c r="DE81" s="63"/>
      <c r="DF81" s="63"/>
      <c r="DG81" s="88"/>
      <c r="DH81" s="63"/>
      <c r="DI81" s="63">
        <v>10</v>
      </c>
      <c r="DJ81" s="63">
        <v>10</v>
      </c>
      <c r="DK81" s="88"/>
      <c r="DL81" s="63"/>
      <c r="DM81" s="63"/>
      <c r="DN81" s="63"/>
      <c r="DO81" s="88"/>
      <c r="DP81" s="63"/>
      <c r="DQ81" s="63"/>
      <c r="DR81" s="63"/>
      <c r="DS81" s="88"/>
      <c r="DT81" s="63"/>
      <c r="DU81" s="63"/>
      <c r="DV81" s="63"/>
      <c r="DW81" s="88"/>
      <c r="DX81" s="63"/>
      <c r="DY81" s="63"/>
      <c r="DZ81" s="63"/>
      <c r="EA81" s="88"/>
      <c r="EB81" s="63"/>
      <c r="EC81" s="63"/>
      <c r="ED81" s="63"/>
      <c r="EE81" s="88"/>
      <c r="EF81" s="63"/>
      <c r="EG81" s="63"/>
      <c r="EH81" s="63"/>
      <c r="EI81" s="88"/>
      <c r="EJ81" s="63"/>
      <c r="EK81" s="63"/>
      <c r="EL81" s="63"/>
      <c r="EM81" s="88"/>
      <c r="EN81" s="63"/>
      <c r="EO81" s="63"/>
      <c r="EP81" s="63"/>
      <c r="EQ81" s="88"/>
      <c r="ER81" s="63"/>
      <c r="ES81" s="63"/>
      <c r="ET81" s="63"/>
      <c r="EU81" s="88"/>
      <c r="EV81" s="63"/>
      <c r="EW81" s="63"/>
      <c r="EX81" s="63"/>
      <c r="EY81" s="88"/>
      <c r="EZ81" s="63"/>
      <c r="FA81" s="63"/>
      <c r="FB81" s="63"/>
      <c r="FC81" s="88"/>
      <c r="FD81" s="63"/>
      <c r="FE81" s="63"/>
      <c r="FF81" s="63"/>
      <c r="FG81" s="88"/>
      <c r="FH81" s="63"/>
      <c r="FI81" s="63"/>
      <c r="FJ81" s="63"/>
      <c r="FK81" s="88"/>
      <c r="FL81" s="63"/>
      <c r="FM81" s="63"/>
      <c r="FN81" s="63"/>
      <c r="FO81" s="88"/>
      <c r="FP81" s="63"/>
      <c r="FQ81" s="63"/>
      <c r="FR81" s="63"/>
      <c r="FS81" s="198"/>
      <c r="FT81" s="63"/>
      <c r="FU81" s="63"/>
      <c r="FV81" s="187"/>
      <c r="FW81" s="88"/>
      <c r="FX81" s="63"/>
      <c r="FY81" s="63"/>
      <c r="FZ81" s="187"/>
      <c r="GA81" s="88"/>
      <c r="GB81" s="63"/>
      <c r="GC81" s="63"/>
      <c r="GD81" s="187"/>
      <c r="GE81" s="88"/>
      <c r="GF81" s="63"/>
      <c r="GG81" s="63"/>
      <c r="GH81" s="187"/>
      <c r="GI81" s="117"/>
      <c r="GJ81" s="63"/>
      <c r="GK81" s="63">
        <v>363</v>
      </c>
      <c r="GL81" s="187">
        <v>363</v>
      </c>
      <c r="GM81" s="88"/>
      <c r="GN81" s="63"/>
      <c r="GO81" s="63"/>
      <c r="GP81" s="63"/>
      <c r="GQ81" s="88"/>
      <c r="GR81" s="63"/>
      <c r="GS81" s="63"/>
      <c r="GT81" s="63"/>
      <c r="GU81" s="88"/>
      <c r="GV81" s="63"/>
      <c r="GW81" s="63"/>
      <c r="GX81" s="63"/>
      <c r="GY81" s="88"/>
      <c r="GZ81" s="63"/>
      <c r="HA81" s="63"/>
      <c r="HB81" s="63"/>
      <c r="HC81" s="88">
        <v>360</v>
      </c>
      <c r="HD81" s="63"/>
      <c r="HE81" s="63">
        <v>83</v>
      </c>
      <c r="HF81" s="63">
        <v>83</v>
      </c>
      <c r="HG81" s="88"/>
      <c r="HH81" s="63"/>
      <c r="HI81" s="63"/>
      <c r="HJ81" s="63"/>
      <c r="HK81" s="88"/>
      <c r="HL81" s="63"/>
      <c r="HM81" s="63"/>
      <c r="HN81" s="63"/>
      <c r="HO81" s="88"/>
      <c r="HP81" s="63"/>
      <c r="HQ81" s="63"/>
      <c r="HR81" s="63"/>
      <c r="HS81" s="88"/>
      <c r="HT81" s="63"/>
      <c r="HU81" s="63"/>
      <c r="HV81" s="63"/>
      <c r="HW81" s="88"/>
      <c r="HX81" s="63"/>
      <c r="HY81" s="63"/>
      <c r="HZ81" s="63"/>
      <c r="IA81" s="88"/>
      <c r="IB81" s="63"/>
      <c r="IC81" s="63"/>
      <c r="ID81" s="63"/>
      <c r="IE81" s="88">
        <v>250</v>
      </c>
      <c r="IF81" s="63"/>
      <c r="IG81" s="63"/>
      <c r="IH81" s="63"/>
      <c r="II81" s="88"/>
      <c r="IJ81" s="63"/>
      <c r="IK81" s="63"/>
      <c r="IL81" s="63"/>
      <c r="IM81" s="88"/>
      <c r="IN81" s="63"/>
      <c r="IO81" s="63"/>
      <c r="IP81" s="63"/>
      <c r="IQ81" s="88"/>
      <c r="IR81" s="63"/>
      <c r="IS81" s="63"/>
      <c r="IT81" s="63"/>
      <c r="IU81" s="88"/>
      <c r="IV81" s="63"/>
      <c r="IW81" s="63"/>
      <c r="IX81" s="63"/>
      <c r="IY81" s="88"/>
      <c r="IZ81" s="63"/>
      <c r="JA81" s="63"/>
      <c r="JB81" s="63"/>
      <c r="JC81" s="88"/>
      <c r="JD81" s="63"/>
      <c r="JE81" s="63"/>
      <c r="JF81" s="63"/>
      <c r="JG81" s="88"/>
      <c r="JH81" s="63"/>
      <c r="JI81" s="63"/>
      <c r="JJ81" s="63"/>
      <c r="JK81" s="88"/>
      <c r="JL81" s="63"/>
      <c r="JM81" s="63"/>
      <c r="JN81" s="63"/>
      <c r="JO81" s="88"/>
      <c r="JP81" s="63"/>
      <c r="JQ81" s="63"/>
      <c r="JR81" s="63"/>
      <c r="JS81" s="88"/>
      <c r="JT81" s="63"/>
      <c r="JU81" s="63"/>
      <c r="JV81" s="63"/>
      <c r="JW81" s="63"/>
      <c r="JX81" s="63"/>
      <c r="JY81" s="63"/>
      <c r="JZ81" s="63"/>
      <c r="KA81" s="88"/>
      <c r="KB81" s="63"/>
      <c r="KC81" s="63"/>
      <c r="KD81" s="187"/>
      <c r="KE81" s="88"/>
      <c r="KF81" s="63"/>
      <c r="KG81" s="63"/>
      <c r="KH81" s="187"/>
      <c r="KI81" s="88"/>
      <c r="KJ81" s="63"/>
      <c r="KK81" s="63"/>
      <c r="KL81" s="187"/>
      <c r="KM81" s="88"/>
      <c r="KN81" s="63"/>
      <c r="KO81" s="63"/>
      <c r="KP81" s="187"/>
      <c r="KQ81" s="88"/>
      <c r="KR81" s="63"/>
      <c r="KS81" s="63"/>
      <c r="KT81" s="187"/>
      <c r="KU81" s="88"/>
      <c r="KV81" s="63"/>
      <c r="KW81" s="63"/>
      <c r="KX81" s="187"/>
      <c r="KY81" s="88"/>
      <c r="KZ81" s="63"/>
      <c r="LA81" s="63"/>
      <c r="LB81" s="187"/>
      <c r="LC81" s="88"/>
      <c r="LD81" s="63"/>
      <c r="LE81" s="63"/>
      <c r="LF81" s="187"/>
      <c r="LG81" s="88"/>
      <c r="LH81" s="63"/>
      <c r="LI81" s="63"/>
      <c r="LJ81" s="187"/>
      <c r="LK81" s="88"/>
      <c r="LL81" s="63"/>
      <c r="LM81" s="63"/>
      <c r="LN81" s="187"/>
      <c r="LO81" s="88"/>
      <c r="LP81" s="63"/>
      <c r="LQ81" s="63"/>
      <c r="LR81" s="187"/>
      <c r="LS81" s="88"/>
      <c r="LT81" s="63"/>
      <c r="LU81" s="63"/>
      <c r="LV81" s="187"/>
      <c r="LW81" s="88"/>
      <c r="LX81" s="63"/>
      <c r="LY81" s="63"/>
      <c r="LZ81" s="187"/>
      <c r="MA81" s="88"/>
      <c r="MB81" s="63"/>
      <c r="MC81" s="63"/>
      <c r="MD81" s="187"/>
      <c r="ME81" s="88"/>
      <c r="MF81" s="63"/>
      <c r="MG81" s="63"/>
      <c r="MH81" s="187"/>
      <c r="MI81" s="88"/>
      <c r="MJ81" s="63"/>
      <c r="MK81" s="63"/>
      <c r="ML81" s="187"/>
      <c r="MM81" s="88"/>
      <c r="MN81" s="63"/>
      <c r="MO81" s="63"/>
      <c r="MP81" s="187"/>
      <c r="MQ81" s="88"/>
      <c r="MR81" s="63"/>
      <c r="MS81" s="63"/>
      <c r="MT81" s="187"/>
      <c r="MU81" s="88"/>
      <c r="MV81" s="63"/>
      <c r="MW81" s="63"/>
      <c r="MX81" s="187"/>
      <c r="MY81" s="88"/>
      <c r="MZ81" s="63"/>
      <c r="NA81" s="63"/>
      <c r="NB81" s="187"/>
      <c r="NC81" s="88"/>
      <c r="ND81" s="63"/>
      <c r="NE81" s="63">
        <v>10</v>
      </c>
      <c r="NF81" s="187">
        <v>10</v>
      </c>
      <c r="NG81" s="88"/>
      <c r="NH81" s="63"/>
      <c r="NI81" s="63"/>
      <c r="NJ81" s="187"/>
      <c r="NK81" s="88"/>
      <c r="NL81" s="63"/>
      <c r="NM81" s="63"/>
      <c r="NN81" s="187"/>
      <c r="NO81" s="88"/>
      <c r="NP81" s="63"/>
      <c r="NQ81" s="63"/>
      <c r="NR81" s="187"/>
      <c r="NS81" s="88"/>
      <c r="NT81" s="63"/>
      <c r="NU81" s="63"/>
      <c r="NV81" s="187"/>
      <c r="NW81" s="88"/>
      <c r="NX81" s="63"/>
      <c r="NY81" s="63"/>
      <c r="NZ81" s="187"/>
      <c r="OA81" s="88"/>
      <c r="OB81" s="63"/>
      <c r="OC81" s="63"/>
      <c r="OD81" s="63"/>
      <c r="OE81" s="88"/>
      <c r="OF81" s="63"/>
      <c r="OG81" s="63"/>
      <c r="OH81" s="63"/>
      <c r="OI81" s="88"/>
      <c r="OJ81" s="63"/>
      <c r="OK81" s="63"/>
      <c r="OL81" s="63"/>
      <c r="OM81" s="88"/>
      <c r="ON81" s="63"/>
      <c r="OO81" s="63"/>
      <c r="OP81" s="63"/>
      <c r="OQ81" s="198"/>
      <c r="OR81" s="63"/>
      <c r="OS81" s="63"/>
      <c r="OT81" s="63"/>
      <c r="OU81" s="88"/>
      <c r="OV81" s="63"/>
      <c r="OW81" s="63"/>
      <c r="OX81" s="63"/>
      <c r="OY81" s="198"/>
      <c r="OZ81" s="63"/>
      <c r="PA81" s="63"/>
      <c r="PB81" s="63"/>
      <c r="PC81" s="88"/>
      <c r="PD81" s="63"/>
      <c r="PE81" s="63"/>
      <c r="PF81" s="63"/>
      <c r="PG81" s="198"/>
      <c r="PH81" s="63"/>
      <c r="PI81" s="63"/>
      <c r="PJ81" s="63"/>
      <c r="PK81" s="88"/>
      <c r="PL81" s="63"/>
      <c r="PM81" s="63"/>
      <c r="PN81" s="63"/>
      <c r="PO81" s="198"/>
      <c r="PP81" s="63"/>
      <c r="PQ81" s="63"/>
      <c r="PR81" s="63"/>
      <c r="PS81" s="88"/>
      <c r="PT81" s="63"/>
      <c r="PU81" s="63"/>
      <c r="PV81" s="63"/>
      <c r="PW81" s="198"/>
      <c r="PX81" s="63"/>
      <c r="PY81" s="63"/>
      <c r="PZ81" s="63"/>
      <c r="QA81" s="88"/>
      <c r="QB81" s="63"/>
      <c r="QC81" s="63"/>
      <c r="QD81" s="63"/>
      <c r="QE81" s="198"/>
      <c r="QF81" s="63"/>
      <c r="QG81" s="63"/>
      <c r="QH81" s="63"/>
      <c r="QI81" s="88"/>
      <c r="QJ81" s="63"/>
      <c r="QK81" s="63"/>
      <c r="QL81" s="63"/>
      <c r="QM81" s="198"/>
      <c r="QN81" s="63"/>
      <c r="QO81" s="63"/>
      <c r="QP81" s="63"/>
      <c r="QQ81" s="198"/>
      <c r="QR81" s="63"/>
      <c r="QS81" s="63"/>
      <c r="QT81" s="63"/>
      <c r="QU81" s="198"/>
      <c r="QV81" s="63"/>
      <c r="QW81" s="63"/>
      <c r="QX81" s="63"/>
      <c r="QY81" s="198"/>
      <c r="QZ81" s="63"/>
      <c r="RA81" s="63"/>
      <c r="RB81" s="63"/>
      <c r="RC81" s="88"/>
      <c r="RD81" s="63"/>
      <c r="RE81" s="63"/>
      <c r="RF81" s="63"/>
      <c r="RG81" s="198"/>
      <c r="RH81" s="63"/>
      <c r="RI81" s="63"/>
      <c r="RJ81" s="63"/>
      <c r="RK81" s="88"/>
      <c r="RL81" s="63"/>
      <c r="RM81" s="63"/>
      <c r="RN81" s="63"/>
      <c r="RO81" s="198"/>
      <c r="RP81" s="63"/>
      <c r="RQ81" s="63"/>
      <c r="RR81" s="63"/>
      <c r="RS81" s="198"/>
      <c r="RT81" s="63"/>
      <c r="RU81" s="63"/>
      <c r="RV81" s="63"/>
      <c r="RW81" s="63"/>
      <c r="RX81" s="63"/>
      <c r="RY81" s="63"/>
      <c r="RZ81" s="63"/>
      <c r="SA81" s="88"/>
      <c r="SB81" s="63"/>
      <c r="SC81" s="63"/>
      <c r="SD81" s="63"/>
      <c r="SE81" s="198"/>
      <c r="SF81" s="63"/>
      <c r="SG81" s="63"/>
      <c r="SH81" s="63"/>
      <c r="SI81" s="198"/>
      <c r="SJ81" s="63"/>
      <c r="SK81" s="63"/>
      <c r="SL81" s="63"/>
      <c r="SM81" s="198"/>
      <c r="SN81" s="63"/>
      <c r="SO81" s="63"/>
      <c r="SP81" s="63"/>
      <c r="SQ81" s="198"/>
      <c r="SR81" s="63"/>
      <c r="SS81" s="63"/>
      <c r="ST81" s="63"/>
      <c r="SU81" s="198"/>
      <c r="SV81" s="63"/>
      <c r="SW81" s="63"/>
      <c r="SX81" s="63"/>
      <c r="SY81" s="198"/>
      <c r="SZ81" s="63"/>
      <c r="TA81" s="63"/>
      <c r="TB81" s="198"/>
      <c r="TC81" s="198"/>
      <c r="TD81" s="63"/>
      <c r="TE81" s="63"/>
      <c r="TF81" s="63"/>
      <c r="TG81" s="198">
        <v>50</v>
      </c>
      <c r="TH81" s="63"/>
      <c r="TI81" s="63">
        <v>5</v>
      </c>
      <c r="TJ81" s="89">
        <v>5</v>
      </c>
      <c r="TK81" s="198"/>
      <c r="TL81" s="63"/>
      <c r="TM81" s="63"/>
      <c r="TN81" s="89"/>
      <c r="TO81" s="198"/>
      <c r="TP81" s="63"/>
      <c r="TQ81" s="63"/>
      <c r="TR81" s="89"/>
      <c r="TS81" s="267"/>
      <c r="TT81" s="267"/>
      <c r="TU81" s="267"/>
      <c r="TV81" s="267"/>
      <c r="TW81" s="267"/>
      <c r="TX81" s="267"/>
      <c r="TY81" s="267"/>
    </row>
    <row r="82" spans="1:546" outlineLevel="1" x14ac:dyDescent="0.2">
      <c r="A82" s="101"/>
      <c r="B82" s="102"/>
      <c r="C82" s="88"/>
      <c r="D82" s="63"/>
      <c r="E82" s="187"/>
      <c r="F82" s="187"/>
      <c r="G82" s="88"/>
      <c r="H82" s="63"/>
      <c r="I82" s="63"/>
      <c r="J82" s="63"/>
      <c r="K82" s="88"/>
      <c r="L82" s="63"/>
      <c r="M82" s="63"/>
      <c r="N82" s="63"/>
      <c r="O82" s="88"/>
      <c r="P82" s="63"/>
      <c r="Q82" s="63"/>
      <c r="R82" s="63"/>
      <c r="S82" s="88"/>
      <c r="T82" s="63"/>
      <c r="U82" s="63"/>
      <c r="V82" s="63"/>
      <c r="W82" s="88"/>
      <c r="X82" s="63"/>
      <c r="Y82" s="63"/>
      <c r="Z82" s="63"/>
      <c r="AA82" s="88"/>
      <c r="AB82" s="63"/>
      <c r="AC82" s="63"/>
      <c r="AD82" s="63"/>
      <c r="AE82" s="88"/>
      <c r="AF82" s="63"/>
      <c r="AG82" s="63"/>
      <c r="AH82" s="63"/>
      <c r="AI82" s="88"/>
      <c r="AJ82" s="63"/>
      <c r="AK82" s="63"/>
      <c r="AL82" s="63"/>
      <c r="AM82" s="88"/>
      <c r="AN82" s="63"/>
      <c r="AO82" s="63"/>
      <c r="AP82" s="63"/>
      <c r="AQ82" s="88"/>
      <c r="AR82" s="63"/>
      <c r="AS82" s="63"/>
      <c r="AT82" s="63"/>
      <c r="AU82" s="88"/>
      <c r="AV82" s="63"/>
      <c r="AW82" s="63"/>
      <c r="AX82" s="63"/>
      <c r="AY82" s="88"/>
      <c r="AZ82" s="63"/>
      <c r="BA82" s="63"/>
      <c r="BB82" s="63"/>
      <c r="BC82" s="88"/>
      <c r="BD82" s="63"/>
      <c r="BE82" s="63"/>
      <c r="BF82" s="63"/>
      <c r="BG82" s="88"/>
      <c r="BH82" s="63"/>
      <c r="BI82" s="63"/>
      <c r="BJ82" s="63"/>
      <c r="BK82" s="88"/>
      <c r="BL82" s="63"/>
      <c r="BM82" s="63"/>
      <c r="BN82" s="63"/>
      <c r="BO82" s="88"/>
      <c r="BP82" s="63"/>
      <c r="BQ82" s="63"/>
      <c r="BR82" s="63"/>
      <c r="BS82" s="88"/>
      <c r="BT82" s="63"/>
      <c r="BU82" s="63"/>
      <c r="BV82" s="63"/>
      <c r="BW82" s="88"/>
      <c r="BX82" s="63"/>
      <c r="BY82" s="63"/>
      <c r="BZ82" s="63"/>
      <c r="CA82" s="88"/>
      <c r="CB82" s="63"/>
      <c r="CC82" s="63"/>
      <c r="CD82" s="63"/>
      <c r="CE82" s="88"/>
      <c r="CF82" s="63"/>
      <c r="CG82" s="63"/>
      <c r="CH82" s="63"/>
      <c r="CI82" s="88"/>
      <c r="CJ82" s="63"/>
      <c r="CK82" s="63"/>
      <c r="CL82" s="63"/>
      <c r="CM82" s="88"/>
      <c r="CN82" s="63"/>
      <c r="CO82" s="63"/>
      <c r="CP82" s="63"/>
      <c r="CQ82" s="88"/>
      <c r="CR82" s="63"/>
      <c r="CS82" s="63"/>
      <c r="CT82" s="63"/>
      <c r="CU82" s="88"/>
      <c r="CV82" s="63"/>
      <c r="CW82" s="63"/>
      <c r="CX82" s="63"/>
      <c r="CY82" s="88"/>
      <c r="CZ82" s="63"/>
      <c r="DA82" s="63"/>
      <c r="DB82" s="63"/>
      <c r="DC82" s="88"/>
      <c r="DD82" s="63"/>
      <c r="DE82" s="63"/>
      <c r="DF82" s="63"/>
      <c r="DG82" s="88"/>
      <c r="DH82" s="63"/>
      <c r="DI82" s="63"/>
      <c r="DJ82" s="63"/>
      <c r="DK82" s="88"/>
      <c r="DL82" s="63"/>
      <c r="DM82" s="63"/>
      <c r="DN82" s="63"/>
      <c r="DO82" s="88"/>
      <c r="DP82" s="63"/>
      <c r="DQ82" s="63"/>
      <c r="DR82" s="63"/>
      <c r="DS82" s="88"/>
      <c r="DT82" s="63"/>
      <c r="DU82" s="63"/>
      <c r="DV82" s="63"/>
      <c r="DW82" s="88"/>
      <c r="DX82" s="63"/>
      <c r="DY82" s="63"/>
      <c r="DZ82" s="63"/>
      <c r="EA82" s="88"/>
      <c r="EB82" s="63"/>
      <c r="EC82" s="63"/>
      <c r="ED82" s="63"/>
      <c r="EE82" s="88"/>
      <c r="EF82" s="63"/>
      <c r="EG82" s="63"/>
      <c r="EH82" s="63"/>
      <c r="EI82" s="88"/>
      <c r="EJ82" s="63"/>
      <c r="EK82" s="63"/>
      <c r="EL82" s="63"/>
      <c r="EM82" s="88"/>
      <c r="EN82" s="63"/>
      <c r="EO82" s="63"/>
      <c r="EP82" s="63"/>
      <c r="EQ82" s="88"/>
      <c r="ER82" s="63"/>
      <c r="ES82" s="63"/>
      <c r="ET82" s="63"/>
      <c r="EU82" s="88"/>
      <c r="EV82" s="63"/>
      <c r="EW82" s="63"/>
      <c r="EX82" s="63"/>
      <c r="EY82" s="88"/>
      <c r="EZ82" s="63"/>
      <c r="FA82" s="63"/>
      <c r="FB82" s="63"/>
      <c r="FC82" s="88"/>
      <c r="FD82" s="63"/>
      <c r="FE82" s="63"/>
      <c r="FF82" s="63"/>
      <c r="FG82" s="88"/>
      <c r="FH82" s="63"/>
      <c r="FI82" s="63"/>
      <c r="FJ82" s="63"/>
      <c r="FK82" s="88"/>
      <c r="FL82" s="63"/>
      <c r="FM82" s="63"/>
      <c r="FN82" s="63"/>
      <c r="FO82" s="88"/>
      <c r="FP82" s="63"/>
      <c r="FQ82" s="63"/>
      <c r="FR82" s="63"/>
      <c r="FS82" s="198"/>
      <c r="FT82" s="63"/>
      <c r="FU82" s="63"/>
      <c r="FV82" s="187"/>
      <c r="FW82" s="88"/>
      <c r="FX82" s="63"/>
      <c r="FY82" s="63"/>
      <c r="FZ82" s="187"/>
      <c r="GA82" s="88"/>
      <c r="GB82" s="63"/>
      <c r="GC82" s="63"/>
      <c r="GD82" s="187"/>
      <c r="GE82" s="88"/>
      <c r="GF82" s="63"/>
      <c r="GG82" s="63"/>
      <c r="GH82" s="187"/>
      <c r="GI82" s="88"/>
      <c r="GJ82" s="63"/>
      <c r="GK82" s="63"/>
      <c r="GL82" s="187"/>
      <c r="GM82" s="88"/>
      <c r="GN82" s="63"/>
      <c r="GO82" s="63"/>
      <c r="GP82" s="63"/>
      <c r="GQ82" s="88"/>
      <c r="GR82" s="63"/>
      <c r="GS82" s="63"/>
      <c r="GT82" s="63"/>
      <c r="GU82" s="88"/>
      <c r="GV82" s="63"/>
      <c r="GW82" s="63"/>
      <c r="GX82" s="63"/>
      <c r="GY82" s="88"/>
      <c r="GZ82" s="63"/>
      <c r="HA82" s="63"/>
      <c r="HB82" s="63"/>
      <c r="HC82" s="88"/>
      <c r="HD82" s="63"/>
      <c r="HE82" s="63"/>
      <c r="HF82" s="63"/>
      <c r="HG82" s="88"/>
      <c r="HH82" s="63"/>
      <c r="HI82" s="63"/>
      <c r="HJ82" s="63"/>
      <c r="HK82" s="88"/>
      <c r="HL82" s="63"/>
      <c r="HM82" s="63"/>
      <c r="HN82" s="63"/>
      <c r="HO82" s="88"/>
      <c r="HP82" s="63"/>
      <c r="HQ82" s="63"/>
      <c r="HR82" s="63"/>
      <c r="HS82" s="88"/>
      <c r="HT82" s="63"/>
      <c r="HU82" s="63"/>
      <c r="HV82" s="63"/>
      <c r="HW82" s="88"/>
      <c r="HX82" s="63"/>
      <c r="HY82" s="63"/>
      <c r="HZ82" s="63"/>
      <c r="IA82" s="88"/>
      <c r="IB82" s="63"/>
      <c r="IC82" s="63"/>
      <c r="ID82" s="63"/>
      <c r="IE82" s="88"/>
      <c r="IF82" s="63"/>
      <c r="IG82" s="63"/>
      <c r="IH82" s="63"/>
      <c r="II82" s="88"/>
      <c r="IJ82" s="63"/>
      <c r="IK82" s="63"/>
      <c r="IL82" s="63"/>
      <c r="IM82" s="88"/>
      <c r="IN82" s="63"/>
      <c r="IO82" s="63"/>
      <c r="IP82" s="63"/>
      <c r="IQ82" s="88"/>
      <c r="IR82" s="63"/>
      <c r="IS82" s="63"/>
      <c r="IT82" s="63"/>
      <c r="IU82" s="88"/>
      <c r="IV82" s="63"/>
      <c r="IW82" s="63"/>
      <c r="IX82" s="63"/>
      <c r="IY82" s="88"/>
      <c r="IZ82" s="63"/>
      <c r="JA82" s="63"/>
      <c r="JB82" s="63"/>
      <c r="JC82" s="88"/>
      <c r="JD82" s="63"/>
      <c r="JE82" s="63"/>
      <c r="JF82" s="63"/>
      <c r="JG82" s="88"/>
      <c r="JH82" s="63"/>
      <c r="JI82" s="63"/>
      <c r="JJ82" s="63"/>
      <c r="JK82" s="88"/>
      <c r="JL82" s="63"/>
      <c r="JM82" s="63"/>
      <c r="JN82" s="63"/>
      <c r="JO82" s="88"/>
      <c r="JP82" s="63"/>
      <c r="JQ82" s="63"/>
      <c r="JR82" s="63"/>
      <c r="JS82" s="88"/>
      <c r="JT82" s="63"/>
      <c r="JU82" s="63"/>
      <c r="JV82" s="63"/>
      <c r="JW82" s="63"/>
      <c r="JX82" s="63"/>
      <c r="JY82" s="63"/>
      <c r="JZ82" s="63"/>
      <c r="KA82" s="88"/>
      <c r="KB82" s="63"/>
      <c r="KC82" s="63"/>
      <c r="KD82" s="187"/>
      <c r="KE82" s="88"/>
      <c r="KF82" s="63"/>
      <c r="KG82" s="63"/>
      <c r="KH82" s="187"/>
      <c r="KI82" s="88"/>
      <c r="KJ82" s="63"/>
      <c r="KK82" s="63"/>
      <c r="KL82" s="187"/>
      <c r="KM82" s="88"/>
      <c r="KN82" s="63"/>
      <c r="KO82" s="63"/>
      <c r="KP82" s="187"/>
      <c r="KQ82" s="88"/>
      <c r="KR82" s="63"/>
      <c r="KS82" s="63"/>
      <c r="KT82" s="187"/>
      <c r="KU82" s="88"/>
      <c r="KV82" s="63"/>
      <c r="KW82" s="63"/>
      <c r="KX82" s="187"/>
      <c r="KY82" s="88"/>
      <c r="KZ82" s="63"/>
      <c r="LA82" s="63"/>
      <c r="LB82" s="187"/>
      <c r="LC82" s="88"/>
      <c r="LD82" s="63"/>
      <c r="LE82" s="63"/>
      <c r="LF82" s="187"/>
      <c r="LG82" s="88"/>
      <c r="LH82" s="63"/>
      <c r="LI82" s="63"/>
      <c r="LJ82" s="187"/>
      <c r="LK82" s="88"/>
      <c r="LL82" s="63"/>
      <c r="LM82" s="63"/>
      <c r="LN82" s="187"/>
      <c r="LO82" s="88"/>
      <c r="LP82" s="63"/>
      <c r="LQ82" s="63"/>
      <c r="LR82" s="187"/>
      <c r="LS82" s="88"/>
      <c r="LT82" s="63"/>
      <c r="LU82" s="63"/>
      <c r="LV82" s="187"/>
      <c r="LW82" s="88"/>
      <c r="LX82" s="63"/>
      <c r="LY82" s="63"/>
      <c r="LZ82" s="187"/>
      <c r="MA82" s="88"/>
      <c r="MB82" s="63"/>
      <c r="MC82" s="63"/>
      <c r="MD82" s="187"/>
      <c r="ME82" s="88"/>
      <c r="MF82" s="63"/>
      <c r="MG82" s="63"/>
      <c r="MH82" s="187"/>
      <c r="MI82" s="88"/>
      <c r="MJ82" s="63"/>
      <c r="MK82" s="63"/>
      <c r="ML82" s="187"/>
      <c r="MM82" s="88"/>
      <c r="MN82" s="63"/>
      <c r="MO82" s="63"/>
      <c r="MP82" s="187"/>
      <c r="MQ82" s="88"/>
      <c r="MR82" s="63"/>
      <c r="MS82" s="63"/>
      <c r="MT82" s="187"/>
      <c r="MU82" s="88"/>
      <c r="MV82" s="63"/>
      <c r="MW82" s="63"/>
      <c r="MX82" s="187"/>
      <c r="MY82" s="88"/>
      <c r="MZ82" s="63"/>
      <c r="NA82" s="63"/>
      <c r="NB82" s="187"/>
      <c r="NC82" s="88"/>
      <c r="ND82" s="63"/>
      <c r="NE82" s="63"/>
      <c r="NF82" s="187"/>
      <c r="NG82" s="88"/>
      <c r="NH82" s="63"/>
      <c r="NI82" s="63"/>
      <c r="NJ82" s="187"/>
      <c r="NK82" s="88"/>
      <c r="NL82" s="63"/>
      <c r="NM82" s="63"/>
      <c r="NN82" s="187"/>
      <c r="NO82" s="88"/>
      <c r="NP82" s="63"/>
      <c r="NQ82" s="63"/>
      <c r="NR82" s="187"/>
      <c r="NS82" s="88"/>
      <c r="NT82" s="63"/>
      <c r="NU82" s="63"/>
      <c r="NV82" s="187"/>
      <c r="NW82" s="88"/>
      <c r="NX82" s="63"/>
      <c r="NY82" s="63"/>
      <c r="NZ82" s="187"/>
      <c r="OA82" s="88"/>
      <c r="OB82" s="63"/>
      <c r="OC82" s="63"/>
      <c r="OD82" s="63"/>
      <c r="OE82" s="88"/>
      <c r="OF82" s="63"/>
      <c r="OG82" s="63"/>
      <c r="OH82" s="63"/>
      <c r="OI82" s="88"/>
      <c r="OJ82" s="63"/>
      <c r="OK82" s="63"/>
      <c r="OL82" s="63"/>
      <c r="OM82" s="88"/>
      <c r="ON82" s="63"/>
      <c r="OO82" s="63"/>
      <c r="OP82" s="63"/>
      <c r="OQ82" s="198"/>
      <c r="OR82" s="63"/>
      <c r="OS82" s="63"/>
      <c r="OT82" s="63"/>
      <c r="OU82" s="88"/>
      <c r="OV82" s="63"/>
      <c r="OW82" s="63"/>
      <c r="OX82" s="63"/>
      <c r="OY82" s="198"/>
      <c r="OZ82" s="63"/>
      <c r="PA82" s="63"/>
      <c r="PB82" s="63"/>
      <c r="PC82" s="88"/>
      <c r="PD82" s="63"/>
      <c r="PE82" s="63"/>
      <c r="PF82" s="63"/>
      <c r="PG82" s="198"/>
      <c r="PH82" s="63"/>
      <c r="PI82" s="63"/>
      <c r="PJ82" s="63"/>
      <c r="PK82" s="88"/>
      <c r="PL82" s="63"/>
      <c r="PM82" s="63"/>
      <c r="PN82" s="63"/>
      <c r="PO82" s="198"/>
      <c r="PP82" s="63"/>
      <c r="PQ82" s="63"/>
      <c r="PR82" s="63"/>
      <c r="PS82" s="88"/>
      <c r="PT82" s="63"/>
      <c r="PU82" s="63"/>
      <c r="PV82" s="63"/>
      <c r="PW82" s="198"/>
      <c r="PX82" s="63"/>
      <c r="PY82" s="63"/>
      <c r="PZ82" s="63"/>
      <c r="QA82" s="88"/>
      <c r="QB82" s="63"/>
      <c r="QC82" s="63"/>
      <c r="QD82" s="63"/>
      <c r="QE82" s="198"/>
      <c r="QF82" s="63"/>
      <c r="QG82" s="63"/>
      <c r="QH82" s="63"/>
      <c r="QI82" s="88"/>
      <c r="QJ82" s="63"/>
      <c r="QK82" s="63"/>
      <c r="QL82" s="63"/>
      <c r="QM82" s="198"/>
      <c r="QN82" s="63"/>
      <c r="QO82" s="63"/>
      <c r="QP82" s="63"/>
      <c r="QQ82" s="198"/>
      <c r="QR82" s="63"/>
      <c r="QS82" s="63"/>
      <c r="QT82" s="63"/>
      <c r="QU82" s="198"/>
      <c r="QV82" s="63"/>
      <c r="QW82" s="63"/>
      <c r="QX82" s="63"/>
      <c r="QY82" s="198"/>
      <c r="QZ82" s="63"/>
      <c r="RA82" s="63"/>
      <c r="RB82" s="63"/>
      <c r="RC82" s="88"/>
      <c r="RD82" s="63"/>
      <c r="RE82" s="63"/>
      <c r="RF82" s="63"/>
      <c r="RG82" s="198"/>
      <c r="RH82" s="63"/>
      <c r="RI82" s="63"/>
      <c r="RJ82" s="63"/>
      <c r="RK82" s="88"/>
      <c r="RL82" s="63"/>
      <c r="RM82" s="63"/>
      <c r="RN82" s="63"/>
      <c r="RO82" s="198"/>
      <c r="RP82" s="63"/>
      <c r="RQ82" s="63"/>
      <c r="RR82" s="63"/>
      <c r="RS82" s="198"/>
      <c r="RT82" s="63"/>
      <c r="RU82" s="63"/>
      <c r="RV82" s="63"/>
      <c r="RW82" s="63"/>
      <c r="RX82" s="63"/>
      <c r="RY82" s="63"/>
      <c r="RZ82" s="63"/>
      <c r="SA82" s="88"/>
      <c r="SB82" s="63"/>
      <c r="SC82" s="63"/>
      <c r="SD82" s="63"/>
      <c r="SE82" s="198"/>
      <c r="SF82" s="63"/>
      <c r="SG82" s="63"/>
      <c r="SH82" s="63"/>
      <c r="SI82" s="198"/>
      <c r="SJ82" s="63"/>
      <c r="SK82" s="63"/>
      <c r="SL82" s="63"/>
      <c r="SM82" s="198"/>
      <c r="SN82" s="63"/>
      <c r="SO82" s="63"/>
      <c r="SP82" s="63"/>
      <c r="SQ82" s="198"/>
      <c r="SR82" s="63"/>
      <c r="SS82" s="63"/>
      <c r="ST82" s="63"/>
      <c r="SU82" s="198"/>
      <c r="SV82" s="63"/>
      <c r="SW82" s="63"/>
      <c r="SX82" s="63"/>
      <c r="SY82" s="198"/>
      <c r="SZ82" s="63"/>
      <c r="TA82" s="63"/>
      <c r="TB82" s="198"/>
      <c r="TC82" s="198"/>
      <c r="TD82" s="63"/>
      <c r="TE82" s="63"/>
      <c r="TF82" s="63"/>
      <c r="TG82" s="198"/>
      <c r="TH82" s="63"/>
      <c r="TI82" s="63"/>
      <c r="TJ82" s="89"/>
      <c r="TK82" s="198"/>
      <c r="TL82" s="63"/>
      <c r="TM82" s="63"/>
      <c r="TN82" s="89"/>
      <c r="TO82" s="198"/>
      <c r="TP82" s="63"/>
      <c r="TQ82" s="63"/>
      <c r="TR82" s="89"/>
      <c r="TS82" s="267"/>
      <c r="TT82" s="267"/>
      <c r="TU82" s="267"/>
      <c r="TV82" s="267"/>
      <c r="TW82" s="267"/>
      <c r="TX82" s="267"/>
      <c r="TY82" s="267"/>
    </row>
    <row r="83" spans="1:546" s="48" customFormat="1" outlineLevel="1" x14ac:dyDescent="0.2">
      <c r="A83" s="99" t="s">
        <v>414</v>
      </c>
      <c r="B83" s="100" t="s">
        <v>415</v>
      </c>
      <c r="C83" s="86">
        <f>C84+C85+C86+C87+C88+C89+C90+C91+C92</f>
        <v>634856</v>
      </c>
      <c r="D83" s="61">
        <f t="shared" ref="D83:CJ83" si="2077">D84+D85+D86+D87+D88+D89+D90+D91+D92</f>
        <v>596597</v>
      </c>
      <c r="E83" s="185">
        <f t="shared" si="2077"/>
        <v>575309.19000000006</v>
      </c>
      <c r="F83" s="185">
        <f t="shared" ref="F83" si="2078">F84+F85+F86+F87+F88+F89+F90+F91+F92</f>
        <v>607048.67000000004</v>
      </c>
      <c r="G83" s="86">
        <f t="shared" si="2077"/>
        <v>0</v>
      </c>
      <c r="H83" s="61">
        <f t="shared" si="2077"/>
        <v>0</v>
      </c>
      <c r="I83" s="61">
        <f t="shared" si="2077"/>
        <v>0</v>
      </c>
      <c r="J83" s="61">
        <f t="shared" ref="J83" si="2079">J84+J85+J86+J87+J88+J89+J90+J91+J92</f>
        <v>0</v>
      </c>
      <c r="K83" s="86">
        <f t="shared" si="2077"/>
        <v>30790</v>
      </c>
      <c r="L83" s="61">
        <f t="shared" si="2077"/>
        <v>27990</v>
      </c>
      <c r="M83" s="61">
        <f t="shared" si="2077"/>
        <v>34865.57</v>
      </c>
      <c r="N83" s="61">
        <f t="shared" ref="N83" si="2080">N84+N85+N86+N87+N88+N89+N90+N91+N92</f>
        <v>25465.440000000002</v>
      </c>
      <c r="O83" s="86">
        <f t="shared" si="2077"/>
        <v>0</v>
      </c>
      <c r="P83" s="61">
        <f t="shared" si="2077"/>
        <v>0</v>
      </c>
      <c r="Q83" s="61">
        <f t="shared" si="2077"/>
        <v>0</v>
      </c>
      <c r="R83" s="61">
        <f t="shared" ref="R83" si="2081">R84+R85+R86+R87+R88+R89+R90+R91+R92</f>
        <v>0</v>
      </c>
      <c r="S83" s="86">
        <f t="shared" si="2077"/>
        <v>0</v>
      </c>
      <c r="T83" s="61">
        <f t="shared" si="2077"/>
        <v>0</v>
      </c>
      <c r="U83" s="61">
        <f t="shared" si="2077"/>
        <v>0</v>
      </c>
      <c r="V83" s="61">
        <f t="shared" ref="V83" si="2082">V84+V85+V86+V87+V88+V89+V90+V91+V92</f>
        <v>0</v>
      </c>
      <c r="W83" s="86">
        <f t="shared" si="2077"/>
        <v>0</v>
      </c>
      <c r="X83" s="61">
        <f t="shared" si="2077"/>
        <v>0</v>
      </c>
      <c r="Y83" s="61">
        <f t="shared" si="2077"/>
        <v>0</v>
      </c>
      <c r="Z83" s="61">
        <f t="shared" ref="Z83" si="2083">Z84+Z85+Z86+Z87+Z88+Z89+Z90+Z91+Z92</f>
        <v>0</v>
      </c>
      <c r="AA83" s="86">
        <f t="shared" si="2077"/>
        <v>0</v>
      </c>
      <c r="AB83" s="61">
        <f t="shared" si="2077"/>
        <v>0</v>
      </c>
      <c r="AC83" s="61">
        <f t="shared" si="2077"/>
        <v>0</v>
      </c>
      <c r="AD83" s="61">
        <f t="shared" ref="AD83" si="2084">AD84+AD85+AD86+AD87+AD88+AD89+AD90+AD91+AD92</f>
        <v>0</v>
      </c>
      <c r="AE83" s="86">
        <f t="shared" si="2077"/>
        <v>0</v>
      </c>
      <c r="AF83" s="61">
        <f t="shared" si="2077"/>
        <v>0</v>
      </c>
      <c r="AG83" s="61">
        <f t="shared" si="2077"/>
        <v>0</v>
      </c>
      <c r="AH83" s="61">
        <f t="shared" ref="AH83" si="2085">AH84+AH85+AH86+AH87+AH88+AH89+AH90+AH91+AH92</f>
        <v>0</v>
      </c>
      <c r="AI83" s="86">
        <f t="shared" si="2077"/>
        <v>0</v>
      </c>
      <c r="AJ83" s="61">
        <f t="shared" si="2077"/>
        <v>0</v>
      </c>
      <c r="AK83" s="61">
        <f t="shared" si="2077"/>
        <v>36</v>
      </c>
      <c r="AL83" s="61">
        <f t="shared" ref="AL83" si="2086">AL84+AL85+AL86+AL87+AL88+AL89+AL90+AL91+AL92</f>
        <v>36</v>
      </c>
      <c r="AM83" s="86">
        <f t="shared" si="2077"/>
        <v>0</v>
      </c>
      <c r="AN83" s="61">
        <f t="shared" si="2077"/>
        <v>0</v>
      </c>
      <c r="AO83" s="61">
        <f t="shared" si="2077"/>
        <v>18.8</v>
      </c>
      <c r="AP83" s="61">
        <f t="shared" ref="AP83" si="2087">AP84+AP85+AP86+AP87+AP88+AP89+AP90+AP91+AP92</f>
        <v>18.8</v>
      </c>
      <c r="AQ83" s="86">
        <f t="shared" si="2077"/>
        <v>0</v>
      </c>
      <c r="AR83" s="61">
        <f t="shared" si="2077"/>
        <v>0</v>
      </c>
      <c r="AS83" s="61">
        <f t="shared" si="2077"/>
        <v>0</v>
      </c>
      <c r="AT83" s="61">
        <f t="shared" ref="AT83" si="2088">AT84+AT85+AT86+AT87+AT88+AT89+AT90+AT91+AT92</f>
        <v>0</v>
      </c>
      <c r="AU83" s="86">
        <f t="shared" si="2077"/>
        <v>0</v>
      </c>
      <c r="AV83" s="61">
        <f t="shared" si="2077"/>
        <v>0</v>
      </c>
      <c r="AW83" s="61">
        <f t="shared" si="2077"/>
        <v>0</v>
      </c>
      <c r="AX83" s="61">
        <f t="shared" ref="AX83" si="2089">AX84+AX85+AX86+AX87+AX88+AX89+AX90+AX91+AX92</f>
        <v>0</v>
      </c>
      <c r="AY83" s="86">
        <f t="shared" si="2077"/>
        <v>23230</v>
      </c>
      <c r="AZ83" s="61">
        <f t="shared" si="2077"/>
        <v>19680</v>
      </c>
      <c r="BA83" s="61">
        <f t="shared" si="2077"/>
        <v>21040.55</v>
      </c>
      <c r="BB83" s="61">
        <f t="shared" ref="BB83" si="2090">BB84+BB85+BB86+BB87+BB88+BB89+BB90+BB91+BB92</f>
        <v>20140.550000000003</v>
      </c>
      <c r="BC83" s="86">
        <f t="shared" si="2077"/>
        <v>300</v>
      </c>
      <c r="BD83" s="61">
        <f t="shared" si="2077"/>
        <v>5</v>
      </c>
      <c r="BE83" s="61">
        <f t="shared" si="2077"/>
        <v>405.22</v>
      </c>
      <c r="BF83" s="61">
        <f t="shared" ref="BF83" si="2091">BF84+BF85+BF86+BF87+BF88+BF89+BF90+BF91+BF92</f>
        <v>406.18</v>
      </c>
      <c r="BG83" s="86">
        <f t="shared" si="2077"/>
        <v>15000</v>
      </c>
      <c r="BH83" s="61">
        <f t="shared" si="2077"/>
        <v>10000</v>
      </c>
      <c r="BI83" s="61">
        <f t="shared" si="2077"/>
        <v>13854.779999999999</v>
      </c>
      <c r="BJ83" s="61">
        <f t="shared" ref="BJ83" si="2092">BJ84+BJ85+BJ86+BJ87+BJ88+BJ89+BJ90+BJ91+BJ92</f>
        <v>14539.369999999999</v>
      </c>
      <c r="BK83" s="86">
        <f t="shared" si="2077"/>
        <v>0</v>
      </c>
      <c r="BL83" s="61">
        <f t="shared" si="2077"/>
        <v>0</v>
      </c>
      <c r="BM83" s="61">
        <f t="shared" si="2077"/>
        <v>0</v>
      </c>
      <c r="BN83" s="61">
        <f t="shared" ref="BN83" si="2093">BN84+BN85+BN86+BN87+BN88+BN89+BN90+BN91+BN92</f>
        <v>0</v>
      </c>
      <c r="BO83" s="86">
        <f t="shared" si="2077"/>
        <v>0</v>
      </c>
      <c r="BP83" s="61">
        <f t="shared" si="2077"/>
        <v>0</v>
      </c>
      <c r="BQ83" s="61">
        <f t="shared" si="2077"/>
        <v>0</v>
      </c>
      <c r="BR83" s="61">
        <f t="shared" ref="BR83" si="2094">BR84+BR85+BR86+BR87+BR88+BR89+BR90+BR91+BR92</f>
        <v>0</v>
      </c>
      <c r="BS83" s="86">
        <f t="shared" si="2077"/>
        <v>0</v>
      </c>
      <c r="BT83" s="61">
        <f t="shared" si="2077"/>
        <v>0</v>
      </c>
      <c r="BU83" s="61">
        <f t="shared" si="2077"/>
        <v>0</v>
      </c>
      <c r="BV83" s="61">
        <f t="shared" ref="BV83" si="2095">BV84+BV85+BV86+BV87+BV88+BV89+BV90+BV91+BV92</f>
        <v>0</v>
      </c>
      <c r="BW83" s="86">
        <f t="shared" si="2077"/>
        <v>6000</v>
      </c>
      <c r="BX83" s="61">
        <f t="shared" si="2077"/>
        <v>0</v>
      </c>
      <c r="BY83" s="61">
        <f t="shared" si="2077"/>
        <v>7160.79</v>
      </c>
      <c r="BZ83" s="61">
        <f t="shared" ref="BZ83" si="2096">BZ84+BZ85+BZ86+BZ87+BZ88+BZ89+BZ90+BZ91+BZ92</f>
        <v>9893.23</v>
      </c>
      <c r="CA83" s="86">
        <f t="shared" si="2077"/>
        <v>5950</v>
      </c>
      <c r="CB83" s="61">
        <f t="shared" si="2077"/>
        <v>3880</v>
      </c>
      <c r="CC83" s="61">
        <f t="shared" si="2077"/>
        <v>4118.26</v>
      </c>
      <c r="CD83" s="61">
        <f t="shared" ref="CD83" si="2097">CD84+CD85+CD86+CD87+CD88+CD89+CD90+CD91+CD92</f>
        <v>4469.0999999999995</v>
      </c>
      <c r="CE83" s="86">
        <f t="shared" si="2077"/>
        <v>0</v>
      </c>
      <c r="CF83" s="61">
        <f t="shared" si="2077"/>
        <v>0</v>
      </c>
      <c r="CG83" s="61">
        <f t="shared" si="2077"/>
        <v>192.72</v>
      </c>
      <c r="CH83" s="61">
        <f t="shared" ref="CH83" si="2098">CH84+CH85+CH86+CH87+CH88+CH89+CH90+CH91+CH92</f>
        <v>0</v>
      </c>
      <c r="CI83" s="86">
        <f t="shared" si="2077"/>
        <v>300</v>
      </c>
      <c r="CJ83" s="61">
        <f t="shared" si="2077"/>
        <v>300</v>
      </c>
      <c r="CK83" s="61">
        <f t="shared" ref="CK83:FQ83" si="2099">CK84+CK85+CK86+CK87+CK88+CK89+CK90+CK91+CK92</f>
        <v>78.449999999999989</v>
      </c>
      <c r="CL83" s="61">
        <f t="shared" ref="CL83" si="2100">CL84+CL85+CL86+CL87+CL88+CL89+CL90+CL91+CL92</f>
        <v>65.42</v>
      </c>
      <c r="CM83" s="86">
        <f t="shared" si="2099"/>
        <v>10000</v>
      </c>
      <c r="CN83" s="61">
        <f t="shared" si="2099"/>
        <v>0</v>
      </c>
      <c r="CO83" s="61">
        <f t="shared" si="2099"/>
        <v>3817.88</v>
      </c>
      <c r="CP83" s="61">
        <f t="shared" ref="CP83" si="2101">CP84+CP85+CP86+CP87+CP88+CP89+CP90+CP91+CP92</f>
        <v>31301.72</v>
      </c>
      <c r="CQ83" s="86">
        <f t="shared" si="2099"/>
        <v>7700</v>
      </c>
      <c r="CR83" s="61">
        <f t="shared" si="2099"/>
        <v>0</v>
      </c>
      <c r="CS83" s="61">
        <f t="shared" si="2099"/>
        <v>11556</v>
      </c>
      <c r="CT83" s="61">
        <f t="shared" ref="CT83" si="2102">CT84+CT85+CT86+CT87+CT88+CT89+CT90+CT91+CT92</f>
        <v>11556</v>
      </c>
      <c r="CU83" s="86">
        <f t="shared" si="2099"/>
        <v>16500</v>
      </c>
      <c r="CV83" s="61">
        <f t="shared" si="2099"/>
        <v>0</v>
      </c>
      <c r="CW83" s="61">
        <f t="shared" si="2099"/>
        <v>13463.46</v>
      </c>
      <c r="CX83" s="61">
        <f t="shared" ref="CX83" si="2103">CX84+CX85+CX86+CX87+CX88+CX89+CX90+CX91+CX92</f>
        <v>16244.94</v>
      </c>
      <c r="CY83" s="86">
        <f t="shared" si="2099"/>
        <v>0</v>
      </c>
      <c r="CZ83" s="61">
        <f t="shared" si="2099"/>
        <v>2410</v>
      </c>
      <c r="DA83" s="61">
        <f t="shared" si="2099"/>
        <v>130.84</v>
      </c>
      <c r="DB83" s="61">
        <f t="shared" ref="DB83" si="2104">DB84+DB85+DB86+DB87+DB88+DB89+DB90+DB91+DB92</f>
        <v>537.75</v>
      </c>
      <c r="DC83" s="86">
        <f t="shared" si="2099"/>
        <v>1900</v>
      </c>
      <c r="DD83" s="61">
        <f t="shared" si="2099"/>
        <v>1150</v>
      </c>
      <c r="DE83" s="61">
        <f t="shared" si="2099"/>
        <v>1051.6999999999998</v>
      </c>
      <c r="DF83" s="61">
        <f t="shared" ref="DF83" si="2105">DF84+DF85+DF86+DF87+DF88+DF89+DF90+DF91+DF92</f>
        <v>1165.6999999999998</v>
      </c>
      <c r="DG83" s="86">
        <f t="shared" si="2099"/>
        <v>5197</v>
      </c>
      <c r="DH83" s="61">
        <f t="shared" si="2099"/>
        <v>5198</v>
      </c>
      <c r="DI83" s="61">
        <f t="shared" si="2099"/>
        <v>5161.0499999999993</v>
      </c>
      <c r="DJ83" s="61">
        <f t="shared" ref="DJ83" si="2106">DJ84+DJ85+DJ86+DJ87+DJ88+DJ89+DJ90+DJ91+DJ92</f>
        <v>5200.5</v>
      </c>
      <c r="DK83" s="86">
        <f t="shared" si="2099"/>
        <v>0</v>
      </c>
      <c r="DL83" s="61">
        <f t="shared" si="2099"/>
        <v>400</v>
      </c>
      <c r="DM83" s="61">
        <f t="shared" si="2099"/>
        <v>4.92</v>
      </c>
      <c r="DN83" s="61">
        <f t="shared" ref="DN83" si="2107">DN84+DN85+DN86+DN87+DN88+DN89+DN90+DN91+DN92</f>
        <v>121.66</v>
      </c>
      <c r="DO83" s="86">
        <f t="shared" si="2099"/>
        <v>2000</v>
      </c>
      <c r="DP83" s="61">
        <f t="shared" si="2099"/>
        <v>5335</v>
      </c>
      <c r="DQ83" s="61">
        <f t="shared" si="2099"/>
        <v>1297.72</v>
      </c>
      <c r="DR83" s="61">
        <f t="shared" ref="DR83" si="2108">DR84+DR85+DR86+DR87+DR88+DR89+DR90+DR91+DR92</f>
        <v>1189.8900000000001</v>
      </c>
      <c r="DS83" s="86">
        <f t="shared" si="2099"/>
        <v>1040</v>
      </c>
      <c r="DT83" s="61">
        <f t="shared" si="2099"/>
        <v>14166</v>
      </c>
      <c r="DU83" s="61">
        <f t="shared" si="2099"/>
        <v>17699.48</v>
      </c>
      <c r="DV83" s="61">
        <f t="shared" ref="DV83" si="2109">DV84+DV85+DV86+DV87+DV88+DV89+DV90+DV91+DV92</f>
        <v>14668.71</v>
      </c>
      <c r="DW83" s="86">
        <f t="shared" si="2099"/>
        <v>0</v>
      </c>
      <c r="DX83" s="61">
        <f t="shared" si="2099"/>
        <v>0</v>
      </c>
      <c r="DY83" s="61">
        <f t="shared" si="2099"/>
        <v>734.4</v>
      </c>
      <c r="DZ83" s="61">
        <f t="shared" ref="DZ83" si="2110">DZ84+DZ85+DZ86+DZ87+DZ88+DZ89+DZ90+DZ91+DZ92</f>
        <v>734.4</v>
      </c>
      <c r="EA83" s="86">
        <f t="shared" si="2099"/>
        <v>200</v>
      </c>
      <c r="EB83" s="61">
        <f t="shared" si="2099"/>
        <v>60</v>
      </c>
      <c r="EC83" s="61">
        <f t="shared" si="2099"/>
        <v>459.52</v>
      </c>
      <c r="ED83" s="61">
        <f t="shared" ref="ED83" si="2111">ED84+ED85+ED86+ED87+ED88+ED89+ED90+ED91+ED92</f>
        <v>459.52</v>
      </c>
      <c r="EE83" s="86">
        <f t="shared" si="2099"/>
        <v>0</v>
      </c>
      <c r="EF83" s="61">
        <f t="shared" si="2099"/>
        <v>0</v>
      </c>
      <c r="EG83" s="61">
        <f t="shared" si="2099"/>
        <v>52.28</v>
      </c>
      <c r="EH83" s="61">
        <f t="shared" ref="EH83" si="2112">EH84+EH85+EH86+EH87+EH88+EH89+EH90+EH91+EH92</f>
        <v>52.28</v>
      </c>
      <c r="EI83" s="86">
        <f t="shared" si="2099"/>
        <v>7000</v>
      </c>
      <c r="EJ83" s="61">
        <f t="shared" si="2099"/>
        <v>6050</v>
      </c>
      <c r="EK83" s="61">
        <f t="shared" si="2099"/>
        <v>5377.54</v>
      </c>
      <c r="EL83" s="61">
        <f t="shared" ref="EL83" si="2113">EL84+EL85+EL86+EL87+EL88+EL89+EL90+EL91+EL92</f>
        <v>5341.9900000000007</v>
      </c>
      <c r="EM83" s="86">
        <f t="shared" si="2099"/>
        <v>38800</v>
      </c>
      <c r="EN83" s="61">
        <f t="shared" si="2099"/>
        <v>52551</v>
      </c>
      <c r="EO83" s="61">
        <f t="shared" si="2099"/>
        <v>50155.03</v>
      </c>
      <c r="EP83" s="61">
        <f t="shared" ref="EP83" si="2114">EP84+EP85+EP86+EP87+EP88+EP89+EP90+EP91+EP92</f>
        <v>55352.369999999995</v>
      </c>
      <c r="EQ83" s="86">
        <f t="shared" si="2099"/>
        <v>0</v>
      </c>
      <c r="ER83" s="61">
        <f t="shared" si="2099"/>
        <v>0</v>
      </c>
      <c r="ES83" s="61">
        <f t="shared" si="2099"/>
        <v>0</v>
      </c>
      <c r="ET83" s="61">
        <f t="shared" ref="ET83" si="2115">ET84+ET85+ET86+ET87+ET88+ET89+ET90+ET91+ET92</f>
        <v>0</v>
      </c>
      <c r="EU83" s="86">
        <f t="shared" si="2099"/>
        <v>0</v>
      </c>
      <c r="EV83" s="61">
        <f t="shared" si="2099"/>
        <v>0</v>
      </c>
      <c r="EW83" s="61">
        <f t="shared" si="2099"/>
        <v>0</v>
      </c>
      <c r="EX83" s="61">
        <f t="shared" ref="EX83" si="2116">EX84+EX85+EX86+EX87+EX88+EX89+EX90+EX91+EX92</f>
        <v>0</v>
      </c>
      <c r="EY83" s="86">
        <f t="shared" si="2099"/>
        <v>0</v>
      </c>
      <c r="EZ83" s="61">
        <f t="shared" si="2099"/>
        <v>0</v>
      </c>
      <c r="FA83" s="61">
        <f t="shared" si="2099"/>
        <v>94</v>
      </c>
      <c r="FB83" s="61">
        <f t="shared" ref="FB83" si="2117">FB84+FB85+FB86+FB87+FB88+FB89+FB90+FB91+FB92</f>
        <v>94</v>
      </c>
      <c r="FC83" s="86">
        <f t="shared" si="2099"/>
        <v>200</v>
      </c>
      <c r="FD83" s="61">
        <f t="shared" si="2099"/>
        <v>0</v>
      </c>
      <c r="FE83" s="61">
        <f t="shared" si="2099"/>
        <v>182.42000000000002</v>
      </c>
      <c r="FF83" s="61">
        <f t="shared" ref="FF83" si="2118">FF84+FF85+FF86+FF87+FF88+FF89+FF90+FF91+FF92</f>
        <v>182.42000000000002</v>
      </c>
      <c r="FG83" s="86">
        <f t="shared" si="2099"/>
        <v>550</v>
      </c>
      <c r="FH83" s="61">
        <f t="shared" si="2099"/>
        <v>550</v>
      </c>
      <c r="FI83" s="61">
        <f t="shared" si="2099"/>
        <v>272.39999999999998</v>
      </c>
      <c r="FJ83" s="61">
        <f t="shared" ref="FJ83" si="2119">FJ84+FJ85+FJ86+FJ87+FJ88+FJ89+FJ90+FJ91+FJ92</f>
        <v>272.39999999999998</v>
      </c>
      <c r="FK83" s="86">
        <f t="shared" si="2099"/>
        <v>3000</v>
      </c>
      <c r="FL83" s="61">
        <f t="shared" si="2099"/>
        <v>0</v>
      </c>
      <c r="FM83" s="61">
        <f t="shared" si="2099"/>
        <v>3510.13</v>
      </c>
      <c r="FN83" s="61">
        <f t="shared" ref="FN83" si="2120">FN84+FN85+FN86+FN87+FN88+FN89+FN90+FN91+FN92</f>
        <v>2509.75</v>
      </c>
      <c r="FO83" s="86">
        <f t="shared" si="2099"/>
        <v>2700</v>
      </c>
      <c r="FP83" s="61">
        <f t="shared" si="2099"/>
        <v>2900</v>
      </c>
      <c r="FQ83" s="61">
        <f t="shared" si="2099"/>
        <v>627.29</v>
      </c>
      <c r="FR83" s="61">
        <f t="shared" ref="FR83" si="2121">FR84+FR85+FR86+FR87+FR88+FR89+FR90+FR91+FR92</f>
        <v>807.26</v>
      </c>
      <c r="FS83" s="197">
        <f t="shared" ref="FS83:IY83" si="2122">FS84+FS85+FS86+FS87+FS88+FS89+FS90+FS91+FS92</f>
        <v>2670</v>
      </c>
      <c r="FT83" s="86">
        <f t="shared" si="2122"/>
        <v>3190</v>
      </c>
      <c r="FU83" s="86">
        <f t="shared" si="2122"/>
        <v>739.14</v>
      </c>
      <c r="FV83" s="189">
        <f t="shared" ref="FV83" si="2123">FV84+FV85+FV86+FV87+FV88+FV89+FV90+FV91+FV92</f>
        <v>826.64</v>
      </c>
      <c r="FW83" s="86">
        <f t="shared" si="2122"/>
        <v>13500</v>
      </c>
      <c r="FX83" s="61">
        <f t="shared" si="2122"/>
        <v>4050</v>
      </c>
      <c r="FY83" s="61">
        <f t="shared" si="2122"/>
        <v>5910.1900000000005</v>
      </c>
      <c r="FZ83" s="185">
        <f t="shared" ref="FZ83" si="2124">FZ84+FZ85+FZ86+FZ87+FZ88+FZ89+FZ90+FZ91+FZ92</f>
        <v>5982.13</v>
      </c>
      <c r="GA83" s="86">
        <f t="shared" si="2122"/>
        <v>4500</v>
      </c>
      <c r="GB83" s="61">
        <f t="shared" si="2122"/>
        <v>0</v>
      </c>
      <c r="GC83" s="61">
        <f t="shared" si="2122"/>
        <v>288.13</v>
      </c>
      <c r="GD83" s="185">
        <f t="shared" ref="GD83" si="2125">GD84+GD85+GD86+GD87+GD88+GD89+GD90+GD91+GD92</f>
        <v>288.13</v>
      </c>
      <c r="GE83" s="86">
        <f t="shared" si="2122"/>
        <v>0</v>
      </c>
      <c r="GF83" s="61">
        <f t="shared" si="2122"/>
        <v>0</v>
      </c>
      <c r="GG83" s="61">
        <f t="shared" si="2122"/>
        <v>308.5</v>
      </c>
      <c r="GH83" s="185">
        <f t="shared" ref="GH83" si="2126">GH84+GH85+GH86+GH87+GH88+GH89+GH90+GH91+GH92</f>
        <v>308.5</v>
      </c>
      <c r="GI83" s="86">
        <f t="shared" si="2122"/>
        <v>18360</v>
      </c>
      <c r="GJ83" s="61">
        <f t="shared" si="2122"/>
        <v>15205</v>
      </c>
      <c r="GK83" s="61">
        <f t="shared" si="2122"/>
        <v>19223.89</v>
      </c>
      <c r="GL83" s="185">
        <f t="shared" ref="GL83" si="2127">GL84+GL85+GL86+GL87+GL88+GL89+GL90+GL91+GL92</f>
        <v>19891.929999999997</v>
      </c>
      <c r="GM83" s="86">
        <f t="shared" si="2122"/>
        <v>0</v>
      </c>
      <c r="GN83" s="61">
        <f t="shared" si="2122"/>
        <v>0</v>
      </c>
      <c r="GO83" s="61">
        <f t="shared" si="2122"/>
        <v>0</v>
      </c>
      <c r="GP83" s="61">
        <f t="shared" ref="GP83" si="2128">GP84+GP85+GP86+GP87+GP88+GP89+GP90+GP91+GP92</f>
        <v>0</v>
      </c>
      <c r="GQ83" s="86">
        <f t="shared" si="2122"/>
        <v>0</v>
      </c>
      <c r="GR83" s="61">
        <f t="shared" si="2122"/>
        <v>6130</v>
      </c>
      <c r="GS83" s="61">
        <f t="shared" si="2122"/>
        <v>1171.04</v>
      </c>
      <c r="GT83" s="61">
        <f t="shared" ref="GT83" si="2129">GT84+GT85+GT86+GT87+GT88+GT89+GT90+GT91+GT92</f>
        <v>1145.1300000000001</v>
      </c>
      <c r="GU83" s="86">
        <f t="shared" si="2122"/>
        <v>2385</v>
      </c>
      <c r="GV83" s="61">
        <f t="shared" si="2122"/>
        <v>2385</v>
      </c>
      <c r="GW83" s="61">
        <f t="shared" si="2122"/>
        <v>987.24</v>
      </c>
      <c r="GX83" s="61">
        <f t="shared" ref="GX83" si="2130">GX84+GX85+GX86+GX87+GX88+GX89+GX90+GX91+GX92</f>
        <v>1163.04</v>
      </c>
      <c r="GY83" s="86">
        <f t="shared" si="2122"/>
        <v>4880</v>
      </c>
      <c r="GZ83" s="61">
        <f t="shared" si="2122"/>
        <v>4645</v>
      </c>
      <c r="HA83" s="61">
        <f t="shared" si="2122"/>
        <v>2106.36</v>
      </c>
      <c r="HB83" s="61">
        <f t="shared" ref="HB83" si="2131">HB84+HB85+HB86+HB87+HB88+HB89+HB90+HB91+HB92</f>
        <v>2399.2399999999998</v>
      </c>
      <c r="HC83" s="86">
        <f t="shared" si="2122"/>
        <v>5270</v>
      </c>
      <c r="HD83" s="61">
        <f t="shared" si="2122"/>
        <v>5470</v>
      </c>
      <c r="HE83" s="61">
        <f t="shared" si="2122"/>
        <v>3867.8800000000006</v>
      </c>
      <c r="HF83" s="61">
        <f t="shared" ref="HF83" si="2132">HF84+HF85+HF86+HF87+HF88+HF89+HF90+HF91+HF92</f>
        <v>3945.02</v>
      </c>
      <c r="HG83" s="86">
        <f t="shared" si="2122"/>
        <v>800</v>
      </c>
      <c r="HH83" s="61">
        <f t="shared" si="2122"/>
        <v>890</v>
      </c>
      <c r="HI83" s="61">
        <f t="shared" si="2122"/>
        <v>697.40000000000009</v>
      </c>
      <c r="HJ83" s="61">
        <f t="shared" ref="HJ83" si="2133">HJ84+HJ85+HJ86+HJ87+HJ88+HJ89+HJ90+HJ91+HJ92</f>
        <v>991.22</v>
      </c>
      <c r="HK83" s="86">
        <f t="shared" si="2122"/>
        <v>750</v>
      </c>
      <c r="HL83" s="61">
        <f t="shared" si="2122"/>
        <v>830</v>
      </c>
      <c r="HM83" s="61">
        <f t="shared" si="2122"/>
        <v>155.23000000000002</v>
      </c>
      <c r="HN83" s="61">
        <f t="shared" ref="HN83" si="2134">HN84+HN85+HN86+HN87+HN88+HN89+HN90+HN91+HN92</f>
        <v>155.24</v>
      </c>
      <c r="HO83" s="86">
        <f t="shared" si="2122"/>
        <v>5000</v>
      </c>
      <c r="HP83" s="61">
        <f t="shared" si="2122"/>
        <v>2400</v>
      </c>
      <c r="HQ83" s="61">
        <f t="shared" si="2122"/>
        <v>574.32000000000005</v>
      </c>
      <c r="HR83" s="61">
        <f t="shared" ref="HR83" si="2135">HR84+HR85+HR86+HR87+HR88+HR89+HR90+HR91+HR92</f>
        <v>578.46</v>
      </c>
      <c r="HS83" s="86">
        <f t="shared" si="2122"/>
        <v>17250</v>
      </c>
      <c r="HT83" s="61">
        <f t="shared" si="2122"/>
        <v>19160</v>
      </c>
      <c r="HU83" s="61">
        <f t="shared" si="2122"/>
        <v>15787.2</v>
      </c>
      <c r="HV83" s="61">
        <f t="shared" ref="HV83" si="2136">HV84+HV85+HV86+HV87+HV88+HV89+HV90+HV91+HV92</f>
        <v>15664.98</v>
      </c>
      <c r="HW83" s="86">
        <f t="shared" si="2122"/>
        <v>0</v>
      </c>
      <c r="HX83" s="61">
        <f t="shared" si="2122"/>
        <v>0</v>
      </c>
      <c r="HY83" s="61">
        <f t="shared" si="2122"/>
        <v>230.07</v>
      </c>
      <c r="HZ83" s="61">
        <f t="shared" ref="HZ83" si="2137">HZ84+HZ85+HZ86+HZ87+HZ88+HZ89+HZ90+HZ91+HZ92</f>
        <v>405.87</v>
      </c>
      <c r="IA83" s="86">
        <f t="shared" si="2122"/>
        <v>40</v>
      </c>
      <c r="IB83" s="61">
        <f t="shared" si="2122"/>
        <v>30</v>
      </c>
      <c r="IC83" s="61">
        <f t="shared" si="2122"/>
        <v>0</v>
      </c>
      <c r="ID83" s="61">
        <f t="shared" ref="ID83" si="2138">ID84+ID85+ID86+ID87+ID88+ID89+ID90+ID91+ID92</f>
        <v>0</v>
      </c>
      <c r="IE83" s="86">
        <f t="shared" si="2122"/>
        <v>9330</v>
      </c>
      <c r="IF83" s="61">
        <f t="shared" si="2122"/>
        <v>9650</v>
      </c>
      <c r="IG83" s="61">
        <f t="shared" si="2122"/>
        <v>8125.5</v>
      </c>
      <c r="IH83" s="61">
        <f t="shared" ref="IH83" si="2139">IH84+IH85+IH86+IH87+IH88+IH89+IH90+IH91+IH92</f>
        <v>8118.9699999999993</v>
      </c>
      <c r="II83" s="86">
        <f t="shared" si="2122"/>
        <v>3150</v>
      </c>
      <c r="IJ83" s="61">
        <f t="shared" si="2122"/>
        <v>3210</v>
      </c>
      <c r="IK83" s="61">
        <f t="shared" si="2122"/>
        <v>2117.79</v>
      </c>
      <c r="IL83" s="61">
        <f t="shared" ref="IL83" si="2140">IL84+IL85+IL86+IL87+IL88+IL89+IL90+IL91+IL92</f>
        <v>2197.5600000000004</v>
      </c>
      <c r="IM83" s="86">
        <f t="shared" si="2122"/>
        <v>7380</v>
      </c>
      <c r="IN83" s="61">
        <f t="shared" si="2122"/>
        <v>600</v>
      </c>
      <c r="IO83" s="61">
        <f t="shared" si="2122"/>
        <v>694.38</v>
      </c>
      <c r="IP83" s="61">
        <f t="shared" ref="IP83" si="2141">IP84+IP85+IP86+IP87+IP88+IP89+IP90+IP91+IP92</f>
        <v>649.02</v>
      </c>
      <c r="IQ83" s="86">
        <f t="shared" si="2122"/>
        <v>1840</v>
      </c>
      <c r="IR83" s="61">
        <f t="shared" si="2122"/>
        <v>1520</v>
      </c>
      <c r="IS83" s="61">
        <f t="shared" si="2122"/>
        <v>2118.7199999999998</v>
      </c>
      <c r="IT83" s="61">
        <f t="shared" ref="IT83" si="2142">IT84+IT85+IT86+IT87+IT88+IT89+IT90+IT91+IT92</f>
        <v>1900.26</v>
      </c>
      <c r="IU83" s="86">
        <f t="shared" si="2122"/>
        <v>500</v>
      </c>
      <c r="IV83" s="61">
        <f t="shared" si="2122"/>
        <v>500</v>
      </c>
      <c r="IW83" s="61">
        <f t="shared" si="2122"/>
        <v>418.59000000000003</v>
      </c>
      <c r="IX83" s="61">
        <f t="shared" ref="IX83" si="2143">IX84+IX85+IX86+IX87+IX88+IX89+IX90+IX91+IX92</f>
        <v>417.37</v>
      </c>
      <c r="IY83" s="86">
        <f t="shared" si="2122"/>
        <v>6910</v>
      </c>
      <c r="IZ83" s="61">
        <f t="shared" ref="IZ83:MF83" si="2144">IZ84+IZ85+IZ86+IZ87+IZ88+IZ89+IZ90+IZ91+IZ92</f>
        <v>6650</v>
      </c>
      <c r="JA83" s="61">
        <f t="shared" si="2144"/>
        <v>4652.22</v>
      </c>
      <c r="JB83" s="61">
        <f t="shared" ref="JB83" si="2145">JB84+JB85+JB86+JB87+JB88+JB89+JB90+JB91+JB92</f>
        <v>4757.18</v>
      </c>
      <c r="JC83" s="86">
        <f t="shared" si="2144"/>
        <v>7177</v>
      </c>
      <c r="JD83" s="61">
        <f t="shared" si="2144"/>
        <v>12363</v>
      </c>
      <c r="JE83" s="61">
        <f t="shared" si="2144"/>
        <v>4090.97</v>
      </c>
      <c r="JF83" s="61">
        <f t="shared" ref="JF83" si="2146">JF84+JF85+JF86+JF87+JF88+JF89+JF90+JF91+JF92</f>
        <v>2170.4899999999998</v>
      </c>
      <c r="JG83" s="86">
        <f t="shared" si="2144"/>
        <v>0</v>
      </c>
      <c r="JH83" s="61">
        <f t="shared" si="2144"/>
        <v>0</v>
      </c>
      <c r="JI83" s="61">
        <f t="shared" si="2144"/>
        <v>0</v>
      </c>
      <c r="JJ83" s="61">
        <f t="shared" ref="JJ83" si="2147">JJ84+JJ85+JJ86+JJ87+JJ88+JJ89+JJ90+JJ91+JJ92</f>
        <v>0</v>
      </c>
      <c r="JK83" s="86">
        <f t="shared" si="2144"/>
        <v>100</v>
      </c>
      <c r="JL83" s="61">
        <f t="shared" si="2144"/>
        <v>100</v>
      </c>
      <c r="JM83" s="61">
        <f t="shared" si="2144"/>
        <v>205.01</v>
      </c>
      <c r="JN83" s="61">
        <f t="shared" ref="JN83" si="2148">JN84+JN85+JN86+JN87+JN88+JN89+JN90+JN91+JN92</f>
        <v>205.01</v>
      </c>
      <c r="JO83" s="86">
        <f t="shared" si="2144"/>
        <v>0</v>
      </c>
      <c r="JP83" s="61">
        <f t="shared" si="2144"/>
        <v>0</v>
      </c>
      <c r="JQ83" s="61">
        <f t="shared" si="2144"/>
        <v>0</v>
      </c>
      <c r="JR83" s="61">
        <f t="shared" ref="JR83" si="2149">JR84+JR85+JR86+JR87+JR88+JR89+JR90+JR91+JR92</f>
        <v>0</v>
      </c>
      <c r="JS83" s="86">
        <f t="shared" si="2144"/>
        <v>10390</v>
      </c>
      <c r="JT83" s="61">
        <f t="shared" si="2144"/>
        <v>0</v>
      </c>
      <c r="JU83" s="61">
        <f t="shared" si="2144"/>
        <v>901.32999999999993</v>
      </c>
      <c r="JV83" s="61">
        <f t="shared" ref="JV83" si="2150">JV84+JV85+JV86+JV87+JV88+JV89+JV90+JV91+JV92</f>
        <v>901.32999999999993</v>
      </c>
      <c r="JW83" s="61">
        <f t="shared" si="2144"/>
        <v>0</v>
      </c>
      <c r="JX83" s="61">
        <f t="shared" si="2144"/>
        <v>0</v>
      </c>
      <c r="JY83" s="61">
        <f t="shared" si="2144"/>
        <v>900.92999999999984</v>
      </c>
      <c r="JZ83" s="61">
        <f t="shared" ref="JZ83" si="2151">JZ84+JZ85+JZ86+JZ87+JZ88+JZ89+JZ90+JZ91+JZ92</f>
        <v>2199.2999999999997</v>
      </c>
      <c r="KA83" s="86">
        <f t="shared" si="2144"/>
        <v>36000</v>
      </c>
      <c r="KB83" s="61">
        <f t="shared" si="2144"/>
        <v>34120</v>
      </c>
      <c r="KC83" s="61">
        <f t="shared" si="2144"/>
        <v>30234.959999999999</v>
      </c>
      <c r="KD83" s="185">
        <f t="shared" ref="KD83" si="2152">KD84+KD85+KD86+KD87+KD88+KD89+KD90+KD91+KD92</f>
        <v>30116.519999999997</v>
      </c>
      <c r="KE83" s="86">
        <f t="shared" si="2144"/>
        <v>11900</v>
      </c>
      <c r="KF83" s="61">
        <f t="shared" si="2144"/>
        <v>11624</v>
      </c>
      <c r="KG83" s="61">
        <f t="shared" si="2144"/>
        <v>10073.85</v>
      </c>
      <c r="KH83" s="185">
        <f t="shared" ref="KH83" si="2153">KH84+KH85+KH86+KH87+KH88+KH89+KH90+KH91+KH92</f>
        <v>9969.14</v>
      </c>
      <c r="KI83" s="86">
        <f t="shared" si="2144"/>
        <v>2760</v>
      </c>
      <c r="KJ83" s="61">
        <f t="shared" si="2144"/>
        <v>830</v>
      </c>
      <c r="KK83" s="61">
        <f t="shared" si="2144"/>
        <v>556.08999999999992</v>
      </c>
      <c r="KL83" s="185">
        <f t="shared" ref="KL83" si="2154">KL84+KL85+KL86+KL87+KL88+KL89+KL90+KL91+KL92</f>
        <v>497.71999999999997</v>
      </c>
      <c r="KM83" s="86">
        <f t="shared" si="2144"/>
        <v>4340</v>
      </c>
      <c r="KN83" s="61">
        <f t="shared" si="2144"/>
        <v>4000</v>
      </c>
      <c r="KO83" s="61">
        <f t="shared" si="2144"/>
        <v>3817.6</v>
      </c>
      <c r="KP83" s="185">
        <f t="shared" ref="KP83" si="2155">KP84+KP85+KP86+KP87+KP88+KP89+KP90+KP91+KP92</f>
        <v>4475.1799999999994</v>
      </c>
      <c r="KQ83" s="86">
        <f t="shared" si="2144"/>
        <v>28250</v>
      </c>
      <c r="KR83" s="61">
        <f t="shared" si="2144"/>
        <v>0</v>
      </c>
      <c r="KS83" s="61">
        <f t="shared" si="2144"/>
        <v>286.35000000000002</v>
      </c>
      <c r="KT83" s="185">
        <f t="shared" ref="KT83" si="2156">KT84+KT85+KT86+KT87+KT88+KT89+KT90+KT91+KT92</f>
        <v>296.58000000000004</v>
      </c>
      <c r="KU83" s="86">
        <f t="shared" si="2144"/>
        <v>7920</v>
      </c>
      <c r="KV83" s="61">
        <f t="shared" si="2144"/>
        <v>0</v>
      </c>
      <c r="KW83" s="61">
        <f t="shared" si="2144"/>
        <v>0</v>
      </c>
      <c r="KX83" s="185">
        <f t="shared" ref="KX83" si="2157">KX84+KX85+KX86+KX87+KX88+KX89+KX90+KX91+KX92</f>
        <v>0</v>
      </c>
      <c r="KY83" s="86">
        <f t="shared" si="2144"/>
        <v>0</v>
      </c>
      <c r="KZ83" s="61">
        <f t="shared" si="2144"/>
        <v>0</v>
      </c>
      <c r="LA83" s="61">
        <f t="shared" si="2144"/>
        <v>0</v>
      </c>
      <c r="LB83" s="185">
        <f t="shared" ref="LB83" si="2158">LB84+LB85+LB86+LB87+LB88+LB89+LB90+LB91+LB92</f>
        <v>0</v>
      </c>
      <c r="LC83" s="86">
        <f t="shared" si="2144"/>
        <v>0</v>
      </c>
      <c r="LD83" s="61">
        <f t="shared" si="2144"/>
        <v>0</v>
      </c>
      <c r="LE83" s="61">
        <f t="shared" si="2144"/>
        <v>0</v>
      </c>
      <c r="LF83" s="185">
        <f t="shared" ref="LF83" si="2159">LF84+LF85+LF86+LF87+LF88+LF89+LF90+LF91+LF92</f>
        <v>0</v>
      </c>
      <c r="LG83" s="86">
        <f t="shared" si="2144"/>
        <v>25787</v>
      </c>
      <c r="LH83" s="61">
        <f t="shared" si="2144"/>
        <v>26285</v>
      </c>
      <c r="LI83" s="61">
        <f t="shared" si="2144"/>
        <v>18457.399999999998</v>
      </c>
      <c r="LJ83" s="185">
        <f t="shared" ref="LJ83" si="2160">LJ84+LJ85+LJ86+LJ87+LJ88+LJ89+LJ90+LJ91+LJ92</f>
        <v>21089.06</v>
      </c>
      <c r="LK83" s="86">
        <f t="shared" si="2144"/>
        <v>0</v>
      </c>
      <c r="LL83" s="61">
        <f t="shared" si="2144"/>
        <v>0</v>
      </c>
      <c r="LM83" s="61">
        <f t="shared" si="2144"/>
        <v>0</v>
      </c>
      <c r="LN83" s="185">
        <f t="shared" ref="LN83" si="2161">LN84+LN85+LN86+LN87+LN88+LN89+LN90+LN91+LN92</f>
        <v>0</v>
      </c>
      <c r="LO83" s="86">
        <f t="shared" si="2144"/>
        <v>24450</v>
      </c>
      <c r="LP83" s="61">
        <f t="shared" si="2144"/>
        <v>25730</v>
      </c>
      <c r="LQ83" s="61">
        <f t="shared" si="2144"/>
        <v>18061.98</v>
      </c>
      <c r="LR83" s="185">
        <f t="shared" ref="LR83" si="2162">LR84+LR85+LR86+LR87+LR88+LR89+LR90+LR91+LR92</f>
        <v>20491.87</v>
      </c>
      <c r="LS83" s="86">
        <f t="shared" si="2144"/>
        <v>0</v>
      </c>
      <c r="LT83" s="61">
        <f t="shared" si="2144"/>
        <v>0</v>
      </c>
      <c r="LU83" s="61">
        <f t="shared" si="2144"/>
        <v>0</v>
      </c>
      <c r="LV83" s="185">
        <f t="shared" ref="LV83" si="2163">LV84+LV85+LV86+LV87+LV88+LV89+LV90+LV91+LV92</f>
        <v>0</v>
      </c>
      <c r="LW83" s="86">
        <f t="shared" si="2144"/>
        <v>14400</v>
      </c>
      <c r="LX83" s="61">
        <f t="shared" si="2144"/>
        <v>60200</v>
      </c>
      <c r="LY83" s="61">
        <f t="shared" si="2144"/>
        <v>43958.16</v>
      </c>
      <c r="LZ83" s="185">
        <f t="shared" ref="LZ83" si="2164">LZ84+LZ85+LZ86+LZ87+LZ88+LZ89+LZ90+LZ91+LZ92</f>
        <v>40011.320000000007</v>
      </c>
      <c r="MA83" s="86">
        <f t="shared" si="2144"/>
        <v>0</v>
      </c>
      <c r="MB83" s="61">
        <f t="shared" si="2144"/>
        <v>0</v>
      </c>
      <c r="MC83" s="61">
        <f t="shared" si="2144"/>
        <v>0</v>
      </c>
      <c r="MD83" s="185">
        <f t="shared" ref="MD83" si="2165">MD84+MD85+MD86+MD87+MD88+MD89+MD90+MD91+MD92</f>
        <v>0</v>
      </c>
      <c r="ME83" s="86">
        <f t="shared" si="2144"/>
        <v>30780</v>
      </c>
      <c r="MF83" s="61">
        <f t="shared" si="2144"/>
        <v>37500</v>
      </c>
      <c r="MG83" s="61">
        <f t="shared" ref="MG83:PM83" si="2166">MG84+MG85+MG86+MG87+MG88+MG89+MG90+MG91+MG92</f>
        <v>34126.910000000003</v>
      </c>
      <c r="MH83" s="185">
        <f t="shared" ref="MH83" si="2167">MH84+MH85+MH86+MH87+MH88+MH89+MH90+MH91+MH92</f>
        <v>34213.58</v>
      </c>
      <c r="MI83" s="86">
        <f t="shared" si="2166"/>
        <v>0</v>
      </c>
      <c r="MJ83" s="61">
        <f t="shared" si="2166"/>
        <v>0</v>
      </c>
      <c r="MK83" s="61">
        <f t="shared" si="2166"/>
        <v>0</v>
      </c>
      <c r="ML83" s="185">
        <f t="shared" ref="ML83" si="2168">ML84+ML85+ML86+ML87+ML88+ML89+ML90+ML91+ML92</f>
        <v>0</v>
      </c>
      <c r="MM83" s="86">
        <f t="shared" si="2166"/>
        <v>0</v>
      </c>
      <c r="MN83" s="61">
        <f t="shared" si="2166"/>
        <v>0</v>
      </c>
      <c r="MO83" s="61">
        <f t="shared" si="2166"/>
        <v>314.64999999999998</v>
      </c>
      <c r="MP83" s="185">
        <f t="shared" ref="MP83" si="2169">MP84+MP85+MP86+MP87+MP88+MP89+MP90+MP91+MP92</f>
        <v>178.65</v>
      </c>
      <c r="MQ83" s="86">
        <f t="shared" si="2166"/>
        <v>0</v>
      </c>
      <c r="MR83" s="61">
        <f t="shared" si="2166"/>
        <v>0</v>
      </c>
      <c r="MS83" s="61">
        <f t="shared" si="2166"/>
        <v>0</v>
      </c>
      <c r="MT83" s="185">
        <f t="shared" ref="MT83" si="2170">MT84+MT85+MT86+MT87+MT88+MT89+MT90+MT91+MT92</f>
        <v>0</v>
      </c>
      <c r="MU83" s="86">
        <f t="shared" si="2166"/>
        <v>0</v>
      </c>
      <c r="MV83" s="61">
        <f t="shared" si="2166"/>
        <v>0</v>
      </c>
      <c r="MW83" s="61">
        <f t="shared" si="2166"/>
        <v>0</v>
      </c>
      <c r="MX83" s="185">
        <f t="shared" ref="MX83" si="2171">MX84+MX85+MX86+MX87+MX88+MX89+MX90+MX91+MX92</f>
        <v>0</v>
      </c>
      <c r="MY83" s="86">
        <f t="shared" si="2166"/>
        <v>0</v>
      </c>
      <c r="MZ83" s="61">
        <f t="shared" si="2166"/>
        <v>0</v>
      </c>
      <c r="NA83" s="61">
        <f t="shared" si="2166"/>
        <v>0</v>
      </c>
      <c r="NB83" s="185">
        <f t="shared" ref="NB83" si="2172">NB84+NB85+NB86+NB87+NB88+NB89+NB90+NB91+NB92</f>
        <v>0</v>
      </c>
      <c r="NC83" s="86">
        <f t="shared" si="2166"/>
        <v>126250</v>
      </c>
      <c r="ND83" s="61">
        <f t="shared" si="2166"/>
        <v>121300</v>
      </c>
      <c r="NE83" s="61">
        <f t="shared" si="2166"/>
        <v>119840.72</v>
      </c>
      <c r="NF83" s="185">
        <f t="shared" ref="NF83" si="2173">NF84+NF85+NF86+NF87+NF88+NF89+NF90+NF91+NF92</f>
        <v>122574.57</v>
      </c>
      <c r="NG83" s="86">
        <f t="shared" si="2166"/>
        <v>0</v>
      </c>
      <c r="NH83" s="61">
        <f t="shared" si="2166"/>
        <v>0</v>
      </c>
      <c r="NI83" s="61">
        <f t="shared" si="2166"/>
        <v>0</v>
      </c>
      <c r="NJ83" s="185">
        <f t="shared" ref="NJ83" si="2174">NJ84+NJ85+NJ86+NJ87+NJ88+NJ89+NJ90+NJ91+NJ92</f>
        <v>0</v>
      </c>
      <c r="NK83" s="86">
        <f t="shared" si="2166"/>
        <v>0</v>
      </c>
      <c r="NL83" s="61">
        <f t="shared" si="2166"/>
        <v>0</v>
      </c>
      <c r="NM83" s="61">
        <f t="shared" si="2166"/>
        <v>0</v>
      </c>
      <c r="NN83" s="185">
        <f t="shared" ref="NN83" si="2175">NN84+NN85+NN86+NN87+NN88+NN89+NN90+NN91+NN92</f>
        <v>0</v>
      </c>
      <c r="NO83" s="86">
        <f t="shared" si="2166"/>
        <v>0</v>
      </c>
      <c r="NP83" s="61">
        <f t="shared" si="2166"/>
        <v>0</v>
      </c>
      <c r="NQ83" s="61">
        <f t="shared" si="2166"/>
        <v>0</v>
      </c>
      <c r="NR83" s="185">
        <f t="shared" ref="NR83" si="2176">NR84+NR85+NR86+NR87+NR88+NR89+NR90+NR91+NR92</f>
        <v>0</v>
      </c>
      <c r="NS83" s="86">
        <f t="shared" si="2166"/>
        <v>300</v>
      </c>
      <c r="NT83" s="61">
        <f t="shared" si="2166"/>
        <v>700</v>
      </c>
      <c r="NU83" s="61">
        <f t="shared" si="2166"/>
        <v>206.05</v>
      </c>
      <c r="NV83" s="185">
        <f t="shared" ref="NV83" si="2177">NV84+NV85+NV86+NV87+NV88+NV89+NV90+NV91+NV92</f>
        <v>206.05</v>
      </c>
      <c r="NW83" s="86">
        <f t="shared" si="2166"/>
        <v>0</v>
      </c>
      <c r="NX83" s="61">
        <f t="shared" si="2166"/>
        <v>0</v>
      </c>
      <c r="NY83" s="61">
        <f t="shared" si="2166"/>
        <v>0</v>
      </c>
      <c r="NZ83" s="185">
        <f t="shared" ref="NZ83" si="2178">NZ84+NZ85+NZ86+NZ87+NZ88+NZ89+NZ90+NZ91+NZ92</f>
        <v>0</v>
      </c>
      <c r="OA83" s="86">
        <f t="shared" si="2166"/>
        <v>0</v>
      </c>
      <c r="OB83" s="61">
        <f t="shared" si="2166"/>
        <v>0</v>
      </c>
      <c r="OC83" s="61">
        <f t="shared" si="2166"/>
        <v>0</v>
      </c>
      <c r="OD83" s="61">
        <f t="shared" ref="OD83" si="2179">OD84+OD85+OD86+OD87+OD88+OD89+OD90+OD91+OD92</f>
        <v>0</v>
      </c>
      <c r="OE83" s="86">
        <f t="shared" si="2166"/>
        <v>0</v>
      </c>
      <c r="OF83" s="61">
        <f t="shared" si="2166"/>
        <v>0</v>
      </c>
      <c r="OG83" s="61">
        <f t="shared" si="2166"/>
        <v>0</v>
      </c>
      <c r="OH83" s="61">
        <f t="shared" ref="OH83" si="2180">OH84+OH85+OH86+OH87+OH88+OH89+OH90+OH91+OH92</f>
        <v>0</v>
      </c>
      <c r="OI83" s="86">
        <f t="shared" si="2166"/>
        <v>0</v>
      </c>
      <c r="OJ83" s="61">
        <f t="shared" si="2166"/>
        <v>0</v>
      </c>
      <c r="OK83" s="61">
        <f t="shared" si="2166"/>
        <v>0</v>
      </c>
      <c r="OL83" s="61">
        <f t="shared" ref="OL83" si="2181">OL84+OL85+OL86+OL87+OL88+OL89+OL90+OL91+OL92</f>
        <v>0</v>
      </c>
      <c r="OM83" s="86">
        <f t="shared" si="2166"/>
        <v>0</v>
      </c>
      <c r="ON83" s="61">
        <f t="shared" si="2166"/>
        <v>0</v>
      </c>
      <c r="OO83" s="61">
        <f t="shared" si="2166"/>
        <v>0</v>
      </c>
      <c r="OP83" s="61">
        <f t="shared" ref="OP83" si="2182">OP84+OP85+OP86+OP87+OP88+OP89+OP90+OP91+OP92</f>
        <v>0</v>
      </c>
      <c r="OQ83" s="197">
        <f t="shared" si="2166"/>
        <v>0</v>
      </c>
      <c r="OR83" s="61">
        <f t="shared" si="2166"/>
        <v>0</v>
      </c>
      <c r="OS83" s="61">
        <f t="shared" si="2166"/>
        <v>0</v>
      </c>
      <c r="OT83" s="61">
        <f t="shared" ref="OT83" si="2183">OT84+OT85+OT86+OT87+OT88+OT89+OT90+OT91+OT92</f>
        <v>0</v>
      </c>
      <c r="OU83" s="86">
        <f t="shared" si="2166"/>
        <v>0</v>
      </c>
      <c r="OV83" s="61">
        <f t="shared" si="2166"/>
        <v>0</v>
      </c>
      <c r="OW83" s="61">
        <f t="shared" si="2166"/>
        <v>0</v>
      </c>
      <c r="OX83" s="61">
        <f t="shared" ref="OX83" si="2184">OX84+OX85+OX86+OX87+OX88+OX89+OX90+OX91+OX92</f>
        <v>0</v>
      </c>
      <c r="OY83" s="197">
        <f t="shared" si="2166"/>
        <v>0</v>
      </c>
      <c r="OZ83" s="61">
        <f t="shared" si="2166"/>
        <v>0</v>
      </c>
      <c r="PA83" s="61">
        <f t="shared" si="2166"/>
        <v>181.92</v>
      </c>
      <c r="PB83" s="61">
        <f t="shared" ref="PB83" si="2185">PB84+PB85+PB86+PB87+PB88+PB89+PB90+PB91+PB92</f>
        <v>0</v>
      </c>
      <c r="PC83" s="86">
        <f t="shared" si="2166"/>
        <v>0</v>
      </c>
      <c r="PD83" s="61">
        <f t="shared" si="2166"/>
        <v>0</v>
      </c>
      <c r="PE83" s="61">
        <f t="shared" si="2166"/>
        <v>0</v>
      </c>
      <c r="PF83" s="61">
        <f t="shared" ref="PF83" si="2186">PF84+PF85+PF86+PF87+PF88+PF89+PF90+PF91+PF92</f>
        <v>0</v>
      </c>
      <c r="PG83" s="197">
        <f t="shared" si="2166"/>
        <v>0</v>
      </c>
      <c r="PH83" s="61">
        <f t="shared" si="2166"/>
        <v>0</v>
      </c>
      <c r="PI83" s="61">
        <f t="shared" si="2166"/>
        <v>0</v>
      </c>
      <c r="PJ83" s="61">
        <f t="shared" ref="PJ83" si="2187">PJ84+PJ85+PJ86+PJ87+PJ88+PJ89+PJ90+PJ91+PJ92</f>
        <v>0</v>
      </c>
      <c r="PK83" s="86">
        <f t="shared" si="2166"/>
        <v>0</v>
      </c>
      <c r="PL83" s="61">
        <f t="shared" si="2166"/>
        <v>0</v>
      </c>
      <c r="PM83" s="61">
        <f t="shared" si="2166"/>
        <v>0</v>
      </c>
      <c r="PN83" s="61">
        <f t="shared" ref="PN83" si="2188">PN84+PN85+PN86+PN87+PN88+PN89+PN90+PN91+PN92</f>
        <v>0</v>
      </c>
      <c r="PO83" s="197">
        <f t="shared" ref="PO83:SU83" si="2189">PO84+PO85+PO86+PO87+PO88+PO89+PO90+PO91+PO92</f>
        <v>0</v>
      </c>
      <c r="PP83" s="61">
        <f t="shared" si="2189"/>
        <v>0</v>
      </c>
      <c r="PQ83" s="61">
        <f t="shared" si="2189"/>
        <v>0</v>
      </c>
      <c r="PR83" s="61">
        <f t="shared" ref="PR83" si="2190">PR84+PR85+PR86+PR87+PR88+PR89+PR90+PR91+PR92</f>
        <v>0</v>
      </c>
      <c r="PS83" s="86">
        <f t="shared" si="2189"/>
        <v>0</v>
      </c>
      <c r="PT83" s="61">
        <f t="shared" si="2189"/>
        <v>0</v>
      </c>
      <c r="PU83" s="61">
        <f t="shared" si="2189"/>
        <v>0</v>
      </c>
      <c r="PV83" s="61">
        <f t="shared" ref="PV83" si="2191">PV84+PV85+PV86+PV87+PV88+PV89+PV90+PV91+PV92</f>
        <v>0</v>
      </c>
      <c r="PW83" s="197">
        <f t="shared" si="2189"/>
        <v>0</v>
      </c>
      <c r="PX83" s="61">
        <f t="shared" si="2189"/>
        <v>0</v>
      </c>
      <c r="PY83" s="61">
        <f t="shared" si="2189"/>
        <v>0</v>
      </c>
      <c r="PZ83" s="61">
        <f t="shared" ref="PZ83" si="2192">PZ84+PZ85+PZ86+PZ87+PZ88+PZ89+PZ90+PZ91+PZ92</f>
        <v>0</v>
      </c>
      <c r="QA83" s="86">
        <f t="shared" si="2189"/>
        <v>0</v>
      </c>
      <c r="QB83" s="61">
        <f t="shared" si="2189"/>
        <v>0</v>
      </c>
      <c r="QC83" s="61">
        <f t="shared" si="2189"/>
        <v>0</v>
      </c>
      <c r="QD83" s="61">
        <f t="shared" ref="QD83" si="2193">QD84+QD85+QD86+QD87+QD88+QD89+QD90+QD91+QD92</f>
        <v>0</v>
      </c>
      <c r="QE83" s="197">
        <f t="shared" si="2189"/>
        <v>0</v>
      </c>
      <c r="QF83" s="61">
        <f t="shared" si="2189"/>
        <v>0</v>
      </c>
      <c r="QG83" s="61">
        <f t="shared" si="2189"/>
        <v>0</v>
      </c>
      <c r="QH83" s="61">
        <f t="shared" ref="QH83" si="2194">QH84+QH85+QH86+QH87+QH88+QH89+QH90+QH91+QH92</f>
        <v>0</v>
      </c>
      <c r="QI83" s="86">
        <f t="shared" si="2189"/>
        <v>0</v>
      </c>
      <c r="QJ83" s="61">
        <f t="shared" si="2189"/>
        <v>0</v>
      </c>
      <c r="QK83" s="61">
        <f t="shared" si="2189"/>
        <v>0</v>
      </c>
      <c r="QL83" s="61">
        <f t="shared" ref="QL83" si="2195">QL84+QL85+QL86+QL87+QL88+QL89+QL90+QL91+QL92</f>
        <v>0</v>
      </c>
      <c r="QM83" s="197">
        <f t="shared" si="2189"/>
        <v>0</v>
      </c>
      <c r="QN83" s="61">
        <f t="shared" si="2189"/>
        <v>0</v>
      </c>
      <c r="QO83" s="61">
        <f t="shared" si="2189"/>
        <v>0</v>
      </c>
      <c r="QP83" s="61">
        <f t="shared" ref="QP83" si="2196">QP84+QP85+QP86+QP87+QP88+QP89+QP90+QP91+QP92</f>
        <v>0</v>
      </c>
      <c r="QQ83" s="197">
        <f t="shared" si="2189"/>
        <v>0</v>
      </c>
      <c r="QR83" s="61">
        <f t="shared" si="2189"/>
        <v>0</v>
      </c>
      <c r="QS83" s="61">
        <f t="shared" si="2189"/>
        <v>0</v>
      </c>
      <c r="QT83" s="61">
        <f t="shared" ref="QT83" si="2197">QT84+QT85+QT86+QT87+QT88+QT89+QT90+QT91+QT92</f>
        <v>0</v>
      </c>
      <c r="QU83" s="197">
        <f t="shared" si="2189"/>
        <v>0</v>
      </c>
      <c r="QV83" s="61">
        <f t="shared" si="2189"/>
        <v>0</v>
      </c>
      <c r="QW83" s="61">
        <f t="shared" si="2189"/>
        <v>0</v>
      </c>
      <c r="QX83" s="61">
        <f t="shared" ref="QX83" si="2198">QX84+QX85+QX86+QX87+QX88+QX89+QX90+QX91+QX92</f>
        <v>0</v>
      </c>
      <c r="QY83" s="197">
        <f t="shared" si="2189"/>
        <v>0</v>
      </c>
      <c r="QZ83" s="61">
        <f t="shared" si="2189"/>
        <v>9700</v>
      </c>
      <c r="RA83" s="61">
        <f t="shared" si="2189"/>
        <v>3664.83</v>
      </c>
      <c r="RB83" s="61">
        <f t="shared" ref="RB83" si="2199">RB84+RB85+RB86+RB87+RB88+RB89+RB90+RB91+RB92</f>
        <v>3427.4</v>
      </c>
      <c r="RC83" s="86">
        <f t="shared" si="2189"/>
        <v>0</v>
      </c>
      <c r="RD83" s="61">
        <f t="shared" si="2189"/>
        <v>1100</v>
      </c>
      <c r="RE83" s="61">
        <f t="shared" si="2189"/>
        <v>0</v>
      </c>
      <c r="RF83" s="61">
        <f t="shared" ref="RF83" si="2200">RF84+RF85+RF86+RF87+RF88+RF89+RF90+RF91+RF92</f>
        <v>0</v>
      </c>
      <c r="RG83" s="197">
        <f t="shared" si="2189"/>
        <v>0</v>
      </c>
      <c r="RH83" s="61">
        <f t="shared" si="2189"/>
        <v>0</v>
      </c>
      <c r="RI83" s="61">
        <f t="shared" si="2189"/>
        <v>0</v>
      </c>
      <c r="RJ83" s="61">
        <f t="shared" ref="RJ83" si="2201">RJ84+RJ85+RJ86+RJ87+RJ88+RJ89+RJ90+RJ91+RJ92</f>
        <v>0</v>
      </c>
      <c r="RK83" s="86">
        <f t="shared" si="2189"/>
        <v>485</v>
      </c>
      <c r="RL83" s="61">
        <f t="shared" si="2189"/>
        <v>450</v>
      </c>
      <c r="RM83" s="61">
        <f t="shared" si="2189"/>
        <v>89.85</v>
      </c>
      <c r="RN83" s="61">
        <f t="shared" ref="RN83" si="2202">RN84+RN85+RN86+RN87+RN88+RN89+RN90+RN91+RN92</f>
        <v>78.849999999999994</v>
      </c>
      <c r="RO83" s="197">
        <f t="shared" si="2189"/>
        <v>2100</v>
      </c>
      <c r="RP83" s="61">
        <f t="shared" si="2189"/>
        <v>2100</v>
      </c>
      <c r="RQ83" s="61">
        <f t="shared" si="2189"/>
        <v>1705.12</v>
      </c>
      <c r="RR83" s="61">
        <f t="shared" ref="RR83" si="2203">RR84+RR85+RR86+RR87+RR88+RR89+RR90+RR91+RR92</f>
        <v>1701.25</v>
      </c>
      <c r="RS83" s="197">
        <f t="shared" si="2189"/>
        <v>1950</v>
      </c>
      <c r="RT83" s="61">
        <f t="shared" si="2189"/>
        <v>1450</v>
      </c>
      <c r="RU83" s="61">
        <f t="shared" si="2189"/>
        <v>1183.47</v>
      </c>
      <c r="RV83" s="61">
        <f t="shared" ref="RV83" si="2204">RV84+RV85+RV86+RV87+RV88+RV89+RV90+RV91+RV92</f>
        <v>1298.81</v>
      </c>
      <c r="RW83" s="61">
        <f t="shared" si="2189"/>
        <v>1560</v>
      </c>
      <c r="RX83" s="61">
        <f t="shared" si="2189"/>
        <v>1955</v>
      </c>
      <c r="RY83" s="61">
        <f t="shared" si="2189"/>
        <v>962.47</v>
      </c>
      <c r="RZ83" s="61">
        <f t="shared" ref="RZ83" si="2205">RZ84+RZ85+RZ86+RZ87+RZ88+RZ89+RZ90+RZ91+RZ92</f>
        <v>980.9</v>
      </c>
      <c r="SA83" s="86">
        <f t="shared" si="2189"/>
        <v>1240</v>
      </c>
      <c r="SB83" s="61">
        <f t="shared" si="2189"/>
        <v>0</v>
      </c>
      <c r="SC83" s="61">
        <f t="shared" si="2189"/>
        <v>2316.67</v>
      </c>
      <c r="SD83" s="61">
        <f t="shared" ref="SD83" si="2206">SD84+SD85+SD86+SD87+SD88+SD89+SD90+SD91+SD92</f>
        <v>1831.75</v>
      </c>
      <c r="SE83" s="197">
        <f t="shared" si="2189"/>
        <v>765</v>
      </c>
      <c r="SF83" s="61">
        <f t="shared" si="2189"/>
        <v>700</v>
      </c>
      <c r="SG83" s="61">
        <f t="shared" si="2189"/>
        <v>601.67999999999995</v>
      </c>
      <c r="SH83" s="61">
        <f t="shared" ref="SH83" si="2207">SH84+SH85+SH86+SH87+SH88+SH89+SH90+SH91+SH92</f>
        <v>592.96</v>
      </c>
      <c r="SI83" s="197">
        <f t="shared" si="2189"/>
        <v>0</v>
      </c>
      <c r="SJ83" s="61">
        <f t="shared" si="2189"/>
        <v>0</v>
      </c>
      <c r="SK83" s="61">
        <f t="shared" si="2189"/>
        <v>0</v>
      </c>
      <c r="SL83" s="61">
        <f t="shared" ref="SL83" si="2208">SL84+SL85+SL86+SL87+SL88+SL89+SL90+SL91+SL92</f>
        <v>0</v>
      </c>
      <c r="SM83" s="197">
        <f t="shared" si="2189"/>
        <v>0</v>
      </c>
      <c r="SN83" s="61">
        <f t="shared" si="2189"/>
        <v>0</v>
      </c>
      <c r="SO83" s="61">
        <f t="shared" si="2189"/>
        <v>0</v>
      </c>
      <c r="SP83" s="61">
        <f t="shared" ref="SP83" si="2209">SP84+SP85+SP86+SP87+SP88+SP89+SP90+SP91+SP92</f>
        <v>0</v>
      </c>
      <c r="SQ83" s="197">
        <f t="shared" si="2189"/>
        <v>6500</v>
      </c>
      <c r="SR83" s="61">
        <f t="shared" si="2189"/>
        <v>900</v>
      </c>
      <c r="SS83" s="61">
        <f t="shared" si="2189"/>
        <v>3782.51</v>
      </c>
      <c r="ST83" s="61">
        <f t="shared" ref="ST83" si="2210">ST84+ST85+ST86+ST87+ST88+ST89+ST90+ST91+ST92</f>
        <v>5416.4299999999994</v>
      </c>
      <c r="SU83" s="197">
        <f t="shared" si="2189"/>
        <v>0</v>
      </c>
      <c r="SV83" s="61">
        <f t="shared" ref="SV83:TJ83" si="2211">SV84+SV85+SV86+SV87+SV88+SV89+SV90+SV91+SV92</f>
        <v>0</v>
      </c>
      <c r="SW83" s="61">
        <f t="shared" si="2211"/>
        <v>2659.35</v>
      </c>
      <c r="SX83" s="61">
        <f t="shared" ref="SX83" si="2212">SX84+SX85+SX86+SX87+SX88+SX89+SX90+SX91+SX92</f>
        <v>2659.35</v>
      </c>
      <c r="SY83" s="197">
        <f t="shared" si="2211"/>
        <v>0</v>
      </c>
      <c r="SZ83" s="61">
        <f t="shared" si="2211"/>
        <v>0</v>
      </c>
      <c r="TA83" s="61">
        <f t="shared" si="2211"/>
        <v>112.28999999999999</v>
      </c>
      <c r="TB83" s="197">
        <f t="shared" ref="TB83" si="2213">TB84+TB85+TB86+TB87+TB88+TB89+TB90+TB91+TB92</f>
        <v>0</v>
      </c>
      <c r="TC83" s="197">
        <f t="shared" si="2211"/>
        <v>0</v>
      </c>
      <c r="TD83" s="61">
        <f t="shared" si="2211"/>
        <v>0</v>
      </c>
      <c r="TE83" s="61">
        <f t="shared" si="2211"/>
        <v>0</v>
      </c>
      <c r="TF83" s="61">
        <f t="shared" ref="TF83" si="2214">TF84+TF85+TF86+TF87+TF88+TF89+TF90+TF91+TF92</f>
        <v>0</v>
      </c>
      <c r="TG83" s="197">
        <f t="shared" si="2211"/>
        <v>6580</v>
      </c>
      <c r="TH83" s="61">
        <f t="shared" si="2211"/>
        <v>4350</v>
      </c>
      <c r="TI83" s="61">
        <f t="shared" si="2211"/>
        <v>4423.079999999999</v>
      </c>
      <c r="TJ83" s="87">
        <f t="shared" si="2211"/>
        <v>4851.3599999999997</v>
      </c>
      <c r="TK83" s="197">
        <f t="shared" ref="TK83:TR83" si="2215">TK84+TK85+TK86+TK87+TK88+TK89+TK90+TK91+TK92</f>
        <v>0</v>
      </c>
      <c r="TL83" s="61">
        <f t="shared" si="2215"/>
        <v>0</v>
      </c>
      <c r="TM83" s="61">
        <f t="shared" si="2215"/>
        <v>0</v>
      </c>
      <c r="TN83" s="87">
        <f t="shared" si="2215"/>
        <v>0</v>
      </c>
      <c r="TO83" s="197">
        <f t="shared" si="2215"/>
        <v>0</v>
      </c>
      <c r="TP83" s="61">
        <f t="shared" si="2215"/>
        <v>0</v>
      </c>
      <c r="TQ83" s="61">
        <f t="shared" si="2215"/>
        <v>0</v>
      </c>
      <c r="TR83" s="87">
        <f t="shared" si="2215"/>
        <v>0</v>
      </c>
      <c r="TS83" s="278"/>
      <c r="TT83" s="278"/>
      <c r="TU83" s="278"/>
      <c r="TV83" s="278"/>
      <c r="TW83" s="278"/>
      <c r="TX83" s="278"/>
      <c r="TY83" s="278"/>
    </row>
    <row r="84" spans="1:546" outlineLevel="2" x14ac:dyDescent="0.2">
      <c r="A84" s="101" t="s">
        <v>416</v>
      </c>
      <c r="B84" s="102" t="s">
        <v>417</v>
      </c>
      <c r="C84" s="186">
        <f t="shared" ref="C84:C92" si="2216">G84+K84+O84+S84+W84+AA84+AE84+AI84+AM84+AQ84+AU84+AY84+BC84+BG84+BK84+BO84+BS84+BW84+CA84+CE84+CI84+CM84+CQ84+CU84+CY84+DC84+DG84+DK84+DO84+DS84+DW84+EA84+EE84+EI84+EM84+EQ84+EU84+EY84+FC84+FG84+FK84+FO84+FS84+FW84+GA84+GE84+GI84+GM84+GQ84+GU84+GY84+HC84+HG84+HK84+HO84+HS84+HW84+IA84+IE84+II84+IM84+IQ84+IU84+IY84+JC84+JG84+JK84+JO84+JS84+JW84+KA84+KE84+KI84+KM84+KQ84+KU84+KY84+LC84+LG84+LK84+LO84+LS84+LW84+MA84+ME84+MI84+MM84+MQ84+MU84+MY84+NC84+NG84+NK84+NO84+NS84+NW84+OA84+OE84+OI84+OM84+OQ84+OU84+OY84+PC84+PG84+PK84+PO84+PS84+PW84+QA84+QE84+QI84+QM84+QQ84+QU84+QY84+RC84+RG84+RK84+RO84+RS84+RW84+SA84+SE84+SI84+SM84+SQ84+SU84+SY84+TC84+TG84+TK84+TO84</f>
        <v>240540</v>
      </c>
      <c r="D84" s="186">
        <f t="shared" ref="D84:D92" si="2217">H84+L84+P84+T84+X84+AB84+AF84+AJ84+AN84+AR84+AV84+AZ84+BD84+BH84+BL84+BP84+BT84+BX84+CB84+CF84+CJ84+CN84+CR84+CV84+CZ84+DD84+DH84+DL84+DP84+DT84+DX84+EB84+EF84+EJ84+EN84+ER84+EV84+EZ84+FD84+FH84+FL84+FP84+FT84+FX84+GB84+GF84+GJ84+GN84+GR84+GV84+GZ84+HD84+HH84+HL84+HP84+HT84+HX84+IB84+IF84+IJ84+IN84+IR84+IV84+IZ84+JD84+JH84+JL84+JP84+JT84+JX84+KB84+KF84+KJ84+KN84+KR84+KV84+KZ84+LD84+LH84+LL84+LP84+LT84+LX84+MB84+MF84+MJ84+MN84+MR84+MV84+MZ84+ND84+NH84+NL84+NP84+NT84+NX84+OB84+OF84+OJ84+ON84+OR84+OV84+OZ84+PD84+PH84+PL84+PP84+PT84+PX84+QB84+QF84+QJ84+QN84+QR84+QV84+QZ84+RD84+RH84+RL84+RP84+RT84+RX84+SB84+SF84+SJ84+SN84+SR84+SV84+SZ84+TD84+TH84+TL84+TP84</f>
        <v>232470</v>
      </c>
      <c r="E84" s="186">
        <f t="shared" ref="E84:E92" si="2218">I84+M84+Q84+U84+Y84+AC84+AG84+AK84+AO84+AS84+AW84+BA84+BE84+BI84+BM84+BQ84+BU84+BY84+CC84+CG84+CK84+CO84+CS84+CW84+DA84+DE84+DI84+DM84+DQ84+DU84+DY84+EC84+EG84+EK84+EO84+ES84+EW84+FA84+FE84+FI84+FM84+FQ84+FU84+FY84+GC84+GG84+GK84+GO84+GS84+GW84+HA84+HE84+HI84+HM84+HQ84+HU84+HY84+IC84+IG84+IK84+IO84+IS84+IW84+JA84+JE84+JI84+JM84+JQ84+JU84+JY84+KC84+KG84+KK84+KO84+KS84+KW84+LA84+LE84+LI84+LM84+LQ84+LU84+LY84+MC84+MG84+MK84+MO84+MS84+MW84+NA84+NE84+NI84+NM84+NQ84+NU84+NY84+OC84+OG84+OK84+OO84+OS84+OW84+PA84+PE84+PI84+PM84+PQ84+PU84+PY84+QC84+QG84+QK84+QO84+QS84+QW84+RA84+RE84+RI84+RM84+RQ84+RU84+RY84+SC84+SG84+SK84+SO84+SS84+SW84+TA84+TE84+TI84+TM84+TQ84</f>
        <v>224058.87</v>
      </c>
      <c r="F84" s="186">
        <f t="shared" ref="F84:F92" si="2219">J84+N84+R84+V84+Z84+AD84+AH84+AL84+AP84+AT84+AX84+BB84+BF84+BJ84+BN84+BR84+BV84+BZ84+CD84+CH84+CL84+CP84+CT84+CX84+DB84+DF84+DJ84+DN84+DR84+DV84+DZ84+ED84+EH84+EL84+EP84+ET84+EX84+FB84+FF84+FJ84+FN84+FR84+FV84+FZ84+GD84+GH84+GL84+GP84+GT84+GX84+HB84+HF84+HJ84+HN84+HR84+HV84+HZ84+ID84+IH84+IL84+IP84+IT84+IX84+JB84+JF84+JJ84+JN84+JR84+JV84+JZ84+KD84+KH84+KL84+KP84+KT84+KX84+LB84+LF84+LJ84+LN84+LR84+LV84+LZ84+MD84+MH84+ML84+MP84+MT84+MX84+NB84+NF84+NJ84+NN84+NR84+NV84+NZ84+OD84+OH84+OL84+OP84+OT84+OX84+PB84+PF84+PJ84+PN84+PR84+PV84+PZ84+QD84+QH84+QL84+QP84+QT84+QX84+RB84+RF84+RJ84+RN84+RR84+RV84+RZ84+SD84+SH84+SL84+SP84+ST84+SX84+TB84+TF84+TJ84+TN84+TR84</f>
        <v>237505.56</v>
      </c>
      <c r="G84" s="88"/>
      <c r="H84" s="63"/>
      <c r="I84" s="63"/>
      <c r="J84" s="63"/>
      <c r="K84" s="88">
        <v>5900</v>
      </c>
      <c r="L84" s="63">
        <v>5500</v>
      </c>
      <c r="M84" s="63">
        <v>4738.07</v>
      </c>
      <c r="N84" s="63">
        <v>4877.13</v>
      </c>
      <c r="O84" s="88"/>
      <c r="P84" s="63"/>
      <c r="Q84" s="63"/>
      <c r="R84" s="63"/>
      <c r="S84" s="88"/>
      <c r="T84" s="63"/>
      <c r="U84" s="63"/>
      <c r="V84" s="63"/>
      <c r="W84" s="88"/>
      <c r="X84" s="63"/>
      <c r="Y84" s="63"/>
      <c r="Z84" s="63"/>
      <c r="AA84" s="88"/>
      <c r="AB84" s="63"/>
      <c r="AC84" s="63"/>
      <c r="AD84" s="63"/>
      <c r="AE84" s="88"/>
      <c r="AF84" s="63"/>
      <c r="AG84" s="63"/>
      <c r="AH84" s="63"/>
      <c r="AI84" s="88"/>
      <c r="AJ84" s="63"/>
      <c r="AK84" s="63"/>
      <c r="AL84" s="63"/>
      <c r="AM84" s="88"/>
      <c r="AN84" s="63"/>
      <c r="AO84" s="63"/>
      <c r="AP84" s="63"/>
      <c r="AQ84" s="88"/>
      <c r="AR84" s="63"/>
      <c r="AS84" s="63"/>
      <c r="AT84" s="63"/>
      <c r="AU84" s="88"/>
      <c r="AV84" s="63"/>
      <c r="AW84" s="63"/>
      <c r="AX84" s="63"/>
      <c r="AY84" s="88">
        <v>9500</v>
      </c>
      <c r="AZ84" s="63">
        <v>8500</v>
      </c>
      <c r="BA84" s="63">
        <v>9183.7999999999993</v>
      </c>
      <c r="BB84" s="63">
        <v>9436.08</v>
      </c>
      <c r="BC84" s="88"/>
      <c r="BD84" s="63"/>
      <c r="BE84" s="63"/>
      <c r="BF84" s="63"/>
      <c r="BG84" s="88"/>
      <c r="BH84" s="63">
        <v>7000</v>
      </c>
      <c r="BI84" s="63">
        <v>7025.2</v>
      </c>
      <c r="BJ84" s="63">
        <v>7025.2</v>
      </c>
      <c r="BK84" s="88"/>
      <c r="BL84" s="63"/>
      <c r="BM84" s="63"/>
      <c r="BN84" s="63"/>
      <c r="BO84" s="88"/>
      <c r="BP84" s="63"/>
      <c r="BQ84" s="63"/>
      <c r="BR84" s="63"/>
      <c r="BS84" s="88"/>
      <c r="BT84" s="63"/>
      <c r="BU84" s="63"/>
      <c r="BV84" s="63"/>
      <c r="BW84" s="88">
        <v>4000</v>
      </c>
      <c r="BX84" s="63"/>
      <c r="BY84" s="63">
        <v>2780.5</v>
      </c>
      <c r="BZ84" s="63">
        <v>4874.42</v>
      </c>
      <c r="CA84" s="88">
        <v>2000</v>
      </c>
      <c r="CB84" s="63">
        <v>1560</v>
      </c>
      <c r="CC84" s="63">
        <v>526.29999999999995</v>
      </c>
      <c r="CD84" s="63">
        <v>644.03</v>
      </c>
      <c r="CE84" s="88"/>
      <c r="CF84" s="63"/>
      <c r="CG84" s="63">
        <v>192.72</v>
      </c>
      <c r="CH84" s="63"/>
      <c r="CI84" s="88"/>
      <c r="CJ84" s="63"/>
      <c r="CK84" s="63"/>
      <c r="CL84" s="63"/>
      <c r="CM84" s="88"/>
      <c r="CN84" s="63"/>
      <c r="CO84" s="63"/>
      <c r="CP84" s="63"/>
      <c r="CQ84" s="88"/>
      <c r="CR84" s="63"/>
      <c r="CS84" s="63"/>
      <c r="CT84" s="63"/>
      <c r="CU84" s="88"/>
      <c r="CV84" s="63"/>
      <c r="CW84" s="63"/>
      <c r="CX84" s="63"/>
      <c r="CY84" s="88">
        <f>1700-1700</f>
        <v>0</v>
      </c>
      <c r="CZ84" s="63">
        <v>1700</v>
      </c>
      <c r="DA84" s="63"/>
      <c r="DB84" s="63"/>
      <c r="DC84" s="88"/>
      <c r="DD84" s="63"/>
      <c r="DE84" s="63"/>
      <c r="DF84" s="63"/>
      <c r="DG84" s="88">
        <v>2500</v>
      </c>
      <c r="DH84" s="63">
        <v>2500</v>
      </c>
      <c r="DI84" s="63">
        <v>1960.9</v>
      </c>
      <c r="DJ84" s="63">
        <v>1937.32</v>
      </c>
      <c r="DK84" s="88"/>
      <c r="DL84" s="63"/>
      <c r="DM84" s="63"/>
      <c r="DN84" s="63"/>
      <c r="DO84" s="88"/>
      <c r="DP84" s="63"/>
      <c r="DQ84" s="63"/>
      <c r="DR84" s="63"/>
      <c r="DS84" s="88"/>
      <c r="DT84" s="63"/>
      <c r="DU84" s="63"/>
      <c r="DV84" s="63"/>
      <c r="DW84" s="88"/>
      <c r="DX84" s="63"/>
      <c r="DY84" s="63"/>
      <c r="DZ84" s="63"/>
      <c r="EA84" s="88"/>
      <c r="EB84" s="63"/>
      <c r="EC84" s="63"/>
      <c r="ED84" s="63"/>
      <c r="EE84" s="88"/>
      <c r="EF84" s="63"/>
      <c r="EG84" s="63"/>
      <c r="EH84" s="63"/>
      <c r="EI84" s="88"/>
      <c r="EJ84" s="63"/>
      <c r="EK84" s="63"/>
      <c r="EL84" s="63"/>
      <c r="EM84" s="88">
        <f>6000+5000</f>
        <v>11000</v>
      </c>
      <c r="EN84" s="63"/>
      <c r="EO84" s="63">
        <v>20465.39</v>
      </c>
      <c r="EP84" s="63">
        <v>22355.13</v>
      </c>
      <c r="EQ84" s="88"/>
      <c r="ER84" s="63"/>
      <c r="ES84" s="63"/>
      <c r="ET84" s="63"/>
      <c r="EU84" s="88"/>
      <c r="EV84" s="63"/>
      <c r="EW84" s="63"/>
      <c r="EX84" s="63"/>
      <c r="EY84" s="88"/>
      <c r="EZ84" s="63"/>
      <c r="FA84" s="63"/>
      <c r="FB84" s="63"/>
      <c r="FC84" s="88"/>
      <c r="FD84" s="63"/>
      <c r="FE84" s="63"/>
      <c r="FF84" s="63"/>
      <c r="FG84" s="88"/>
      <c r="FH84" s="63"/>
      <c r="FI84" s="63"/>
      <c r="FJ84" s="63"/>
      <c r="FK84" s="88"/>
      <c r="FL84" s="63"/>
      <c r="FM84" s="63"/>
      <c r="FN84" s="63"/>
      <c r="FO84" s="88">
        <v>1000</v>
      </c>
      <c r="FP84" s="63">
        <v>1000</v>
      </c>
      <c r="FQ84" s="63">
        <v>344.04</v>
      </c>
      <c r="FR84" s="63">
        <v>500.47</v>
      </c>
      <c r="FS84" s="198"/>
      <c r="FT84" s="63"/>
      <c r="FU84" s="63"/>
      <c r="FV84" s="187"/>
      <c r="FW84" s="88">
        <v>10000</v>
      </c>
      <c r="FX84" s="63"/>
      <c r="FY84" s="63">
        <v>4545.12</v>
      </c>
      <c r="FZ84" s="187">
        <v>4878.91</v>
      </c>
      <c r="GA84" s="88"/>
      <c r="GB84" s="63"/>
      <c r="GC84" s="63"/>
      <c r="GD84" s="187"/>
      <c r="GE84" s="88"/>
      <c r="GF84" s="63"/>
      <c r="GG84" s="63"/>
      <c r="GH84" s="187"/>
      <c r="GI84" s="117">
        <v>500</v>
      </c>
      <c r="GJ84" s="63">
        <v>500</v>
      </c>
      <c r="GK84" s="63">
        <v>3332.51</v>
      </c>
      <c r="GL84" s="187">
        <v>3610.61</v>
      </c>
      <c r="GM84" s="88"/>
      <c r="GN84" s="63"/>
      <c r="GO84" s="63"/>
      <c r="GP84" s="63"/>
      <c r="GQ84" s="88"/>
      <c r="GR84" s="63">
        <v>5000</v>
      </c>
      <c r="GS84" s="63">
        <v>1092.24</v>
      </c>
      <c r="GT84" s="63">
        <v>1092.24</v>
      </c>
      <c r="GU84" s="88">
        <v>1110</v>
      </c>
      <c r="GV84" s="63">
        <v>1110</v>
      </c>
      <c r="GW84" s="63">
        <v>749.64</v>
      </c>
      <c r="GX84" s="63">
        <v>925.44</v>
      </c>
      <c r="GY84" s="88">
        <v>2550</v>
      </c>
      <c r="GZ84" s="63">
        <v>2500</v>
      </c>
      <c r="HA84" s="63">
        <v>1406.95</v>
      </c>
      <c r="HB84" s="63">
        <v>1677.86</v>
      </c>
      <c r="HC84" s="88">
        <v>1600</v>
      </c>
      <c r="HD84" s="63">
        <v>1350</v>
      </c>
      <c r="HE84" s="63">
        <v>1599.96</v>
      </c>
      <c r="HF84" s="63">
        <v>1599.96</v>
      </c>
      <c r="HG84" s="88"/>
      <c r="HH84" s="63">
        <v>500</v>
      </c>
      <c r="HI84" s="63">
        <v>364.93</v>
      </c>
      <c r="HJ84" s="63">
        <v>573.5</v>
      </c>
      <c r="HK84" s="88">
        <v>250</v>
      </c>
      <c r="HL84" s="63">
        <v>250</v>
      </c>
      <c r="HM84" s="63"/>
      <c r="HN84" s="63"/>
      <c r="HO84" s="88">
        <v>3000</v>
      </c>
      <c r="HP84" s="63">
        <v>1000</v>
      </c>
      <c r="HQ84" s="63"/>
      <c r="HR84" s="63"/>
      <c r="HS84" s="88">
        <v>12000</v>
      </c>
      <c r="HT84" s="63">
        <v>12000</v>
      </c>
      <c r="HU84" s="63">
        <v>10350.6</v>
      </c>
      <c r="HV84" s="63">
        <v>10115.26</v>
      </c>
      <c r="HW84" s="88"/>
      <c r="HX84" s="63"/>
      <c r="HY84" s="63">
        <v>230.07</v>
      </c>
      <c r="HZ84" s="63">
        <v>405.87</v>
      </c>
      <c r="IA84" s="88"/>
      <c r="IB84" s="63"/>
      <c r="IC84" s="63"/>
      <c r="ID84" s="63"/>
      <c r="IE84" s="88">
        <v>6800</v>
      </c>
      <c r="IF84" s="63">
        <v>6800</v>
      </c>
      <c r="IG84" s="63">
        <v>5524.2</v>
      </c>
      <c r="IH84" s="63">
        <v>5524.2</v>
      </c>
      <c r="II84" s="88">
        <v>1300</v>
      </c>
      <c r="IJ84" s="63">
        <v>1000</v>
      </c>
      <c r="IK84" s="63">
        <v>1082.51</v>
      </c>
      <c r="IL84" s="63">
        <v>1152.04</v>
      </c>
      <c r="IM84" s="88">
        <v>3000</v>
      </c>
      <c r="IN84" s="63"/>
      <c r="IO84" s="63"/>
      <c r="IP84" s="63"/>
      <c r="IQ84" s="88">
        <v>700</v>
      </c>
      <c r="IR84" s="63">
        <v>700</v>
      </c>
      <c r="IS84" s="63">
        <v>429.96</v>
      </c>
      <c r="IT84" s="63">
        <v>429.96</v>
      </c>
      <c r="IU84" s="88"/>
      <c r="IV84" s="63"/>
      <c r="IW84" s="63"/>
      <c r="IX84" s="63"/>
      <c r="IY84" s="219">
        <v>450</v>
      </c>
      <c r="IZ84" s="63">
        <v>350</v>
      </c>
      <c r="JA84" s="63">
        <v>429.96</v>
      </c>
      <c r="JB84" s="63">
        <v>429.96</v>
      </c>
      <c r="JC84" s="88"/>
      <c r="JD84" s="63"/>
      <c r="JE84" s="63"/>
      <c r="JF84" s="63"/>
      <c r="JG84" s="88"/>
      <c r="JH84" s="63"/>
      <c r="JI84" s="63"/>
      <c r="JJ84" s="63"/>
      <c r="JK84" s="88"/>
      <c r="JL84" s="63"/>
      <c r="JM84" s="63"/>
      <c r="JN84" s="63"/>
      <c r="JO84" s="88"/>
      <c r="JP84" s="63"/>
      <c r="JQ84" s="63"/>
      <c r="JR84" s="63"/>
      <c r="JS84" s="88">
        <v>7000</v>
      </c>
      <c r="JT84" s="63"/>
      <c r="JU84" s="63">
        <v>666</v>
      </c>
      <c r="JV84" s="63">
        <v>666</v>
      </c>
      <c r="JW84" s="63"/>
      <c r="JX84" s="63"/>
      <c r="JY84" s="63">
        <v>543.91</v>
      </c>
      <c r="JZ84" s="63">
        <v>1718.03</v>
      </c>
      <c r="KA84" s="88">
        <v>13300</v>
      </c>
      <c r="KB84" s="63">
        <v>12300</v>
      </c>
      <c r="KC84" s="63">
        <v>12051.06</v>
      </c>
      <c r="KD84" s="187">
        <v>12039.98</v>
      </c>
      <c r="KE84" s="88"/>
      <c r="KF84" s="63"/>
      <c r="KG84" s="63"/>
      <c r="KH84" s="187"/>
      <c r="KI84" s="88">
        <f>1200+450</f>
        <v>1650</v>
      </c>
      <c r="KJ84" s="63"/>
      <c r="KK84" s="63"/>
      <c r="KL84" s="187"/>
      <c r="KM84" s="88">
        <v>2000</v>
      </c>
      <c r="KN84" s="63">
        <v>2000</v>
      </c>
      <c r="KO84" s="63">
        <v>1749.31</v>
      </c>
      <c r="KP84" s="187">
        <v>2305.5100000000002</v>
      </c>
      <c r="KQ84" s="88">
        <v>10000</v>
      </c>
      <c r="KR84" s="63"/>
      <c r="KS84" s="63"/>
      <c r="KT84" s="187"/>
      <c r="KU84" s="88">
        <v>2600</v>
      </c>
      <c r="KV84" s="63"/>
      <c r="KW84" s="63"/>
      <c r="KX84" s="187"/>
      <c r="KY84" s="88"/>
      <c r="KZ84" s="63"/>
      <c r="LA84" s="63"/>
      <c r="LB84" s="187"/>
      <c r="LC84" s="88"/>
      <c r="LD84" s="63"/>
      <c r="LE84" s="63"/>
      <c r="LF84" s="187"/>
      <c r="LG84" s="88">
        <v>15000</v>
      </c>
      <c r="LH84" s="63">
        <v>15000</v>
      </c>
      <c r="LI84" s="63">
        <f>8900.39-377</f>
        <v>8523.39</v>
      </c>
      <c r="LJ84" s="187">
        <f>11602.83-377</f>
        <v>11225.83</v>
      </c>
      <c r="LK84" s="88"/>
      <c r="LL84" s="63"/>
      <c r="LM84" s="63"/>
      <c r="LN84" s="187"/>
      <c r="LO84" s="88">
        <f>10500+4050</f>
        <v>14550</v>
      </c>
      <c r="LP84" s="63">
        <v>12000</v>
      </c>
      <c r="LQ84" s="63">
        <v>7586.58</v>
      </c>
      <c r="LR84" s="187">
        <v>10053.25</v>
      </c>
      <c r="LS84" s="88"/>
      <c r="LT84" s="63"/>
      <c r="LU84" s="63"/>
      <c r="LV84" s="187"/>
      <c r="LW84" s="217">
        <v>10000</v>
      </c>
      <c r="LX84" s="63">
        <v>42000</v>
      </c>
      <c r="LY84" s="63">
        <v>27620.45</v>
      </c>
      <c r="LZ84" s="187">
        <v>26915.200000000001</v>
      </c>
      <c r="MA84" s="88"/>
      <c r="MB84" s="63"/>
      <c r="MC84" s="63"/>
      <c r="MD84" s="187"/>
      <c r="ME84" s="88">
        <v>9400</v>
      </c>
      <c r="MF84" s="63">
        <v>13000</v>
      </c>
      <c r="MG84" s="63">
        <v>12324</v>
      </c>
      <c r="MH84" s="187">
        <v>12324</v>
      </c>
      <c r="MI84" s="88"/>
      <c r="MJ84" s="63"/>
      <c r="MK84" s="63"/>
      <c r="ML84" s="187"/>
      <c r="MM84" s="88"/>
      <c r="MN84" s="63"/>
      <c r="MO84" s="63"/>
      <c r="MP84" s="187"/>
      <c r="MQ84" s="88"/>
      <c r="MR84" s="63"/>
      <c r="MS84" s="63"/>
      <c r="MT84" s="187"/>
      <c r="MU84" s="88"/>
      <c r="MV84" s="63"/>
      <c r="MW84" s="63"/>
      <c r="MX84" s="187"/>
      <c r="MY84" s="88"/>
      <c r="MZ84" s="63"/>
      <c r="NA84" s="63"/>
      <c r="NB84" s="187"/>
      <c r="NC84" s="88">
        <v>70000</v>
      </c>
      <c r="ND84" s="63">
        <v>70000</v>
      </c>
      <c r="NE84" s="63">
        <v>70383.789999999994</v>
      </c>
      <c r="NF84" s="187">
        <v>72512.45</v>
      </c>
      <c r="NG84" s="88"/>
      <c r="NH84" s="63"/>
      <c r="NI84" s="63"/>
      <c r="NJ84" s="187"/>
      <c r="NK84" s="88"/>
      <c r="NL84" s="63"/>
      <c r="NM84" s="63"/>
      <c r="NN84" s="187"/>
      <c r="NO84" s="88"/>
      <c r="NP84" s="63"/>
      <c r="NQ84" s="63"/>
      <c r="NR84" s="187"/>
      <c r="NS84" s="88"/>
      <c r="NT84" s="63"/>
      <c r="NU84" s="63"/>
      <c r="NV84" s="187"/>
      <c r="NW84" s="88"/>
      <c r="NX84" s="63"/>
      <c r="NY84" s="63"/>
      <c r="NZ84" s="187"/>
      <c r="OA84" s="88"/>
      <c r="OB84" s="63"/>
      <c r="OC84" s="63"/>
      <c r="OD84" s="63"/>
      <c r="OE84" s="88"/>
      <c r="OF84" s="63"/>
      <c r="OG84" s="63"/>
      <c r="OH84" s="63"/>
      <c r="OI84" s="88"/>
      <c r="OJ84" s="63"/>
      <c r="OK84" s="63"/>
      <c r="OL84" s="63"/>
      <c r="OM84" s="88"/>
      <c r="ON84" s="63"/>
      <c r="OO84" s="63"/>
      <c r="OP84" s="63"/>
      <c r="OQ84" s="198"/>
      <c r="OR84" s="63"/>
      <c r="OS84" s="63"/>
      <c r="OT84" s="63"/>
      <c r="OU84" s="88"/>
      <c r="OV84" s="63"/>
      <c r="OW84" s="63"/>
      <c r="OX84" s="63"/>
      <c r="OY84" s="198"/>
      <c r="OZ84" s="63"/>
      <c r="PA84" s="63"/>
      <c r="PB84" s="63"/>
      <c r="PC84" s="88"/>
      <c r="PD84" s="63"/>
      <c r="PE84" s="63"/>
      <c r="PF84" s="63"/>
      <c r="PG84" s="198"/>
      <c r="PH84" s="63"/>
      <c r="PI84" s="63"/>
      <c r="PJ84" s="63"/>
      <c r="PK84" s="88"/>
      <c r="PL84" s="63"/>
      <c r="PM84" s="63"/>
      <c r="PN84" s="63"/>
      <c r="PO84" s="198"/>
      <c r="PP84" s="63"/>
      <c r="PQ84" s="63"/>
      <c r="PR84" s="63"/>
      <c r="PS84" s="88"/>
      <c r="PT84" s="63"/>
      <c r="PU84" s="63"/>
      <c r="PV84" s="63"/>
      <c r="PW84" s="198"/>
      <c r="PX84" s="63"/>
      <c r="PY84" s="63"/>
      <c r="PZ84" s="63"/>
      <c r="QA84" s="88"/>
      <c r="QB84" s="63"/>
      <c r="QC84" s="63"/>
      <c r="QD84" s="63"/>
      <c r="QE84" s="198"/>
      <c r="QF84" s="63"/>
      <c r="QG84" s="63"/>
      <c r="QH84" s="63"/>
      <c r="QI84" s="88"/>
      <c r="QJ84" s="63"/>
      <c r="QK84" s="63"/>
      <c r="QL84" s="63"/>
      <c r="QM84" s="198"/>
      <c r="QN84" s="63"/>
      <c r="QO84" s="63"/>
      <c r="QP84" s="63"/>
      <c r="QQ84" s="198"/>
      <c r="QR84" s="63"/>
      <c r="QS84" s="63"/>
      <c r="QT84" s="63"/>
      <c r="QU84" s="198"/>
      <c r="QV84" s="63"/>
      <c r="QW84" s="63"/>
      <c r="QX84" s="63"/>
      <c r="QY84" s="198"/>
      <c r="QZ84" s="63">
        <v>1500</v>
      </c>
      <c r="RA84" s="63">
        <v>454.93</v>
      </c>
      <c r="RB84" s="63">
        <v>347.89</v>
      </c>
      <c r="RC84" s="88"/>
      <c r="RD84" s="63"/>
      <c r="RE84" s="63"/>
      <c r="RF84" s="63"/>
      <c r="RG84" s="198"/>
      <c r="RH84" s="63"/>
      <c r="RI84" s="63"/>
      <c r="RJ84" s="63"/>
      <c r="RK84" s="88">
        <v>130</v>
      </c>
      <c r="RL84" s="63">
        <v>100</v>
      </c>
      <c r="RM84" s="63">
        <v>0</v>
      </c>
      <c r="RN84" s="63">
        <v>0</v>
      </c>
      <c r="RO84" s="198">
        <v>950</v>
      </c>
      <c r="RP84" s="63">
        <v>700</v>
      </c>
      <c r="RQ84" s="63">
        <v>829.92</v>
      </c>
      <c r="RR84" s="63">
        <v>829.92</v>
      </c>
      <c r="RS84" s="198">
        <v>500</v>
      </c>
      <c r="RT84" s="63">
        <v>400</v>
      </c>
      <c r="RU84" s="63">
        <v>429.96</v>
      </c>
      <c r="RV84" s="63">
        <v>429.96</v>
      </c>
      <c r="RW84" s="63">
        <v>350</v>
      </c>
      <c r="RX84" s="63">
        <v>300</v>
      </c>
      <c r="RY84" s="63">
        <v>0</v>
      </c>
      <c r="RZ84" s="63">
        <v>0</v>
      </c>
      <c r="SA84" s="88"/>
      <c r="SB84" s="63"/>
      <c r="SC84" s="63">
        <v>378.84</v>
      </c>
      <c r="SD84" s="63">
        <v>0</v>
      </c>
      <c r="SE84" s="198">
        <v>50</v>
      </c>
      <c r="SF84" s="63">
        <v>50</v>
      </c>
      <c r="SG84" s="63">
        <v>0</v>
      </c>
      <c r="SH84" s="63">
        <v>0</v>
      </c>
      <c r="SI84" s="198"/>
      <c r="SJ84" s="63"/>
      <c r="SK84" s="63"/>
      <c r="SL84" s="63"/>
      <c r="SM84" s="198"/>
      <c r="SN84" s="63"/>
      <c r="SO84" s="63"/>
      <c r="SP84" s="63"/>
      <c r="SQ84" s="198">
        <v>300</v>
      </c>
      <c r="SR84" s="63">
        <v>300</v>
      </c>
      <c r="SS84" s="63">
        <v>0</v>
      </c>
      <c r="ST84" s="63">
        <v>0</v>
      </c>
      <c r="SU84" s="198"/>
      <c r="SV84" s="63"/>
      <c r="SW84" s="63"/>
      <c r="SX84" s="63"/>
      <c r="SY84" s="198"/>
      <c r="SZ84" s="63"/>
      <c r="TA84" s="63"/>
      <c r="TB84" s="198"/>
      <c r="TC84" s="198"/>
      <c r="TD84" s="63"/>
      <c r="TE84" s="63"/>
      <c r="TF84" s="63"/>
      <c r="TG84" s="198">
        <v>3600</v>
      </c>
      <c r="TH84" s="63">
        <v>2000</v>
      </c>
      <c r="TI84" s="63">
        <v>2161.16</v>
      </c>
      <c r="TJ84" s="89">
        <v>2071.9499999999998</v>
      </c>
      <c r="TK84" s="198"/>
      <c r="TL84" s="63"/>
      <c r="TM84" s="63"/>
      <c r="TN84" s="89"/>
      <c r="TO84" s="198"/>
      <c r="TP84" s="63"/>
      <c r="TQ84" s="63"/>
      <c r="TR84" s="89"/>
      <c r="TS84" s="267"/>
      <c r="TT84" s="267"/>
      <c r="TU84" s="267"/>
      <c r="TV84" s="267"/>
      <c r="TW84" s="267"/>
      <c r="TX84" s="267"/>
      <c r="TY84" s="267"/>
      <c r="TZ84" s="240"/>
    </row>
    <row r="85" spans="1:546" outlineLevel="2" x14ac:dyDescent="0.2">
      <c r="A85" s="101" t="s">
        <v>418</v>
      </c>
      <c r="B85" s="102" t="s">
        <v>419</v>
      </c>
      <c r="C85" s="186">
        <f t="shared" si="2216"/>
        <v>149710</v>
      </c>
      <c r="D85" s="186">
        <f t="shared" si="2217"/>
        <v>125070</v>
      </c>
      <c r="E85" s="186">
        <f t="shared" si="2218"/>
        <v>136466.37</v>
      </c>
      <c r="F85" s="186">
        <f t="shared" si="2219"/>
        <v>141544.44</v>
      </c>
      <c r="G85" s="88"/>
      <c r="H85" s="63"/>
      <c r="I85" s="63"/>
      <c r="J85" s="63"/>
      <c r="K85" s="88">
        <v>12000</v>
      </c>
      <c r="L85" s="63">
        <v>10500</v>
      </c>
      <c r="M85" s="63">
        <v>12330.54</v>
      </c>
      <c r="N85" s="63">
        <v>11967.85</v>
      </c>
      <c r="O85" s="88"/>
      <c r="P85" s="63"/>
      <c r="Q85" s="63"/>
      <c r="R85" s="63"/>
      <c r="S85" s="88"/>
      <c r="T85" s="63"/>
      <c r="U85" s="63"/>
      <c r="V85" s="63"/>
      <c r="W85" s="88"/>
      <c r="X85" s="63"/>
      <c r="Y85" s="63"/>
      <c r="Z85" s="63"/>
      <c r="AA85" s="88"/>
      <c r="AB85" s="63"/>
      <c r="AC85" s="63"/>
      <c r="AD85" s="63"/>
      <c r="AE85" s="88"/>
      <c r="AF85" s="63"/>
      <c r="AG85" s="63"/>
      <c r="AH85" s="63"/>
      <c r="AI85" s="88"/>
      <c r="AJ85" s="63"/>
      <c r="AK85" s="63"/>
      <c r="AL85" s="63"/>
      <c r="AM85" s="88"/>
      <c r="AN85" s="63"/>
      <c r="AO85" s="63"/>
      <c r="AP85" s="63"/>
      <c r="AQ85" s="88"/>
      <c r="AR85" s="63"/>
      <c r="AS85" s="63"/>
      <c r="AT85" s="63"/>
      <c r="AU85" s="88"/>
      <c r="AV85" s="63"/>
      <c r="AW85" s="63"/>
      <c r="AX85" s="63"/>
      <c r="AY85" s="88">
        <f>9000-1000</f>
        <v>8000</v>
      </c>
      <c r="AZ85" s="63">
        <v>8500</v>
      </c>
      <c r="BA85" s="63">
        <v>8481.5499999999993</v>
      </c>
      <c r="BB85" s="63">
        <v>7334.92</v>
      </c>
      <c r="BC85" s="88">
        <v>300</v>
      </c>
      <c r="BD85" s="63"/>
      <c r="BE85" s="63">
        <v>405.22</v>
      </c>
      <c r="BF85" s="63">
        <v>406.18</v>
      </c>
      <c r="BG85" s="117">
        <f>20000-5000</f>
        <v>15000</v>
      </c>
      <c r="BH85" s="63">
        <v>3000</v>
      </c>
      <c r="BI85" s="63">
        <v>6722.78</v>
      </c>
      <c r="BJ85" s="63">
        <v>7407.37</v>
      </c>
      <c r="BK85" s="88"/>
      <c r="BL85" s="63"/>
      <c r="BM85" s="63"/>
      <c r="BN85" s="63"/>
      <c r="BO85" s="88"/>
      <c r="BP85" s="63"/>
      <c r="BQ85" s="63"/>
      <c r="BR85" s="63"/>
      <c r="BS85" s="88"/>
      <c r="BT85" s="63"/>
      <c r="BU85" s="63"/>
      <c r="BV85" s="63"/>
      <c r="BW85" s="88">
        <v>2000</v>
      </c>
      <c r="BX85" s="63"/>
      <c r="BY85" s="63">
        <v>4257.8900000000003</v>
      </c>
      <c r="BZ85" s="63">
        <v>4871.93</v>
      </c>
      <c r="CA85" s="88">
        <v>1600</v>
      </c>
      <c r="CB85" s="63">
        <v>1400</v>
      </c>
      <c r="CC85" s="63">
        <v>1553.29</v>
      </c>
      <c r="CD85" s="63">
        <v>1829.39</v>
      </c>
      <c r="CE85" s="88"/>
      <c r="CF85" s="63"/>
      <c r="CG85" s="63"/>
      <c r="CH85" s="63"/>
      <c r="CI85" s="88"/>
      <c r="CJ85" s="63"/>
      <c r="CK85" s="63"/>
      <c r="CL85" s="63"/>
      <c r="CM85" s="88"/>
      <c r="CN85" s="63"/>
      <c r="CO85" s="63">
        <v>19.34</v>
      </c>
      <c r="CP85" s="63">
        <v>23.18</v>
      </c>
      <c r="CQ85" s="88"/>
      <c r="CR85" s="63"/>
      <c r="CS85" s="63"/>
      <c r="CT85" s="63"/>
      <c r="CU85" s="88">
        <f>20000-3500</f>
        <v>16500</v>
      </c>
      <c r="CV85" s="63"/>
      <c r="CW85" s="63">
        <f>13448.56+14.9</f>
        <v>13463.46</v>
      </c>
      <c r="CX85" s="63">
        <f>16199.37+45.57</f>
        <v>16244.94</v>
      </c>
      <c r="CY85" s="88"/>
      <c r="CZ85" s="63">
        <v>380</v>
      </c>
      <c r="DA85" s="63"/>
      <c r="DB85" s="63">
        <v>384.84</v>
      </c>
      <c r="DC85" s="88"/>
      <c r="DD85" s="63"/>
      <c r="DE85" s="63">
        <v>58.67</v>
      </c>
      <c r="DF85" s="63">
        <v>58.67</v>
      </c>
      <c r="DG85" s="88">
        <v>1100</v>
      </c>
      <c r="DH85" s="63">
        <v>1100</v>
      </c>
      <c r="DI85" s="63">
        <v>1365.26</v>
      </c>
      <c r="DJ85" s="63">
        <f>1384.84-13.47</f>
        <v>1371.37</v>
      </c>
      <c r="DK85" s="88"/>
      <c r="DL85" s="63"/>
      <c r="DM85" s="63"/>
      <c r="DN85" s="63"/>
      <c r="DO85" s="88"/>
      <c r="DP85" s="63"/>
      <c r="DQ85" s="63"/>
      <c r="DR85" s="63"/>
      <c r="DS85" s="88">
        <v>360</v>
      </c>
      <c r="DT85" s="63">
        <v>200</v>
      </c>
      <c r="DU85" s="63">
        <v>19.07</v>
      </c>
      <c r="DV85" s="63">
        <v>19.07</v>
      </c>
      <c r="DW85" s="88"/>
      <c r="DX85" s="63"/>
      <c r="DY85" s="63"/>
      <c r="DZ85" s="63"/>
      <c r="EA85" s="88"/>
      <c r="EB85" s="63"/>
      <c r="EC85" s="63"/>
      <c r="ED85" s="63"/>
      <c r="EE85" s="88"/>
      <c r="EF85" s="63"/>
      <c r="EG85" s="63"/>
      <c r="EH85" s="63"/>
      <c r="EI85" s="88"/>
      <c r="EJ85" s="63"/>
      <c r="EK85" s="63"/>
      <c r="EL85" s="63"/>
      <c r="EM85" s="88">
        <v>5000</v>
      </c>
      <c r="EN85" s="63">
        <v>16810</v>
      </c>
      <c r="EO85" s="63">
        <v>13390.34</v>
      </c>
      <c r="EP85" s="63">
        <f>13819.65-5.18</f>
        <v>13814.47</v>
      </c>
      <c r="EQ85" s="88"/>
      <c r="ER85" s="63"/>
      <c r="ES85" s="63"/>
      <c r="ET85" s="63"/>
      <c r="EU85" s="88"/>
      <c r="EV85" s="63"/>
      <c r="EW85" s="63"/>
      <c r="EX85" s="63"/>
      <c r="EY85" s="88"/>
      <c r="EZ85" s="63"/>
      <c r="FA85" s="63"/>
      <c r="FB85" s="63"/>
      <c r="FC85" s="88">
        <v>100</v>
      </c>
      <c r="FD85" s="63"/>
      <c r="FE85" s="63">
        <v>104.17</v>
      </c>
      <c r="FF85" s="63">
        <v>104.17</v>
      </c>
      <c r="FG85" s="88"/>
      <c r="FH85" s="63"/>
      <c r="FI85" s="63"/>
      <c r="FJ85" s="63"/>
      <c r="FK85" s="88"/>
      <c r="FL85" s="63"/>
      <c r="FM85" s="63"/>
      <c r="FN85" s="63"/>
      <c r="FO85" s="88">
        <v>1300</v>
      </c>
      <c r="FP85" s="63">
        <v>1300</v>
      </c>
      <c r="FQ85" s="63">
        <v>63.25</v>
      </c>
      <c r="FR85" s="63">
        <v>83.91</v>
      </c>
      <c r="FS85" s="198"/>
      <c r="FT85" s="63"/>
      <c r="FU85" s="63">
        <v>345.84</v>
      </c>
      <c r="FV85" s="187">
        <v>433.34</v>
      </c>
      <c r="FW85" s="88">
        <v>3000</v>
      </c>
      <c r="FX85" s="63">
        <v>2000</v>
      </c>
      <c r="FY85" s="63">
        <v>1002.95</v>
      </c>
      <c r="FZ85" s="187">
        <v>767.82</v>
      </c>
      <c r="GA85" s="88"/>
      <c r="GB85" s="63"/>
      <c r="GC85" s="63">
        <v>2.77</v>
      </c>
      <c r="GD85" s="187">
        <v>2.77</v>
      </c>
      <c r="GE85" s="88"/>
      <c r="GF85" s="63"/>
      <c r="GG85" s="63"/>
      <c r="GH85" s="187"/>
      <c r="GI85" s="117">
        <v>9000</v>
      </c>
      <c r="GJ85" s="63">
        <v>9000</v>
      </c>
      <c r="GK85" s="63">
        <v>6688.76</v>
      </c>
      <c r="GL85" s="187">
        <v>7079.53</v>
      </c>
      <c r="GM85" s="88"/>
      <c r="GN85" s="63"/>
      <c r="GO85" s="63"/>
      <c r="GP85" s="63"/>
      <c r="GQ85" s="88"/>
      <c r="GR85" s="63">
        <v>500</v>
      </c>
      <c r="GS85" s="63">
        <f>60.07+18.73</f>
        <v>78.8</v>
      </c>
      <c r="GT85" s="63">
        <f>13.47+39.42</f>
        <v>52.89</v>
      </c>
      <c r="GU85" s="88">
        <v>720</v>
      </c>
      <c r="GV85" s="63">
        <v>720</v>
      </c>
      <c r="GW85" s="63"/>
      <c r="GX85" s="63"/>
      <c r="GY85" s="88">
        <v>850</v>
      </c>
      <c r="GZ85" s="63">
        <v>800</v>
      </c>
      <c r="HA85" s="63">
        <v>162.97999999999999</v>
      </c>
      <c r="HB85" s="63">
        <v>184.95</v>
      </c>
      <c r="HC85" s="88">
        <v>900</v>
      </c>
      <c r="HD85" s="63">
        <v>700</v>
      </c>
      <c r="HE85" s="63">
        <v>1132.0899999999999</v>
      </c>
      <c r="HF85" s="63">
        <f>1138.36+70.75</f>
        <v>1209.1099999999999</v>
      </c>
      <c r="HG85" s="88"/>
      <c r="HH85" s="63"/>
      <c r="HI85" s="63">
        <v>126.38</v>
      </c>
      <c r="HJ85" s="63">
        <v>153.93</v>
      </c>
      <c r="HK85" s="88">
        <v>200</v>
      </c>
      <c r="HL85" s="63">
        <v>200</v>
      </c>
      <c r="HM85" s="63"/>
      <c r="HN85" s="63"/>
      <c r="HO85" s="88">
        <v>1000</v>
      </c>
      <c r="HP85" s="63">
        <v>400</v>
      </c>
      <c r="HQ85" s="63">
        <v>24.75</v>
      </c>
      <c r="HR85" s="63">
        <v>25.83</v>
      </c>
      <c r="HS85" s="88">
        <v>1500</v>
      </c>
      <c r="HT85" s="63">
        <v>1300</v>
      </c>
      <c r="HU85" s="63">
        <v>1753.6</v>
      </c>
      <c r="HV85" s="63">
        <v>1779.41</v>
      </c>
      <c r="HW85" s="88"/>
      <c r="HX85" s="63"/>
      <c r="HY85" s="63"/>
      <c r="HZ85" s="63"/>
      <c r="IA85" s="88"/>
      <c r="IB85" s="63"/>
      <c r="IC85" s="63"/>
      <c r="ID85" s="63"/>
      <c r="IE85" s="88">
        <v>1000</v>
      </c>
      <c r="IF85" s="63">
        <v>1000</v>
      </c>
      <c r="IG85" s="63">
        <v>979.39</v>
      </c>
      <c r="IH85" s="63">
        <v>974.17</v>
      </c>
      <c r="II85" s="88">
        <v>600</v>
      </c>
      <c r="IJ85" s="63">
        <v>1000</v>
      </c>
      <c r="IK85" s="63">
        <v>523.4</v>
      </c>
      <c r="IL85" s="63">
        <v>532.36</v>
      </c>
      <c r="IM85" s="88">
        <v>700</v>
      </c>
      <c r="IN85" s="63"/>
      <c r="IO85" s="63">
        <v>35.08</v>
      </c>
      <c r="IP85" s="63">
        <v>0</v>
      </c>
      <c r="IQ85" s="88">
        <v>600</v>
      </c>
      <c r="IR85" s="63">
        <v>350</v>
      </c>
      <c r="IS85" s="63">
        <v>1161.0899999999999</v>
      </c>
      <c r="IT85" s="63">
        <v>945.09</v>
      </c>
      <c r="IU85" s="88">
        <v>100</v>
      </c>
      <c r="IV85" s="63">
        <v>100</v>
      </c>
      <c r="IW85" s="63">
        <v>86.91</v>
      </c>
      <c r="IX85" s="63">
        <f>82.87+4.5</f>
        <v>87.37</v>
      </c>
      <c r="IY85" s="88">
        <v>1700</v>
      </c>
      <c r="IZ85" s="63">
        <v>1600</v>
      </c>
      <c r="JA85" s="63">
        <v>1885.89</v>
      </c>
      <c r="JB85" s="63">
        <f>1882+105.11</f>
        <v>1987.11</v>
      </c>
      <c r="JC85" s="88">
        <v>2000</v>
      </c>
      <c r="JD85" s="63">
        <v>700</v>
      </c>
      <c r="JE85" s="63">
        <v>705.49</v>
      </c>
      <c r="JF85" s="63">
        <v>1014.9</v>
      </c>
      <c r="JG85" s="88"/>
      <c r="JH85" s="63"/>
      <c r="JI85" s="63"/>
      <c r="JJ85" s="63"/>
      <c r="JK85" s="88"/>
      <c r="JL85" s="63"/>
      <c r="JM85" s="63"/>
      <c r="JN85" s="63"/>
      <c r="JO85" s="88"/>
      <c r="JP85" s="63"/>
      <c r="JQ85" s="63"/>
      <c r="JR85" s="63"/>
      <c r="JS85" s="88">
        <v>2500</v>
      </c>
      <c r="JT85" s="63"/>
      <c r="JU85" s="63">
        <v>24.89</v>
      </c>
      <c r="JV85" s="63">
        <v>24.89</v>
      </c>
      <c r="JW85" s="63"/>
      <c r="JX85" s="63"/>
      <c r="JY85" s="63">
        <v>247.4</v>
      </c>
      <c r="JZ85" s="63">
        <v>366.19</v>
      </c>
      <c r="KA85" s="88">
        <v>6000</v>
      </c>
      <c r="KB85" s="63">
        <v>6000</v>
      </c>
      <c r="KC85" s="63">
        <v>6318.33</v>
      </c>
      <c r="KD85" s="187">
        <v>6364.98</v>
      </c>
      <c r="KE85" s="88">
        <v>3000</v>
      </c>
      <c r="KF85" s="63">
        <v>2700</v>
      </c>
      <c r="KG85" s="63">
        <v>2869.03</v>
      </c>
      <c r="KH85" s="187">
        <v>2879.71</v>
      </c>
      <c r="KI85" s="88">
        <v>430</v>
      </c>
      <c r="KJ85" s="63"/>
      <c r="KK85" s="63"/>
      <c r="KL85" s="187"/>
      <c r="KM85" s="88">
        <v>1300</v>
      </c>
      <c r="KN85" s="63">
        <v>1200</v>
      </c>
      <c r="KO85" s="63">
        <v>1374.84</v>
      </c>
      <c r="KP85" s="187">
        <v>1465.96</v>
      </c>
      <c r="KQ85" s="88">
        <v>3000</v>
      </c>
      <c r="KR85" s="63"/>
      <c r="KS85" s="63"/>
      <c r="KT85" s="187"/>
      <c r="KU85" s="88">
        <v>1100</v>
      </c>
      <c r="KV85" s="63"/>
      <c r="KW85" s="63"/>
      <c r="KX85" s="187"/>
      <c r="KY85" s="88"/>
      <c r="KZ85" s="63"/>
      <c r="LA85" s="63"/>
      <c r="LB85" s="187"/>
      <c r="LC85" s="88"/>
      <c r="LD85" s="63"/>
      <c r="LE85" s="63"/>
      <c r="LF85" s="187"/>
      <c r="LG85" s="88">
        <v>5000</v>
      </c>
      <c r="LH85" s="63">
        <v>5000</v>
      </c>
      <c r="LI85" s="63">
        <v>3870.1</v>
      </c>
      <c r="LJ85" s="187">
        <v>3818.46</v>
      </c>
      <c r="LK85" s="88"/>
      <c r="LL85" s="63"/>
      <c r="LM85" s="63"/>
      <c r="LN85" s="187"/>
      <c r="LO85" s="88">
        <v>3800</v>
      </c>
      <c r="LP85" s="63">
        <v>4300</v>
      </c>
      <c r="LQ85" s="63">
        <v>3404.08</v>
      </c>
      <c r="LR85" s="187">
        <v>3444.05</v>
      </c>
      <c r="LS85" s="88"/>
      <c r="LT85" s="63"/>
      <c r="LU85" s="63"/>
      <c r="LV85" s="187"/>
      <c r="LW85" s="88">
        <v>2000</v>
      </c>
      <c r="LX85" s="63">
        <v>5000</v>
      </c>
      <c r="LY85" s="63">
        <v>1433.04</v>
      </c>
      <c r="LZ85" s="187">
        <v>1128.92</v>
      </c>
      <c r="MA85" s="88"/>
      <c r="MB85" s="63"/>
      <c r="MC85" s="63"/>
      <c r="MD85" s="187"/>
      <c r="ME85" s="88">
        <f>5600-1100</f>
        <v>4500</v>
      </c>
      <c r="MF85" s="63">
        <v>7000</v>
      </c>
      <c r="MG85" s="63">
        <v>7369.05</v>
      </c>
      <c r="MH85" s="187">
        <v>7413.77</v>
      </c>
      <c r="MI85" s="88"/>
      <c r="MJ85" s="63"/>
      <c r="MK85" s="63"/>
      <c r="ML85" s="187"/>
      <c r="MM85" s="88"/>
      <c r="MN85" s="63"/>
      <c r="MO85" s="63"/>
      <c r="MP85" s="187"/>
      <c r="MQ85" s="88"/>
      <c r="MR85" s="63"/>
      <c r="MS85" s="63"/>
      <c r="MT85" s="187"/>
      <c r="MU85" s="88"/>
      <c r="MV85" s="63"/>
      <c r="MW85" s="63"/>
      <c r="MX85" s="187"/>
      <c r="MY85" s="88"/>
      <c r="MZ85" s="63"/>
      <c r="NA85" s="63"/>
      <c r="NB85" s="187"/>
      <c r="NC85" s="88">
        <v>25000</v>
      </c>
      <c r="ND85" s="63">
        <v>25000</v>
      </c>
      <c r="NE85" s="63">
        <v>26719.65</v>
      </c>
      <c r="NF85" s="187">
        <f>24343.67+2824.69</f>
        <v>27168.359999999997</v>
      </c>
      <c r="NG85" s="88"/>
      <c r="NH85" s="63"/>
      <c r="NI85" s="63"/>
      <c r="NJ85" s="187"/>
      <c r="NK85" s="88"/>
      <c r="NL85" s="63"/>
      <c r="NM85" s="63"/>
      <c r="NN85" s="187"/>
      <c r="NO85" s="88"/>
      <c r="NP85" s="63"/>
      <c r="NQ85" s="63"/>
      <c r="NR85" s="187"/>
      <c r="NS85" s="88"/>
      <c r="NT85" s="63"/>
      <c r="NU85" s="63"/>
      <c r="NV85" s="187"/>
      <c r="NW85" s="88"/>
      <c r="NX85" s="63"/>
      <c r="NY85" s="63"/>
      <c r="NZ85" s="187"/>
      <c r="OA85" s="88"/>
      <c r="OB85" s="63"/>
      <c r="OC85" s="63"/>
      <c r="OD85" s="63"/>
      <c r="OE85" s="88"/>
      <c r="OF85" s="63"/>
      <c r="OG85" s="63"/>
      <c r="OH85" s="63"/>
      <c r="OI85" s="88"/>
      <c r="OJ85" s="63"/>
      <c r="OK85" s="63"/>
      <c r="OL85" s="63"/>
      <c r="OM85" s="88"/>
      <c r="ON85" s="63"/>
      <c r="OO85" s="63"/>
      <c r="OP85" s="63"/>
      <c r="OQ85" s="198"/>
      <c r="OR85" s="63"/>
      <c r="OS85" s="63"/>
      <c r="OT85" s="63"/>
      <c r="OU85" s="88"/>
      <c r="OV85" s="63"/>
      <c r="OW85" s="63"/>
      <c r="OX85" s="63"/>
      <c r="OY85" s="198"/>
      <c r="OZ85" s="63"/>
      <c r="PA85" s="63">
        <v>181.92</v>
      </c>
      <c r="PB85" s="63"/>
      <c r="PC85" s="88"/>
      <c r="PD85" s="63"/>
      <c r="PE85" s="63"/>
      <c r="PF85" s="63"/>
      <c r="PG85" s="198"/>
      <c r="PH85" s="63"/>
      <c r="PI85" s="63"/>
      <c r="PJ85" s="63"/>
      <c r="PK85" s="88"/>
      <c r="PL85" s="63"/>
      <c r="PM85" s="63"/>
      <c r="PN85" s="63"/>
      <c r="PO85" s="198"/>
      <c r="PP85" s="63"/>
      <c r="PQ85" s="63"/>
      <c r="PR85" s="63"/>
      <c r="PS85" s="88"/>
      <c r="PT85" s="63"/>
      <c r="PU85" s="63"/>
      <c r="PV85" s="63"/>
      <c r="PW85" s="198"/>
      <c r="PX85" s="63"/>
      <c r="PY85" s="63"/>
      <c r="PZ85" s="63"/>
      <c r="QA85" s="88"/>
      <c r="QB85" s="63"/>
      <c r="QC85" s="63"/>
      <c r="QD85" s="63"/>
      <c r="QE85" s="198"/>
      <c r="QF85" s="63"/>
      <c r="QG85" s="63"/>
      <c r="QH85" s="63"/>
      <c r="QI85" s="88"/>
      <c r="QJ85" s="63"/>
      <c r="QK85" s="63"/>
      <c r="QL85" s="63"/>
      <c r="QM85" s="198"/>
      <c r="QN85" s="63"/>
      <c r="QO85" s="63"/>
      <c r="QP85" s="63"/>
      <c r="QQ85" s="198"/>
      <c r="QR85" s="63"/>
      <c r="QS85" s="63"/>
      <c r="QT85" s="63"/>
      <c r="QU85" s="198"/>
      <c r="QV85" s="63"/>
      <c r="QW85" s="63"/>
      <c r="QX85" s="63"/>
      <c r="QY85" s="198"/>
      <c r="QZ85" s="63">
        <v>2500</v>
      </c>
      <c r="RA85" s="63">
        <v>1215.77</v>
      </c>
      <c r="RB85" s="63">
        <v>1273.3900000000001</v>
      </c>
      <c r="RC85" s="88"/>
      <c r="RD85" s="63"/>
      <c r="RE85" s="63"/>
      <c r="RF85" s="63"/>
      <c r="RG85" s="198"/>
      <c r="RH85" s="63"/>
      <c r="RI85" s="63"/>
      <c r="RJ85" s="63"/>
      <c r="RK85" s="88">
        <v>180</v>
      </c>
      <c r="RL85" s="63">
        <v>150</v>
      </c>
      <c r="RM85" s="63">
        <v>0</v>
      </c>
      <c r="RN85" s="63">
        <v>0</v>
      </c>
      <c r="RO85" s="198">
        <v>500</v>
      </c>
      <c r="RP85" s="63">
        <v>700</v>
      </c>
      <c r="RQ85" s="63">
        <v>391.2</v>
      </c>
      <c r="RR85" s="63">
        <v>387.33</v>
      </c>
      <c r="RS85" s="198">
        <f>650+400</f>
        <v>1050</v>
      </c>
      <c r="RT85" s="63">
        <v>650</v>
      </c>
      <c r="RU85" s="63">
        <v>445.53</v>
      </c>
      <c r="RV85" s="63">
        <v>537.09</v>
      </c>
      <c r="RW85" s="63">
        <v>200</v>
      </c>
      <c r="RX85" s="63">
        <v>200</v>
      </c>
      <c r="RY85" s="63">
        <v>161.13999999999999</v>
      </c>
      <c r="RZ85" s="63">
        <v>179.57</v>
      </c>
      <c r="SA85" s="88">
        <v>1000</v>
      </c>
      <c r="SB85" s="63"/>
      <c r="SC85" s="63">
        <v>789.94</v>
      </c>
      <c r="SD85" s="63">
        <v>768.34</v>
      </c>
      <c r="SE85" s="198">
        <v>60</v>
      </c>
      <c r="SF85" s="63"/>
      <c r="SG85" s="63">
        <v>57.51</v>
      </c>
      <c r="SH85" s="63">
        <v>48.79</v>
      </c>
      <c r="SI85" s="198"/>
      <c r="SJ85" s="63"/>
      <c r="SK85" s="63"/>
      <c r="SL85" s="63"/>
      <c r="SM85" s="198"/>
      <c r="SN85" s="63"/>
      <c r="SO85" s="63"/>
      <c r="SP85" s="63"/>
      <c r="SQ85" s="198">
        <v>1000</v>
      </c>
      <c r="SR85" s="63">
        <v>150</v>
      </c>
      <c r="SS85" s="63">
        <v>117.36</v>
      </c>
      <c r="ST85" s="63">
        <v>235.55</v>
      </c>
      <c r="SU85" s="198"/>
      <c r="SV85" s="63"/>
      <c r="SW85" s="63"/>
      <c r="SX85" s="63"/>
      <c r="SY85" s="198"/>
      <c r="SZ85" s="63"/>
      <c r="TA85" s="63">
        <v>60.16</v>
      </c>
      <c r="TB85" s="198"/>
      <c r="TC85" s="198"/>
      <c r="TD85" s="63"/>
      <c r="TE85" s="63"/>
      <c r="TF85" s="63"/>
      <c r="TG85" s="198">
        <v>960</v>
      </c>
      <c r="TH85" s="63">
        <v>960</v>
      </c>
      <c r="TI85" s="63">
        <v>484.43</v>
      </c>
      <c r="TJ85" s="89">
        <v>886.25</v>
      </c>
      <c r="TK85" s="198"/>
      <c r="TL85" s="63"/>
      <c r="TM85" s="63"/>
      <c r="TN85" s="89"/>
      <c r="TO85" s="198"/>
      <c r="TP85" s="63"/>
      <c r="TQ85" s="63"/>
      <c r="TR85" s="89"/>
      <c r="TS85" s="267"/>
      <c r="TT85" s="267"/>
      <c r="TU85" s="267"/>
      <c r="TV85" s="267"/>
      <c r="TW85" s="267"/>
      <c r="TX85" s="267"/>
      <c r="TY85" s="267"/>
    </row>
    <row r="86" spans="1:546" outlineLevel="2" x14ac:dyDescent="0.2">
      <c r="A86" s="101" t="s">
        <v>420</v>
      </c>
      <c r="B86" s="102" t="s">
        <v>421</v>
      </c>
      <c r="C86" s="186">
        <f t="shared" si="2216"/>
        <v>24395</v>
      </c>
      <c r="D86" s="186">
        <f t="shared" si="2217"/>
        <v>23790</v>
      </c>
      <c r="E86" s="186">
        <f t="shared" si="2218"/>
        <v>19723.319999999996</v>
      </c>
      <c r="F86" s="186">
        <f t="shared" si="2219"/>
        <v>18944.150000000005</v>
      </c>
      <c r="G86" s="88"/>
      <c r="H86" s="63"/>
      <c r="I86" s="63"/>
      <c r="J86" s="63"/>
      <c r="K86" s="88">
        <v>1000</v>
      </c>
      <c r="L86" s="63">
        <v>990</v>
      </c>
      <c r="M86" s="63">
        <v>899.05</v>
      </c>
      <c r="N86" s="63">
        <v>722.08</v>
      </c>
      <c r="O86" s="88"/>
      <c r="P86" s="63"/>
      <c r="Q86" s="63"/>
      <c r="R86" s="63"/>
      <c r="S86" s="88"/>
      <c r="T86" s="63"/>
      <c r="U86" s="63"/>
      <c r="V86" s="63"/>
      <c r="W86" s="88"/>
      <c r="X86" s="63"/>
      <c r="Y86" s="63"/>
      <c r="Z86" s="63"/>
      <c r="AA86" s="88"/>
      <c r="AB86" s="63"/>
      <c r="AC86" s="63"/>
      <c r="AD86" s="63"/>
      <c r="AE86" s="88"/>
      <c r="AF86" s="63"/>
      <c r="AG86" s="63"/>
      <c r="AH86" s="63"/>
      <c r="AI86" s="88"/>
      <c r="AJ86" s="63"/>
      <c r="AK86" s="63"/>
      <c r="AL86" s="63"/>
      <c r="AM86" s="88"/>
      <c r="AN86" s="63"/>
      <c r="AO86" s="63"/>
      <c r="AP86" s="63"/>
      <c r="AQ86" s="88"/>
      <c r="AR86" s="63"/>
      <c r="AS86" s="63"/>
      <c r="AT86" s="63"/>
      <c r="AU86" s="88"/>
      <c r="AV86" s="63"/>
      <c r="AW86" s="63"/>
      <c r="AX86" s="63"/>
      <c r="AY86" s="88"/>
      <c r="AZ86" s="63"/>
      <c r="BA86" s="63"/>
      <c r="BB86" s="63"/>
      <c r="BC86" s="88"/>
      <c r="BD86" s="63"/>
      <c r="BE86" s="63"/>
      <c r="BF86" s="63"/>
      <c r="BG86" s="88"/>
      <c r="BH86" s="63"/>
      <c r="BI86" s="63"/>
      <c r="BJ86" s="63"/>
      <c r="BK86" s="88"/>
      <c r="BL86" s="63"/>
      <c r="BM86" s="63"/>
      <c r="BN86" s="63"/>
      <c r="BO86" s="88"/>
      <c r="BP86" s="63"/>
      <c r="BQ86" s="63"/>
      <c r="BR86" s="63"/>
      <c r="BS86" s="88"/>
      <c r="BT86" s="63"/>
      <c r="BU86" s="63"/>
      <c r="BV86" s="63"/>
      <c r="BW86" s="88"/>
      <c r="BX86" s="63"/>
      <c r="BY86" s="63">
        <v>122.4</v>
      </c>
      <c r="BZ86" s="63">
        <v>146.88</v>
      </c>
      <c r="CA86" s="88">
        <v>1000</v>
      </c>
      <c r="CB86" s="63">
        <v>300</v>
      </c>
      <c r="CC86" s="63">
        <v>651.59</v>
      </c>
      <c r="CD86" s="63">
        <v>599.38</v>
      </c>
      <c r="CE86" s="88"/>
      <c r="CF86" s="63"/>
      <c r="CG86" s="63"/>
      <c r="CH86" s="63"/>
      <c r="CI86" s="88"/>
      <c r="CJ86" s="63"/>
      <c r="CK86" s="63">
        <v>21.72</v>
      </c>
      <c r="CL86" s="63">
        <v>8.69</v>
      </c>
      <c r="CM86" s="88"/>
      <c r="CN86" s="63"/>
      <c r="CO86" s="63"/>
      <c r="CP86" s="63"/>
      <c r="CQ86" s="88"/>
      <c r="CR86" s="63"/>
      <c r="CS86" s="63"/>
      <c r="CT86" s="63"/>
      <c r="CU86" s="88"/>
      <c r="CV86" s="63"/>
      <c r="CW86" s="63"/>
      <c r="CX86" s="63"/>
      <c r="CY86" s="88"/>
      <c r="CZ86" s="63">
        <v>180</v>
      </c>
      <c r="DA86" s="63">
        <v>43.44</v>
      </c>
      <c r="DB86" s="63">
        <v>43.44</v>
      </c>
      <c r="DC86" s="88"/>
      <c r="DD86" s="63"/>
      <c r="DE86" s="63"/>
      <c r="DF86" s="63"/>
      <c r="DG86" s="88">
        <v>200</v>
      </c>
      <c r="DH86" s="63">
        <v>200</v>
      </c>
      <c r="DI86" s="63">
        <v>204.72</v>
      </c>
      <c r="DJ86" s="63">
        <v>251.38</v>
      </c>
      <c r="DK86" s="88"/>
      <c r="DL86" s="63"/>
      <c r="DM86" s="63"/>
      <c r="DN86" s="63"/>
      <c r="DO86" s="88"/>
      <c r="DP86" s="63"/>
      <c r="DQ86" s="63"/>
      <c r="DR86" s="63"/>
      <c r="DS86" s="88"/>
      <c r="DT86" s="63"/>
      <c r="DU86" s="63"/>
      <c r="DV86" s="63"/>
      <c r="DW86" s="88"/>
      <c r="DX86" s="63"/>
      <c r="DY86" s="63"/>
      <c r="DZ86" s="63"/>
      <c r="EA86" s="88"/>
      <c r="EB86" s="63"/>
      <c r="EC86" s="63"/>
      <c r="ED86" s="63"/>
      <c r="EE86" s="88"/>
      <c r="EF86" s="63"/>
      <c r="EG86" s="63"/>
      <c r="EH86" s="63"/>
      <c r="EI86" s="88"/>
      <c r="EJ86" s="63"/>
      <c r="EK86" s="63"/>
      <c r="EL86" s="63"/>
      <c r="EM86" s="88"/>
      <c r="EN86" s="63"/>
      <c r="EO86" s="63">
        <v>134.08000000000001</v>
      </c>
      <c r="EP86" s="63">
        <v>131.36000000000001</v>
      </c>
      <c r="EQ86" s="88"/>
      <c r="ER86" s="63"/>
      <c r="ES86" s="63"/>
      <c r="ET86" s="63"/>
      <c r="EU86" s="88"/>
      <c r="EV86" s="63"/>
      <c r="EW86" s="63"/>
      <c r="EX86" s="63"/>
      <c r="EY86" s="88"/>
      <c r="EZ86" s="63"/>
      <c r="FA86" s="63"/>
      <c r="FB86" s="63"/>
      <c r="FC86" s="88"/>
      <c r="FD86" s="63"/>
      <c r="FE86" s="63"/>
      <c r="FF86" s="63"/>
      <c r="FG86" s="88"/>
      <c r="FH86" s="63"/>
      <c r="FI86" s="63"/>
      <c r="FJ86" s="63"/>
      <c r="FK86" s="88"/>
      <c r="FL86" s="63"/>
      <c r="FM86" s="63"/>
      <c r="FN86" s="63"/>
      <c r="FO86" s="88"/>
      <c r="FP86" s="63"/>
      <c r="FQ86" s="63"/>
      <c r="FR86" s="63"/>
      <c r="FS86" s="198"/>
      <c r="FT86" s="63"/>
      <c r="FU86" s="63">
        <v>15.3</v>
      </c>
      <c r="FV86" s="187">
        <v>15.3</v>
      </c>
      <c r="FW86" s="88"/>
      <c r="FX86" s="63">
        <v>300</v>
      </c>
      <c r="FY86" s="63">
        <v>271.52</v>
      </c>
      <c r="FZ86" s="187">
        <v>244.8</v>
      </c>
      <c r="GA86" s="88"/>
      <c r="GB86" s="63"/>
      <c r="GC86" s="63"/>
      <c r="GD86" s="187"/>
      <c r="GE86" s="88"/>
      <c r="GF86" s="63"/>
      <c r="GG86" s="63"/>
      <c r="GH86" s="187"/>
      <c r="GI86" s="117">
        <v>500</v>
      </c>
      <c r="GJ86" s="63">
        <v>480</v>
      </c>
      <c r="GK86" s="63">
        <v>404.01</v>
      </c>
      <c r="GL86" s="187">
        <v>378.74</v>
      </c>
      <c r="GM86" s="88"/>
      <c r="GN86" s="63"/>
      <c r="GO86" s="63"/>
      <c r="GP86" s="63"/>
      <c r="GQ86" s="88"/>
      <c r="GR86" s="63"/>
      <c r="GS86" s="63"/>
      <c r="GT86" s="63"/>
      <c r="GU86" s="88"/>
      <c r="GV86" s="63"/>
      <c r="GW86" s="63"/>
      <c r="GX86" s="63"/>
      <c r="GY86" s="88">
        <v>225</v>
      </c>
      <c r="GZ86" s="63">
        <v>200</v>
      </c>
      <c r="HA86" s="63">
        <v>4.5599999999999996</v>
      </c>
      <c r="HB86" s="63">
        <v>4.5599999999999996</v>
      </c>
      <c r="HC86" s="88">
        <v>250</v>
      </c>
      <c r="HD86" s="63">
        <v>120</v>
      </c>
      <c r="HE86" s="63">
        <v>161.09</v>
      </c>
      <c r="HF86" s="63">
        <v>158.21</v>
      </c>
      <c r="HG86" s="88"/>
      <c r="HH86" s="63"/>
      <c r="HI86" s="63"/>
      <c r="HJ86" s="63"/>
      <c r="HK86" s="88"/>
      <c r="HL86" s="63"/>
      <c r="HM86" s="63"/>
      <c r="HN86" s="63"/>
      <c r="HO86" s="88">
        <v>50</v>
      </c>
      <c r="HP86" s="63"/>
      <c r="HQ86" s="63">
        <v>33.659999999999997</v>
      </c>
      <c r="HR86" s="63">
        <v>36.72</v>
      </c>
      <c r="HS86" s="88">
        <v>600</v>
      </c>
      <c r="HT86" s="63">
        <v>450</v>
      </c>
      <c r="HU86" s="63">
        <v>555.66</v>
      </c>
      <c r="HV86" s="63">
        <v>531.34</v>
      </c>
      <c r="HW86" s="88"/>
      <c r="HX86" s="63"/>
      <c r="HY86" s="63"/>
      <c r="HZ86" s="63"/>
      <c r="IA86" s="88"/>
      <c r="IB86" s="63"/>
      <c r="IC86" s="63"/>
      <c r="ID86" s="63"/>
      <c r="IE86" s="88">
        <v>120</v>
      </c>
      <c r="IF86" s="63">
        <v>120</v>
      </c>
      <c r="IG86" s="63">
        <v>73.680000000000007</v>
      </c>
      <c r="IH86" s="63">
        <v>74.83</v>
      </c>
      <c r="II86" s="88">
        <v>200</v>
      </c>
      <c r="IJ86" s="63">
        <v>200</v>
      </c>
      <c r="IK86" s="63">
        <v>8.5</v>
      </c>
      <c r="IL86" s="63">
        <v>9.7799999999999994</v>
      </c>
      <c r="IM86" s="316">
        <v>80</v>
      </c>
      <c r="IN86" s="63"/>
      <c r="IO86" s="63">
        <v>220.32</v>
      </c>
      <c r="IP86" s="63">
        <v>220.32</v>
      </c>
      <c r="IQ86" s="88"/>
      <c r="IR86" s="63"/>
      <c r="IS86" s="63"/>
      <c r="IT86" s="63"/>
      <c r="IU86" s="88"/>
      <c r="IV86" s="63"/>
      <c r="IW86" s="63"/>
      <c r="IX86" s="63"/>
      <c r="IY86" s="88"/>
      <c r="IZ86" s="63"/>
      <c r="JA86" s="63"/>
      <c r="JB86" s="63"/>
      <c r="JC86" s="88">
        <v>180</v>
      </c>
      <c r="JD86" s="63"/>
      <c r="JE86" s="63">
        <v>13.03</v>
      </c>
      <c r="JF86" s="63">
        <v>4.34</v>
      </c>
      <c r="JG86" s="88"/>
      <c r="JH86" s="63"/>
      <c r="JI86" s="63"/>
      <c r="JJ86" s="63"/>
      <c r="JK86" s="88"/>
      <c r="JL86" s="63"/>
      <c r="JM86" s="63"/>
      <c r="JN86" s="63"/>
      <c r="JO86" s="88"/>
      <c r="JP86" s="63"/>
      <c r="JQ86" s="63"/>
      <c r="JR86" s="63"/>
      <c r="JS86" s="88">
        <v>500</v>
      </c>
      <c r="JT86" s="63"/>
      <c r="JU86" s="63">
        <v>27.54</v>
      </c>
      <c r="JV86" s="63">
        <v>27.54</v>
      </c>
      <c r="JW86" s="63"/>
      <c r="JX86" s="63"/>
      <c r="JY86" s="63">
        <v>9.18</v>
      </c>
      <c r="JZ86" s="63">
        <v>14.64</v>
      </c>
      <c r="KA86" s="88">
        <v>3300</v>
      </c>
      <c r="KB86" s="63">
        <v>3300</v>
      </c>
      <c r="KC86" s="63">
        <v>2705.51</v>
      </c>
      <c r="KD86" s="187">
        <v>2718.53</v>
      </c>
      <c r="KE86" s="88">
        <v>1700</v>
      </c>
      <c r="KF86" s="63">
        <v>1700</v>
      </c>
      <c r="KG86" s="63">
        <v>1700.24</v>
      </c>
      <c r="KH86" s="187">
        <v>1687.21</v>
      </c>
      <c r="KI86" s="88">
        <v>100</v>
      </c>
      <c r="KJ86" s="63"/>
      <c r="KK86" s="63"/>
      <c r="KL86" s="187"/>
      <c r="KM86" s="88"/>
      <c r="KN86" s="63"/>
      <c r="KO86" s="63">
        <v>41.32</v>
      </c>
      <c r="KP86" s="187">
        <v>51.58</v>
      </c>
      <c r="KQ86" s="88">
        <v>800</v>
      </c>
      <c r="KR86" s="63"/>
      <c r="KS86" s="63">
        <v>58.14</v>
      </c>
      <c r="KT86" s="187">
        <v>58.14</v>
      </c>
      <c r="KU86" s="88">
        <v>320</v>
      </c>
      <c r="KV86" s="63"/>
      <c r="KW86" s="63"/>
      <c r="KX86" s="187"/>
      <c r="KY86" s="88"/>
      <c r="KZ86" s="63"/>
      <c r="LA86" s="63"/>
      <c r="LB86" s="187"/>
      <c r="LC86" s="88"/>
      <c r="LD86" s="63"/>
      <c r="LE86" s="63"/>
      <c r="LF86" s="187"/>
      <c r="LG86" s="88">
        <v>1000</v>
      </c>
      <c r="LH86" s="63">
        <v>1000</v>
      </c>
      <c r="LI86" s="63">
        <v>873.92</v>
      </c>
      <c r="LJ86" s="187">
        <v>874.62</v>
      </c>
      <c r="LK86" s="88"/>
      <c r="LL86" s="63"/>
      <c r="LM86" s="63"/>
      <c r="LN86" s="187"/>
      <c r="LO86" s="88">
        <v>1000</v>
      </c>
      <c r="LP86" s="63">
        <v>1000</v>
      </c>
      <c r="LQ86" s="63">
        <v>983.61</v>
      </c>
      <c r="LR86" s="187">
        <v>911.75</v>
      </c>
      <c r="LS86" s="88"/>
      <c r="LT86" s="63"/>
      <c r="LU86" s="63"/>
      <c r="LV86" s="187"/>
      <c r="LW86" s="88">
        <v>400</v>
      </c>
      <c r="LX86" s="63">
        <v>1200</v>
      </c>
      <c r="LY86" s="63">
        <v>806.92</v>
      </c>
      <c r="LZ86" s="187">
        <v>766.32</v>
      </c>
      <c r="MA86" s="88"/>
      <c r="MB86" s="63"/>
      <c r="MC86" s="63"/>
      <c r="MD86" s="187"/>
      <c r="ME86" s="88">
        <f>1600-320</f>
        <v>1280</v>
      </c>
      <c r="MF86" s="63">
        <v>2000</v>
      </c>
      <c r="MG86" s="63">
        <v>1225.74</v>
      </c>
      <c r="MH86" s="187">
        <v>1124.76</v>
      </c>
      <c r="MI86" s="88"/>
      <c r="MJ86" s="63"/>
      <c r="MK86" s="63"/>
      <c r="ML86" s="187"/>
      <c r="MM86" s="88"/>
      <c r="MN86" s="63"/>
      <c r="MO86" s="63"/>
      <c r="MP86" s="187"/>
      <c r="MQ86" s="88"/>
      <c r="MR86" s="63"/>
      <c r="MS86" s="63"/>
      <c r="MT86" s="187"/>
      <c r="MU86" s="88"/>
      <c r="MV86" s="63"/>
      <c r="MW86" s="63"/>
      <c r="MX86" s="187"/>
      <c r="MY86" s="88"/>
      <c r="MZ86" s="63"/>
      <c r="NA86" s="63"/>
      <c r="NB86" s="187"/>
      <c r="NC86" s="88">
        <v>9000</v>
      </c>
      <c r="ND86" s="63">
        <v>9000</v>
      </c>
      <c r="NE86" s="63">
        <v>6628.95</v>
      </c>
      <c r="NF86" s="187">
        <f>6042.51+478.69</f>
        <v>6521.2</v>
      </c>
      <c r="NG86" s="88"/>
      <c r="NH86" s="63"/>
      <c r="NI86" s="63"/>
      <c r="NJ86" s="187"/>
      <c r="NK86" s="88"/>
      <c r="NL86" s="63"/>
      <c r="NM86" s="63"/>
      <c r="NN86" s="187"/>
      <c r="NO86" s="88"/>
      <c r="NP86" s="63"/>
      <c r="NQ86" s="63"/>
      <c r="NR86" s="187"/>
      <c r="NS86" s="88"/>
      <c r="NT86" s="63"/>
      <c r="NU86" s="63"/>
      <c r="NV86" s="187"/>
      <c r="NW86" s="88"/>
      <c r="NX86" s="63"/>
      <c r="NY86" s="63"/>
      <c r="NZ86" s="187"/>
      <c r="OA86" s="88"/>
      <c r="OB86" s="63"/>
      <c r="OC86" s="63"/>
      <c r="OD86" s="63"/>
      <c r="OE86" s="88"/>
      <c r="OF86" s="63"/>
      <c r="OG86" s="63"/>
      <c r="OH86" s="63"/>
      <c r="OI86" s="88"/>
      <c r="OJ86" s="63"/>
      <c r="OK86" s="63"/>
      <c r="OL86" s="63"/>
      <c r="OM86" s="88"/>
      <c r="ON86" s="63"/>
      <c r="OO86" s="63"/>
      <c r="OP86" s="63"/>
      <c r="OQ86" s="198"/>
      <c r="OR86" s="63"/>
      <c r="OS86" s="63"/>
      <c r="OT86" s="63"/>
      <c r="OU86" s="88"/>
      <c r="OV86" s="63"/>
      <c r="OW86" s="63"/>
      <c r="OX86" s="63"/>
      <c r="OY86" s="198"/>
      <c r="OZ86" s="63"/>
      <c r="PA86" s="63"/>
      <c r="PB86" s="63"/>
      <c r="PC86" s="88"/>
      <c r="PD86" s="63"/>
      <c r="PE86" s="63"/>
      <c r="PF86" s="63"/>
      <c r="PG86" s="198"/>
      <c r="PH86" s="63"/>
      <c r="PI86" s="63"/>
      <c r="PJ86" s="63"/>
      <c r="PK86" s="88"/>
      <c r="PL86" s="63"/>
      <c r="PM86" s="63"/>
      <c r="PN86" s="63"/>
      <c r="PO86" s="198"/>
      <c r="PP86" s="63"/>
      <c r="PQ86" s="63"/>
      <c r="PR86" s="63"/>
      <c r="PS86" s="88"/>
      <c r="PT86" s="63"/>
      <c r="PU86" s="63"/>
      <c r="PV86" s="63"/>
      <c r="PW86" s="198"/>
      <c r="PX86" s="63"/>
      <c r="PY86" s="63"/>
      <c r="PZ86" s="63"/>
      <c r="QA86" s="88"/>
      <c r="QB86" s="63"/>
      <c r="QC86" s="63"/>
      <c r="QD86" s="63"/>
      <c r="QE86" s="198"/>
      <c r="QF86" s="63"/>
      <c r="QG86" s="63"/>
      <c r="QH86" s="63"/>
      <c r="QI86" s="88"/>
      <c r="QJ86" s="63"/>
      <c r="QK86" s="63"/>
      <c r="QL86" s="63"/>
      <c r="QM86" s="198"/>
      <c r="QN86" s="63"/>
      <c r="QO86" s="63"/>
      <c r="QP86" s="63"/>
      <c r="QQ86" s="198"/>
      <c r="QR86" s="63"/>
      <c r="QS86" s="63"/>
      <c r="QT86" s="63"/>
      <c r="QU86" s="198"/>
      <c r="QV86" s="63"/>
      <c r="QW86" s="63"/>
      <c r="QX86" s="63"/>
      <c r="QY86" s="198"/>
      <c r="QZ86" s="63">
        <v>700</v>
      </c>
      <c r="RA86" s="63">
        <v>542.51</v>
      </c>
      <c r="RB86" s="63">
        <v>449.41</v>
      </c>
      <c r="RC86" s="88"/>
      <c r="RD86" s="63"/>
      <c r="RE86" s="63"/>
      <c r="RF86" s="63"/>
      <c r="RG86" s="198"/>
      <c r="RH86" s="63"/>
      <c r="RI86" s="63"/>
      <c r="RJ86" s="63"/>
      <c r="RK86" s="88"/>
      <c r="RL86" s="63"/>
      <c r="RM86" s="63"/>
      <c r="RN86" s="63"/>
      <c r="RO86" s="198">
        <v>150</v>
      </c>
      <c r="RP86" s="63">
        <v>200</v>
      </c>
      <c r="RQ86" s="63">
        <v>73.13</v>
      </c>
      <c r="RR86" s="63">
        <v>73.13</v>
      </c>
      <c r="RS86" s="198">
        <v>150</v>
      </c>
      <c r="RT86" s="63">
        <v>150</v>
      </c>
      <c r="RU86" s="63">
        <v>24.16</v>
      </c>
      <c r="RV86" s="63">
        <v>24.16</v>
      </c>
      <c r="RW86" s="63"/>
      <c r="RX86" s="63"/>
      <c r="RY86" s="63"/>
      <c r="RZ86" s="63"/>
      <c r="SA86" s="88">
        <v>240</v>
      </c>
      <c r="SB86" s="63"/>
      <c r="SC86" s="63">
        <v>92.57</v>
      </c>
      <c r="SD86" s="63">
        <v>8.09</v>
      </c>
      <c r="SE86" s="198"/>
      <c r="SF86" s="63"/>
      <c r="SG86" s="63"/>
      <c r="SH86" s="63"/>
      <c r="SI86" s="198"/>
      <c r="SJ86" s="63"/>
      <c r="SK86" s="63"/>
      <c r="SL86" s="63"/>
      <c r="SM86" s="198"/>
      <c r="SN86" s="63"/>
      <c r="SO86" s="63"/>
      <c r="SP86" s="63"/>
      <c r="SQ86" s="198"/>
      <c r="SR86" s="63">
        <v>0</v>
      </c>
      <c r="SS86" s="63">
        <v>-2</v>
      </c>
      <c r="ST86" s="63">
        <v>-4.17</v>
      </c>
      <c r="SU86" s="198"/>
      <c r="SV86" s="63"/>
      <c r="SW86" s="63"/>
      <c r="SX86" s="63"/>
      <c r="SY86" s="198"/>
      <c r="SZ86" s="63"/>
      <c r="TA86" s="63">
        <v>52.13</v>
      </c>
      <c r="TB86" s="198"/>
      <c r="TC86" s="198"/>
      <c r="TD86" s="63"/>
      <c r="TE86" s="63"/>
      <c r="TF86" s="63"/>
      <c r="TG86" s="198">
        <v>50</v>
      </c>
      <c r="TH86" s="63"/>
      <c r="TI86" s="63">
        <v>41.42</v>
      </c>
      <c r="TJ86" s="89">
        <v>55.09</v>
      </c>
      <c r="TK86" s="198"/>
      <c r="TL86" s="63"/>
      <c r="TM86" s="63"/>
      <c r="TN86" s="89"/>
      <c r="TO86" s="198"/>
      <c r="TP86" s="63"/>
      <c r="TQ86" s="63"/>
      <c r="TR86" s="89"/>
      <c r="TS86" s="267"/>
      <c r="TT86" s="267"/>
      <c r="TU86" s="267"/>
      <c r="TV86" s="267"/>
      <c r="TW86" s="267"/>
      <c r="TX86" s="267"/>
      <c r="TY86" s="267"/>
    </row>
    <row r="87" spans="1:546" outlineLevel="2" x14ac:dyDescent="0.2">
      <c r="A87" s="101" t="s">
        <v>422</v>
      </c>
      <c r="B87" s="102" t="s">
        <v>423</v>
      </c>
      <c r="C87" s="186">
        <f t="shared" si="2216"/>
        <v>58380</v>
      </c>
      <c r="D87" s="186">
        <f t="shared" si="2217"/>
        <v>60053</v>
      </c>
      <c r="E87" s="186">
        <f t="shared" si="2218"/>
        <v>42330.9</v>
      </c>
      <c r="F87" s="186">
        <f t="shared" si="2219"/>
        <v>41417.619999999995</v>
      </c>
      <c r="G87" s="88"/>
      <c r="H87" s="63"/>
      <c r="I87" s="63"/>
      <c r="J87" s="63"/>
      <c r="K87" s="88">
        <v>2300</v>
      </c>
      <c r="L87" s="63">
        <v>4360</v>
      </c>
      <c r="M87" s="63">
        <v>1070.93</v>
      </c>
      <c r="N87" s="63">
        <v>938.19</v>
      </c>
      <c r="O87" s="88"/>
      <c r="P87" s="63"/>
      <c r="Q87" s="63"/>
      <c r="R87" s="63"/>
      <c r="S87" s="88"/>
      <c r="T87" s="63"/>
      <c r="U87" s="63"/>
      <c r="V87" s="63"/>
      <c r="W87" s="88"/>
      <c r="X87" s="63"/>
      <c r="Y87" s="63"/>
      <c r="Z87" s="63"/>
      <c r="AA87" s="88"/>
      <c r="AB87" s="63"/>
      <c r="AC87" s="63"/>
      <c r="AD87" s="63"/>
      <c r="AE87" s="88"/>
      <c r="AF87" s="63"/>
      <c r="AG87" s="63"/>
      <c r="AH87" s="63"/>
      <c r="AI87" s="88"/>
      <c r="AJ87" s="63"/>
      <c r="AK87" s="63">
        <v>36</v>
      </c>
      <c r="AL87" s="63">
        <v>36</v>
      </c>
      <c r="AM87" s="88"/>
      <c r="AN87" s="63"/>
      <c r="AO87" s="63">
        <v>18.8</v>
      </c>
      <c r="AP87" s="63">
        <v>18.8</v>
      </c>
      <c r="AQ87" s="88"/>
      <c r="AR87" s="63"/>
      <c r="AS87" s="63"/>
      <c r="AT87" s="63"/>
      <c r="AU87" s="88"/>
      <c r="AV87" s="63"/>
      <c r="AW87" s="63"/>
      <c r="AX87" s="63"/>
      <c r="AY87" s="88">
        <v>100</v>
      </c>
      <c r="AZ87" s="63">
        <v>90</v>
      </c>
      <c r="BA87" s="63">
        <v>116.56</v>
      </c>
      <c r="BB87" s="63">
        <v>116.56</v>
      </c>
      <c r="BC87" s="88"/>
      <c r="BD87" s="63">
        <v>5</v>
      </c>
      <c r="BE87" s="63"/>
      <c r="BF87" s="63"/>
      <c r="BG87" s="88"/>
      <c r="BH87" s="63"/>
      <c r="BI87" s="63"/>
      <c r="BJ87" s="63"/>
      <c r="BK87" s="88"/>
      <c r="BL87" s="63"/>
      <c r="BM87" s="63"/>
      <c r="BN87" s="63"/>
      <c r="BO87" s="88"/>
      <c r="BP87" s="63"/>
      <c r="BQ87" s="63"/>
      <c r="BR87" s="63"/>
      <c r="BS87" s="88"/>
      <c r="BT87" s="63"/>
      <c r="BU87" s="63"/>
      <c r="BV87" s="63"/>
      <c r="BW87" s="88"/>
      <c r="BX87" s="63"/>
      <c r="BY87" s="63"/>
      <c r="BZ87" s="63"/>
      <c r="CA87" s="88">
        <v>1000</v>
      </c>
      <c r="CB87" s="63">
        <v>600</v>
      </c>
      <c r="CC87" s="63">
        <v>999.89</v>
      </c>
      <c r="CD87" s="63">
        <v>991.93</v>
      </c>
      <c r="CE87" s="88"/>
      <c r="CF87" s="63"/>
      <c r="CG87" s="63"/>
      <c r="CH87" s="63"/>
      <c r="CI87" s="88">
        <v>300</v>
      </c>
      <c r="CJ87" s="63">
        <v>300</v>
      </c>
      <c r="CK87" s="63"/>
      <c r="CL87" s="63"/>
      <c r="CM87" s="88"/>
      <c r="CN87" s="63"/>
      <c r="CO87" s="63"/>
      <c r="CP87" s="63"/>
      <c r="CQ87" s="88"/>
      <c r="CR87" s="63"/>
      <c r="CS87" s="63"/>
      <c r="CT87" s="63"/>
      <c r="CU87" s="88"/>
      <c r="CV87" s="63"/>
      <c r="CW87" s="63"/>
      <c r="CX87" s="63"/>
      <c r="CY87" s="88"/>
      <c r="CZ87" s="63">
        <v>150</v>
      </c>
      <c r="DA87" s="63">
        <v>27.12</v>
      </c>
      <c r="DB87" s="63">
        <v>27.12</v>
      </c>
      <c r="DC87" s="88"/>
      <c r="DD87" s="63"/>
      <c r="DE87" s="63"/>
      <c r="DF87" s="63"/>
      <c r="DG87" s="88">
        <v>70</v>
      </c>
      <c r="DH87" s="63">
        <v>70</v>
      </c>
      <c r="DI87" s="63">
        <v>123</v>
      </c>
      <c r="DJ87" s="63">
        <v>134.51</v>
      </c>
      <c r="DK87" s="88"/>
      <c r="DL87" s="63"/>
      <c r="DM87" s="63"/>
      <c r="DN87" s="63"/>
      <c r="DO87" s="88"/>
      <c r="DP87" s="63"/>
      <c r="DQ87" s="63"/>
      <c r="DR87" s="63"/>
      <c r="DS87" s="88">
        <v>50</v>
      </c>
      <c r="DT87" s="63">
        <v>180</v>
      </c>
      <c r="DU87" s="63">
        <v>33.5</v>
      </c>
      <c r="DV87" s="63">
        <v>33.5</v>
      </c>
      <c r="DW87" s="88"/>
      <c r="DX87" s="63"/>
      <c r="DY87" s="63"/>
      <c r="DZ87" s="63"/>
      <c r="EA87" s="88">
        <v>200</v>
      </c>
      <c r="EB87" s="63">
        <v>60</v>
      </c>
      <c r="EC87" s="63">
        <v>212.47</v>
      </c>
      <c r="ED87" s="63">
        <v>212.47</v>
      </c>
      <c r="EE87" s="88"/>
      <c r="EF87" s="63"/>
      <c r="EG87" s="63"/>
      <c r="EH87" s="63"/>
      <c r="EI87" s="88">
        <v>7000</v>
      </c>
      <c r="EJ87" s="63">
        <v>6050</v>
      </c>
      <c r="EK87" s="63">
        <v>5136.87</v>
      </c>
      <c r="EL87" s="63">
        <v>5109.72</v>
      </c>
      <c r="EM87" s="88"/>
      <c r="EN87" s="63">
        <v>903</v>
      </c>
      <c r="EO87" s="63">
        <v>353.7</v>
      </c>
      <c r="EP87" s="63">
        <v>353.7</v>
      </c>
      <c r="EQ87" s="88"/>
      <c r="ER87" s="63"/>
      <c r="ES87" s="63"/>
      <c r="ET87" s="63"/>
      <c r="EU87" s="88"/>
      <c r="EV87" s="63"/>
      <c r="EW87" s="63"/>
      <c r="EX87" s="63"/>
      <c r="EY87" s="88"/>
      <c r="EZ87" s="63"/>
      <c r="FA87" s="63"/>
      <c r="FB87" s="63"/>
      <c r="FC87" s="88">
        <v>100</v>
      </c>
      <c r="FD87" s="63"/>
      <c r="FE87" s="63">
        <v>39</v>
      </c>
      <c r="FF87" s="63">
        <v>39</v>
      </c>
      <c r="FG87" s="88">
        <v>550</v>
      </c>
      <c r="FH87" s="63">
        <v>550</v>
      </c>
      <c r="FI87" s="63">
        <v>272.39999999999998</v>
      </c>
      <c r="FJ87" s="63">
        <v>272.39999999999998</v>
      </c>
      <c r="FK87" s="88">
        <f>3000</f>
        <v>3000</v>
      </c>
      <c r="FL87" s="63"/>
      <c r="FM87" s="63">
        <v>3510.13</v>
      </c>
      <c r="FN87" s="63">
        <v>2509.75</v>
      </c>
      <c r="FO87" s="88"/>
      <c r="FP87" s="63">
        <v>100</v>
      </c>
      <c r="FQ87" s="63">
        <v>0</v>
      </c>
      <c r="FR87" s="63">
        <v>2.88</v>
      </c>
      <c r="FS87" s="198"/>
      <c r="FT87" s="63"/>
      <c r="FU87" s="63"/>
      <c r="FV87" s="187"/>
      <c r="FW87" s="88"/>
      <c r="FX87" s="63">
        <v>500</v>
      </c>
      <c r="FY87" s="63">
        <v>27.6</v>
      </c>
      <c r="FZ87" s="187">
        <v>27.6</v>
      </c>
      <c r="GA87" s="88"/>
      <c r="GB87" s="63"/>
      <c r="GC87" s="63">
        <v>77.97</v>
      </c>
      <c r="GD87" s="187">
        <v>77.97</v>
      </c>
      <c r="GE87" s="88"/>
      <c r="GF87" s="63"/>
      <c r="GG87" s="63">
        <v>308.5</v>
      </c>
      <c r="GH87" s="187">
        <v>308.5</v>
      </c>
      <c r="GI87" s="117">
        <v>1200</v>
      </c>
      <c r="GJ87" s="63">
        <v>2400</v>
      </c>
      <c r="GK87" s="63">
        <v>969.27</v>
      </c>
      <c r="GL87" s="187">
        <v>969.27</v>
      </c>
      <c r="GM87" s="88"/>
      <c r="GN87" s="63"/>
      <c r="GO87" s="63"/>
      <c r="GP87" s="63"/>
      <c r="GQ87" s="88"/>
      <c r="GR87" s="63">
        <v>100</v>
      </c>
      <c r="GS87" s="63"/>
      <c r="GT87" s="63"/>
      <c r="GU87" s="88">
        <v>200</v>
      </c>
      <c r="GV87" s="63">
        <v>200</v>
      </c>
      <c r="GW87" s="63">
        <v>88.32</v>
      </c>
      <c r="GX87" s="63">
        <v>88.32</v>
      </c>
      <c r="GY87" s="88">
        <v>200</v>
      </c>
      <c r="GZ87" s="63">
        <v>200</v>
      </c>
      <c r="HA87" s="63">
        <v>69.45</v>
      </c>
      <c r="HB87" s="63">
        <v>69.45</v>
      </c>
      <c r="HC87" s="88">
        <v>600</v>
      </c>
      <c r="HD87" s="63">
        <v>600</v>
      </c>
      <c r="HE87" s="63">
        <v>297.08999999999997</v>
      </c>
      <c r="HF87" s="63">
        <v>297.08999999999997</v>
      </c>
      <c r="HG87" s="88">
        <v>100</v>
      </c>
      <c r="HH87" s="63">
        <v>50</v>
      </c>
      <c r="HI87" s="63">
        <v>20.93</v>
      </c>
      <c r="HJ87" s="63">
        <v>42.39</v>
      </c>
      <c r="HK87" s="88">
        <v>120</v>
      </c>
      <c r="HL87" s="63">
        <v>380</v>
      </c>
      <c r="HM87" s="63">
        <v>8.64</v>
      </c>
      <c r="HN87" s="63">
        <v>8.64</v>
      </c>
      <c r="HO87" s="88">
        <v>500</v>
      </c>
      <c r="HP87" s="63">
        <v>500</v>
      </c>
      <c r="HQ87" s="63">
        <v>414.41</v>
      </c>
      <c r="HR87" s="63">
        <v>414.41</v>
      </c>
      <c r="HS87" s="88">
        <v>900</v>
      </c>
      <c r="HT87" s="63">
        <v>970</v>
      </c>
      <c r="HU87" s="63">
        <v>790.93</v>
      </c>
      <c r="HV87" s="63">
        <v>943.89</v>
      </c>
      <c r="HW87" s="88"/>
      <c r="HX87" s="63"/>
      <c r="HY87" s="63"/>
      <c r="HZ87" s="63"/>
      <c r="IA87" s="88">
        <v>40</v>
      </c>
      <c r="IB87" s="63">
        <v>30</v>
      </c>
      <c r="IC87" s="63"/>
      <c r="ID87" s="63"/>
      <c r="IE87" s="88">
        <v>300</v>
      </c>
      <c r="IF87" s="63">
        <v>400</v>
      </c>
      <c r="IG87" s="63">
        <v>192.41</v>
      </c>
      <c r="IH87" s="63">
        <v>192.41</v>
      </c>
      <c r="II87" s="88">
        <v>200</v>
      </c>
      <c r="IJ87" s="63"/>
      <c r="IK87" s="63">
        <v>414.58</v>
      </c>
      <c r="IL87" s="63">
        <v>414.58</v>
      </c>
      <c r="IM87" s="88">
        <v>500</v>
      </c>
      <c r="IN87" s="63">
        <v>400</v>
      </c>
      <c r="IO87" s="63">
        <v>98.6</v>
      </c>
      <c r="IP87" s="63">
        <v>94.44</v>
      </c>
      <c r="IQ87" s="88">
        <v>150</v>
      </c>
      <c r="IR87" s="63">
        <v>150</v>
      </c>
      <c r="IS87" s="63">
        <v>153.75</v>
      </c>
      <c r="IT87" s="63">
        <v>153.75</v>
      </c>
      <c r="IU87" s="88">
        <v>150</v>
      </c>
      <c r="IV87" s="63">
        <v>150</v>
      </c>
      <c r="IW87" s="63">
        <v>0</v>
      </c>
      <c r="IX87" s="63">
        <v>0</v>
      </c>
      <c r="IY87" s="88">
        <v>500</v>
      </c>
      <c r="IZ87" s="63">
        <v>500</v>
      </c>
      <c r="JA87" s="63">
        <v>391.34</v>
      </c>
      <c r="JB87" s="63">
        <v>391.34</v>
      </c>
      <c r="JC87" s="88">
        <v>100</v>
      </c>
      <c r="JD87" s="63">
        <v>300</v>
      </c>
      <c r="JE87" s="63"/>
      <c r="JF87" s="63"/>
      <c r="JG87" s="88"/>
      <c r="JH87" s="63"/>
      <c r="JI87" s="63"/>
      <c r="JJ87" s="63"/>
      <c r="JK87" s="88"/>
      <c r="JL87" s="63"/>
      <c r="JM87" s="63"/>
      <c r="JN87" s="63"/>
      <c r="JO87" s="88"/>
      <c r="JP87" s="63"/>
      <c r="JQ87" s="63"/>
      <c r="JR87" s="63"/>
      <c r="JS87" s="88">
        <v>100</v>
      </c>
      <c r="JT87" s="63"/>
      <c r="JU87" s="63">
        <v>24.9</v>
      </c>
      <c r="JV87" s="63">
        <v>24.9</v>
      </c>
      <c r="JW87" s="63"/>
      <c r="JX87" s="63"/>
      <c r="JY87" s="63"/>
      <c r="JZ87" s="63"/>
      <c r="KA87" s="88">
        <v>6300</v>
      </c>
      <c r="KB87" s="63">
        <v>6300</v>
      </c>
      <c r="KC87" s="63">
        <v>4197.1400000000003</v>
      </c>
      <c r="KD87" s="187">
        <v>4222.68</v>
      </c>
      <c r="KE87" s="88">
        <v>3000</v>
      </c>
      <c r="KF87" s="63">
        <v>4000</v>
      </c>
      <c r="KG87" s="63">
        <v>2577.65</v>
      </c>
      <c r="KH87" s="187">
        <v>2503.0700000000002</v>
      </c>
      <c r="KI87" s="88">
        <v>100</v>
      </c>
      <c r="KJ87" s="63">
        <v>80</v>
      </c>
      <c r="KK87" s="63">
        <v>84.33</v>
      </c>
      <c r="KL87" s="187">
        <v>76.2</v>
      </c>
      <c r="KM87" s="88">
        <v>500</v>
      </c>
      <c r="KN87" s="63">
        <v>300</v>
      </c>
      <c r="KO87" s="63">
        <v>472.94</v>
      </c>
      <c r="KP87" s="187">
        <v>472.94</v>
      </c>
      <c r="KQ87" s="88">
        <v>5000</v>
      </c>
      <c r="KR87" s="63"/>
      <c r="KS87" s="63">
        <v>17.3</v>
      </c>
      <c r="KT87" s="187">
        <v>17.3</v>
      </c>
      <c r="KU87" s="88">
        <v>1400</v>
      </c>
      <c r="KV87" s="63"/>
      <c r="KW87" s="63"/>
      <c r="KX87" s="187"/>
      <c r="KY87" s="88"/>
      <c r="KZ87" s="63"/>
      <c r="LA87" s="63"/>
      <c r="LB87" s="187"/>
      <c r="LC87" s="88"/>
      <c r="LD87" s="63"/>
      <c r="LE87" s="63"/>
      <c r="LF87" s="187"/>
      <c r="LG87" s="88">
        <v>1750</v>
      </c>
      <c r="LH87" s="63">
        <v>2000</v>
      </c>
      <c r="LI87" s="63">
        <v>2968.48</v>
      </c>
      <c r="LJ87" s="187">
        <v>2968.48</v>
      </c>
      <c r="LK87" s="88"/>
      <c r="LL87" s="63"/>
      <c r="LM87" s="63"/>
      <c r="LN87" s="187"/>
      <c r="LO87" s="88">
        <v>1200</v>
      </c>
      <c r="LP87" s="63">
        <v>1200</v>
      </c>
      <c r="LQ87" s="63">
        <v>729.63</v>
      </c>
      <c r="LR87" s="187">
        <v>735.28</v>
      </c>
      <c r="LS87" s="88"/>
      <c r="LT87" s="63"/>
      <c r="LU87" s="63"/>
      <c r="LV87" s="187"/>
      <c r="LW87" s="88">
        <v>2000</v>
      </c>
      <c r="LX87" s="63">
        <v>6000</v>
      </c>
      <c r="LY87" s="63">
        <v>2594.2399999999998</v>
      </c>
      <c r="LZ87" s="187">
        <v>2616.92</v>
      </c>
      <c r="MA87" s="88"/>
      <c r="MB87" s="63"/>
      <c r="MC87" s="63"/>
      <c r="MD87" s="187"/>
      <c r="ME87" s="88">
        <f>7000-1400</f>
        <v>5600</v>
      </c>
      <c r="MF87" s="63">
        <v>6000</v>
      </c>
      <c r="MG87" s="63">
        <v>5242.72</v>
      </c>
      <c r="MH87" s="187">
        <v>5278.16</v>
      </c>
      <c r="MI87" s="88"/>
      <c r="MJ87" s="63"/>
      <c r="MK87" s="63"/>
      <c r="ML87" s="187"/>
      <c r="MM87" s="88"/>
      <c r="MN87" s="63"/>
      <c r="MO87" s="63">
        <v>46.75</v>
      </c>
      <c r="MP87" s="187">
        <v>46.75</v>
      </c>
      <c r="MQ87" s="88"/>
      <c r="MR87" s="63"/>
      <c r="MS87" s="63"/>
      <c r="MT87" s="187"/>
      <c r="MU87" s="88"/>
      <c r="MV87" s="63"/>
      <c r="MW87" s="63"/>
      <c r="MX87" s="187"/>
      <c r="MY87" s="88"/>
      <c r="MZ87" s="63"/>
      <c r="NA87" s="63"/>
      <c r="NB87" s="187"/>
      <c r="NC87" s="88">
        <v>9000</v>
      </c>
      <c r="ND87" s="63">
        <v>9000</v>
      </c>
      <c r="NE87" s="63">
        <v>5320.99</v>
      </c>
      <c r="NF87" s="187">
        <v>5320.99</v>
      </c>
      <c r="NG87" s="88"/>
      <c r="NH87" s="63"/>
      <c r="NI87" s="63"/>
      <c r="NJ87" s="187"/>
      <c r="NK87" s="88"/>
      <c r="NL87" s="63"/>
      <c r="NM87" s="63"/>
      <c r="NN87" s="187"/>
      <c r="NO87" s="88"/>
      <c r="NP87" s="63"/>
      <c r="NQ87" s="63"/>
      <c r="NR87" s="187"/>
      <c r="NS87" s="88">
        <v>100</v>
      </c>
      <c r="NT87" s="63">
        <v>500</v>
      </c>
      <c r="NU87" s="63">
        <v>18.75</v>
      </c>
      <c r="NV87" s="187">
        <v>18.75</v>
      </c>
      <c r="NW87" s="88"/>
      <c r="NX87" s="63"/>
      <c r="NY87" s="63"/>
      <c r="NZ87" s="187"/>
      <c r="OA87" s="88"/>
      <c r="OB87" s="63"/>
      <c r="OC87" s="63"/>
      <c r="OD87" s="63"/>
      <c r="OE87" s="88"/>
      <c r="OF87" s="63"/>
      <c r="OG87" s="63"/>
      <c r="OH87" s="63"/>
      <c r="OI87" s="88"/>
      <c r="OJ87" s="63"/>
      <c r="OK87" s="63"/>
      <c r="OL87" s="63"/>
      <c r="OM87" s="88"/>
      <c r="ON87" s="63"/>
      <c r="OO87" s="63"/>
      <c r="OP87" s="63"/>
      <c r="OQ87" s="198"/>
      <c r="OR87" s="63"/>
      <c r="OS87" s="63"/>
      <c r="OT87" s="63"/>
      <c r="OU87" s="88"/>
      <c r="OV87" s="63"/>
      <c r="OW87" s="63"/>
      <c r="OX87" s="63"/>
      <c r="OY87" s="198"/>
      <c r="OZ87" s="63"/>
      <c r="PA87" s="63"/>
      <c r="PB87" s="63"/>
      <c r="PC87" s="88"/>
      <c r="PD87" s="63"/>
      <c r="PE87" s="63"/>
      <c r="PF87" s="63"/>
      <c r="PG87" s="198"/>
      <c r="PH87" s="63"/>
      <c r="PI87" s="63"/>
      <c r="PJ87" s="63"/>
      <c r="PK87" s="88"/>
      <c r="PL87" s="63"/>
      <c r="PM87" s="63"/>
      <c r="PN87" s="63"/>
      <c r="PO87" s="198"/>
      <c r="PP87" s="63"/>
      <c r="PQ87" s="63"/>
      <c r="PR87" s="63"/>
      <c r="PS87" s="88"/>
      <c r="PT87" s="63"/>
      <c r="PU87" s="63"/>
      <c r="PV87" s="63"/>
      <c r="PW87" s="198"/>
      <c r="PX87" s="63"/>
      <c r="PY87" s="63"/>
      <c r="PZ87" s="63"/>
      <c r="QA87" s="88"/>
      <c r="QB87" s="63"/>
      <c r="QC87" s="63"/>
      <c r="QD87" s="63"/>
      <c r="QE87" s="198"/>
      <c r="QF87" s="63"/>
      <c r="QG87" s="63"/>
      <c r="QH87" s="63"/>
      <c r="QI87" s="88"/>
      <c r="QJ87" s="63"/>
      <c r="QK87" s="63"/>
      <c r="QL87" s="63"/>
      <c r="QM87" s="198"/>
      <c r="QN87" s="63"/>
      <c r="QO87" s="63"/>
      <c r="QP87" s="63"/>
      <c r="QQ87" s="198"/>
      <c r="QR87" s="63"/>
      <c r="QS87" s="63"/>
      <c r="QT87" s="63"/>
      <c r="QU87" s="198"/>
      <c r="QV87" s="63"/>
      <c r="QW87" s="63"/>
      <c r="QX87" s="63"/>
      <c r="QY87" s="198"/>
      <c r="QZ87" s="63">
        <v>1900</v>
      </c>
      <c r="RA87" s="63">
        <v>525.15</v>
      </c>
      <c r="RB87" s="63">
        <v>525.15</v>
      </c>
      <c r="RC87" s="88"/>
      <c r="RD87" s="63"/>
      <c r="RE87" s="63"/>
      <c r="RF87" s="63"/>
      <c r="RG87" s="198"/>
      <c r="RH87" s="63"/>
      <c r="RI87" s="63"/>
      <c r="RJ87" s="63"/>
      <c r="RK87" s="88">
        <v>100</v>
      </c>
      <c r="RL87" s="63">
        <v>100</v>
      </c>
      <c r="RM87" s="63">
        <v>89.85</v>
      </c>
      <c r="RN87" s="63">
        <v>78.849999999999994</v>
      </c>
      <c r="RO87" s="198">
        <v>300</v>
      </c>
      <c r="RP87" s="63">
        <v>300</v>
      </c>
      <c r="RQ87" s="63">
        <v>168.83</v>
      </c>
      <c r="RR87" s="63">
        <v>168.83</v>
      </c>
      <c r="RS87" s="198">
        <v>250</v>
      </c>
      <c r="RT87" s="63">
        <v>250</v>
      </c>
      <c r="RU87" s="63">
        <v>144.38</v>
      </c>
      <c r="RV87" s="63">
        <v>154.93</v>
      </c>
      <c r="RW87" s="63">
        <v>250</v>
      </c>
      <c r="RX87" s="63">
        <v>355</v>
      </c>
      <c r="RY87" s="63">
        <v>77.48</v>
      </c>
      <c r="RZ87" s="63">
        <v>77.48</v>
      </c>
      <c r="SA87" s="88"/>
      <c r="SB87" s="63"/>
      <c r="SC87" s="63">
        <v>96.49</v>
      </c>
      <c r="SD87" s="63">
        <v>96.49</v>
      </c>
      <c r="SE87" s="198">
        <v>100</v>
      </c>
      <c r="SF87" s="63">
        <v>100</v>
      </c>
      <c r="SG87" s="63">
        <v>0</v>
      </c>
      <c r="SH87" s="63">
        <v>0</v>
      </c>
      <c r="SI87" s="198"/>
      <c r="SJ87" s="63"/>
      <c r="SK87" s="63"/>
      <c r="SL87" s="63"/>
      <c r="SM87" s="198"/>
      <c r="SN87" s="63"/>
      <c r="SO87" s="63"/>
      <c r="SP87" s="63"/>
      <c r="SQ87" s="198">
        <v>200</v>
      </c>
      <c r="SR87" s="63">
        <v>300</v>
      </c>
      <c r="SS87" s="63">
        <v>34.14</v>
      </c>
      <c r="ST87" s="63">
        <v>89.24</v>
      </c>
      <c r="SU87" s="198"/>
      <c r="SV87" s="63"/>
      <c r="SW87" s="63"/>
      <c r="SX87" s="63"/>
      <c r="SY87" s="198"/>
      <c r="SZ87" s="63"/>
      <c r="TA87" s="63"/>
      <c r="TB87" s="198"/>
      <c r="TC87" s="198"/>
      <c r="TD87" s="63"/>
      <c r="TE87" s="63"/>
      <c r="TF87" s="63"/>
      <c r="TG87" s="198">
        <v>700</v>
      </c>
      <c r="TH87" s="63">
        <v>120</v>
      </c>
      <c r="TI87" s="63">
        <v>624.6</v>
      </c>
      <c r="TJ87" s="89">
        <v>633.65</v>
      </c>
      <c r="TK87" s="198"/>
      <c r="TL87" s="63"/>
      <c r="TM87" s="63"/>
      <c r="TN87" s="89"/>
      <c r="TO87" s="198"/>
      <c r="TP87" s="63"/>
      <c r="TQ87" s="63"/>
      <c r="TR87" s="89"/>
      <c r="TS87" s="267"/>
      <c r="TT87" s="267"/>
      <c r="TU87" s="267"/>
      <c r="TV87" s="267"/>
      <c r="TW87" s="267"/>
      <c r="TX87" s="267"/>
      <c r="TY87" s="267"/>
    </row>
    <row r="88" spans="1:546" outlineLevel="2" x14ac:dyDescent="0.2">
      <c r="A88" s="101" t="s">
        <v>424</v>
      </c>
      <c r="B88" s="102" t="s">
        <v>425</v>
      </c>
      <c r="C88" s="186">
        <f t="shared" si="2216"/>
        <v>17840</v>
      </c>
      <c r="D88" s="186">
        <f t="shared" si="2217"/>
        <v>24746</v>
      </c>
      <c r="E88" s="186">
        <f t="shared" si="2218"/>
        <v>41810.520000000004</v>
      </c>
      <c r="F88" s="186">
        <f t="shared" si="2219"/>
        <v>38495.360000000001</v>
      </c>
      <c r="G88" s="88"/>
      <c r="H88" s="63"/>
      <c r="I88" s="63"/>
      <c r="J88" s="63"/>
      <c r="K88" s="88">
        <v>1600</v>
      </c>
      <c r="L88" s="63">
        <v>1210</v>
      </c>
      <c r="M88" s="63">
        <v>1427.32</v>
      </c>
      <c r="N88" s="63">
        <v>1362.54</v>
      </c>
      <c r="O88" s="88"/>
      <c r="P88" s="63"/>
      <c r="Q88" s="63"/>
      <c r="R88" s="63"/>
      <c r="S88" s="88"/>
      <c r="T88" s="63"/>
      <c r="U88" s="63"/>
      <c r="V88" s="63"/>
      <c r="W88" s="88"/>
      <c r="X88" s="63"/>
      <c r="Y88" s="63"/>
      <c r="Z88" s="63"/>
      <c r="AA88" s="88"/>
      <c r="AB88" s="63"/>
      <c r="AC88" s="63"/>
      <c r="AD88" s="63"/>
      <c r="AE88" s="88"/>
      <c r="AF88" s="63"/>
      <c r="AG88" s="63"/>
      <c r="AH88" s="63"/>
      <c r="AI88" s="88"/>
      <c r="AJ88" s="63"/>
      <c r="AK88" s="63"/>
      <c r="AL88" s="63"/>
      <c r="AM88" s="88"/>
      <c r="AN88" s="63"/>
      <c r="AO88" s="63"/>
      <c r="AP88" s="63"/>
      <c r="AQ88" s="88"/>
      <c r="AR88" s="63"/>
      <c r="AS88" s="63"/>
      <c r="AT88" s="63"/>
      <c r="AU88" s="88"/>
      <c r="AV88" s="63"/>
      <c r="AW88" s="63"/>
      <c r="AX88" s="63"/>
      <c r="AY88" s="88">
        <v>120</v>
      </c>
      <c r="AZ88" s="63">
        <v>90</v>
      </c>
      <c r="BA88" s="63">
        <v>102.48</v>
      </c>
      <c r="BB88" s="63">
        <v>96.83</v>
      </c>
      <c r="BC88" s="88"/>
      <c r="BD88" s="63"/>
      <c r="BE88" s="63"/>
      <c r="BF88" s="63"/>
      <c r="BG88" s="88"/>
      <c r="BH88" s="63"/>
      <c r="BI88" s="63"/>
      <c r="BJ88" s="63"/>
      <c r="BK88" s="88"/>
      <c r="BL88" s="63"/>
      <c r="BM88" s="63"/>
      <c r="BN88" s="63"/>
      <c r="BO88" s="88"/>
      <c r="BP88" s="63"/>
      <c r="BQ88" s="63"/>
      <c r="BR88" s="63"/>
      <c r="BS88" s="88"/>
      <c r="BT88" s="63"/>
      <c r="BU88" s="63"/>
      <c r="BV88" s="63"/>
      <c r="BW88" s="88"/>
      <c r="BX88" s="63"/>
      <c r="BY88" s="63"/>
      <c r="BZ88" s="63"/>
      <c r="CA88" s="88">
        <v>250</v>
      </c>
      <c r="CB88" s="63">
        <v>20</v>
      </c>
      <c r="CC88" s="63">
        <v>128.87</v>
      </c>
      <c r="CD88" s="63">
        <v>146.05000000000001</v>
      </c>
      <c r="CE88" s="88"/>
      <c r="CF88" s="63"/>
      <c r="CG88" s="63"/>
      <c r="CH88" s="63"/>
      <c r="CI88" s="88"/>
      <c r="CJ88" s="63"/>
      <c r="CK88" s="63"/>
      <c r="CL88" s="63"/>
      <c r="CM88" s="88"/>
      <c r="CN88" s="63"/>
      <c r="CO88" s="63"/>
      <c r="CP88" s="63"/>
      <c r="CQ88" s="88"/>
      <c r="CR88" s="63"/>
      <c r="CS88" s="63"/>
      <c r="CT88" s="63"/>
      <c r="CU88" s="88"/>
      <c r="CV88" s="63"/>
      <c r="CW88" s="63"/>
      <c r="CX88" s="63"/>
      <c r="CY88" s="88"/>
      <c r="CZ88" s="63"/>
      <c r="DA88" s="63">
        <v>32.700000000000003</v>
      </c>
      <c r="DB88" s="63">
        <v>32.700000000000003</v>
      </c>
      <c r="DC88" s="88">
        <v>1400</v>
      </c>
      <c r="DD88" s="63">
        <v>650</v>
      </c>
      <c r="DE88" s="63">
        <v>807.03</v>
      </c>
      <c r="DF88" s="63">
        <v>921.03</v>
      </c>
      <c r="DG88" s="88">
        <v>70</v>
      </c>
      <c r="DH88" s="63">
        <v>71</v>
      </c>
      <c r="DI88" s="63">
        <v>367.47</v>
      </c>
      <c r="DJ88" s="63">
        <v>366.22</v>
      </c>
      <c r="DK88" s="88"/>
      <c r="DL88" s="63">
        <v>400</v>
      </c>
      <c r="DM88" s="63">
        <f>4.92</f>
        <v>4.92</v>
      </c>
      <c r="DN88" s="63">
        <f>116.74+4.92</f>
        <v>121.66</v>
      </c>
      <c r="DO88" s="88">
        <v>2000</v>
      </c>
      <c r="DP88" s="63">
        <v>5335</v>
      </c>
      <c r="DQ88" s="63">
        <v>1297.72</v>
      </c>
      <c r="DR88" s="63">
        <v>1189.8900000000001</v>
      </c>
      <c r="DS88" s="88"/>
      <c r="DT88" s="63">
        <v>13316</v>
      </c>
      <c r="DU88" s="63">
        <v>14484.95</v>
      </c>
      <c r="DV88" s="63">
        <v>11401.9</v>
      </c>
      <c r="DW88" s="88"/>
      <c r="DX88" s="63"/>
      <c r="DY88" s="63">
        <v>192</v>
      </c>
      <c r="DZ88" s="63">
        <v>192</v>
      </c>
      <c r="EA88" s="88"/>
      <c r="EB88" s="63"/>
      <c r="EC88" s="63">
        <v>247.05</v>
      </c>
      <c r="ED88" s="63">
        <v>247.05</v>
      </c>
      <c r="EE88" s="88"/>
      <c r="EF88" s="63"/>
      <c r="EG88" s="63"/>
      <c r="EH88" s="63"/>
      <c r="EI88" s="88"/>
      <c r="EJ88" s="63"/>
      <c r="EK88" s="63">
        <v>194.12</v>
      </c>
      <c r="EL88" s="63">
        <v>185.72</v>
      </c>
      <c r="EM88" s="88">
        <v>4600</v>
      </c>
      <c r="EN88" s="63">
        <v>200</v>
      </c>
      <c r="EO88" s="63">
        <v>2737.68</v>
      </c>
      <c r="EP88" s="63">
        <v>2738.25</v>
      </c>
      <c r="EQ88" s="88"/>
      <c r="ER88" s="63"/>
      <c r="ES88" s="63"/>
      <c r="ET88" s="63"/>
      <c r="EU88" s="88"/>
      <c r="EV88" s="63"/>
      <c r="EW88" s="63"/>
      <c r="EX88" s="63"/>
      <c r="EY88" s="88"/>
      <c r="EZ88" s="63"/>
      <c r="FA88" s="63">
        <v>94</v>
      </c>
      <c r="FB88" s="63">
        <v>94</v>
      </c>
      <c r="FC88" s="88"/>
      <c r="FD88" s="63"/>
      <c r="FE88" s="63"/>
      <c r="FF88" s="63"/>
      <c r="FG88" s="88"/>
      <c r="FH88" s="63"/>
      <c r="FI88" s="63"/>
      <c r="FJ88" s="63"/>
      <c r="FK88" s="88"/>
      <c r="FL88" s="63"/>
      <c r="FM88" s="63"/>
      <c r="FN88" s="63"/>
      <c r="FO88" s="88"/>
      <c r="FP88" s="63">
        <v>100</v>
      </c>
      <c r="FQ88" s="63">
        <v>0</v>
      </c>
      <c r="FR88" s="63">
        <v>0</v>
      </c>
      <c r="FS88" s="198"/>
      <c r="FT88" s="63"/>
      <c r="FU88" s="63"/>
      <c r="FV88" s="187"/>
      <c r="FW88" s="88"/>
      <c r="FX88" s="63"/>
      <c r="FY88" s="63"/>
      <c r="FZ88" s="187"/>
      <c r="GA88" s="88"/>
      <c r="GB88" s="63"/>
      <c r="GC88" s="63">
        <v>45.39</v>
      </c>
      <c r="GD88" s="187">
        <v>45.39</v>
      </c>
      <c r="GE88" s="88"/>
      <c r="GF88" s="63"/>
      <c r="GG88" s="63"/>
      <c r="GH88" s="187"/>
      <c r="GI88" s="117">
        <v>900</v>
      </c>
      <c r="GJ88" s="63">
        <v>425</v>
      </c>
      <c r="GK88" s="63">
        <f>1081.75+5.38</f>
        <v>1087.1300000000001</v>
      </c>
      <c r="GL88" s="187">
        <f>1106.19+5.38</f>
        <v>1111.5700000000002</v>
      </c>
      <c r="GM88" s="88"/>
      <c r="GN88" s="63"/>
      <c r="GO88" s="63"/>
      <c r="GP88" s="63"/>
      <c r="GQ88" s="88"/>
      <c r="GR88" s="63"/>
      <c r="GS88" s="63"/>
      <c r="GT88" s="63"/>
      <c r="GU88" s="88"/>
      <c r="GV88" s="63"/>
      <c r="GW88" s="63"/>
      <c r="GX88" s="63"/>
      <c r="GY88" s="88">
        <v>100</v>
      </c>
      <c r="GZ88" s="63">
        <v>45</v>
      </c>
      <c r="HA88" s="63"/>
      <c r="HB88" s="63"/>
      <c r="HC88" s="88">
        <v>120</v>
      </c>
      <c r="HD88" s="63"/>
      <c r="HE88" s="63">
        <v>99.21</v>
      </c>
      <c r="HF88" s="63">
        <v>99.21</v>
      </c>
      <c r="HG88" s="88"/>
      <c r="HH88" s="63">
        <v>90</v>
      </c>
      <c r="HI88" s="63">
        <v>144.96</v>
      </c>
      <c r="HJ88" s="63">
        <v>181.2</v>
      </c>
      <c r="HK88" s="88">
        <v>180</v>
      </c>
      <c r="HL88" s="63"/>
      <c r="HM88" s="63">
        <v>146.59</v>
      </c>
      <c r="HN88" s="63">
        <v>146.6</v>
      </c>
      <c r="HO88" s="88"/>
      <c r="HP88" s="63"/>
      <c r="HQ88" s="63">
        <v>101.5</v>
      </c>
      <c r="HR88" s="63">
        <v>101.5</v>
      </c>
      <c r="HS88" s="88">
        <v>400</v>
      </c>
      <c r="HT88" s="63">
        <v>140</v>
      </c>
      <c r="HU88" s="63">
        <v>345.19</v>
      </c>
      <c r="HV88" s="63">
        <v>326.25</v>
      </c>
      <c r="HW88" s="88"/>
      <c r="HX88" s="63"/>
      <c r="HY88" s="63"/>
      <c r="HZ88" s="63"/>
      <c r="IA88" s="88"/>
      <c r="IB88" s="63"/>
      <c r="IC88" s="63"/>
      <c r="ID88" s="63"/>
      <c r="IE88" s="88">
        <v>100</v>
      </c>
      <c r="IF88" s="63">
        <v>30</v>
      </c>
      <c r="IG88" s="63">
        <v>905.07</v>
      </c>
      <c r="IH88" s="63">
        <v>902.61</v>
      </c>
      <c r="II88" s="88">
        <v>50</v>
      </c>
      <c r="IJ88" s="63">
        <v>100</v>
      </c>
      <c r="IK88" s="63"/>
      <c r="IL88" s="63"/>
      <c r="IM88" s="88">
        <v>100</v>
      </c>
      <c r="IN88" s="63"/>
      <c r="IO88" s="63">
        <v>340.38</v>
      </c>
      <c r="IP88" s="63">
        <v>334.26</v>
      </c>
      <c r="IQ88" s="88">
        <v>200</v>
      </c>
      <c r="IR88" s="63"/>
      <c r="IS88" s="63">
        <v>190.88</v>
      </c>
      <c r="IT88" s="63">
        <v>188.42</v>
      </c>
      <c r="IU88" s="88"/>
      <c r="IV88" s="63"/>
      <c r="IW88" s="63">
        <v>9.08</v>
      </c>
      <c r="IX88" s="63">
        <v>7.4</v>
      </c>
      <c r="IY88" s="88">
        <v>20</v>
      </c>
      <c r="IZ88" s="63"/>
      <c r="JA88" s="63">
        <v>118.75</v>
      </c>
      <c r="JB88" s="63">
        <v>118.75</v>
      </c>
      <c r="JC88" s="88">
        <v>180</v>
      </c>
      <c r="JD88" s="63"/>
      <c r="JE88" s="63">
        <v>433.11</v>
      </c>
      <c r="JF88" s="63">
        <v>433.11</v>
      </c>
      <c r="JG88" s="88"/>
      <c r="JH88" s="63"/>
      <c r="JI88" s="63"/>
      <c r="JJ88" s="63"/>
      <c r="JK88" s="88"/>
      <c r="JL88" s="63"/>
      <c r="JM88" s="63"/>
      <c r="JN88" s="63"/>
      <c r="JO88" s="88"/>
      <c r="JP88" s="63"/>
      <c r="JQ88" s="63"/>
      <c r="JR88" s="63"/>
      <c r="JS88" s="88"/>
      <c r="JT88" s="63"/>
      <c r="JU88" s="63"/>
      <c r="JV88" s="63"/>
      <c r="JW88" s="63"/>
      <c r="JX88" s="63"/>
      <c r="JY88" s="63"/>
      <c r="JZ88" s="63"/>
      <c r="KA88" s="88">
        <v>1000</v>
      </c>
      <c r="KB88" s="63">
        <v>420</v>
      </c>
      <c r="KC88" s="63">
        <v>1995</v>
      </c>
      <c r="KD88" s="187">
        <v>1932.03</v>
      </c>
      <c r="KE88" s="88">
        <v>1200</v>
      </c>
      <c r="KF88" s="63">
        <v>224</v>
      </c>
      <c r="KG88" s="63">
        <v>1635.87</v>
      </c>
      <c r="KH88" s="187">
        <v>1608.09</v>
      </c>
      <c r="KI88" s="88">
        <v>380</v>
      </c>
      <c r="KJ88" s="63">
        <v>0</v>
      </c>
      <c r="KK88" s="63">
        <v>219.8</v>
      </c>
      <c r="KL88" s="187">
        <v>169.56</v>
      </c>
      <c r="KM88" s="88">
        <v>100</v>
      </c>
      <c r="KN88" s="63">
        <v>120</v>
      </c>
      <c r="KO88" s="63">
        <v>43.79</v>
      </c>
      <c r="KP88" s="187">
        <v>43.79</v>
      </c>
      <c r="KQ88" s="88">
        <v>700</v>
      </c>
      <c r="KR88" s="63"/>
      <c r="KS88" s="63">
        <v>111.31</v>
      </c>
      <c r="KT88" s="187">
        <v>121.54</v>
      </c>
      <c r="KU88" s="88"/>
      <c r="KV88" s="63"/>
      <c r="KW88" s="63"/>
      <c r="KX88" s="187"/>
      <c r="KY88" s="88"/>
      <c r="KZ88" s="63"/>
      <c r="LA88" s="63"/>
      <c r="LB88" s="187"/>
      <c r="LC88" s="88"/>
      <c r="LD88" s="63"/>
      <c r="LE88" s="63"/>
      <c r="LF88" s="187"/>
      <c r="LG88" s="88">
        <v>850</v>
      </c>
      <c r="LH88" s="63">
        <v>600</v>
      </c>
      <c r="LI88" s="63">
        <v>1363.77</v>
      </c>
      <c r="LJ88" s="187">
        <v>1343.93</v>
      </c>
      <c r="LK88" s="88"/>
      <c r="LL88" s="63"/>
      <c r="LM88" s="63"/>
      <c r="LN88" s="187"/>
      <c r="LO88" s="88">
        <v>700</v>
      </c>
      <c r="LP88" s="63">
        <v>140</v>
      </c>
      <c r="LQ88" s="63">
        <v>755.54</v>
      </c>
      <c r="LR88" s="187">
        <v>745</v>
      </c>
      <c r="LS88" s="88"/>
      <c r="LT88" s="63"/>
      <c r="LU88" s="63"/>
      <c r="LV88" s="187"/>
      <c r="LW88" s="88"/>
      <c r="LX88" s="63"/>
      <c r="LY88" s="63">
        <v>1970.26</v>
      </c>
      <c r="LZ88" s="187">
        <v>1838.14</v>
      </c>
      <c r="MA88" s="88"/>
      <c r="MB88" s="63"/>
      <c r="MC88" s="63"/>
      <c r="MD88" s="187"/>
      <c r="ME88" s="88"/>
      <c r="MF88" s="63"/>
      <c r="MG88" s="63">
        <v>2776.1</v>
      </c>
      <c r="MH88" s="187">
        <v>2883.59</v>
      </c>
      <c r="MI88" s="88"/>
      <c r="MJ88" s="63"/>
      <c r="MK88" s="63"/>
      <c r="ML88" s="187"/>
      <c r="MM88" s="88"/>
      <c r="MN88" s="63"/>
      <c r="MO88" s="63">
        <v>136</v>
      </c>
      <c r="MP88" s="187">
        <v>0</v>
      </c>
      <c r="MQ88" s="88"/>
      <c r="MR88" s="63"/>
      <c r="MS88" s="63"/>
      <c r="MT88" s="187"/>
      <c r="MU88" s="88"/>
      <c r="MV88" s="63"/>
      <c r="MW88" s="63"/>
      <c r="MX88" s="187"/>
      <c r="MY88" s="88"/>
      <c r="MZ88" s="63"/>
      <c r="NA88" s="63"/>
      <c r="NB88" s="187"/>
      <c r="NC88" s="88">
        <v>450</v>
      </c>
      <c r="ND88" s="63">
        <v>450</v>
      </c>
      <c r="NE88" s="63">
        <v>3028.09</v>
      </c>
      <c r="NF88" s="187">
        <f>3026.26+11.16</f>
        <v>3037.42</v>
      </c>
      <c r="NG88" s="88"/>
      <c r="NH88" s="63"/>
      <c r="NI88" s="63"/>
      <c r="NJ88" s="187"/>
      <c r="NK88" s="88"/>
      <c r="NL88" s="63"/>
      <c r="NM88" s="63"/>
      <c r="NN88" s="187"/>
      <c r="NO88" s="88"/>
      <c r="NP88" s="63"/>
      <c r="NQ88" s="63"/>
      <c r="NR88" s="187"/>
      <c r="NS88" s="88"/>
      <c r="NT88" s="63"/>
      <c r="NU88" s="63"/>
      <c r="NV88" s="187"/>
      <c r="NW88" s="88"/>
      <c r="NX88" s="63"/>
      <c r="NY88" s="63"/>
      <c r="NZ88" s="187"/>
      <c r="OA88" s="88"/>
      <c r="OB88" s="63"/>
      <c r="OC88" s="63"/>
      <c r="OD88" s="63"/>
      <c r="OE88" s="88"/>
      <c r="OF88" s="63"/>
      <c r="OG88" s="63"/>
      <c r="OH88" s="63"/>
      <c r="OI88" s="88"/>
      <c r="OJ88" s="63"/>
      <c r="OK88" s="63"/>
      <c r="OL88" s="63"/>
      <c r="OM88" s="88"/>
      <c r="ON88" s="63"/>
      <c r="OO88" s="63"/>
      <c r="OP88" s="63"/>
      <c r="OQ88" s="198"/>
      <c r="OR88" s="63"/>
      <c r="OS88" s="63"/>
      <c r="OT88" s="63"/>
      <c r="OU88" s="88"/>
      <c r="OV88" s="63"/>
      <c r="OW88" s="63"/>
      <c r="OX88" s="63"/>
      <c r="OY88" s="198"/>
      <c r="OZ88" s="63"/>
      <c r="PA88" s="63"/>
      <c r="PB88" s="63"/>
      <c r="PC88" s="88"/>
      <c r="PD88" s="63"/>
      <c r="PE88" s="63"/>
      <c r="PF88" s="63"/>
      <c r="PG88" s="198"/>
      <c r="PH88" s="63"/>
      <c r="PI88" s="63"/>
      <c r="PJ88" s="63"/>
      <c r="PK88" s="88"/>
      <c r="PL88" s="63"/>
      <c r="PM88" s="63"/>
      <c r="PN88" s="63"/>
      <c r="PO88" s="198"/>
      <c r="PP88" s="63"/>
      <c r="PQ88" s="63"/>
      <c r="PR88" s="63"/>
      <c r="PS88" s="88"/>
      <c r="PT88" s="63"/>
      <c r="PU88" s="63"/>
      <c r="PV88" s="63"/>
      <c r="PW88" s="198"/>
      <c r="PX88" s="63"/>
      <c r="PY88" s="63"/>
      <c r="PZ88" s="63"/>
      <c r="QA88" s="88"/>
      <c r="QB88" s="63"/>
      <c r="QC88" s="63"/>
      <c r="QD88" s="63"/>
      <c r="QE88" s="198"/>
      <c r="QF88" s="63"/>
      <c r="QG88" s="63"/>
      <c r="QH88" s="63"/>
      <c r="QI88" s="88"/>
      <c r="QJ88" s="63"/>
      <c r="QK88" s="63"/>
      <c r="QL88" s="63"/>
      <c r="QM88" s="198"/>
      <c r="QN88" s="63"/>
      <c r="QO88" s="63"/>
      <c r="QP88" s="63"/>
      <c r="QQ88" s="198"/>
      <c r="QR88" s="63"/>
      <c r="QS88" s="63"/>
      <c r="QT88" s="63"/>
      <c r="QU88" s="198"/>
      <c r="QV88" s="63"/>
      <c r="QW88" s="63"/>
      <c r="QX88" s="63"/>
      <c r="QY88" s="198"/>
      <c r="QZ88" s="63">
        <v>400</v>
      </c>
      <c r="RA88" s="63">
        <v>791.16</v>
      </c>
      <c r="RB88" s="63">
        <v>755.12</v>
      </c>
      <c r="RC88" s="88"/>
      <c r="RD88" s="63"/>
      <c r="RE88" s="63"/>
      <c r="RF88" s="63"/>
      <c r="RG88" s="198"/>
      <c r="RH88" s="63"/>
      <c r="RI88" s="63"/>
      <c r="RJ88" s="63"/>
      <c r="RK88" s="88"/>
      <c r="RL88" s="63"/>
      <c r="RM88" s="63"/>
      <c r="RN88" s="63"/>
      <c r="RO88" s="198"/>
      <c r="RP88" s="63"/>
      <c r="RQ88" s="63">
        <v>30.28</v>
      </c>
      <c r="RR88" s="63">
        <v>30.28</v>
      </c>
      <c r="RS88" s="198"/>
      <c r="RT88" s="63"/>
      <c r="RU88" s="63">
        <v>65.05</v>
      </c>
      <c r="RV88" s="63">
        <v>65.05</v>
      </c>
      <c r="RW88" s="63"/>
      <c r="RX88" s="63">
        <v>100</v>
      </c>
      <c r="RY88" s="63">
        <v>81.599999999999994</v>
      </c>
      <c r="RZ88" s="63">
        <v>81.599999999999994</v>
      </c>
      <c r="SA88" s="88"/>
      <c r="SB88" s="63"/>
      <c r="SC88" s="63">
        <v>13.4</v>
      </c>
      <c r="SD88" s="63">
        <v>13.4</v>
      </c>
      <c r="SE88" s="198"/>
      <c r="SF88" s="63"/>
      <c r="SG88" s="63">
        <v>2.4</v>
      </c>
      <c r="SH88" s="63">
        <v>2.4</v>
      </c>
      <c r="SI88" s="198"/>
      <c r="SJ88" s="63"/>
      <c r="SK88" s="63"/>
      <c r="SL88" s="63"/>
      <c r="SM88" s="198"/>
      <c r="SN88" s="63"/>
      <c r="SO88" s="63"/>
      <c r="SP88" s="63"/>
      <c r="SQ88" s="198"/>
      <c r="SR88" s="63"/>
      <c r="SS88" s="63">
        <v>658.7</v>
      </c>
      <c r="ST88" s="63">
        <v>658.7</v>
      </c>
      <c r="SU88" s="198"/>
      <c r="SV88" s="63"/>
      <c r="SW88" s="63"/>
      <c r="SX88" s="63"/>
      <c r="SY88" s="198"/>
      <c r="SZ88" s="63"/>
      <c r="TA88" s="63"/>
      <c r="TB88" s="198"/>
      <c r="TC88" s="198"/>
      <c r="TD88" s="63"/>
      <c r="TE88" s="63"/>
      <c r="TF88" s="63"/>
      <c r="TG88" s="198">
        <v>70</v>
      </c>
      <c r="TH88" s="63">
        <v>70</v>
      </c>
      <c r="TI88" s="63">
        <v>46.85</v>
      </c>
      <c r="TJ88" s="89">
        <v>73.61</v>
      </c>
      <c r="TK88" s="198"/>
      <c r="TL88" s="63"/>
      <c r="TM88" s="63"/>
      <c r="TN88" s="89"/>
      <c r="TO88" s="198"/>
      <c r="TP88" s="63"/>
      <c r="TQ88" s="63"/>
      <c r="TR88" s="89"/>
      <c r="TS88" s="267"/>
      <c r="TT88" s="267"/>
      <c r="TU88" s="267"/>
      <c r="TV88" s="267"/>
      <c r="TW88" s="267"/>
      <c r="TX88" s="267"/>
      <c r="TY88" s="267"/>
    </row>
    <row r="89" spans="1:546" outlineLevel="2" x14ac:dyDescent="0.2">
      <c r="A89" s="101" t="s">
        <v>426</v>
      </c>
      <c r="B89" s="102" t="s">
        <v>427</v>
      </c>
      <c r="C89" s="186">
        <f t="shared" si="2216"/>
        <v>25736</v>
      </c>
      <c r="D89" s="186">
        <f t="shared" si="2217"/>
        <v>21217</v>
      </c>
      <c r="E89" s="186">
        <f t="shared" si="2218"/>
        <v>19318.22</v>
      </c>
      <c r="F89" s="186">
        <f t="shared" si="2219"/>
        <v>19745.849999999995</v>
      </c>
      <c r="G89" s="88"/>
      <c r="H89" s="63"/>
      <c r="I89" s="63"/>
      <c r="J89" s="63"/>
      <c r="K89" s="88">
        <v>3800</v>
      </c>
      <c r="L89" s="63">
        <v>3840</v>
      </c>
      <c r="M89" s="63">
        <v>3207.58</v>
      </c>
      <c r="N89" s="63">
        <v>3116.37</v>
      </c>
      <c r="O89" s="88"/>
      <c r="P89" s="63"/>
      <c r="Q89" s="63"/>
      <c r="R89" s="63"/>
      <c r="S89" s="88"/>
      <c r="T89" s="63"/>
      <c r="U89" s="63"/>
      <c r="V89" s="63"/>
      <c r="W89" s="88"/>
      <c r="X89" s="63"/>
      <c r="Y89" s="63"/>
      <c r="Z89" s="63"/>
      <c r="AA89" s="88"/>
      <c r="AB89" s="63"/>
      <c r="AC89" s="63"/>
      <c r="AD89" s="63"/>
      <c r="AE89" s="88"/>
      <c r="AF89" s="63"/>
      <c r="AG89" s="63"/>
      <c r="AH89" s="63"/>
      <c r="AI89" s="88"/>
      <c r="AJ89" s="63"/>
      <c r="AK89" s="63"/>
      <c r="AL89" s="63"/>
      <c r="AM89" s="88"/>
      <c r="AN89" s="63"/>
      <c r="AO89" s="63"/>
      <c r="AP89" s="63"/>
      <c r="AQ89" s="88"/>
      <c r="AR89" s="63"/>
      <c r="AS89" s="63"/>
      <c r="AT89" s="63"/>
      <c r="AU89" s="88"/>
      <c r="AV89" s="63"/>
      <c r="AW89" s="63"/>
      <c r="AX89" s="63"/>
      <c r="AY89" s="88">
        <v>1300</v>
      </c>
      <c r="AZ89" s="63">
        <v>1300</v>
      </c>
      <c r="BA89" s="63">
        <v>1248.54</v>
      </c>
      <c r="BB89" s="63">
        <v>1294.56</v>
      </c>
      <c r="BC89" s="88"/>
      <c r="BD89" s="63"/>
      <c r="BE89" s="63"/>
      <c r="BF89" s="63"/>
      <c r="BG89" s="88"/>
      <c r="BH89" s="63"/>
      <c r="BI89" s="63"/>
      <c r="BJ89" s="63"/>
      <c r="BK89" s="88"/>
      <c r="BL89" s="63"/>
      <c r="BM89" s="63"/>
      <c r="BN89" s="63"/>
      <c r="BO89" s="88"/>
      <c r="BP89" s="63"/>
      <c r="BQ89" s="63"/>
      <c r="BR89" s="63"/>
      <c r="BS89" s="88"/>
      <c r="BT89" s="63"/>
      <c r="BU89" s="63"/>
      <c r="BV89" s="63"/>
      <c r="BW89" s="88"/>
      <c r="BX89" s="63"/>
      <c r="BY89" s="63"/>
      <c r="BZ89" s="63"/>
      <c r="CA89" s="88"/>
      <c r="CB89" s="63"/>
      <c r="CC89" s="63"/>
      <c r="CD89" s="63"/>
      <c r="CE89" s="88"/>
      <c r="CF89" s="63"/>
      <c r="CG89" s="63"/>
      <c r="CH89" s="63"/>
      <c r="CI89" s="88"/>
      <c r="CJ89" s="63"/>
      <c r="CK89" s="63">
        <v>56.73</v>
      </c>
      <c r="CL89" s="63">
        <v>56.73</v>
      </c>
      <c r="CM89" s="88"/>
      <c r="CN89" s="63"/>
      <c r="CO89" s="63"/>
      <c r="CP89" s="63"/>
      <c r="CQ89" s="88">
        <f>1200+4000</f>
        <v>5200</v>
      </c>
      <c r="CR89" s="63"/>
      <c r="CS89" s="63"/>
      <c r="CT89" s="63"/>
      <c r="CU89" s="88"/>
      <c r="CV89" s="63"/>
      <c r="CW89" s="63"/>
      <c r="CX89" s="63"/>
      <c r="CY89" s="88"/>
      <c r="CZ89" s="63"/>
      <c r="DA89" s="63">
        <v>27.58</v>
      </c>
      <c r="DB89" s="63">
        <v>49.65</v>
      </c>
      <c r="DC89" s="88"/>
      <c r="DD89" s="63"/>
      <c r="DE89" s="63"/>
      <c r="DF89" s="63"/>
      <c r="DG89" s="88">
        <v>1032</v>
      </c>
      <c r="DH89" s="63">
        <v>1032</v>
      </c>
      <c r="DI89" s="63">
        <v>1094.7</v>
      </c>
      <c r="DJ89" s="63">
        <v>1094.7</v>
      </c>
      <c r="DK89" s="88"/>
      <c r="DL89" s="63"/>
      <c r="DM89" s="63"/>
      <c r="DN89" s="63"/>
      <c r="DO89" s="88"/>
      <c r="DP89" s="63"/>
      <c r="DQ89" s="63"/>
      <c r="DR89" s="63"/>
      <c r="DS89" s="88">
        <v>630</v>
      </c>
      <c r="DT89" s="63">
        <v>470</v>
      </c>
      <c r="DU89" s="63">
        <v>365.96</v>
      </c>
      <c r="DV89" s="63">
        <v>418.24</v>
      </c>
      <c r="DW89" s="88"/>
      <c r="DX89" s="63"/>
      <c r="DY89" s="63">
        <v>542.4</v>
      </c>
      <c r="DZ89" s="63">
        <v>542.4</v>
      </c>
      <c r="EA89" s="88"/>
      <c r="EB89" s="63"/>
      <c r="EC89" s="63"/>
      <c r="ED89" s="63"/>
      <c r="EE89" s="88"/>
      <c r="EF89" s="63"/>
      <c r="EG89" s="63">
        <v>52.28</v>
      </c>
      <c r="EH89" s="63">
        <v>52.28</v>
      </c>
      <c r="EI89" s="88"/>
      <c r="EJ89" s="63"/>
      <c r="EK89" s="63"/>
      <c r="EL89" s="63"/>
      <c r="EM89" s="88"/>
      <c r="EN89" s="63"/>
      <c r="EO89" s="63"/>
      <c r="EP89" s="63"/>
      <c r="EQ89" s="88"/>
      <c r="ER89" s="63"/>
      <c r="ES89" s="63"/>
      <c r="ET89" s="63"/>
      <c r="EU89" s="88"/>
      <c r="EV89" s="63"/>
      <c r="EW89" s="63"/>
      <c r="EX89" s="63"/>
      <c r="EY89" s="88"/>
      <c r="EZ89" s="63"/>
      <c r="FA89" s="63"/>
      <c r="FB89" s="63"/>
      <c r="FC89" s="88"/>
      <c r="FD89" s="63"/>
      <c r="FE89" s="63"/>
      <c r="FF89" s="63"/>
      <c r="FG89" s="88"/>
      <c r="FH89" s="63"/>
      <c r="FI89" s="63"/>
      <c r="FJ89" s="63"/>
      <c r="FK89" s="88"/>
      <c r="FL89" s="63"/>
      <c r="FM89" s="63"/>
      <c r="FN89" s="63"/>
      <c r="FO89" s="88"/>
      <c r="FP89" s="63"/>
      <c r="FQ89" s="63"/>
      <c r="FR89" s="63"/>
      <c r="FS89" s="198"/>
      <c r="FT89" s="63"/>
      <c r="FU89" s="63"/>
      <c r="FV89" s="187"/>
      <c r="FW89" s="88"/>
      <c r="FX89" s="63">
        <v>250</v>
      </c>
      <c r="FY89" s="63"/>
      <c r="FZ89" s="187"/>
      <c r="GA89" s="88"/>
      <c r="GB89" s="63"/>
      <c r="GC89" s="63"/>
      <c r="GD89" s="187"/>
      <c r="GE89" s="88"/>
      <c r="GF89" s="63"/>
      <c r="GG89" s="63"/>
      <c r="GH89" s="187"/>
      <c r="GI89" s="117">
        <v>1100</v>
      </c>
      <c r="GJ89" s="63">
        <v>1100</v>
      </c>
      <c r="GK89" s="63">
        <v>1018.3</v>
      </c>
      <c r="GL89" s="187">
        <v>1018.3</v>
      </c>
      <c r="GM89" s="88"/>
      <c r="GN89" s="63"/>
      <c r="GO89" s="63"/>
      <c r="GP89" s="63"/>
      <c r="GQ89" s="88"/>
      <c r="GR89" s="63">
        <v>330</v>
      </c>
      <c r="GS89" s="63"/>
      <c r="GT89" s="63"/>
      <c r="GU89" s="88">
        <v>270</v>
      </c>
      <c r="GV89" s="63">
        <v>270</v>
      </c>
      <c r="GW89" s="63">
        <v>149.28</v>
      </c>
      <c r="GX89" s="63">
        <v>149.28</v>
      </c>
      <c r="GY89" s="88">
        <v>600</v>
      </c>
      <c r="GZ89" s="63">
        <v>550</v>
      </c>
      <c r="HA89" s="63">
        <v>384.42</v>
      </c>
      <c r="HB89" s="63">
        <v>384.42</v>
      </c>
      <c r="HC89" s="88"/>
      <c r="HD89" s="63">
        <v>300</v>
      </c>
      <c r="HE89" s="63">
        <v>291.44</v>
      </c>
      <c r="HF89" s="63">
        <v>294.44</v>
      </c>
      <c r="HG89" s="88"/>
      <c r="HH89" s="63"/>
      <c r="HI89" s="63"/>
      <c r="HJ89" s="63"/>
      <c r="HK89" s="88"/>
      <c r="HL89" s="63"/>
      <c r="HM89" s="63"/>
      <c r="HN89" s="63"/>
      <c r="HO89" s="88"/>
      <c r="HP89" s="63"/>
      <c r="HQ89" s="63"/>
      <c r="HR89" s="63"/>
      <c r="HS89" s="88">
        <v>1000</v>
      </c>
      <c r="HT89" s="63">
        <v>1000</v>
      </c>
      <c r="HU89" s="63">
        <v>1117.92</v>
      </c>
      <c r="HV89" s="63">
        <v>1117.92</v>
      </c>
      <c r="HW89" s="88"/>
      <c r="HX89" s="63"/>
      <c r="HY89" s="63"/>
      <c r="HZ89" s="63"/>
      <c r="IA89" s="88"/>
      <c r="IB89" s="63"/>
      <c r="IC89" s="63"/>
      <c r="ID89" s="63"/>
      <c r="IE89" s="88">
        <v>200</v>
      </c>
      <c r="IF89" s="63">
        <v>200</v>
      </c>
      <c r="IG89" s="63">
        <v>215.95</v>
      </c>
      <c r="IH89" s="63">
        <v>215.95</v>
      </c>
      <c r="II89" s="88">
        <v>50</v>
      </c>
      <c r="IJ89" s="63">
        <v>100</v>
      </c>
      <c r="IK89" s="63">
        <v>88.8</v>
      </c>
      <c r="IL89" s="63">
        <v>88.8</v>
      </c>
      <c r="IM89" s="88"/>
      <c r="IN89" s="63"/>
      <c r="IO89" s="63"/>
      <c r="IP89" s="63"/>
      <c r="IQ89" s="88">
        <v>150</v>
      </c>
      <c r="IR89" s="63">
        <v>320</v>
      </c>
      <c r="IS89" s="63">
        <v>138.04</v>
      </c>
      <c r="IT89" s="63">
        <v>138.04</v>
      </c>
      <c r="IU89" s="88">
        <v>250</v>
      </c>
      <c r="IV89" s="63">
        <v>250</v>
      </c>
      <c r="IW89" s="63">
        <v>322.60000000000002</v>
      </c>
      <c r="IX89" s="63">
        <v>322.60000000000002</v>
      </c>
      <c r="IY89" s="88">
        <v>1200</v>
      </c>
      <c r="IZ89" s="63">
        <v>1200</v>
      </c>
      <c r="JA89" s="63">
        <v>1581.94</v>
      </c>
      <c r="JB89" s="63">
        <v>1585.68</v>
      </c>
      <c r="JC89" s="88">
        <v>689</v>
      </c>
      <c r="JD89" s="63">
        <v>800</v>
      </c>
      <c r="JE89" s="63">
        <v>658.14</v>
      </c>
      <c r="JF89" s="63">
        <v>676.14</v>
      </c>
      <c r="JG89" s="88"/>
      <c r="JH89" s="63"/>
      <c r="JI89" s="63"/>
      <c r="JJ89" s="63"/>
      <c r="JK89" s="88"/>
      <c r="JL89" s="63"/>
      <c r="JM89" s="63"/>
      <c r="JN89" s="63"/>
      <c r="JO89" s="88"/>
      <c r="JP89" s="63"/>
      <c r="JQ89" s="63"/>
      <c r="JR89" s="63"/>
      <c r="JS89" s="88">
        <v>130</v>
      </c>
      <c r="JT89" s="63"/>
      <c r="JU89" s="63"/>
      <c r="JV89" s="63"/>
      <c r="JW89" s="63"/>
      <c r="JX89" s="63"/>
      <c r="JY89" s="63">
        <v>100.44</v>
      </c>
      <c r="JZ89" s="63">
        <v>100.44</v>
      </c>
      <c r="KA89" s="88">
        <v>1000</v>
      </c>
      <c r="KB89" s="63">
        <v>1000</v>
      </c>
      <c r="KC89" s="63">
        <v>876.72</v>
      </c>
      <c r="KD89" s="187">
        <v>876.72</v>
      </c>
      <c r="KE89" s="88">
        <v>900</v>
      </c>
      <c r="KF89" s="63">
        <v>900</v>
      </c>
      <c r="KG89" s="63">
        <v>1008.48</v>
      </c>
      <c r="KH89" s="187">
        <v>1008.48</v>
      </c>
      <c r="KI89" s="88">
        <v>100</v>
      </c>
      <c r="KJ89" s="63">
        <v>250</v>
      </c>
      <c r="KK89" s="63">
        <v>69.02</v>
      </c>
      <c r="KL89" s="187">
        <v>69.02</v>
      </c>
      <c r="KM89" s="88"/>
      <c r="KN89" s="63"/>
      <c r="KO89" s="63"/>
      <c r="KP89" s="187"/>
      <c r="KQ89" s="88">
        <v>250</v>
      </c>
      <c r="KR89" s="63"/>
      <c r="KS89" s="63"/>
      <c r="KT89" s="187"/>
      <c r="KU89" s="88">
        <v>300</v>
      </c>
      <c r="KV89" s="63"/>
      <c r="KW89" s="63"/>
      <c r="KX89" s="187"/>
      <c r="KY89" s="88"/>
      <c r="KZ89" s="63"/>
      <c r="LA89" s="63"/>
      <c r="LB89" s="187"/>
      <c r="LC89" s="88"/>
      <c r="LD89" s="63"/>
      <c r="LE89" s="63"/>
      <c r="LF89" s="187"/>
      <c r="LG89" s="88">
        <v>685</v>
      </c>
      <c r="LH89" s="63">
        <v>685</v>
      </c>
      <c r="LI89" s="63">
        <v>460.8</v>
      </c>
      <c r="LJ89" s="187">
        <v>460.8</v>
      </c>
      <c r="LK89" s="88"/>
      <c r="LL89" s="63"/>
      <c r="LM89" s="63"/>
      <c r="LN89" s="187"/>
      <c r="LO89" s="88">
        <v>450</v>
      </c>
      <c r="LP89" s="63">
        <v>450</v>
      </c>
      <c r="LQ89" s="63">
        <v>264.58</v>
      </c>
      <c r="LR89" s="187">
        <v>264.58</v>
      </c>
      <c r="LS89" s="88"/>
      <c r="LT89" s="63"/>
      <c r="LU89" s="63"/>
      <c r="LV89" s="187"/>
      <c r="LW89" s="88"/>
      <c r="LX89" s="63"/>
      <c r="LY89" s="63">
        <v>391.11</v>
      </c>
      <c r="LZ89" s="187">
        <v>521.48</v>
      </c>
      <c r="MA89" s="88"/>
      <c r="MB89" s="63"/>
      <c r="MC89" s="63"/>
      <c r="MD89" s="187"/>
      <c r="ME89" s="88">
        <f>1500-300</f>
        <v>1200</v>
      </c>
      <c r="MF89" s="63">
        <v>1500</v>
      </c>
      <c r="MG89" s="63">
        <v>656.36</v>
      </c>
      <c r="MH89" s="187">
        <v>656.36</v>
      </c>
      <c r="MI89" s="88"/>
      <c r="MJ89" s="63"/>
      <c r="MK89" s="63"/>
      <c r="ML89" s="187"/>
      <c r="MM89" s="88"/>
      <c r="MN89" s="63"/>
      <c r="MO89" s="63"/>
      <c r="MP89" s="187"/>
      <c r="MQ89" s="88"/>
      <c r="MR89" s="63"/>
      <c r="MS89" s="63"/>
      <c r="MT89" s="187"/>
      <c r="MU89" s="88"/>
      <c r="MV89" s="63"/>
      <c r="MW89" s="63"/>
      <c r="MX89" s="187"/>
      <c r="MY89" s="88"/>
      <c r="MZ89" s="63"/>
      <c r="NA89" s="63"/>
      <c r="NB89" s="187"/>
      <c r="NC89" s="88">
        <v>1800</v>
      </c>
      <c r="ND89" s="63">
        <v>1550</v>
      </c>
      <c r="NE89" s="63">
        <v>1729.45</v>
      </c>
      <c r="NF89" s="187">
        <f>1874.5+32.12</f>
        <v>1906.62</v>
      </c>
      <c r="NG89" s="88"/>
      <c r="NH89" s="63"/>
      <c r="NI89" s="63"/>
      <c r="NJ89" s="187"/>
      <c r="NK89" s="88"/>
      <c r="NL89" s="63"/>
      <c r="NM89" s="63"/>
      <c r="NN89" s="187"/>
      <c r="NO89" s="88"/>
      <c r="NP89" s="63"/>
      <c r="NQ89" s="63"/>
      <c r="NR89" s="187"/>
      <c r="NS89" s="88"/>
      <c r="NT89" s="63"/>
      <c r="NU89" s="63"/>
      <c r="NV89" s="187"/>
      <c r="NW89" s="88"/>
      <c r="NX89" s="63"/>
      <c r="NY89" s="63"/>
      <c r="NZ89" s="187"/>
      <c r="OA89" s="88"/>
      <c r="OB89" s="63"/>
      <c r="OC89" s="63"/>
      <c r="OD89" s="63"/>
      <c r="OE89" s="88"/>
      <c r="OF89" s="63"/>
      <c r="OG89" s="63"/>
      <c r="OH89" s="63"/>
      <c r="OI89" s="88"/>
      <c r="OJ89" s="63"/>
      <c r="OK89" s="63"/>
      <c r="OL89" s="63"/>
      <c r="OM89" s="88"/>
      <c r="ON89" s="63"/>
      <c r="OO89" s="63"/>
      <c r="OP89" s="63"/>
      <c r="OQ89" s="198"/>
      <c r="OR89" s="63"/>
      <c r="OS89" s="63"/>
      <c r="OT89" s="63"/>
      <c r="OU89" s="88"/>
      <c r="OV89" s="63"/>
      <c r="OW89" s="63"/>
      <c r="OX89" s="63"/>
      <c r="OY89" s="198"/>
      <c r="OZ89" s="63"/>
      <c r="PA89" s="63"/>
      <c r="PB89" s="63"/>
      <c r="PC89" s="88"/>
      <c r="PD89" s="63"/>
      <c r="PE89" s="63"/>
      <c r="PF89" s="63"/>
      <c r="PG89" s="198"/>
      <c r="PH89" s="63"/>
      <c r="PI89" s="63"/>
      <c r="PJ89" s="63"/>
      <c r="PK89" s="88"/>
      <c r="PL89" s="63"/>
      <c r="PM89" s="63"/>
      <c r="PN89" s="63"/>
      <c r="PO89" s="198"/>
      <c r="PP89" s="63"/>
      <c r="PQ89" s="63"/>
      <c r="PR89" s="63"/>
      <c r="PS89" s="88"/>
      <c r="PT89" s="63"/>
      <c r="PU89" s="63"/>
      <c r="PV89" s="63"/>
      <c r="PW89" s="198"/>
      <c r="PX89" s="63"/>
      <c r="PY89" s="63"/>
      <c r="PZ89" s="63"/>
      <c r="QA89" s="88"/>
      <c r="QB89" s="63"/>
      <c r="QC89" s="63"/>
      <c r="QD89" s="63"/>
      <c r="QE89" s="198"/>
      <c r="QF89" s="63"/>
      <c r="QG89" s="63"/>
      <c r="QH89" s="63"/>
      <c r="QI89" s="88"/>
      <c r="QJ89" s="63"/>
      <c r="QK89" s="63"/>
      <c r="QL89" s="63"/>
      <c r="QM89" s="198"/>
      <c r="QN89" s="63"/>
      <c r="QO89" s="63"/>
      <c r="QP89" s="63"/>
      <c r="QQ89" s="198"/>
      <c r="QR89" s="63"/>
      <c r="QS89" s="63"/>
      <c r="QT89" s="63"/>
      <c r="QU89" s="198"/>
      <c r="QV89" s="63"/>
      <c r="QW89" s="63"/>
      <c r="QX89" s="63"/>
      <c r="QY89" s="198"/>
      <c r="QZ89" s="63">
        <v>120</v>
      </c>
      <c r="RA89" s="63">
        <v>36</v>
      </c>
      <c r="RB89" s="63">
        <v>36</v>
      </c>
      <c r="RC89" s="88"/>
      <c r="RD89" s="63"/>
      <c r="RE89" s="63"/>
      <c r="RF89" s="63"/>
      <c r="RG89" s="198"/>
      <c r="RH89" s="63"/>
      <c r="RI89" s="63"/>
      <c r="RJ89" s="63"/>
      <c r="RK89" s="88"/>
      <c r="RL89" s="63"/>
      <c r="RM89" s="63"/>
      <c r="RN89" s="63"/>
      <c r="RO89" s="198"/>
      <c r="RP89" s="63"/>
      <c r="RQ89" s="63"/>
      <c r="RR89" s="63"/>
      <c r="RS89" s="198"/>
      <c r="RT89" s="63"/>
      <c r="RU89" s="63">
        <v>49.21</v>
      </c>
      <c r="RV89" s="63">
        <v>49.21</v>
      </c>
      <c r="RW89" s="63"/>
      <c r="RX89" s="63"/>
      <c r="RY89" s="63"/>
      <c r="RZ89" s="63"/>
      <c r="SA89" s="88"/>
      <c r="SB89" s="63"/>
      <c r="SC89" s="63"/>
      <c r="SD89" s="63"/>
      <c r="SE89" s="198">
        <v>550</v>
      </c>
      <c r="SF89" s="63">
        <v>550</v>
      </c>
      <c r="SG89" s="63">
        <v>538.77</v>
      </c>
      <c r="SH89" s="63">
        <v>538.77</v>
      </c>
      <c r="SI89" s="198"/>
      <c r="SJ89" s="63"/>
      <c r="SK89" s="63"/>
      <c r="SL89" s="63"/>
      <c r="SM89" s="198"/>
      <c r="SN89" s="63"/>
      <c r="SO89" s="63"/>
      <c r="SP89" s="63"/>
      <c r="SQ89" s="198"/>
      <c r="SR89" s="63"/>
      <c r="SS89" s="63"/>
      <c r="ST89" s="63"/>
      <c r="SU89" s="198"/>
      <c r="SV89" s="63"/>
      <c r="SW89" s="63"/>
      <c r="SX89" s="63"/>
      <c r="SY89" s="198"/>
      <c r="SZ89" s="63"/>
      <c r="TA89" s="63"/>
      <c r="TB89" s="198"/>
      <c r="TC89" s="198"/>
      <c r="TD89" s="63"/>
      <c r="TE89" s="63"/>
      <c r="TF89" s="63"/>
      <c r="TG89" s="198">
        <v>900</v>
      </c>
      <c r="TH89" s="63">
        <v>900</v>
      </c>
      <c r="TI89" s="63">
        <v>574.67999999999995</v>
      </c>
      <c r="TJ89" s="89">
        <v>640.87</v>
      </c>
      <c r="TK89" s="198"/>
      <c r="TL89" s="63"/>
      <c r="TM89" s="63"/>
      <c r="TN89" s="89"/>
      <c r="TO89" s="198"/>
      <c r="TP89" s="63"/>
      <c r="TQ89" s="63"/>
      <c r="TR89" s="89"/>
      <c r="TS89" s="267"/>
      <c r="TT89" s="267"/>
      <c r="TU89" s="267"/>
      <c r="TV89" s="267"/>
      <c r="TW89" s="267"/>
      <c r="TX89" s="267"/>
      <c r="TY89" s="267"/>
    </row>
    <row r="90" spans="1:546" outlineLevel="2" x14ac:dyDescent="0.2">
      <c r="A90" s="101" t="s">
        <v>428</v>
      </c>
      <c r="B90" s="102" t="s">
        <v>429</v>
      </c>
      <c r="C90" s="186">
        <f t="shared" si="2216"/>
        <v>82525</v>
      </c>
      <c r="D90" s="186">
        <f t="shared" si="2217"/>
        <v>64913</v>
      </c>
      <c r="E90" s="186">
        <f t="shared" si="2218"/>
        <v>67964.44</v>
      </c>
      <c r="F90" s="186">
        <f t="shared" si="2219"/>
        <v>88079.89999999998</v>
      </c>
      <c r="G90" s="88"/>
      <c r="H90" s="63"/>
      <c r="I90" s="63"/>
      <c r="J90" s="63"/>
      <c r="K90" s="88">
        <f>5000-2000</f>
        <v>3000</v>
      </c>
      <c r="L90" s="63">
        <v>1200</v>
      </c>
      <c r="M90" s="63">
        <v>9881.4500000000007</v>
      </c>
      <c r="N90" s="63">
        <v>1788.65</v>
      </c>
      <c r="O90" s="88"/>
      <c r="P90" s="63"/>
      <c r="Q90" s="63"/>
      <c r="R90" s="63"/>
      <c r="S90" s="88"/>
      <c r="T90" s="63"/>
      <c r="U90" s="63"/>
      <c r="V90" s="63"/>
      <c r="W90" s="88"/>
      <c r="X90" s="63"/>
      <c r="Y90" s="63"/>
      <c r="Z90" s="63"/>
      <c r="AA90" s="88"/>
      <c r="AB90" s="63"/>
      <c r="AC90" s="63"/>
      <c r="AD90" s="63"/>
      <c r="AE90" s="88"/>
      <c r="AF90" s="63"/>
      <c r="AG90" s="63"/>
      <c r="AH90" s="63"/>
      <c r="AI90" s="88"/>
      <c r="AJ90" s="63"/>
      <c r="AK90" s="63"/>
      <c r="AL90" s="63"/>
      <c r="AM90" s="88"/>
      <c r="AN90" s="63"/>
      <c r="AO90" s="63"/>
      <c r="AP90" s="63"/>
      <c r="AQ90" s="88"/>
      <c r="AR90" s="63"/>
      <c r="AS90" s="63"/>
      <c r="AT90" s="63"/>
      <c r="AU90" s="88"/>
      <c r="AV90" s="63"/>
      <c r="AW90" s="63"/>
      <c r="AX90" s="63"/>
      <c r="AY90" s="88">
        <f>6000-2000</f>
        <v>4000</v>
      </c>
      <c r="AZ90" s="63">
        <v>1000</v>
      </c>
      <c r="BA90" s="63">
        <v>1744.6</v>
      </c>
      <c r="BB90" s="63">
        <v>1744.6</v>
      </c>
      <c r="BC90" s="88"/>
      <c r="BD90" s="63"/>
      <c r="BE90" s="63"/>
      <c r="BF90" s="63"/>
      <c r="BG90" s="88"/>
      <c r="BH90" s="63"/>
      <c r="BI90" s="63"/>
      <c r="BJ90" s="63"/>
      <c r="BK90" s="88"/>
      <c r="BL90" s="63"/>
      <c r="BM90" s="63"/>
      <c r="BN90" s="63"/>
      <c r="BO90" s="88"/>
      <c r="BP90" s="63"/>
      <c r="BQ90" s="63"/>
      <c r="BR90" s="63"/>
      <c r="BS90" s="88"/>
      <c r="BT90" s="63"/>
      <c r="BU90" s="63"/>
      <c r="BV90" s="63"/>
      <c r="BW90" s="88"/>
      <c r="BX90" s="63"/>
      <c r="BY90" s="63"/>
      <c r="BZ90" s="63"/>
      <c r="CA90" s="88"/>
      <c r="CB90" s="63"/>
      <c r="CC90" s="63"/>
      <c r="CD90" s="63"/>
      <c r="CE90" s="88"/>
      <c r="CF90" s="63"/>
      <c r="CG90" s="63"/>
      <c r="CH90" s="63"/>
      <c r="CI90" s="88"/>
      <c r="CJ90" s="63"/>
      <c r="CK90" s="63"/>
      <c r="CL90" s="63"/>
      <c r="CM90" s="88"/>
      <c r="CN90" s="63"/>
      <c r="CO90" s="63">
        <v>3798.54</v>
      </c>
      <c r="CP90" s="63">
        <v>31278.54</v>
      </c>
      <c r="CQ90" s="88">
        <v>2500</v>
      </c>
      <c r="CR90" s="63"/>
      <c r="CS90" s="63">
        <v>11556</v>
      </c>
      <c r="CT90" s="63">
        <v>11556</v>
      </c>
      <c r="CU90" s="88"/>
      <c r="CV90" s="63"/>
      <c r="CW90" s="63"/>
      <c r="CX90" s="63"/>
      <c r="CY90" s="88"/>
      <c r="CZ90" s="63"/>
      <c r="DA90" s="63"/>
      <c r="DB90" s="63"/>
      <c r="DC90" s="88"/>
      <c r="DD90" s="63"/>
      <c r="DE90" s="63"/>
      <c r="DF90" s="63"/>
      <c r="DG90" s="88">
        <v>150</v>
      </c>
      <c r="DH90" s="63">
        <v>150</v>
      </c>
      <c r="DI90" s="63">
        <v>0</v>
      </c>
      <c r="DJ90" s="63">
        <v>0</v>
      </c>
      <c r="DK90" s="88"/>
      <c r="DL90" s="63"/>
      <c r="DM90" s="63"/>
      <c r="DN90" s="63"/>
      <c r="DO90" s="88"/>
      <c r="DP90" s="63"/>
      <c r="DQ90" s="63"/>
      <c r="DR90" s="63"/>
      <c r="DS90" s="88"/>
      <c r="DT90" s="63"/>
      <c r="DU90" s="63"/>
      <c r="DV90" s="63"/>
      <c r="DW90" s="88"/>
      <c r="DX90" s="63"/>
      <c r="DY90" s="63"/>
      <c r="DZ90" s="63"/>
      <c r="EA90" s="88"/>
      <c r="EB90" s="63"/>
      <c r="EC90" s="63"/>
      <c r="ED90" s="63"/>
      <c r="EE90" s="88"/>
      <c r="EF90" s="63"/>
      <c r="EG90" s="63"/>
      <c r="EH90" s="63"/>
      <c r="EI90" s="88"/>
      <c r="EJ90" s="63"/>
      <c r="EK90" s="63">
        <v>46.55</v>
      </c>
      <c r="EL90" s="63">
        <v>46.55</v>
      </c>
      <c r="EM90" s="88">
        <v>8000</v>
      </c>
      <c r="EN90" s="63">
        <v>8300</v>
      </c>
      <c r="EO90" s="63">
        <v>2330.8000000000002</v>
      </c>
      <c r="EP90" s="63">
        <v>6674.4</v>
      </c>
      <c r="EQ90" s="88"/>
      <c r="ER90" s="63"/>
      <c r="ES90" s="63"/>
      <c r="ET90" s="63"/>
      <c r="EU90" s="88"/>
      <c r="EV90" s="63"/>
      <c r="EW90" s="63"/>
      <c r="EX90" s="63"/>
      <c r="EY90" s="88"/>
      <c r="EZ90" s="63"/>
      <c r="FA90" s="63"/>
      <c r="FB90" s="63"/>
      <c r="FC90" s="88"/>
      <c r="FD90" s="63"/>
      <c r="FE90" s="63">
        <v>39.25</v>
      </c>
      <c r="FF90" s="63">
        <v>39.25</v>
      </c>
      <c r="FG90" s="88"/>
      <c r="FH90" s="63"/>
      <c r="FI90" s="63"/>
      <c r="FJ90" s="63"/>
      <c r="FK90" s="88"/>
      <c r="FL90" s="63"/>
      <c r="FM90" s="63"/>
      <c r="FN90" s="63"/>
      <c r="FO90" s="88"/>
      <c r="FP90" s="63"/>
      <c r="FQ90" s="63"/>
      <c r="FR90" s="63"/>
      <c r="FS90" s="198"/>
      <c r="FT90" s="63"/>
      <c r="FU90" s="63"/>
      <c r="FV90" s="187"/>
      <c r="FW90" s="88">
        <v>500</v>
      </c>
      <c r="FX90" s="63">
        <v>1000</v>
      </c>
      <c r="FY90" s="63"/>
      <c r="FZ90" s="187"/>
      <c r="GA90" s="88">
        <f>1800+2500</f>
        <v>4300</v>
      </c>
      <c r="GB90" s="63"/>
      <c r="GC90" s="63"/>
      <c r="GD90" s="187"/>
      <c r="GE90" s="88"/>
      <c r="GF90" s="63"/>
      <c r="GG90" s="63"/>
      <c r="GH90" s="187"/>
      <c r="GI90" s="117">
        <v>4900</v>
      </c>
      <c r="GJ90" s="63">
        <v>1000</v>
      </c>
      <c r="GK90" s="63">
        <v>5250</v>
      </c>
      <c r="GL90" s="187">
        <v>5250</v>
      </c>
      <c r="GM90" s="88"/>
      <c r="GN90" s="63"/>
      <c r="GO90" s="63"/>
      <c r="GP90" s="63"/>
      <c r="GQ90" s="88"/>
      <c r="GR90" s="63"/>
      <c r="GS90" s="63"/>
      <c r="GT90" s="63"/>
      <c r="GU90" s="88"/>
      <c r="GV90" s="63"/>
      <c r="GW90" s="63"/>
      <c r="GX90" s="63"/>
      <c r="GY90" s="88">
        <v>100</v>
      </c>
      <c r="GZ90" s="63">
        <v>100</v>
      </c>
      <c r="HA90" s="63"/>
      <c r="HB90" s="63"/>
      <c r="HC90" s="88">
        <v>1500</v>
      </c>
      <c r="HD90" s="63">
        <v>2000</v>
      </c>
      <c r="HE90" s="63"/>
      <c r="HF90" s="63"/>
      <c r="HG90" s="88">
        <v>700</v>
      </c>
      <c r="HH90" s="63">
        <v>250</v>
      </c>
      <c r="HI90" s="63"/>
      <c r="HJ90" s="63"/>
      <c r="HK90" s="88"/>
      <c r="HL90" s="63"/>
      <c r="HM90" s="63"/>
      <c r="HN90" s="63"/>
      <c r="HO90" s="88">
        <v>450</v>
      </c>
      <c r="HP90" s="63">
        <v>500</v>
      </c>
      <c r="HQ90" s="63"/>
      <c r="HR90" s="63"/>
      <c r="HS90" s="88">
        <v>500</v>
      </c>
      <c r="HT90" s="63">
        <v>3000</v>
      </c>
      <c r="HU90" s="63">
        <v>639.47</v>
      </c>
      <c r="HV90" s="63">
        <v>639.47</v>
      </c>
      <c r="HW90" s="88"/>
      <c r="HX90" s="63"/>
      <c r="HY90" s="63"/>
      <c r="HZ90" s="63"/>
      <c r="IA90" s="88"/>
      <c r="IB90" s="63"/>
      <c r="IC90" s="63"/>
      <c r="ID90" s="63"/>
      <c r="IE90" s="88">
        <v>250</v>
      </c>
      <c r="IF90" s="63">
        <v>300</v>
      </c>
      <c r="IG90" s="63"/>
      <c r="IH90" s="63"/>
      <c r="II90" s="88">
        <v>400</v>
      </c>
      <c r="IJ90" s="63">
        <v>400</v>
      </c>
      <c r="IK90" s="63"/>
      <c r="IL90" s="63"/>
      <c r="IM90" s="88">
        <f>6000-3000</f>
        <v>3000</v>
      </c>
      <c r="IN90" s="63">
        <v>200</v>
      </c>
      <c r="IO90" s="63"/>
      <c r="IP90" s="63"/>
      <c r="IQ90" s="88"/>
      <c r="IR90" s="63"/>
      <c r="IS90" s="63"/>
      <c r="IT90" s="63"/>
      <c r="IU90" s="88"/>
      <c r="IV90" s="63"/>
      <c r="IW90" s="63"/>
      <c r="IX90" s="63"/>
      <c r="IY90" s="88">
        <v>3000</v>
      </c>
      <c r="IZ90" s="63">
        <v>3000</v>
      </c>
      <c r="JA90" s="63">
        <v>54</v>
      </c>
      <c r="JB90" s="63">
        <v>54</v>
      </c>
      <c r="JC90" s="88">
        <f>3000+1000</f>
        <v>4000</v>
      </c>
      <c r="JD90" s="63">
        <v>10563</v>
      </c>
      <c r="JE90" s="63">
        <v>2239.1999999999998</v>
      </c>
      <c r="JF90" s="63">
        <v>0</v>
      </c>
      <c r="JG90" s="88"/>
      <c r="JH90" s="63"/>
      <c r="JI90" s="63"/>
      <c r="JJ90" s="63"/>
      <c r="JK90" s="88"/>
      <c r="JL90" s="63"/>
      <c r="JM90" s="63"/>
      <c r="JN90" s="63"/>
      <c r="JO90" s="88"/>
      <c r="JP90" s="63"/>
      <c r="JQ90" s="63"/>
      <c r="JR90" s="63"/>
      <c r="JS90" s="88"/>
      <c r="JT90" s="63"/>
      <c r="JU90" s="63"/>
      <c r="JV90" s="63"/>
      <c r="JW90" s="63"/>
      <c r="JX90" s="63"/>
      <c r="JY90" s="63"/>
      <c r="JZ90" s="63"/>
      <c r="KA90" s="88">
        <v>4000</v>
      </c>
      <c r="KB90" s="63">
        <v>4000</v>
      </c>
      <c r="KC90" s="63">
        <v>1068.67</v>
      </c>
      <c r="KD90" s="187">
        <v>1068.67</v>
      </c>
      <c r="KE90" s="88">
        <v>2000</v>
      </c>
      <c r="KF90" s="63">
        <v>2000</v>
      </c>
      <c r="KG90" s="63">
        <v>213.58</v>
      </c>
      <c r="KH90" s="187">
        <v>213.58</v>
      </c>
      <c r="KI90" s="88"/>
      <c r="KJ90" s="63">
        <v>500</v>
      </c>
      <c r="KK90" s="63">
        <v>182.94</v>
      </c>
      <c r="KL90" s="187">
        <v>182.94</v>
      </c>
      <c r="KM90" s="88"/>
      <c r="KN90" s="63"/>
      <c r="KO90" s="63"/>
      <c r="KP90" s="187"/>
      <c r="KQ90" s="88">
        <v>7500</v>
      </c>
      <c r="KR90" s="63"/>
      <c r="KS90" s="63">
        <v>99.6</v>
      </c>
      <c r="KT90" s="187">
        <v>99.6</v>
      </c>
      <c r="KU90" s="88">
        <v>2000</v>
      </c>
      <c r="KV90" s="63"/>
      <c r="KW90" s="63"/>
      <c r="KX90" s="187"/>
      <c r="KY90" s="88"/>
      <c r="KZ90" s="63"/>
      <c r="LA90" s="63"/>
      <c r="LB90" s="187"/>
      <c r="LC90" s="88"/>
      <c r="LD90" s="63"/>
      <c r="LE90" s="63"/>
      <c r="LF90" s="187"/>
      <c r="LG90" s="88">
        <v>300</v>
      </c>
      <c r="LH90" s="63"/>
      <c r="LI90" s="63"/>
      <c r="LJ90" s="187"/>
      <c r="LK90" s="88"/>
      <c r="LL90" s="63"/>
      <c r="LM90" s="63"/>
      <c r="LN90" s="187"/>
      <c r="LO90" s="88">
        <v>1000</v>
      </c>
      <c r="LP90" s="63">
        <v>5500</v>
      </c>
      <c r="LQ90" s="63">
        <v>3465.96</v>
      </c>
      <c r="LR90" s="187">
        <v>3465.96</v>
      </c>
      <c r="LS90" s="88"/>
      <c r="LT90" s="63"/>
      <c r="LU90" s="63"/>
      <c r="LV90" s="187"/>
      <c r="LW90" s="88"/>
      <c r="LX90" s="63">
        <v>5000</v>
      </c>
      <c r="LY90" s="63">
        <v>8893.14</v>
      </c>
      <c r="LZ90" s="187">
        <v>6035.34</v>
      </c>
      <c r="MA90" s="88"/>
      <c r="MB90" s="63"/>
      <c r="MC90" s="63"/>
      <c r="MD90" s="187"/>
      <c r="ME90" s="88">
        <f>10000-2000</f>
        <v>8000</v>
      </c>
      <c r="MF90" s="63">
        <v>7000</v>
      </c>
      <c r="MG90" s="63">
        <v>4025.64</v>
      </c>
      <c r="MH90" s="187">
        <v>4025.64</v>
      </c>
      <c r="MI90" s="88"/>
      <c r="MJ90" s="63"/>
      <c r="MK90" s="63"/>
      <c r="ML90" s="187"/>
      <c r="MM90" s="88"/>
      <c r="MN90" s="63"/>
      <c r="MO90" s="63">
        <v>131.9</v>
      </c>
      <c r="MP90" s="187">
        <v>131.9</v>
      </c>
      <c r="MQ90" s="88"/>
      <c r="MR90" s="63"/>
      <c r="MS90" s="63"/>
      <c r="MT90" s="187"/>
      <c r="MU90" s="88"/>
      <c r="MV90" s="63"/>
      <c r="MW90" s="63"/>
      <c r="MX90" s="187"/>
      <c r="MY90" s="88"/>
      <c r="MZ90" s="63"/>
      <c r="NA90" s="63"/>
      <c r="NB90" s="187"/>
      <c r="NC90" s="88">
        <v>10000</v>
      </c>
      <c r="ND90" s="63">
        <v>5000</v>
      </c>
      <c r="NE90" s="63">
        <v>4559.2</v>
      </c>
      <c r="NF90" s="187">
        <v>4636.93</v>
      </c>
      <c r="NG90" s="88"/>
      <c r="NH90" s="63"/>
      <c r="NI90" s="63"/>
      <c r="NJ90" s="187"/>
      <c r="NK90" s="88"/>
      <c r="NL90" s="63"/>
      <c r="NM90" s="63"/>
      <c r="NN90" s="187"/>
      <c r="NO90" s="88"/>
      <c r="NP90" s="63"/>
      <c r="NQ90" s="63"/>
      <c r="NR90" s="187"/>
      <c r="NS90" s="88">
        <v>200</v>
      </c>
      <c r="NT90" s="63">
        <v>200</v>
      </c>
      <c r="NU90" s="63">
        <v>187.3</v>
      </c>
      <c r="NV90" s="187">
        <v>187.3</v>
      </c>
      <c r="NW90" s="88"/>
      <c r="NX90" s="63"/>
      <c r="NY90" s="63"/>
      <c r="NZ90" s="187"/>
      <c r="OA90" s="88"/>
      <c r="OB90" s="63"/>
      <c r="OC90" s="63"/>
      <c r="OD90" s="63"/>
      <c r="OE90" s="88"/>
      <c r="OF90" s="63"/>
      <c r="OG90" s="63"/>
      <c r="OH90" s="63"/>
      <c r="OI90" s="88"/>
      <c r="OJ90" s="63"/>
      <c r="OK90" s="63"/>
      <c r="OL90" s="63"/>
      <c r="OM90" s="88"/>
      <c r="ON90" s="63"/>
      <c r="OO90" s="63"/>
      <c r="OP90" s="63"/>
      <c r="OQ90" s="198"/>
      <c r="OR90" s="63"/>
      <c r="OS90" s="63"/>
      <c r="OT90" s="63"/>
      <c r="OU90" s="88"/>
      <c r="OV90" s="63"/>
      <c r="OW90" s="63"/>
      <c r="OX90" s="63"/>
      <c r="OY90" s="198"/>
      <c r="OZ90" s="63"/>
      <c r="PA90" s="63"/>
      <c r="PB90" s="63"/>
      <c r="PC90" s="88"/>
      <c r="PD90" s="63"/>
      <c r="PE90" s="63"/>
      <c r="PF90" s="63"/>
      <c r="PG90" s="198"/>
      <c r="PH90" s="63"/>
      <c r="PI90" s="63"/>
      <c r="PJ90" s="63"/>
      <c r="PK90" s="88"/>
      <c r="PL90" s="63"/>
      <c r="PM90" s="63"/>
      <c r="PN90" s="63"/>
      <c r="PO90" s="198"/>
      <c r="PP90" s="63"/>
      <c r="PQ90" s="63"/>
      <c r="PR90" s="63"/>
      <c r="PS90" s="88"/>
      <c r="PT90" s="63"/>
      <c r="PU90" s="63"/>
      <c r="PV90" s="63"/>
      <c r="PW90" s="198"/>
      <c r="PX90" s="63"/>
      <c r="PY90" s="63"/>
      <c r="PZ90" s="63"/>
      <c r="QA90" s="88"/>
      <c r="QB90" s="63"/>
      <c r="QC90" s="63"/>
      <c r="QD90" s="63"/>
      <c r="QE90" s="198"/>
      <c r="QF90" s="63"/>
      <c r="QG90" s="63"/>
      <c r="QH90" s="63"/>
      <c r="QI90" s="88"/>
      <c r="QJ90" s="63"/>
      <c r="QK90" s="63"/>
      <c r="QL90" s="63"/>
      <c r="QM90" s="198"/>
      <c r="QN90" s="63"/>
      <c r="QO90" s="63"/>
      <c r="QP90" s="63"/>
      <c r="QQ90" s="198"/>
      <c r="QR90" s="63"/>
      <c r="QS90" s="63"/>
      <c r="QT90" s="63"/>
      <c r="QU90" s="198"/>
      <c r="QV90" s="63"/>
      <c r="QW90" s="63"/>
      <c r="QX90" s="63"/>
      <c r="QY90" s="198"/>
      <c r="QZ90" s="63">
        <v>1000</v>
      </c>
      <c r="RA90" s="63">
        <v>58.87</v>
      </c>
      <c r="RB90" s="63"/>
      <c r="RC90" s="88"/>
      <c r="RD90" s="63"/>
      <c r="RE90" s="63"/>
      <c r="RF90" s="63"/>
      <c r="RG90" s="198"/>
      <c r="RH90" s="63"/>
      <c r="RI90" s="63"/>
      <c r="RJ90" s="63"/>
      <c r="RK90" s="88">
        <v>75</v>
      </c>
      <c r="RL90" s="63">
        <v>100</v>
      </c>
      <c r="RM90" s="63">
        <v>0</v>
      </c>
      <c r="RN90" s="63">
        <v>0</v>
      </c>
      <c r="RO90" s="198">
        <v>200</v>
      </c>
      <c r="RP90" s="63">
        <v>200</v>
      </c>
      <c r="RQ90" s="63">
        <v>76.040000000000006</v>
      </c>
      <c r="RR90" s="63">
        <v>76.040000000000006</v>
      </c>
      <c r="RS90" s="198"/>
      <c r="RT90" s="63"/>
      <c r="RU90" s="63"/>
      <c r="RV90" s="63"/>
      <c r="RW90" s="63">
        <f>1500-800</f>
        <v>700</v>
      </c>
      <c r="RX90" s="63">
        <v>1000</v>
      </c>
      <c r="RY90" s="63">
        <v>594.25</v>
      </c>
      <c r="RZ90" s="63">
        <v>594.25</v>
      </c>
      <c r="SA90" s="88">
        <v>0</v>
      </c>
      <c r="SB90" s="63"/>
      <c r="SC90" s="63">
        <v>945.43</v>
      </c>
      <c r="SD90" s="63">
        <v>945.43</v>
      </c>
      <c r="SE90" s="198"/>
      <c r="SF90" s="63"/>
      <c r="SG90" s="63"/>
      <c r="SH90" s="63"/>
      <c r="SI90" s="198"/>
      <c r="SJ90" s="63"/>
      <c r="SK90" s="63"/>
      <c r="SL90" s="63"/>
      <c r="SM90" s="198"/>
      <c r="SN90" s="63"/>
      <c r="SO90" s="63"/>
      <c r="SP90" s="63"/>
      <c r="SQ90" s="198">
        <f>3000+2000</f>
        <v>5000</v>
      </c>
      <c r="SR90" s="63">
        <v>150</v>
      </c>
      <c r="SS90" s="63">
        <v>2974.31</v>
      </c>
      <c r="ST90" s="63">
        <v>4437.1099999999997</v>
      </c>
      <c r="SU90" s="198"/>
      <c r="SV90" s="63"/>
      <c r="SW90" s="63">
        <v>2659.35</v>
      </c>
      <c r="SX90" s="63">
        <v>2659.35</v>
      </c>
      <c r="SY90" s="198"/>
      <c r="SZ90" s="63"/>
      <c r="TA90" s="63"/>
      <c r="TB90" s="198"/>
      <c r="TC90" s="198"/>
      <c r="TD90" s="63"/>
      <c r="TE90" s="63"/>
      <c r="TF90" s="63"/>
      <c r="TG90" s="198">
        <v>300</v>
      </c>
      <c r="TH90" s="63">
        <v>300</v>
      </c>
      <c r="TI90" s="63">
        <v>248.4</v>
      </c>
      <c r="TJ90" s="89">
        <v>248.4</v>
      </c>
      <c r="TK90" s="198"/>
      <c r="TL90" s="63"/>
      <c r="TM90" s="63"/>
      <c r="TN90" s="89"/>
      <c r="TO90" s="198"/>
      <c r="TP90" s="63"/>
      <c r="TQ90" s="63"/>
      <c r="TR90" s="89"/>
      <c r="TS90" s="267"/>
      <c r="TT90" s="267"/>
      <c r="TU90" s="267"/>
      <c r="TV90" s="267"/>
      <c r="TW90" s="267"/>
      <c r="TX90" s="267"/>
      <c r="TY90" s="267"/>
    </row>
    <row r="91" spans="1:546" outlineLevel="2" x14ac:dyDescent="0.2">
      <c r="A91" s="101" t="s">
        <v>430</v>
      </c>
      <c r="B91" s="102" t="s">
        <v>431</v>
      </c>
      <c r="C91" s="186">
        <f t="shared" si="2216"/>
        <v>8590</v>
      </c>
      <c r="D91" s="186">
        <f t="shared" si="2217"/>
        <v>9373</v>
      </c>
      <c r="E91" s="186">
        <f t="shared" si="2218"/>
        <v>8881.09</v>
      </c>
      <c r="F91" s="186">
        <f t="shared" si="2219"/>
        <v>8865</v>
      </c>
      <c r="G91" s="88"/>
      <c r="H91" s="63"/>
      <c r="I91" s="63"/>
      <c r="J91" s="63"/>
      <c r="K91" s="88">
        <v>390</v>
      </c>
      <c r="L91" s="63">
        <v>390</v>
      </c>
      <c r="M91" s="63">
        <v>376</v>
      </c>
      <c r="N91" s="63">
        <v>376</v>
      </c>
      <c r="O91" s="88"/>
      <c r="P91" s="63"/>
      <c r="Q91" s="63"/>
      <c r="R91" s="63"/>
      <c r="S91" s="88"/>
      <c r="T91" s="63"/>
      <c r="U91" s="63"/>
      <c r="V91" s="63"/>
      <c r="W91" s="88"/>
      <c r="X91" s="63"/>
      <c r="Y91" s="63"/>
      <c r="Z91" s="63"/>
      <c r="AA91" s="88"/>
      <c r="AB91" s="63"/>
      <c r="AC91" s="63"/>
      <c r="AD91" s="63"/>
      <c r="AE91" s="88"/>
      <c r="AF91" s="63"/>
      <c r="AG91" s="63"/>
      <c r="AH91" s="63"/>
      <c r="AI91" s="88"/>
      <c r="AJ91" s="63"/>
      <c r="AK91" s="63"/>
      <c r="AL91" s="63"/>
      <c r="AM91" s="88"/>
      <c r="AN91" s="63"/>
      <c r="AO91" s="63"/>
      <c r="AP91" s="63"/>
      <c r="AQ91" s="88"/>
      <c r="AR91" s="63"/>
      <c r="AS91" s="63"/>
      <c r="AT91" s="63"/>
      <c r="AU91" s="88"/>
      <c r="AV91" s="63"/>
      <c r="AW91" s="63"/>
      <c r="AX91" s="63"/>
      <c r="AY91" s="88">
        <v>110</v>
      </c>
      <c r="AZ91" s="63"/>
      <c r="BA91" s="63">
        <v>117</v>
      </c>
      <c r="BB91" s="63">
        <v>117</v>
      </c>
      <c r="BC91" s="88"/>
      <c r="BD91" s="63"/>
      <c r="BE91" s="63"/>
      <c r="BF91" s="63"/>
      <c r="BG91" s="88"/>
      <c r="BH91" s="63"/>
      <c r="BI91" s="63"/>
      <c r="BJ91" s="63"/>
      <c r="BK91" s="88"/>
      <c r="BL91" s="63"/>
      <c r="BM91" s="63"/>
      <c r="BN91" s="63"/>
      <c r="BO91" s="88"/>
      <c r="BP91" s="63"/>
      <c r="BQ91" s="63"/>
      <c r="BR91" s="63"/>
      <c r="BS91" s="88"/>
      <c r="BT91" s="63"/>
      <c r="BU91" s="63"/>
      <c r="BV91" s="63"/>
      <c r="BW91" s="88"/>
      <c r="BX91" s="63"/>
      <c r="BY91" s="63"/>
      <c r="BZ91" s="63"/>
      <c r="CA91" s="88">
        <v>100</v>
      </c>
      <c r="CB91" s="63"/>
      <c r="CC91" s="63">
        <v>188</v>
      </c>
      <c r="CD91" s="63">
        <v>188</v>
      </c>
      <c r="CE91" s="88"/>
      <c r="CF91" s="63"/>
      <c r="CG91" s="63"/>
      <c r="CH91" s="63"/>
      <c r="CI91" s="88"/>
      <c r="CJ91" s="63"/>
      <c r="CK91" s="63"/>
      <c r="CL91" s="63"/>
      <c r="CM91" s="88"/>
      <c r="CN91" s="63"/>
      <c r="CO91" s="63"/>
      <c r="CP91" s="63"/>
      <c r="CQ91" s="88"/>
      <c r="CR91" s="63"/>
      <c r="CS91" s="63"/>
      <c r="CT91" s="63"/>
      <c r="CU91" s="88"/>
      <c r="CV91" s="63"/>
      <c r="CW91" s="63"/>
      <c r="CX91" s="63"/>
      <c r="CY91" s="88"/>
      <c r="CZ91" s="63"/>
      <c r="DA91" s="63"/>
      <c r="DB91" s="63"/>
      <c r="DC91" s="88">
        <v>250</v>
      </c>
      <c r="DD91" s="63">
        <v>0</v>
      </c>
      <c r="DE91" s="63">
        <v>186</v>
      </c>
      <c r="DF91" s="63">
        <v>186</v>
      </c>
      <c r="DG91" s="88">
        <v>75</v>
      </c>
      <c r="DH91" s="63">
        <v>0</v>
      </c>
      <c r="DI91" s="63">
        <v>45</v>
      </c>
      <c r="DJ91" s="63">
        <v>45</v>
      </c>
      <c r="DK91" s="88"/>
      <c r="DL91" s="63"/>
      <c r="DM91" s="63"/>
      <c r="DN91" s="63"/>
      <c r="DO91" s="88"/>
      <c r="DP91" s="63"/>
      <c r="DQ91" s="63"/>
      <c r="DR91" s="63"/>
      <c r="DS91" s="88"/>
      <c r="DT91" s="63"/>
      <c r="DU91" s="63">
        <v>2796</v>
      </c>
      <c r="DV91" s="63">
        <v>2796</v>
      </c>
      <c r="DW91" s="88"/>
      <c r="DX91" s="63"/>
      <c r="DY91" s="63"/>
      <c r="DZ91" s="63"/>
      <c r="EA91" s="88"/>
      <c r="EB91" s="63"/>
      <c r="EC91" s="63"/>
      <c r="ED91" s="63"/>
      <c r="EE91" s="88"/>
      <c r="EF91" s="63"/>
      <c r="EG91" s="63"/>
      <c r="EH91" s="63"/>
      <c r="EI91" s="88"/>
      <c r="EJ91" s="63"/>
      <c r="EK91" s="63"/>
      <c r="EL91" s="63"/>
      <c r="EM91" s="88">
        <v>200</v>
      </c>
      <c r="EN91" s="63">
        <v>188</v>
      </c>
      <c r="EO91" s="63">
        <v>181.09</v>
      </c>
      <c r="EP91" s="63">
        <v>165</v>
      </c>
      <c r="EQ91" s="88"/>
      <c r="ER91" s="63"/>
      <c r="ES91" s="63"/>
      <c r="ET91" s="63"/>
      <c r="EU91" s="88"/>
      <c r="EV91" s="63"/>
      <c r="EW91" s="63"/>
      <c r="EX91" s="63"/>
      <c r="EY91" s="88"/>
      <c r="EZ91" s="63"/>
      <c r="FA91" s="63"/>
      <c r="FB91" s="63"/>
      <c r="FC91" s="88"/>
      <c r="FD91" s="63"/>
      <c r="FE91" s="63"/>
      <c r="FF91" s="63"/>
      <c r="FG91" s="88"/>
      <c r="FH91" s="63"/>
      <c r="FI91" s="63"/>
      <c r="FJ91" s="63"/>
      <c r="FK91" s="88"/>
      <c r="FL91" s="63"/>
      <c r="FM91" s="63"/>
      <c r="FN91" s="63"/>
      <c r="FO91" s="88">
        <v>400</v>
      </c>
      <c r="FP91" s="63">
        <v>400</v>
      </c>
      <c r="FQ91" s="63">
        <v>220</v>
      </c>
      <c r="FR91" s="63">
        <v>220</v>
      </c>
      <c r="FS91" s="198">
        <v>670</v>
      </c>
      <c r="FT91" s="63">
        <v>670</v>
      </c>
      <c r="FU91" s="63">
        <v>378</v>
      </c>
      <c r="FV91" s="187">
        <v>378</v>
      </c>
      <c r="FW91" s="88"/>
      <c r="FX91" s="63"/>
      <c r="FY91" s="63">
        <v>63</v>
      </c>
      <c r="FZ91" s="187">
        <v>63</v>
      </c>
      <c r="GA91" s="88">
        <v>200</v>
      </c>
      <c r="GB91" s="63"/>
      <c r="GC91" s="63">
        <v>162</v>
      </c>
      <c r="GD91" s="187">
        <v>162</v>
      </c>
      <c r="GE91" s="88"/>
      <c r="GF91" s="63"/>
      <c r="GG91" s="63"/>
      <c r="GH91" s="187"/>
      <c r="GI91" s="117">
        <v>260</v>
      </c>
      <c r="GJ91" s="63">
        <v>300</v>
      </c>
      <c r="GK91" s="63">
        <v>359.4</v>
      </c>
      <c r="GL91" s="187">
        <v>359.4</v>
      </c>
      <c r="GM91" s="88"/>
      <c r="GN91" s="63"/>
      <c r="GO91" s="63"/>
      <c r="GP91" s="63"/>
      <c r="GQ91" s="88"/>
      <c r="GR91" s="63">
        <v>200</v>
      </c>
      <c r="GS91" s="63"/>
      <c r="GT91" s="63"/>
      <c r="GU91" s="88">
        <v>85</v>
      </c>
      <c r="GV91" s="63">
        <v>85</v>
      </c>
      <c r="GW91" s="63"/>
      <c r="GX91" s="63"/>
      <c r="GY91" s="88">
        <v>255</v>
      </c>
      <c r="GZ91" s="63">
        <v>250</v>
      </c>
      <c r="HA91" s="63"/>
      <c r="HB91" s="63"/>
      <c r="HC91" s="88">
        <v>300</v>
      </c>
      <c r="HD91" s="63">
        <v>300</v>
      </c>
      <c r="HE91" s="63">
        <v>227</v>
      </c>
      <c r="HF91" s="63">
        <v>227</v>
      </c>
      <c r="HG91" s="88"/>
      <c r="HH91" s="63"/>
      <c r="HI91" s="63">
        <v>40.200000000000003</v>
      </c>
      <c r="HJ91" s="63">
        <v>40.200000000000003</v>
      </c>
      <c r="HK91" s="88"/>
      <c r="HL91" s="63"/>
      <c r="HM91" s="63"/>
      <c r="HN91" s="63"/>
      <c r="HO91" s="88"/>
      <c r="HP91" s="63"/>
      <c r="HQ91" s="63"/>
      <c r="HR91" s="63"/>
      <c r="HS91" s="88">
        <v>300</v>
      </c>
      <c r="HT91" s="63">
        <v>300</v>
      </c>
      <c r="HU91" s="63">
        <v>204</v>
      </c>
      <c r="HV91" s="63">
        <v>204</v>
      </c>
      <c r="HW91" s="88"/>
      <c r="HX91" s="63"/>
      <c r="HY91" s="63"/>
      <c r="HZ91" s="63"/>
      <c r="IA91" s="88"/>
      <c r="IB91" s="63"/>
      <c r="IC91" s="63"/>
      <c r="ID91" s="63"/>
      <c r="IE91" s="88">
        <v>160</v>
      </c>
      <c r="IF91" s="63">
        <v>100</v>
      </c>
      <c r="IG91" s="63">
        <v>140</v>
      </c>
      <c r="IH91" s="63">
        <v>140</v>
      </c>
      <c r="II91" s="88">
        <v>50</v>
      </c>
      <c r="IJ91" s="63">
        <v>100</v>
      </c>
      <c r="IK91" s="63"/>
      <c r="IL91" s="63"/>
      <c r="IM91" s="88"/>
      <c r="IN91" s="63"/>
      <c r="IO91" s="63"/>
      <c r="IP91" s="63"/>
      <c r="IQ91" s="88">
        <v>40</v>
      </c>
      <c r="IR91" s="63"/>
      <c r="IS91" s="63">
        <v>45</v>
      </c>
      <c r="IT91" s="63">
        <v>45</v>
      </c>
      <c r="IU91" s="88"/>
      <c r="IV91" s="63"/>
      <c r="IW91" s="63"/>
      <c r="IX91" s="63"/>
      <c r="IY91" s="88">
        <v>40</v>
      </c>
      <c r="IZ91" s="63"/>
      <c r="JA91" s="63">
        <v>33</v>
      </c>
      <c r="JB91" s="63">
        <v>33</v>
      </c>
      <c r="JC91" s="88">
        <v>28</v>
      </c>
      <c r="JD91" s="63"/>
      <c r="JE91" s="63">
        <v>42</v>
      </c>
      <c r="JF91" s="63">
        <v>42</v>
      </c>
      <c r="JG91" s="88"/>
      <c r="JH91" s="63"/>
      <c r="JI91" s="63"/>
      <c r="JJ91" s="63"/>
      <c r="JK91" s="88">
        <v>100</v>
      </c>
      <c r="JL91" s="63">
        <v>100</v>
      </c>
      <c r="JM91" s="63">
        <v>93</v>
      </c>
      <c r="JN91" s="63">
        <v>93</v>
      </c>
      <c r="JO91" s="88"/>
      <c r="JP91" s="63"/>
      <c r="JQ91" s="63"/>
      <c r="JR91" s="63"/>
      <c r="JS91" s="88">
        <v>160</v>
      </c>
      <c r="JT91" s="63"/>
      <c r="JU91" s="63">
        <v>158</v>
      </c>
      <c r="JV91" s="63">
        <v>158</v>
      </c>
      <c r="JW91" s="63"/>
      <c r="JX91" s="63"/>
      <c r="JY91" s="63"/>
      <c r="JZ91" s="63"/>
      <c r="KA91" s="88">
        <v>800</v>
      </c>
      <c r="KB91" s="63">
        <v>800</v>
      </c>
      <c r="KC91" s="63">
        <v>702</v>
      </c>
      <c r="KD91" s="187">
        <v>702</v>
      </c>
      <c r="KE91" s="88">
        <v>100</v>
      </c>
      <c r="KF91" s="63">
        <v>100</v>
      </c>
      <c r="KG91" s="63">
        <v>69</v>
      </c>
      <c r="KH91" s="187">
        <v>69</v>
      </c>
      <c r="KI91" s="88"/>
      <c r="KJ91" s="63"/>
      <c r="KK91" s="63"/>
      <c r="KL91" s="187"/>
      <c r="KM91" s="88">
        <v>60</v>
      </c>
      <c r="KN91" s="63"/>
      <c r="KO91" s="63">
        <v>80.400000000000006</v>
      </c>
      <c r="KP91" s="187">
        <v>80.400000000000006</v>
      </c>
      <c r="KQ91" s="88">
        <v>1000</v>
      </c>
      <c r="KR91" s="63"/>
      <c r="KS91" s="63"/>
      <c r="KT91" s="187"/>
      <c r="KU91" s="88">
        <v>200</v>
      </c>
      <c r="KV91" s="63"/>
      <c r="KW91" s="63"/>
      <c r="KX91" s="187"/>
      <c r="KY91" s="88"/>
      <c r="KZ91" s="63"/>
      <c r="LA91" s="63"/>
      <c r="LB91" s="187"/>
      <c r="LC91" s="88"/>
      <c r="LD91" s="63"/>
      <c r="LE91" s="63"/>
      <c r="LF91" s="187"/>
      <c r="LG91" s="88">
        <v>202</v>
      </c>
      <c r="LH91" s="63"/>
      <c r="LI91" s="63">
        <v>303</v>
      </c>
      <c r="LJ91" s="187">
        <v>303</v>
      </c>
      <c r="LK91" s="88"/>
      <c r="LL91" s="63"/>
      <c r="LM91" s="63"/>
      <c r="LN91" s="187"/>
      <c r="LO91" s="88">
        <v>250</v>
      </c>
      <c r="LP91" s="63">
        <v>390</v>
      </c>
      <c r="LQ91" s="63">
        <v>242</v>
      </c>
      <c r="LR91" s="187">
        <v>242</v>
      </c>
      <c r="LS91" s="88"/>
      <c r="LT91" s="63"/>
      <c r="LU91" s="63"/>
      <c r="LV91" s="187"/>
      <c r="LW91" s="88"/>
      <c r="LX91" s="63">
        <v>1000</v>
      </c>
      <c r="LY91" s="63">
        <v>189</v>
      </c>
      <c r="LZ91" s="187">
        <v>189</v>
      </c>
      <c r="MA91" s="88"/>
      <c r="MB91" s="63"/>
      <c r="MC91" s="63"/>
      <c r="MD91" s="187"/>
      <c r="ME91" s="88">
        <f>1000-200</f>
        <v>800</v>
      </c>
      <c r="MF91" s="63">
        <v>1000</v>
      </c>
      <c r="MG91" s="63">
        <v>408</v>
      </c>
      <c r="MH91" s="187">
        <v>408</v>
      </c>
      <c r="MI91" s="88"/>
      <c r="MJ91" s="63"/>
      <c r="MK91" s="63"/>
      <c r="ML91" s="187"/>
      <c r="MM91" s="88"/>
      <c r="MN91" s="63"/>
      <c r="MO91" s="63"/>
      <c r="MP91" s="187"/>
      <c r="MQ91" s="88"/>
      <c r="MR91" s="63"/>
      <c r="MS91" s="63"/>
      <c r="MT91" s="187"/>
      <c r="MU91" s="88"/>
      <c r="MV91" s="63"/>
      <c r="MW91" s="63"/>
      <c r="MX91" s="187"/>
      <c r="MY91" s="88"/>
      <c r="MZ91" s="63"/>
      <c r="NA91" s="63"/>
      <c r="NB91" s="187"/>
      <c r="NC91" s="88">
        <v>1000</v>
      </c>
      <c r="ND91" s="63">
        <v>1300</v>
      </c>
      <c r="NE91" s="63">
        <v>801</v>
      </c>
      <c r="NF91" s="187">
        <v>801</v>
      </c>
      <c r="NG91" s="88"/>
      <c r="NH91" s="63"/>
      <c r="NI91" s="63"/>
      <c r="NJ91" s="187"/>
      <c r="NK91" s="88"/>
      <c r="NL91" s="63"/>
      <c r="NM91" s="63"/>
      <c r="NN91" s="187"/>
      <c r="NO91" s="88"/>
      <c r="NP91" s="63"/>
      <c r="NQ91" s="63"/>
      <c r="NR91" s="187"/>
      <c r="NS91" s="88"/>
      <c r="NT91" s="63"/>
      <c r="NU91" s="63"/>
      <c r="NV91" s="187"/>
      <c r="NW91" s="88"/>
      <c r="NX91" s="63"/>
      <c r="NY91" s="63"/>
      <c r="NZ91" s="187"/>
      <c r="OA91" s="88"/>
      <c r="OB91" s="63"/>
      <c r="OC91" s="63"/>
      <c r="OD91" s="63"/>
      <c r="OE91" s="88"/>
      <c r="OF91" s="63"/>
      <c r="OG91" s="63"/>
      <c r="OH91" s="63"/>
      <c r="OI91" s="88"/>
      <c r="OJ91" s="63"/>
      <c r="OK91" s="63"/>
      <c r="OL91" s="63"/>
      <c r="OM91" s="88"/>
      <c r="ON91" s="63"/>
      <c r="OO91" s="63"/>
      <c r="OP91" s="63"/>
      <c r="OQ91" s="198"/>
      <c r="OR91" s="63"/>
      <c r="OS91" s="63"/>
      <c r="OT91" s="63"/>
      <c r="OU91" s="88"/>
      <c r="OV91" s="63"/>
      <c r="OW91" s="63"/>
      <c r="OX91" s="63"/>
      <c r="OY91" s="198"/>
      <c r="OZ91" s="63"/>
      <c r="PA91" s="63"/>
      <c r="PB91" s="63"/>
      <c r="PC91" s="88"/>
      <c r="PD91" s="63"/>
      <c r="PE91" s="63"/>
      <c r="PF91" s="63"/>
      <c r="PG91" s="198"/>
      <c r="PH91" s="63"/>
      <c r="PI91" s="63"/>
      <c r="PJ91" s="63"/>
      <c r="PK91" s="88"/>
      <c r="PL91" s="63"/>
      <c r="PM91" s="63"/>
      <c r="PN91" s="63"/>
      <c r="PO91" s="198"/>
      <c r="PP91" s="63"/>
      <c r="PQ91" s="63"/>
      <c r="PR91" s="63"/>
      <c r="PS91" s="88"/>
      <c r="PT91" s="63"/>
      <c r="PU91" s="63"/>
      <c r="PV91" s="63"/>
      <c r="PW91" s="198"/>
      <c r="PX91" s="63"/>
      <c r="PY91" s="63"/>
      <c r="PZ91" s="63"/>
      <c r="QA91" s="88"/>
      <c r="QB91" s="63"/>
      <c r="QC91" s="63"/>
      <c r="QD91" s="63"/>
      <c r="QE91" s="198"/>
      <c r="QF91" s="63"/>
      <c r="QG91" s="63"/>
      <c r="QH91" s="63"/>
      <c r="QI91" s="88"/>
      <c r="QJ91" s="63"/>
      <c r="QK91" s="63"/>
      <c r="QL91" s="63"/>
      <c r="QM91" s="198"/>
      <c r="QN91" s="63"/>
      <c r="QO91" s="63"/>
      <c r="QP91" s="63"/>
      <c r="QQ91" s="198"/>
      <c r="QR91" s="63"/>
      <c r="QS91" s="63"/>
      <c r="QT91" s="63"/>
      <c r="QU91" s="198"/>
      <c r="QV91" s="63"/>
      <c r="QW91" s="63"/>
      <c r="QX91" s="63"/>
      <c r="QY91" s="198"/>
      <c r="QZ91" s="63">
        <v>300</v>
      </c>
      <c r="RA91" s="63">
        <v>27</v>
      </c>
      <c r="RB91" s="63">
        <v>27</v>
      </c>
      <c r="RC91" s="88">
        <v>0</v>
      </c>
      <c r="RD91" s="63">
        <v>1100</v>
      </c>
      <c r="RE91" s="63">
        <v>0</v>
      </c>
      <c r="RF91" s="63">
        <v>0</v>
      </c>
      <c r="RG91" s="198"/>
      <c r="RH91" s="63"/>
      <c r="RI91" s="63"/>
      <c r="RJ91" s="63"/>
      <c r="RK91" s="88"/>
      <c r="RL91" s="63"/>
      <c r="RM91" s="63"/>
      <c r="RN91" s="63"/>
      <c r="RO91" s="198"/>
      <c r="RP91" s="63"/>
      <c r="RQ91" s="63"/>
      <c r="RR91" s="63"/>
      <c r="RS91" s="198"/>
      <c r="RT91" s="63"/>
      <c r="RU91" s="63"/>
      <c r="RV91" s="63"/>
      <c r="RW91" s="63"/>
      <c r="RX91" s="63"/>
      <c r="RY91" s="63">
        <v>3</v>
      </c>
      <c r="RZ91" s="63">
        <v>3</v>
      </c>
      <c r="SA91" s="88"/>
      <c r="SB91" s="63"/>
      <c r="SC91" s="63"/>
      <c r="SD91" s="63"/>
      <c r="SE91" s="198">
        <v>5</v>
      </c>
      <c r="SF91" s="63"/>
      <c r="SG91" s="63">
        <v>3</v>
      </c>
      <c r="SH91" s="63">
        <v>3</v>
      </c>
      <c r="SI91" s="198"/>
      <c r="SJ91" s="63"/>
      <c r="SK91" s="63"/>
      <c r="SL91" s="63"/>
      <c r="SM91" s="198"/>
      <c r="SN91" s="63"/>
      <c r="SO91" s="63"/>
      <c r="SP91" s="63"/>
      <c r="SQ91" s="198"/>
      <c r="SR91" s="63"/>
      <c r="SS91" s="63"/>
      <c r="ST91" s="63"/>
      <c r="SU91" s="198"/>
      <c r="SV91" s="63"/>
      <c r="SW91" s="63"/>
      <c r="SX91" s="63"/>
      <c r="SY91" s="198"/>
      <c r="SZ91" s="63"/>
      <c r="TA91" s="63"/>
      <c r="TB91" s="198"/>
      <c r="TC91" s="198"/>
      <c r="TD91" s="63"/>
      <c r="TE91" s="63"/>
      <c r="TF91" s="63"/>
      <c r="TG91" s="198"/>
      <c r="TH91" s="63"/>
      <c r="TI91" s="63"/>
      <c r="TJ91" s="89"/>
      <c r="TK91" s="198"/>
      <c r="TL91" s="63"/>
      <c r="TM91" s="63"/>
      <c r="TN91" s="89"/>
      <c r="TO91" s="198"/>
      <c r="TP91" s="63"/>
      <c r="TQ91" s="63"/>
      <c r="TR91" s="89"/>
      <c r="TS91" s="267"/>
      <c r="TT91" s="267"/>
      <c r="TU91" s="267"/>
      <c r="TV91" s="267"/>
      <c r="TW91" s="267"/>
      <c r="TX91" s="267"/>
      <c r="TY91" s="267"/>
    </row>
    <row r="92" spans="1:546" outlineLevel="2" x14ac:dyDescent="0.2">
      <c r="A92" s="101" t="s">
        <v>432</v>
      </c>
      <c r="B92" s="102" t="s">
        <v>433</v>
      </c>
      <c r="C92" s="186">
        <f t="shared" si="2216"/>
        <v>27140</v>
      </c>
      <c r="D92" s="186">
        <f t="shared" si="2217"/>
        <v>34965</v>
      </c>
      <c r="E92" s="186">
        <f t="shared" si="2218"/>
        <v>14755.460000000003</v>
      </c>
      <c r="F92" s="186">
        <f t="shared" si="2219"/>
        <v>12450.79</v>
      </c>
      <c r="G92" s="88"/>
      <c r="H92" s="63"/>
      <c r="I92" s="63"/>
      <c r="J92" s="63"/>
      <c r="K92" s="88">
        <v>800</v>
      </c>
      <c r="L92" s="63"/>
      <c r="M92" s="63">
        <v>934.63</v>
      </c>
      <c r="N92" s="63">
        <v>316.63</v>
      </c>
      <c r="O92" s="88"/>
      <c r="P92" s="63"/>
      <c r="Q92" s="63"/>
      <c r="R92" s="63"/>
      <c r="S92" s="88"/>
      <c r="T92" s="63"/>
      <c r="U92" s="63"/>
      <c r="V92" s="63"/>
      <c r="W92" s="88"/>
      <c r="X92" s="63"/>
      <c r="Y92" s="63"/>
      <c r="Z92" s="63"/>
      <c r="AA92" s="88"/>
      <c r="AB92" s="63"/>
      <c r="AC92" s="63"/>
      <c r="AD92" s="63"/>
      <c r="AE92" s="88"/>
      <c r="AF92" s="63"/>
      <c r="AG92" s="63"/>
      <c r="AH92" s="63"/>
      <c r="AI92" s="88"/>
      <c r="AJ92" s="63"/>
      <c r="AK92" s="63"/>
      <c r="AL92" s="63"/>
      <c r="AM92" s="88"/>
      <c r="AN92" s="63"/>
      <c r="AO92" s="63"/>
      <c r="AP92" s="63"/>
      <c r="AQ92" s="88"/>
      <c r="AR92" s="63"/>
      <c r="AS92" s="63"/>
      <c r="AT92" s="63"/>
      <c r="AU92" s="88"/>
      <c r="AV92" s="63"/>
      <c r="AW92" s="63"/>
      <c r="AX92" s="63"/>
      <c r="AY92" s="88">
        <v>100</v>
      </c>
      <c r="AZ92" s="63">
        <v>200</v>
      </c>
      <c r="BA92" s="63">
        <v>46.02</v>
      </c>
      <c r="BB92" s="63"/>
      <c r="BC92" s="88"/>
      <c r="BD92" s="63"/>
      <c r="BE92" s="63"/>
      <c r="BF92" s="63"/>
      <c r="BG92" s="88"/>
      <c r="BH92" s="63"/>
      <c r="BI92" s="63">
        <v>106.8</v>
      </c>
      <c r="BJ92" s="63">
        <v>106.8</v>
      </c>
      <c r="BK92" s="88"/>
      <c r="BL92" s="63"/>
      <c r="BM92" s="63"/>
      <c r="BN92" s="63"/>
      <c r="BO92" s="88"/>
      <c r="BP92" s="63"/>
      <c r="BQ92" s="63"/>
      <c r="BR92" s="63"/>
      <c r="BS92" s="88"/>
      <c r="BT92" s="63"/>
      <c r="BU92" s="63"/>
      <c r="BV92" s="63"/>
      <c r="BW92" s="88"/>
      <c r="BX92" s="63"/>
      <c r="BY92" s="63"/>
      <c r="BZ92" s="63"/>
      <c r="CA92" s="88"/>
      <c r="CB92" s="63"/>
      <c r="CC92" s="63">
        <v>70.319999999999993</v>
      </c>
      <c r="CD92" s="63">
        <v>70.319999999999993</v>
      </c>
      <c r="CE92" s="88"/>
      <c r="CF92" s="63"/>
      <c r="CG92" s="63"/>
      <c r="CH92" s="63"/>
      <c r="CI92" s="88"/>
      <c r="CJ92" s="63"/>
      <c r="CK92" s="63"/>
      <c r="CL92" s="63"/>
      <c r="CM92" s="88">
        <v>10000</v>
      </c>
      <c r="CN92" s="63"/>
      <c r="CO92" s="63"/>
      <c r="CP92" s="63"/>
      <c r="CQ92" s="88"/>
      <c r="CR92" s="63"/>
      <c r="CS92" s="63"/>
      <c r="CT92" s="63"/>
      <c r="CU92" s="88"/>
      <c r="CV92" s="63"/>
      <c r="CW92" s="63"/>
      <c r="CX92" s="63"/>
      <c r="CY92" s="88"/>
      <c r="CZ92" s="63"/>
      <c r="DA92" s="63"/>
      <c r="DB92" s="63"/>
      <c r="DC92" s="88">
        <v>250</v>
      </c>
      <c r="DD92" s="63">
        <v>500</v>
      </c>
      <c r="DE92" s="63">
        <v>0</v>
      </c>
      <c r="DF92" s="63">
        <v>0</v>
      </c>
      <c r="DG92" s="88">
        <v>0</v>
      </c>
      <c r="DH92" s="63">
        <v>75</v>
      </c>
      <c r="DI92" s="63">
        <v>0</v>
      </c>
      <c r="DJ92" s="63">
        <v>0</v>
      </c>
      <c r="DK92" s="88"/>
      <c r="DL92" s="63"/>
      <c r="DM92" s="63"/>
      <c r="DN92" s="63"/>
      <c r="DO92" s="88"/>
      <c r="DP92" s="63"/>
      <c r="DQ92" s="63"/>
      <c r="DR92" s="63"/>
      <c r="DS92" s="88"/>
      <c r="DT92" s="63"/>
      <c r="DU92" s="63"/>
      <c r="DV92" s="63"/>
      <c r="DW92" s="88"/>
      <c r="DX92" s="63"/>
      <c r="DY92" s="63"/>
      <c r="DZ92" s="63"/>
      <c r="EA92" s="88"/>
      <c r="EB92" s="63"/>
      <c r="EC92" s="63"/>
      <c r="ED92" s="63"/>
      <c r="EE92" s="88"/>
      <c r="EF92" s="63"/>
      <c r="EG92" s="63"/>
      <c r="EH92" s="63"/>
      <c r="EI92" s="88"/>
      <c r="EJ92" s="63"/>
      <c r="EK92" s="63"/>
      <c r="EL92" s="63"/>
      <c r="EM92" s="88">
        <v>10000</v>
      </c>
      <c r="EN92" s="63">
        <v>26150</v>
      </c>
      <c r="EO92" s="63">
        <v>10561.95</v>
      </c>
      <c r="EP92" s="63">
        <v>9120.06</v>
      </c>
      <c r="EQ92" s="88"/>
      <c r="ER92" s="63"/>
      <c r="ES92" s="63"/>
      <c r="ET92" s="63"/>
      <c r="EU92" s="88"/>
      <c r="EV92" s="63"/>
      <c r="EW92" s="63"/>
      <c r="EX92" s="63"/>
      <c r="EY92" s="88"/>
      <c r="EZ92" s="63"/>
      <c r="FA92" s="63"/>
      <c r="FB92" s="63"/>
      <c r="FC92" s="88"/>
      <c r="FD92" s="63"/>
      <c r="FE92" s="63"/>
      <c r="FF92" s="63"/>
      <c r="FG92" s="88"/>
      <c r="FH92" s="63"/>
      <c r="FI92" s="63"/>
      <c r="FJ92" s="63"/>
      <c r="FK92" s="88"/>
      <c r="FL92" s="63"/>
      <c r="FM92" s="63"/>
      <c r="FN92" s="63"/>
      <c r="FO92" s="88"/>
      <c r="FP92" s="63"/>
      <c r="FQ92" s="63"/>
      <c r="FR92" s="63"/>
      <c r="FS92" s="198">
        <v>2000</v>
      </c>
      <c r="FT92" s="63">
        <v>2520</v>
      </c>
      <c r="FU92" s="63">
        <v>0</v>
      </c>
      <c r="FV92" s="187">
        <v>0</v>
      </c>
      <c r="FW92" s="88"/>
      <c r="FX92" s="63"/>
      <c r="FY92" s="63"/>
      <c r="FZ92" s="187"/>
      <c r="GA92" s="88"/>
      <c r="GB92" s="63"/>
      <c r="GC92" s="63"/>
      <c r="GD92" s="187"/>
      <c r="GE92" s="88"/>
      <c r="GF92" s="63"/>
      <c r="GG92" s="63"/>
      <c r="GH92" s="187"/>
      <c r="GI92" s="117"/>
      <c r="GJ92" s="63"/>
      <c r="GK92" s="63">
        <f>111.99+2.52</f>
        <v>114.50999999999999</v>
      </c>
      <c r="GL92" s="187">
        <v>114.51</v>
      </c>
      <c r="GM92" s="88"/>
      <c r="GN92" s="63"/>
      <c r="GO92" s="63"/>
      <c r="GP92" s="63"/>
      <c r="GQ92" s="88"/>
      <c r="GR92" s="63"/>
      <c r="GS92" s="63"/>
      <c r="GT92" s="63"/>
      <c r="GU92" s="88"/>
      <c r="GV92" s="63"/>
      <c r="GW92" s="63"/>
      <c r="GX92" s="63"/>
      <c r="GY92" s="88"/>
      <c r="GZ92" s="63"/>
      <c r="HA92" s="63">
        <v>78</v>
      </c>
      <c r="HB92" s="63">
        <v>78</v>
      </c>
      <c r="HC92" s="88"/>
      <c r="HD92" s="63">
        <v>100</v>
      </c>
      <c r="HE92" s="63">
        <v>60</v>
      </c>
      <c r="HF92" s="63">
        <v>60</v>
      </c>
      <c r="HG92" s="88"/>
      <c r="HH92" s="63"/>
      <c r="HI92" s="63"/>
      <c r="HJ92" s="63"/>
      <c r="HK92" s="88"/>
      <c r="HL92" s="63"/>
      <c r="HM92" s="63"/>
      <c r="HN92" s="63"/>
      <c r="HO92" s="88"/>
      <c r="HP92" s="63"/>
      <c r="HQ92" s="63"/>
      <c r="HR92" s="63"/>
      <c r="HS92" s="88">
        <v>50</v>
      </c>
      <c r="HT92" s="63"/>
      <c r="HU92" s="63">
        <v>29.83</v>
      </c>
      <c r="HV92" s="63">
        <f>29.83-22.39</f>
        <v>7.4399999999999977</v>
      </c>
      <c r="HW92" s="88"/>
      <c r="HX92" s="63"/>
      <c r="HY92" s="63"/>
      <c r="HZ92" s="63"/>
      <c r="IA92" s="88"/>
      <c r="IB92" s="63"/>
      <c r="IC92" s="63"/>
      <c r="ID92" s="63"/>
      <c r="IE92" s="88">
        <v>400</v>
      </c>
      <c r="IF92" s="63">
        <v>700</v>
      </c>
      <c r="IG92" s="63">
        <v>94.8</v>
      </c>
      <c r="IH92" s="63">
        <v>94.8</v>
      </c>
      <c r="II92" s="88">
        <v>300</v>
      </c>
      <c r="IJ92" s="63">
        <v>310</v>
      </c>
      <c r="IK92" s="63"/>
      <c r="IL92" s="63"/>
      <c r="IM92" s="88"/>
      <c r="IN92" s="63"/>
      <c r="IO92" s="63"/>
      <c r="IP92" s="63"/>
      <c r="IQ92" s="88"/>
      <c r="IR92" s="63"/>
      <c r="IS92" s="63"/>
      <c r="IT92" s="63"/>
      <c r="IU92" s="88"/>
      <c r="IV92" s="63"/>
      <c r="IW92" s="63"/>
      <c r="IX92" s="63"/>
      <c r="IY92" s="88"/>
      <c r="IZ92" s="63"/>
      <c r="JA92" s="63">
        <v>157.34</v>
      </c>
      <c r="JB92" s="63">
        <v>157.34</v>
      </c>
      <c r="JC92" s="88"/>
      <c r="JD92" s="63"/>
      <c r="JE92" s="63"/>
      <c r="JF92" s="63"/>
      <c r="JG92" s="88"/>
      <c r="JH92" s="63"/>
      <c r="JI92" s="63"/>
      <c r="JJ92" s="63"/>
      <c r="JK92" s="88"/>
      <c r="JL92" s="63"/>
      <c r="JM92" s="63">
        <v>112.01</v>
      </c>
      <c r="JN92" s="63">
        <v>112.01</v>
      </c>
      <c r="JO92" s="88"/>
      <c r="JP92" s="63"/>
      <c r="JQ92" s="63"/>
      <c r="JR92" s="63"/>
      <c r="JS92" s="88"/>
      <c r="JT92" s="63"/>
      <c r="JU92" s="63"/>
      <c r="JV92" s="63"/>
      <c r="JW92" s="63"/>
      <c r="JX92" s="63"/>
      <c r="JY92" s="63"/>
      <c r="JZ92" s="63"/>
      <c r="KA92" s="88">
        <v>300</v>
      </c>
      <c r="KB92" s="63"/>
      <c r="KC92" s="63">
        <v>320.52999999999997</v>
      </c>
      <c r="KD92" s="187">
        <v>190.93</v>
      </c>
      <c r="KE92" s="88"/>
      <c r="KF92" s="63"/>
      <c r="KG92" s="63"/>
      <c r="KH92" s="187"/>
      <c r="KI92" s="88"/>
      <c r="KJ92" s="63"/>
      <c r="KK92" s="63"/>
      <c r="KL92" s="187"/>
      <c r="KM92" s="88">
        <v>380</v>
      </c>
      <c r="KN92" s="63">
        <v>380</v>
      </c>
      <c r="KO92" s="63">
        <v>55</v>
      </c>
      <c r="KP92" s="187">
        <v>55</v>
      </c>
      <c r="KQ92" s="88"/>
      <c r="KR92" s="63"/>
      <c r="KS92" s="63"/>
      <c r="KT92" s="187"/>
      <c r="KU92" s="88"/>
      <c r="KV92" s="63"/>
      <c r="KW92" s="63"/>
      <c r="KX92" s="187"/>
      <c r="KY92" s="88"/>
      <c r="KZ92" s="63"/>
      <c r="LA92" s="63"/>
      <c r="LB92" s="187"/>
      <c r="LC92" s="88"/>
      <c r="LD92" s="63"/>
      <c r="LE92" s="63"/>
      <c r="LF92" s="187"/>
      <c r="LG92" s="88">
        <v>1000</v>
      </c>
      <c r="LH92" s="63">
        <v>2000</v>
      </c>
      <c r="LI92" s="63">
        <v>93.94</v>
      </c>
      <c r="LJ92" s="187">
        <v>93.94</v>
      </c>
      <c r="LK92" s="88"/>
      <c r="LL92" s="63"/>
      <c r="LM92" s="63"/>
      <c r="LN92" s="187"/>
      <c r="LO92" s="88">
        <v>1500</v>
      </c>
      <c r="LP92" s="63">
        <v>750</v>
      </c>
      <c r="LQ92" s="63">
        <v>630</v>
      </c>
      <c r="LR92" s="187">
        <v>630</v>
      </c>
      <c r="LS92" s="88"/>
      <c r="LT92" s="63"/>
      <c r="LU92" s="63"/>
      <c r="LV92" s="187"/>
      <c r="LW92" s="88"/>
      <c r="LX92" s="63"/>
      <c r="LY92" s="63">
        <v>60</v>
      </c>
      <c r="LZ92" s="187"/>
      <c r="MA92" s="88"/>
      <c r="MB92" s="63"/>
      <c r="MC92" s="63"/>
      <c r="MD92" s="187"/>
      <c r="ME92" s="88"/>
      <c r="MF92" s="63"/>
      <c r="MG92" s="63">
        <v>99.3</v>
      </c>
      <c r="MH92" s="187">
        <v>99.3</v>
      </c>
      <c r="MI92" s="88"/>
      <c r="MJ92" s="63"/>
      <c r="MK92" s="63"/>
      <c r="ML92" s="187"/>
      <c r="MM92" s="88"/>
      <c r="MN92" s="63"/>
      <c r="MO92" s="63"/>
      <c r="MP92" s="187"/>
      <c r="MQ92" s="88"/>
      <c r="MR92" s="63"/>
      <c r="MS92" s="63"/>
      <c r="MT92" s="187"/>
      <c r="MU92" s="88"/>
      <c r="MV92" s="63"/>
      <c r="MW92" s="63"/>
      <c r="MX92" s="187"/>
      <c r="MY92" s="88"/>
      <c r="MZ92" s="63"/>
      <c r="NA92" s="63"/>
      <c r="NB92" s="187"/>
      <c r="NC92" s="88"/>
      <c r="ND92" s="63"/>
      <c r="NE92" s="63">
        <v>669.6</v>
      </c>
      <c r="NF92" s="187">
        <v>669.6</v>
      </c>
      <c r="NG92" s="88"/>
      <c r="NH92" s="63"/>
      <c r="NI92" s="63"/>
      <c r="NJ92" s="187"/>
      <c r="NK92" s="88"/>
      <c r="NL92" s="63"/>
      <c r="NM92" s="63"/>
      <c r="NN92" s="187"/>
      <c r="NO92" s="88"/>
      <c r="NP92" s="63"/>
      <c r="NQ92" s="63"/>
      <c r="NR92" s="187"/>
      <c r="NS92" s="88"/>
      <c r="NT92" s="63"/>
      <c r="NU92" s="63"/>
      <c r="NV92" s="187"/>
      <c r="NW92" s="88"/>
      <c r="NX92" s="63"/>
      <c r="NY92" s="63"/>
      <c r="NZ92" s="187"/>
      <c r="OA92" s="88"/>
      <c r="OB92" s="63"/>
      <c r="OC92" s="63"/>
      <c r="OD92" s="63"/>
      <c r="OE92" s="88"/>
      <c r="OF92" s="63"/>
      <c r="OG92" s="63"/>
      <c r="OH92" s="63"/>
      <c r="OI92" s="88"/>
      <c r="OJ92" s="63"/>
      <c r="OK92" s="63"/>
      <c r="OL92" s="63"/>
      <c r="OM92" s="88"/>
      <c r="ON92" s="63"/>
      <c r="OO92" s="63"/>
      <c r="OP92" s="63"/>
      <c r="OQ92" s="198"/>
      <c r="OR92" s="63"/>
      <c r="OS92" s="63"/>
      <c r="OT92" s="63"/>
      <c r="OU92" s="88"/>
      <c r="OV92" s="63"/>
      <c r="OW92" s="63"/>
      <c r="OX92" s="63"/>
      <c r="OY92" s="198"/>
      <c r="OZ92" s="63"/>
      <c r="PA92" s="63"/>
      <c r="PB92" s="63"/>
      <c r="PC92" s="88"/>
      <c r="PD92" s="63"/>
      <c r="PE92" s="63"/>
      <c r="PF92" s="63"/>
      <c r="PG92" s="198"/>
      <c r="PH92" s="63"/>
      <c r="PI92" s="63"/>
      <c r="PJ92" s="63"/>
      <c r="PK92" s="88"/>
      <c r="PL92" s="63"/>
      <c r="PM92" s="63"/>
      <c r="PN92" s="63"/>
      <c r="PO92" s="198"/>
      <c r="PP92" s="63"/>
      <c r="PQ92" s="63"/>
      <c r="PR92" s="63"/>
      <c r="PS92" s="88"/>
      <c r="PT92" s="63"/>
      <c r="PU92" s="63"/>
      <c r="PV92" s="63"/>
      <c r="PW92" s="198"/>
      <c r="PX92" s="63"/>
      <c r="PY92" s="63"/>
      <c r="PZ92" s="63"/>
      <c r="QA92" s="88"/>
      <c r="QB92" s="63"/>
      <c r="QC92" s="63"/>
      <c r="QD92" s="63"/>
      <c r="QE92" s="198"/>
      <c r="QF92" s="63"/>
      <c r="QG92" s="63"/>
      <c r="QH92" s="63"/>
      <c r="QI92" s="88"/>
      <c r="QJ92" s="63"/>
      <c r="QK92" s="63"/>
      <c r="QL92" s="63"/>
      <c r="QM92" s="198"/>
      <c r="QN92" s="63"/>
      <c r="QO92" s="63"/>
      <c r="QP92" s="63"/>
      <c r="QQ92" s="198"/>
      <c r="QR92" s="63"/>
      <c r="QS92" s="63"/>
      <c r="QT92" s="63"/>
      <c r="QU92" s="198"/>
      <c r="QV92" s="63"/>
      <c r="QW92" s="63"/>
      <c r="QX92" s="63"/>
      <c r="QY92" s="198"/>
      <c r="QZ92" s="63">
        <v>1280</v>
      </c>
      <c r="RA92" s="63">
        <v>13.44</v>
      </c>
      <c r="RB92" s="63">
        <v>13.44</v>
      </c>
      <c r="RC92" s="88"/>
      <c r="RD92" s="63"/>
      <c r="RE92" s="63"/>
      <c r="RF92" s="63"/>
      <c r="RG92" s="198"/>
      <c r="RH92" s="63"/>
      <c r="RI92" s="63"/>
      <c r="RJ92" s="63"/>
      <c r="RK92" s="88"/>
      <c r="RL92" s="63"/>
      <c r="RM92" s="63"/>
      <c r="RN92" s="63"/>
      <c r="RO92" s="198"/>
      <c r="RP92" s="63">
        <v>0</v>
      </c>
      <c r="RQ92" s="63">
        <v>135.72</v>
      </c>
      <c r="RR92" s="63">
        <v>135.72</v>
      </c>
      <c r="RS92" s="198"/>
      <c r="RT92" s="63"/>
      <c r="RU92" s="63">
        <v>25.18</v>
      </c>
      <c r="RV92" s="63">
        <v>38.409999999999997</v>
      </c>
      <c r="RW92" s="63">
        <v>60</v>
      </c>
      <c r="RX92" s="63"/>
      <c r="RY92" s="63">
        <v>45</v>
      </c>
      <c r="RZ92" s="63">
        <v>45</v>
      </c>
      <c r="SA92" s="88"/>
      <c r="SB92" s="63"/>
      <c r="SC92" s="63"/>
      <c r="SD92" s="63"/>
      <c r="SE92" s="198"/>
      <c r="SF92" s="63"/>
      <c r="SG92" s="63"/>
      <c r="SH92" s="63"/>
      <c r="SI92" s="198"/>
      <c r="SJ92" s="63"/>
      <c r="SK92" s="63"/>
      <c r="SL92" s="63"/>
      <c r="SM92" s="198"/>
      <c r="SN92" s="63"/>
      <c r="SO92" s="63"/>
      <c r="SP92" s="63"/>
      <c r="SQ92" s="198"/>
      <c r="SR92" s="63"/>
      <c r="SS92" s="63"/>
      <c r="ST92" s="63"/>
      <c r="SU92" s="198"/>
      <c r="SV92" s="63"/>
      <c r="SW92" s="63"/>
      <c r="SX92" s="63"/>
      <c r="SY92" s="198"/>
      <c r="SZ92" s="63"/>
      <c r="TA92" s="63"/>
      <c r="TB92" s="198"/>
      <c r="TC92" s="198"/>
      <c r="TD92" s="63"/>
      <c r="TE92" s="63"/>
      <c r="TF92" s="63"/>
      <c r="TG92" s="198">
        <v>0</v>
      </c>
      <c r="TH92" s="63">
        <v>0</v>
      </c>
      <c r="TI92" s="63">
        <v>241.54</v>
      </c>
      <c r="TJ92" s="89">
        <v>241.54</v>
      </c>
      <c r="TK92" s="198"/>
      <c r="TL92" s="63"/>
      <c r="TM92" s="63"/>
      <c r="TN92" s="89"/>
      <c r="TO92" s="198"/>
      <c r="TP92" s="63"/>
      <c r="TQ92" s="63"/>
      <c r="TR92" s="89"/>
      <c r="TS92" s="267"/>
      <c r="TT92" s="267"/>
      <c r="TU92" s="267"/>
      <c r="TV92" s="267"/>
      <c r="TW92" s="267"/>
      <c r="TX92" s="267"/>
      <c r="TY92" s="267"/>
    </row>
    <row r="93" spans="1:546" outlineLevel="1" x14ac:dyDescent="0.2">
      <c r="A93" s="101"/>
      <c r="B93" s="102"/>
      <c r="C93" s="88"/>
      <c r="D93" s="63"/>
      <c r="E93" s="187"/>
      <c r="F93" s="187"/>
      <c r="G93" s="88"/>
      <c r="H93" s="63"/>
      <c r="I93" s="63"/>
      <c r="J93" s="63"/>
      <c r="K93" s="88"/>
      <c r="L93" s="63"/>
      <c r="M93" s="63"/>
      <c r="N93" s="63"/>
      <c r="O93" s="88"/>
      <c r="P93" s="63"/>
      <c r="Q93" s="63"/>
      <c r="R93" s="63"/>
      <c r="S93" s="88"/>
      <c r="T93" s="63"/>
      <c r="U93" s="63"/>
      <c r="V93" s="63"/>
      <c r="W93" s="88"/>
      <c r="X93" s="63"/>
      <c r="Y93" s="63"/>
      <c r="Z93" s="63"/>
      <c r="AA93" s="88"/>
      <c r="AB93" s="63"/>
      <c r="AC93" s="63"/>
      <c r="AD93" s="63"/>
      <c r="AE93" s="88"/>
      <c r="AF93" s="63"/>
      <c r="AG93" s="63"/>
      <c r="AH93" s="63"/>
      <c r="AI93" s="88"/>
      <c r="AJ93" s="63"/>
      <c r="AK93" s="63"/>
      <c r="AL93" s="63"/>
      <c r="AM93" s="88"/>
      <c r="AN93" s="63"/>
      <c r="AO93" s="63"/>
      <c r="AP93" s="63"/>
      <c r="AQ93" s="88"/>
      <c r="AR93" s="63"/>
      <c r="AS93" s="63"/>
      <c r="AT93" s="63"/>
      <c r="AU93" s="88"/>
      <c r="AV93" s="63"/>
      <c r="AW93" s="63"/>
      <c r="AX93" s="63"/>
      <c r="AY93" s="88"/>
      <c r="AZ93" s="63"/>
      <c r="BA93" s="63"/>
      <c r="BB93" s="63"/>
      <c r="BC93" s="88"/>
      <c r="BD93" s="63"/>
      <c r="BE93" s="63"/>
      <c r="BF93" s="63"/>
      <c r="BG93" s="88"/>
      <c r="BH93" s="63"/>
      <c r="BI93" s="63"/>
      <c r="BJ93" s="63"/>
      <c r="BK93" s="88"/>
      <c r="BL93" s="63"/>
      <c r="BM93" s="63"/>
      <c r="BN93" s="63"/>
      <c r="BO93" s="88"/>
      <c r="BP93" s="63"/>
      <c r="BQ93" s="63"/>
      <c r="BR93" s="63"/>
      <c r="BS93" s="88"/>
      <c r="BT93" s="63"/>
      <c r="BU93" s="63"/>
      <c r="BV93" s="63"/>
      <c r="BW93" s="88"/>
      <c r="BX93" s="63"/>
      <c r="BY93" s="63"/>
      <c r="BZ93" s="63"/>
      <c r="CA93" s="88"/>
      <c r="CB93" s="63"/>
      <c r="CC93" s="63"/>
      <c r="CD93" s="63"/>
      <c r="CE93" s="88"/>
      <c r="CF93" s="63"/>
      <c r="CG93" s="63"/>
      <c r="CH93" s="63"/>
      <c r="CI93" s="88"/>
      <c r="CJ93" s="63"/>
      <c r="CK93" s="63"/>
      <c r="CL93" s="63"/>
      <c r="CM93" s="88"/>
      <c r="CN93" s="63"/>
      <c r="CO93" s="63"/>
      <c r="CP93" s="63"/>
      <c r="CQ93" s="88"/>
      <c r="CR93" s="63"/>
      <c r="CS93" s="63"/>
      <c r="CT93" s="63"/>
      <c r="CU93" s="88"/>
      <c r="CV93" s="63"/>
      <c r="CW93" s="63"/>
      <c r="CX93" s="63"/>
      <c r="CY93" s="88"/>
      <c r="CZ93" s="63"/>
      <c r="DA93" s="63"/>
      <c r="DB93" s="63"/>
      <c r="DC93" s="88"/>
      <c r="DD93" s="63"/>
      <c r="DE93" s="63"/>
      <c r="DF93" s="63"/>
      <c r="DG93" s="88"/>
      <c r="DH93" s="63"/>
      <c r="DI93" s="63"/>
      <c r="DJ93" s="63"/>
      <c r="DK93" s="88"/>
      <c r="DL93" s="63"/>
      <c r="DM93" s="63"/>
      <c r="DN93" s="63"/>
      <c r="DO93" s="88"/>
      <c r="DP93" s="63"/>
      <c r="DQ93" s="63"/>
      <c r="DR93" s="63"/>
      <c r="DS93" s="88"/>
      <c r="DT93" s="63"/>
      <c r="DU93" s="63"/>
      <c r="DV93" s="63"/>
      <c r="DW93" s="88"/>
      <c r="DX93" s="63"/>
      <c r="DY93" s="63"/>
      <c r="DZ93" s="63"/>
      <c r="EA93" s="88"/>
      <c r="EB93" s="63"/>
      <c r="EC93" s="63"/>
      <c r="ED93" s="63"/>
      <c r="EE93" s="88"/>
      <c r="EF93" s="63"/>
      <c r="EG93" s="63"/>
      <c r="EH93" s="63"/>
      <c r="EI93" s="88"/>
      <c r="EJ93" s="63"/>
      <c r="EK93" s="63"/>
      <c r="EL93" s="63"/>
      <c r="EM93" s="88"/>
      <c r="EN93" s="63"/>
      <c r="EO93" s="63"/>
      <c r="EP93" s="63"/>
      <c r="EQ93" s="88"/>
      <c r="ER93" s="63"/>
      <c r="ES93" s="63"/>
      <c r="ET93" s="63"/>
      <c r="EU93" s="88"/>
      <c r="EV93" s="63"/>
      <c r="EW93" s="63"/>
      <c r="EX93" s="63"/>
      <c r="EY93" s="88"/>
      <c r="EZ93" s="63"/>
      <c r="FA93" s="63"/>
      <c r="FB93" s="63"/>
      <c r="FC93" s="88"/>
      <c r="FD93" s="63"/>
      <c r="FE93" s="63"/>
      <c r="FF93" s="63"/>
      <c r="FG93" s="88"/>
      <c r="FH93" s="63"/>
      <c r="FI93" s="63"/>
      <c r="FJ93" s="63"/>
      <c r="FK93" s="88"/>
      <c r="FL93" s="63"/>
      <c r="FM93" s="63"/>
      <c r="FN93" s="63"/>
      <c r="FO93" s="88"/>
      <c r="FP93" s="63"/>
      <c r="FQ93" s="63"/>
      <c r="FR93" s="63"/>
      <c r="FS93" s="198"/>
      <c r="FT93" s="63"/>
      <c r="FU93" s="63"/>
      <c r="FV93" s="187"/>
      <c r="FW93" s="88"/>
      <c r="FX93" s="63"/>
      <c r="FY93" s="63"/>
      <c r="FZ93" s="187"/>
      <c r="GA93" s="88"/>
      <c r="GB93" s="63"/>
      <c r="GC93" s="63"/>
      <c r="GD93" s="187"/>
      <c r="GE93" s="88"/>
      <c r="GF93" s="63"/>
      <c r="GG93" s="63"/>
      <c r="GH93" s="187"/>
      <c r="GI93" s="88"/>
      <c r="GJ93" s="63"/>
      <c r="GK93" s="63"/>
      <c r="GL93" s="187"/>
      <c r="GM93" s="88"/>
      <c r="GN93" s="63"/>
      <c r="GO93" s="63"/>
      <c r="GP93" s="63"/>
      <c r="GQ93" s="88"/>
      <c r="GR93" s="63"/>
      <c r="GS93" s="63"/>
      <c r="GT93" s="63"/>
      <c r="GU93" s="88"/>
      <c r="GV93" s="63"/>
      <c r="GW93" s="63"/>
      <c r="GX93" s="63"/>
      <c r="GY93" s="88"/>
      <c r="GZ93" s="63"/>
      <c r="HA93" s="63"/>
      <c r="HB93" s="63"/>
      <c r="HC93" s="88"/>
      <c r="HD93" s="63"/>
      <c r="HE93" s="63"/>
      <c r="HF93" s="63"/>
      <c r="HG93" s="88"/>
      <c r="HH93" s="63"/>
      <c r="HI93" s="63"/>
      <c r="HJ93" s="63"/>
      <c r="HK93" s="88"/>
      <c r="HL93" s="63"/>
      <c r="HM93" s="63"/>
      <c r="HN93" s="63"/>
      <c r="HO93" s="88"/>
      <c r="HP93" s="63"/>
      <c r="HQ93" s="63"/>
      <c r="HR93" s="63"/>
      <c r="HS93" s="88"/>
      <c r="HT93" s="63"/>
      <c r="HU93" s="63"/>
      <c r="HV93" s="63"/>
      <c r="HW93" s="88"/>
      <c r="HX93" s="63"/>
      <c r="HY93" s="63"/>
      <c r="HZ93" s="63"/>
      <c r="IA93" s="88"/>
      <c r="IB93" s="63"/>
      <c r="IC93" s="63"/>
      <c r="ID93" s="63"/>
      <c r="IE93" s="88"/>
      <c r="IF93" s="63"/>
      <c r="IG93" s="63"/>
      <c r="IH93" s="63"/>
      <c r="II93" s="88"/>
      <c r="IJ93" s="63"/>
      <c r="IK93" s="63"/>
      <c r="IL93" s="63"/>
      <c r="IM93" s="88"/>
      <c r="IN93" s="63"/>
      <c r="IO93" s="63"/>
      <c r="IP93" s="63"/>
      <c r="IQ93" s="88"/>
      <c r="IR93" s="63"/>
      <c r="IS93" s="63"/>
      <c r="IT93" s="63"/>
      <c r="IU93" s="88"/>
      <c r="IV93" s="63"/>
      <c r="IW93" s="63"/>
      <c r="IX93" s="63"/>
      <c r="IY93" s="88"/>
      <c r="IZ93" s="63"/>
      <c r="JA93" s="63"/>
      <c r="JB93" s="63"/>
      <c r="JC93" s="88"/>
      <c r="JD93" s="63"/>
      <c r="JE93" s="63"/>
      <c r="JF93" s="63"/>
      <c r="JG93" s="88"/>
      <c r="JH93" s="63"/>
      <c r="JI93" s="63"/>
      <c r="JJ93" s="63"/>
      <c r="JK93" s="88"/>
      <c r="JL93" s="63"/>
      <c r="JM93" s="63"/>
      <c r="JN93" s="63"/>
      <c r="JO93" s="88"/>
      <c r="JP93" s="63"/>
      <c r="JQ93" s="63"/>
      <c r="JR93" s="63"/>
      <c r="JS93" s="88"/>
      <c r="JT93" s="63"/>
      <c r="JU93" s="63"/>
      <c r="JV93" s="63"/>
      <c r="JW93" s="63"/>
      <c r="JX93" s="63"/>
      <c r="JY93" s="63"/>
      <c r="JZ93" s="63"/>
      <c r="KA93" s="88"/>
      <c r="KB93" s="63"/>
      <c r="KC93" s="63"/>
      <c r="KD93" s="187"/>
      <c r="KE93" s="88"/>
      <c r="KF93" s="63"/>
      <c r="KG93" s="63"/>
      <c r="KH93" s="187"/>
      <c r="KI93" s="88"/>
      <c r="KJ93" s="63"/>
      <c r="KK93" s="63"/>
      <c r="KL93" s="187"/>
      <c r="KM93" s="88"/>
      <c r="KN93" s="63"/>
      <c r="KO93" s="63"/>
      <c r="KP93" s="187"/>
      <c r="KQ93" s="88"/>
      <c r="KR93" s="63"/>
      <c r="KS93" s="63"/>
      <c r="KT93" s="187"/>
      <c r="KU93" s="88"/>
      <c r="KV93" s="63"/>
      <c r="KW93" s="63"/>
      <c r="KX93" s="187"/>
      <c r="KY93" s="88"/>
      <c r="KZ93" s="63"/>
      <c r="LA93" s="63"/>
      <c r="LB93" s="187"/>
      <c r="LC93" s="88"/>
      <c r="LD93" s="63"/>
      <c r="LE93" s="63"/>
      <c r="LF93" s="187"/>
      <c r="LG93" s="88"/>
      <c r="LH93" s="63"/>
      <c r="LI93" s="63"/>
      <c r="LJ93" s="187"/>
      <c r="LK93" s="88"/>
      <c r="LL93" s="63"/>
      <c r="LM93" s="63"/>
      <c r="LN93" s="187"/>
      <c r="LO93" s="88"/>
      <c r="LP93" s="63"/>
      <c r="LQ93" s="63"/>
      <c r="LR93" s="187"/>
      <c r="LS93" s="88"/>
      <c r="LT93" s="63"/>
      <c r="LU93" s="63"/>
      <c r="LV93" s="187"/>
      <c r="LW93" s="88"/>
      <c r="LX93" s="63"/>
      <c r="LY93" s="63"/>
      <c r="LZ93" s="187"/>
      <c r="MA93" s="88"/>
      <c r="MB93" s="63"/>
      <c r="MC93" s="63"/>
      <c r="MD93" s="187"/>
      <c r="ME93" s="88"/>
      <c r="MF93" s="63"/>
      <c r="MG93" s="63"/>
      <c r="MH93" s="187"/>
      <c r="MI93" s="88"/>
      <c r="MJ93" s="63"/>
      <c r="MK93" s="63"/>
      <c r="ML93" s="187"/>
      <c r="MM93" s="88"/>
      <c r="MN93" s="63"/>
      <c r="MO93" s="63"/>
      <c r="MP93" s="187"/>
      <c r="MQ93" s="88"/>
      <c r="MR93" s="63"/>
      <c r="MS93" s="63"/>
      <c r="MT93" s="187"/>
      <c r="MU93" s="88"/>
      <c r="MV93" s="63"/>
      <c r="MW93" s="63"/>
      <c r="MX93" s="187"/>
      <c r="MY93" s="88"/>
      <c r="MZ93" s="63"/>
      <c r="NA93" s="63"/>
      <c r="NB93" s="187"/>
      <c r="NC93" s="88"/>
      <c r="ND93" s="63"/>
      <c r="NE93" s="63"/>
      <c r="NF93" s="187"/>
      <c r="NG93" s="88"/>
      <c r="NH93" s="63"/>
      <c r="NI93" s="63"/>
      <c r="NJ93" s="187"/>
      <c r="NK93" s="88"/>
      <c r="NL93" s="63"/>
      <c r="NM93" s="63"/>
      <c r="NN93" s="187"/>
      <c r="NO93" s="88"/>
      <c r="NP93" s="63"/>
      <c r="NQ93" s="63"/>
      <c r="NR93" s="187"/>
      <c r="NS93" s="88"/>
      <c r="NT93" s="63"/>
      <c r="NU93" s="63"/>
      <c r="NV93" s="187"/>
      <c r="NW93" s="88"/>
      <c r="NX93" s="63"/>
      <c r="NY93" s="63"/>
      <c r="NZ93" s="187"/>
      <c r="OA93" s="88"/>
      <c r="OB93" s="63"/>
      <c r="OC93" s="63"/>
      <c r="OD93" s="63"/>
      <c r="OE93" s="88"/>
      <c r="OF93" s="63"/>
      <c r="OG93" s="63"/>
      <c r="OH93" s="63"/>
      <c r="OI93" s="88"/>
      <c r="OJ93" s="63"/>
      <c r="OK93" s="63"/>
      <c r="OL93" s="63"/>
      <c r="OM93" s="88"/>
      <c r="ON93" s="63"/>
      <c r="OO93" s="63"/>
      <c r="OP93" s="63"/>
      <c r="OQ93" s="198"/>
      <c r="OR93" s="63"/>
      <c r="OS93" s="63"/>
      <c r="OT93" s="63"/>
      <c r="OU93" s="88"/>
      <c r="OV93" s="63"/>
      <c r="OW93" s="63"/>
      <c r="OX93" s="63"/>
      <c r="OY93" s="198"/>
      <c r="OZ93" s="63"/>
      <c r="PA93" s="63"/>
      <c r="PB93" s="63"/>
      <c r="PC93" s="88"/>
      <c r="PD93" s="63"/>
      <c r="PE93" s="63"/>
      <c r="PF93" s="63"/>
      <c r="PG93" s="198"/>
      <c r="PH93" s="63"/>
      <c r="PI93" s="63"/>
      <c r="PJ93" s="63"/>
      <c r="PK93" s="88"/>
      <c r="PL93" s="63"/>
      <c r="PM93" s="63"/>
      <c r="PN93" s="63"/>
      <c r="PO93" s="198"/>
      <c r="PP93" s="63"/>
      <c r="PQ93" s="63"/>
      <c r="PR93" s="63"/>
      <c r="PS93" s="88"/>
      <c r="PT93" s="63"/>
      <c r="PU93" s="63"/>
      <c r="PV93" s="63"/>
      <c r="PW93" s="198"/>
      <c r="PX93" s="63"/>
      <c r="PY93" s="63"/>
      <c r="PZ93" s="63"/>
      <c r="QA93" s="88"/>
      <c r="QB93" s="63"/>
      <c r="QC93" s="63"/>
      <c r="QD93" s="63"/>
      <c r="QE93" s="198"/>
      <c r="QF93" s="63"/>
      <c r="QG93" s="63"/>
      <c r="QH93" s="63"/>
      <c r="QI93" s="88"/>
      <c r="QJ93" s="63"/>
      <c r="QK93" s="63"/>
      <c r="QL93" s="63"/>
      <c r="QM93" s="198"/>
      <c r="QN93" s="63"/>
      <c r="QO93" s="63"/>
      <c r="QP93" s="63"/>
      <c r="QQ93" s="198"/>
      <c r="QR93" s="63"/>
      <c r="QS93" s="63"/>
      <c r="QT93" s="63"/>
      <c r="QU93" s="198"/>
      <c r="QV93" s="63"/>
      <c r="QW93" s="63"/>
      <c r="QX93" s="63"/>
      <c r="QY93" s="198"/>
      <c r="QZ93" s="63"/>
      <c r="RA93" s="63"/>
      <c r="RB93" s="63"/>
      <c r="RC93" s="88"/>
      <c r="RD93" s="63"/>
      <c r="RE93" s="63"/>
      <c r="RF93" s="63"/>
      <c r="RG93" s="198"/>
      <c r="RH93" s="63"/>
      <c r="RI93" s="63"/>
      <c r="RJ93" s="63"/>
      <c r="RK93" s="88"/>
      <c r="RL93" s="63"/>
      <c r="RM93" s="63"/>
      <c r="RN93" s="63"/>
      <c r="RO93" s="198"/>
      <c r="RP93" s="63"/>
      <c r="RQ93" s="63"/>
      <c r="RR93" s="63"/>
      <c r="RS93" s="198"/>
      <c r="RT93" s="63"/>
      <c r="RU93" s="63"/>
      <c r="RV93" s="63"/>
      <c r="RW93" s="63"/>
      <c r="RX93" s="63"/>
      <c r="RY93" s="63"/>
      <c r="RZ93" s="63"/>
      <c r="SA93" s="88"/>
      <c r="SB93" s="63"/>
      <c r="SC93" s="63"/>
      <c r="SD93" s="63"/>
      <c r="SE93" s="198"/>
      <c r="SF93" s="63"/>
      <c r="SG93" s="63"/>
      <c r="SH93" s="63"/>
      <c r="SI93" s="198"/>
      <c r="SJ93" s="63"/>
      <c r="SK93" s="63"/>
      <c r="SL93" s="63"/>
      <c r="SM93" s="198"/>
      <c r="SN93" s="63"/>
      <c r="SO93" s="63"/>
      <c r="SP93" s="63"/>
      <c r="SQ93" s="198"/>
      <c r="SR93" s="63"/>
      <c r="SS93" s="63"/>
      <c r="ST93" s="63"/>
      <c r="SU93" s="198"/>
      <c r="SV93" s="63"/>
      <c r="SW93" s="63"/>
      <c r="SX93" s="63"/>
      <c r="SY93" s="198"/>
      <c r="SZ93" s="63"/>
      <c r="TA93" s="63"/>
      <c r="TB93" s="198"/>
      <c r="TC93" s="198"/>
      <c r="TD93" s="63"/>
      <c r="TE93" s="63"/>
      <c r="TF93" s="63"/>
      <c r="TG93" s="198"/>
      <c r="TH93" s="63"/>
      <c r="TI93" s="63"/>
      <c r="TJ93" s="89"/>
      <c r="TK93" s="198"/>
      <c r="TL93" s="63"/>
      <c r="TM93" s="63"/>
      <c r="TN93" s="89"/>
      <c r="TO93" s="198"/>
      <c r="TP93" s="63"/>
      <c r="TQ93" s="63"/>
      <c r="TR93" s="89"/>
      <c r="TS93" s="267"/>
      <c r="TT93" s="267"/>
      <c r="TU93" s="267"/>
      <c r="TV93" s="267"/>
      <c r="TW93" s="267"/>
      <c r="TX93" s="267"/>
      <c r="TY93" s="267"/>
    </row>
    <row r="94" spans="1:546" s="48" customFormat="1" outlineLevel="1" x14ac:dyDescent="0.2">
      <c r="A94" s="99" t="s">
        <v>434</v>
      </c>
      <c r="B94" s="100" t="s">
        <v>435</v>
      </c>
      <c r="C94" s="86">
        <f>C95+C96+C97+C98+C99+C100</f>
        <v>350850</v>
      </c>
      <c r="D94" s="61">
        <f t="shared" ref="D94:CJ94" si="2220">D95+D96+D97+D98+D99+D100</f>
        <v>371673.59999999998</v>
      </c>
      <c r="E94" s="185">
        <f t="shared" si="2220"/>
        <v>350009.61</v>
      </c>
      <c r="F94" s="185">
        <f t="shared" ref="F94" si="2221">F95+F96+F97+F98+F99+F100</f>
        <v>359071.63999999996</v>
      </c>
      <c r="G94" s="86">
        <f t="shared" si="2220"/>
        <v>0</v>
      </c>
      <c r="H94" s="61">
        <f t="shared" si="2220"/>
        <v>0</v>
      </c>
      <c r="I94" s="61">
        <f t="shared" si="2220"/>
        <v>0</v>
      </c>
      <c r="J94" s="61">
        <f t="shared" ref="J94" si="2222">J95+J96+J97+J98+J99+J100</f>
        <v>0</v>
      </c>
      <c r="K94" s="86">
        <f t="shared" si="2220"/>
        <v>0</v>
      </c>
      <c r="L94" s="61">
        <f t="shared" si="2220"/>
        <v>0</v>
      </c>
      <c r="M94" s="61">
        <f t="shared" si="2220"/>
        <v>0</v>
      </c>
      <c r="N94" s="61">
        <f t="shared" ref="N94" si="2223">N95+N96+N97+N98+N99+N100</f>
        <v>0</v>
      </c>
      <c r="O94" s="86">
        <f t="shared" si="2220"/>
        <v>0</v>
      </c>
      <c r="P94" s="61">
        <f t="shared" si="2220"/>
        <v>0</v>
      </c>
      <c r="Q94" s="61">
        <f t="shared" si="2220"/>
        <v>0</v>
      </c>
      <c r="R94" s="61">
        <f t="shared" ref="R94" si="2224">R95+R96+R97+R98+R99+R100</f>
        <v>0</v>
      </c>
      <c r="S94" s="86">
        <f t="shared" si="2220"/>
        <v>0</v>
      </c>
      <c r="T94" s="61">
        <f t="shared" si="2220"/>
        <v>0</v>
      </c>
      <c r="U94" s="61">
        <f t="shared" si="2220"/>
        <v>0</v>
      </c>
      <c r="V94" s="61">
        <f t="shared" ref="V94" si="2225">V95+V96+V97+V98+V99+V100</f>
        <v>0</v>
      </c>
      <c r="W94" s="86">
        <f t="shared" si="2220"/>
        <v>0</v>
      </c>
      <c r="X94" s="61">
        <f t="shared" si="2220"/>
        <v>0</v>
      </c>
      <c r="Y94" s="61">
        <f t="shared" si="2220"/>
        <v>0</v>
      </c>
      <c r="Z94" s="61">
        <f t="shared" ref="Z94" si="2226">Z95+Z96+Z97+Z98+Z99+Z100</f>
        <v>0</v>
      </c>
      <c r="AA94" s="86">
        <f t="shared" si="2220"/>
        <v>0</v>
      </c>
      <c r="AB94" s="61">
        <f t="shared" si="2220"/>
        <v>0</v>
      </c>
      <c r="AC94" s="61">
        <f t="shared" si="2220"/>
        <v>0</v>
      </c>
      <c r="AD94" s="61">
        <f t="shared" ref="AD94" si="2227">AD95+AD96+AD97+AD98+AD99+AD100</f>
        <v>0</v>
      </c>
      <c r="AE94" s="86">
        <f t="shared" si="2220"/>
        <v>0</v>
      </c>
      <c r="AF94" s="61">
        <f t="shared" si="2220"/>
        <v>0</v>
      </c>
      <c r="AG94" s="61">
        <f t="shared" si="2220"/>
        <v>0</v>
      </c>
      <c r="AH94" s="61">
        <f t="shared" ref="AH94" si="2228">AH95+AH96+AH97+AH98+AH99+AH100</f>
        <v>0</v>
      </c>
      <c r="AI94" s="86">
        <f t="shared" si="2220"/>
        <v>0</v>
      </c>
      <c r="AJ94" s="61">
        <f t="shared" si="2220"/>
        <v>0</v>
      </c>
      <c r="AK94" s="61">
        <f t="shared" si="2220"/>
        <v>0</v>
      </c>
      <c r="AL94" s="61">
        <f t="shared" ref="AL94" si="2229">AL95+AL96+AL97+AL98+AL99+AL100</f>
        <v>0</v>
      </c>
      <c r="AM94" s="86">
        <f t="shared" si="2220"/>
        <v>15000</v>
      </c>
      <c r="AN94" s="61">
        <f t="shared" si="2220"/>
        <v>12500</v>
      </c>
      <c r="AO94" s="61">
        <f t="shared" si="2220"/>
        <v>14986.32</v>
      </c>
      <c r="AP94" s="61">
        <f t="shared" ref="AP94" si="2230">AP95+AP96+AP97+AP98+AP99+AP100</f>
        <v>14986.32</v>
      </c>
      <c r="AQ94" s="86">
        <f t="shared" si="2220"/>
        <v>0</v>
      </c>
      <c r="AR94" s="61">
        <f t="shared" si="2220"/>
        <v>0</v>
      </c>
      <c r="AS94" s="61">
        <f t="shared" si="2220"/>
        <v>0</v>
      </c>
      <c r="AT94" s="61">
        <f t="shared" ref="AT94" si="2231">AT95+AT96+AT97+AT98+AT99+AT100</f>
        <v>0</v>
      </c>
      <c r="AU94" s="86">
        <f t="shared" si="2220"/>
        <v>0</v>
      </c>
      <c r="AV94" s="61">
        <f t="shared" si="2220"/>
        <v>0</v>
      </c>
      <c r="AW94" s="61">
        <f t="shared" si="2220"/>
        <v>0</v>
      </c>
      <c r="AX94" s="61">
        <f t="shared" ref="AX94" si="2232">AX95+AX96+AX97+AX98+AX99+AX100</f>
        <v>0</v>
      </c>
      <c r="AY94" s="86">
        <f t="shared" si="2220"/>
        <v>0</v>
      </c>
      <c r="AZ94" s="61">
        <f t="shared" si="2220"/>
        <v>0</v>
      </c>
      <c r="BA94" s="61">
        <f t="shared" si="2220"/>
        <v>0</v>
      </c>
      <c r="BB94" s="61">
        <f t="shared" ref="BB94" si="2233">BB95+BB96+BB97+BB98+BB99+BB100</f>
        <v>0</v>
      </c>
      <c r="BC94" s="86">
        <f t="shared" si="2220"/>
        <v>0</v>
      </c>
      <c r="BD94" s="61">
        <f t="shared" si="2220"/>
        <v>0</v>
      </c>
      <c r="BE94" s="61">
        <f t="shared" si="2220"/>
        <v>0</v>
      </c>
      <c r="BF94" s="61">
        <f t="shared" ref="BF94" si="2234">BF95+BF96+BF97+BF98+BF99+BF100</f>
        <v>0</v>
      </c>
      <c r="BG94" s="86">
        <f t="shared" si="2220"/>
        <v>0</v>
      </c>
      <c r="BH94" s="61">
        <f t="shared" si="2220"/>
        <v>0</v>
      </c>
      <c r="BI94" s="61">
        <f t="shared" si="2220"/>
        <v>0</v>
      </c>
      <c r="BJ94" s="61">
        <f t="shared" ref="BJ94" si="2235">BJ95+BJ96+BJ97+BJ98+BJ99+BJ100</f>
        <v>0</v>
      </c>
      <c r="BK94" s="86">
        <f t="shared" si="2220"/>
        <v>40000</v>
      </c>
      <c r="BL94" s="61">
        <f t="shared" si="2220"/>
        <v>123000</v>
      </c>
      <c r="BM94" s="61">
        <f t="shared" si="2220"/>
        <v>136238.85</v>
      </c>
      <c r="BN94" s="61">
        <f t="shared" ref="BN94" si="2236">BN95+BN96+BN97+BN98+BN99+BN100</f>
        <v>129581.35</v>
      </c>
      <c r="BO94" s="86">
        <f t="shared" si="2220"/>
        <v>0</v>
      </c>
      <c r="BP94" s="61">
        <f t="shared" si="2220"/>
        <v>0</v>
      </c>
      <c r="BQ94" s="61">
        <f t="shared" si="2220"/>
        <v>0</v>
      </c>
      <c r="BR94" s="61">
        <f t="shared" ref="BR94" si="2237">BR95+BR96+BR97+BR98+BR99+BR100</f>
        <v>0</v>
      </c>
      <c r="BS94" s="86">
        <f t="shared" si="2220"/>
        <v>0</v>
      </c>
      <c r="BT94" s="61">
        <f t="shared" si="2220"/>
        <v>0</v>
      </c>
      <c r="BU94" s="61">
        <f t="shared" si="2220"/>
        <v>0</v>
      </c>
      <c r="BV94" s="61">
        <f t="shared" ref="BV94" si="2238">BV95+BV96+BV97+BV98+BV99+BV100</f>
        <v>0</v>
      </c>
      <c r="BW94" s="86">
        <f t="shared" si="2220"/>
        <v>0</v>
      </c>
      <c r="BX94" s="61">
        <f t="shared" si="2220"/>
        <v>0</v>
      </c>
      <c r="BY94" s="61">
        <f t="shared" si="2220"/>
        <v>0</v>
      </c>
      <c r="BZ94" s="61">
        <f t="shared" ref="BZ94" si="2239">BZ95+BZ96+BZ97+BZ98+BZ99+BZ100</f>
        <v>0</v>
      </c>
      <c r="CA94" s="86">
        <f t="shared" si="2220"/>
        <v>0</v>
      </c>
      <c r="CB94" s="61">
        <f t="shared" si="2220"/>
        <v>0</v>
      </c>
      <c r="CC94" s="61">
        <f t="shared" si="2220"/>
        <v>0</v>
      </c>
      <c r="CD94" s="61">
        <f t="shared" ref="CD94" si="2240">CD95+CD96+CD97+CD98+CD99+CD100</f>
        <v>0</v>
      </c>
      <c r="CE94" s="86">
        <f t="shared" si="2220"/>
        <v>0</v>
      </c>
      <c r="CF94" s="61">
        <f t="shared" si="2220"/>
        <v>0</v>
      </c>
      <c r="CG94" s="61">
        <f t="shared" si="2220"/>
        <v>0</v>
      </c>
      <c r="CH94" s="61">
        <f t="shared" ref="CH94" si="2241">CH95+CH96+CH97+CH98+CH99+CH100</f>
        <v>0</v>
      </c>
      <c r="CI94" s="86">
        <f t="shared" si="2220"/>
        <v>0</v>
      </c>
      <c r="CJ94" s="61">
        <f t="shared" si="2220"/>
        <v>0</v>
      </c>
      <c r="CK94" s="61">
        <f t="shared" ref="CK94:FQ94" si="2242">CK95+CK96+CK97+CK98+CK99+CK100</f>
        <v>0</v>
      </c>
      <c r="CL94" s="61">
        <f t="shared" ref="CL94" si="2243">CL95+CL96+CL97+CL98+CL99+CL100</f>
        <v>0</v>
      </c>
      <c r="CM94" s="86">
        <f t="shared" si="2242"/>
        <v>0</v>
      </c>
      <c r="CN94" s="61">
        <f t="shared" si="2242"/>
        <v>0</v>
      </c>
      <c r="CO94" s="61">
        <f t="shared" si="2242"/>
        <v>7042.14</v>
      </c>
      <c r="CP94" s="61">
        <f t="shared" ref="CP94" si="2244">CP95+CP96+CP97+CP98+CP99+CP100</f>
        <v>7042.14</v>
      </c>
      <c r="CQ94" s="86">
        <f t="shared" si="2242"/>
        <v>0</v>
      </c>
      <c r="CR94" s="61">
        <f t="shared" si="2242"/>
        <v>0</v>
      </c>
      <c r="CS94" s="61">
        <f t="shared" si="2242"/>
        <v>0</v>
      </c>
      <c r="CT94" s="61">
        <f t="shared" ref="CT94" si="2245">CT95+CT96+CT97+CT98+CT99+CT100</f>
        <v>344.66</v>
      </c>
      <c r="CU94" s="86">
        <f t="shared" si="2242"/>
        <v>0</v>
      </c>
      <c r="CV94" s="61">
        <f t="shared" si="2242"/>
        <v>0</v>
      </c>
      <c r="CW94" s="61">
        <f t="shared" si="2242"/>
        <v>190.41</v>
      </c>
      <c r="CX94" s="61">
        <f t="shared" ref="CX94" si="2246">CX95+CX96+CX97+CX98+CX99+CX100</f>
        <v>39.200000000000003</v>
      </c>
      <c r="CY94" s="86">
        <f t="shared" si="2242"/>
        <v>0</v>
      </c>
      <c r="CZ94" s="61">
        <f t="shared" si="2242"/>
        <v>0</v>
      </c>
      <c r="DA94" s="61">
        <f t="shared" si="2242"/>
        <v>56.81</v>
      </c>
      <c r="DB94" s="61">
        <f t="shared" ref="DB94" si="2247">DB95+DB96+DB97+DB98+DB99+DB100</f>
        <v>56.81</v>
      </c>
      <c r="DC94" s="86">
        <f t="shared" si="2242"/>
        <v>0</v>
      </c>
      <c r="DD94" s="61">
        <f t="shared" si="2242"/>
        <v>0</v>
      </c>
      <c r="DE94" s="61">
        <f t="shared" si="2242"/>
        <v>0</v>
      </c>
      <c r="DF94" s="61">
        <f t="shared" ref="DF94" si="2248">DF95+DF96+DF97+DF98+DF99+DF100</f>
        <v>0</v>
      </c>
      <c r="DG94" s="86">
        <f t="shared" si="2242"/>
        <v>0</v>
      </c>
      <c r="DH94" s="61">
        <f t="shared" si="2242"/>
        <v>0</v>
      </c>
      <c r="DI94" s="61">
        <f t="shared" si="2242"/>
        <v>428.3</v>
      </c>
      <c r="DJ94" s="61">
        <f t="shared" ref="DJ94" si="2249">DJ95+DJ96+DJ97+DJ98+DJ99+DJ100</f>
        <v>428.3</v>
      </c>
      <c r="DK94" s="86">
        <f t="shared" si="2242"/>
        <v>0</v>
      </c>
      <c r="DL94" s="61">
        <f t="shared" si="2242"/>
        <v>0</v>
      </c>
      <c r="DM94" s="61">
        <f t="shared" si="2242"/>
        <v>7.38</v>
      </c>
      <c r="DN94" s="61">
        <f t="shared" ref="DN94" si="2250">DN95+DN96+DN97+DN98+DN99+DN100</f>
        <v>0</v>
      </c>
      <c r="DO94" s="86">
        <f t="shared" si="2242"/>
        <v>0</v>
      </c>
      <c r="DP94" s="61">
        <f t="shared" si="2242"/>
        <v>0</v>
      </c>
      <c r="DQ94" s="61">
        <f t="shared" si="2242"/>
        <v>749.02</v>
      </c>
      <c r="DR94" s="61">
        <f t="shared" ref="DR94" si="2251">DR95+DR96+DR97+DR98+DR99+DR100</f>
        <v>749.02</v>
      </c>
      <c r="DS94" s="86">
        <f t="shared" si="2242"/>
        <v>37800</v>
      </c>
      <c r="DT94" s="61">
        <f t="shared" si="2242"/>
        <v>20000</v>
      </c>
      <c r="DU94" s="61">
        <f t="shared" si="2242"/>
        <v>18590.239999999998</v>
      </c>
      <c r="DV94" s="61">
        <f t="shared" ref="DV94" si="2252">DV95+DV96+DV97+DV98+DV99+DV100</f>
        <v>18590.239999999998</v>
      </c>
      <c r="DW94" s="86">
        <f t="shared" si="2242"/>
        <v>123000</v>
      </c>
      <c r="DX94" s="61">
        <f t="shared" si="2242"/>
        <v>72500</v>
      </c>
      <c r="DY94" s="61">
        <f t="shared" si="2242"/>
        <v>42554.46</v>
      </c>
      <c r="DZ94" s="61">
        <f t="shared" ref="DZ94" si="2253">DZ95+DZ96+DZ97+DZ98+DZ99+DZ100</f>
        <v>63722.19</v>
      </c>
      <c r="EA94" s="86">
        <f t="shared" si="2242"/>
        <v>500</v>
      </c>
      <c r="EB94" s="61">
        <f t="shared" si="2242"/>
        <v>596</v>
      </c>
      <c r="EC94" s="61">
        <f t="shared" si="2242"/>
        <v>0</v>
      </c>
      <c r="ED94" s="61">
        <f t="shared" ref="ED94" si="2254">ED95+ED96+ED97+ED98+ED99+ED100</f>
        <v>0</v>
      </c>
      <c r="EE94" s="86">
        <f t="shared" si="2242"/>
        <v>8000</v>
      </c>
      <c r="EF94" s="61">
        <f t="shared" si="2242"/>
        <v>8000</v>
      </c>
      <c r="EG94" s="61">
        <f t="shared" si="2242"/>
        <v>3412.68</v>
      </c>
      <c r="EH94" s="61">
        <f t="shared" ref="EH94" si="2255">EH95+EH96+EH97+EH98+EH99+EH100</f>
        <v>3412.68</v>
      </c>
      <c r="EI94" s="86">
        <f t="shared" si="2242"/>
        <v>30000</v>
      </c>
      <c r="EJ94" s="61">
        <f t="shared" si="2242"/>
        <v>28600</v>
      </c>
      <c r="EK94" s="61">
        <f t="shared" si="2242"/>
        <v>28814.809999999998</v>
      </c>
      <c r="EL94" s="61">
        <f t="shared" ref="EL94" si="2256">EL95+EL96+EL97+EL98+EL99+EL100</f>
        <v>28814.809999999998</v>
      </c>
      <c r="EM94" s="86">
        <f t="shared" si="2242"/>
        <v>0</v>
      </c>
      <c r="EN94" s="61">
        <f t="shared" si="2242"/>
        <v>0</v>
      </c>
      <c r="EO94" s="61">
        <f t="shared" si="2242"/>
        <v>789.07</v>
      </c>
      <c r="EP94" s="61">
        <f t="shared" ref="EP94" si="2257">EP95+EP96+EP97+EP98+EP99+EP100</f>
        <v>789.07</v>
      </c>
      <c r="EQ94" s="86">
        <f t="shared" si="2242"/>
        <v>0</v>
      </c>
      <c r="ER94" s="61">
        <f t="shared" si="2242"/>
        <v>5000</v>
      </c>
      <c r="ES94" s="61">
        <f t="shared" si="2242"/>
        <v>0</v>
      </c>
      <c r="ET94" s="61">
        <f t="shared" ref="ET94" si="2258">ET95+ET96+ET97+ET98+ET99+ET100</f>
        <v>0</v>
      </c>
      <c r="EU94" s="86">
        <f t="shared" si="2242"/>
        <v>77000</v>
      </c>
      <c r="EV94" s="61">
        <f t="shared" si="2242"/>
        <v>73667.600000000006</v>
      </c>
      <c r="EW94" s="61">
        <f t="shared" si="2242"/>
        <v>78289.009999999995</v>
      </c>
      <c r="EX94" s="61">
        <f t="shared" ref="EX94" si="2259">EX95+EX96+EX97+EX98+EX99+EX100</f>
        <v>76160.62999999999</v>
      </c>
      <c r="EY94" s="86">
        <f t="shared" si="2242"/>
        <v>0</v>
      </c>
      <c r="EZ94" s="61">
        <f t="shared" si="2242"/>
        <v>0</v>
      </c>
      <c r="FA94" s="61">
        <f t="shared" si="2242"/>
        <v>0</v>
      </c>
      <c r="FB94" s="61">
        <f t="shared" ref="FB94" si="2260">FB95+FB96+FB97+FB98+FB99+FB100</f>
        <v>0</v>
      </c>
      <c r="FC94" s="86">
        <f t="shared" si="2242"/>
        <v>0</v>
      </c>
      <c r="FD94" s="61">
        <f t="shared" si="2242"/>
        <v>0</v>
      </c>
      <c r="FE94" s="61">
        <f t="shared" si="2242"/>
        <v>0</v>
      </c>
      <c r="FF94" s="61">
        <f t="shared" ref="FF94" si="2261">FF95+FF96+FF97+FF98+FF99+FF100</f>
        <v>0</v>
      </c>
      <c r="FG94" s="86">
        <f t="shared" si="2242"/>
        <v>0</v>
      </c>
      <c r="FH94" s="61">
        <f t="shared" si="2242"/>
        <v>0</v>
      </c>
      <c r="FI94" s="61">
        <f t="shared" si="2242"/>
        <v>0</v>
      </c>
      <c r="FJ94" s="61">
        <f t="shared" ref="FJ94" si="2262">FJ95+FJ96+FJ97+FJ98+FJ99+FJ100</f>
        <v>0</v>
      </c>
      <c r="FK94" s="86">
        <f t="shared" si="2242"/>
        <v>17000</v>
      </c>
      <c r="FL94" s="61">
        <f t="shared" si="2242"/>
        <v>15000</v>
      </c>
      <c r="FM94" s="61">
        <f t="shared" si="2242"/>
        <v>12122.7</v>
      </c>
      <c r="FN94" s="61">
        <f t="shared" ref="FN94" si="2263">FN95+FN96+FN97+FN98+FN99+FN100</f>
        <v>8624.7000000000007</v>
      </c>
      <c r="FO94" s="86">
        <f t="shared" si="2242"/>
        <v>0</v>
      </c>
      <c r="FP94" s="61">
        <f t="shared" si="2242"/>
        <v>0</v>
      </c>
      <c r="FQ94" s="61">
        <f t="shared" si="2242"/>
        <v>0</v>
      </c>
      <c r="FR94" s="61">
        <f t="shared" ref="FR94" si="2264">FR95+FR96+FR97+FR98+FR99+FR100</f>
        <v>0</v>
      </c>
      <c r="FS94" s="197">
        <f t="shared" ref="FS94:IY94" si="2265">FS95+FS96+FS97+FS98+FS99+FS100</f>
        <v>0</v>
      </c>
      <c r="FT94" s="86">
        <f t="shared" si="2265"/>
        <v>0</v>
      </c>
      <c r="FU94" s="86">
        <f t="shared" si="2265"/>
        <v>0</v>
      </c>
      <c r="FV94" s="189">
        <f t="shared" ref="FV94" si="2266">FV95+FV96+FV97+FV98+FV99+FV100</f>
        <v>0</v>
      </c>
      <c r="FW94" s="86">
        <f t="shared" si="2265"/>
        <v>0</v>
      </c>
      <c r="FX94" s="61">
        <f t="shared" si="2265"/>
        <v>0</v>
      </c>
      <c r="FY94" s="61">
        <f t="shared" si="2265"/>
        <v>0</v>
      </c>
      <c r="FZ94" s="185">
        <f t="shared" ref="FZ94" si="2267">FZ95+FZ96+FZ97+FZ98+FZ99+FZ100</f>
        <v>0</v>
      </c>
      <c r="GA94" s="86">
        <f t="shared" si="2265"/>
        <v>0</v>
      </c>
      <c r="GB94" s="61">
        <f t="shared" si="2265"/>
        <v>1350</v>
      </c>
      <c r="GC94" s="61">
        <f t="shared" si="2265"/>
        <v>1321.67</v>
      </c>
      <c r="GD94" s="185">
        <f t="shared" ref="GD94" si="2268">GD95+GD96+GD97+GD98+GD99+GD100</f>
        <v>1313.78</v>
      </c>
      <c r="GE94" s="86">
        <f t="shared" si="2265"/>
        <v>0</v>
      </c>
      <c r="GF94" s="61">
        <f t="shared" si="2265"/>
        <v>10000</v>
      </c>
      <c r="GG94" s="61">
        <f t="shared" si="2265"/>
        <v>1666.8</v>
      </c>
      <c r="GH94" s="185">
        <f t="shared" ref="GH94" si="2269">GH95+GH96+GH97+GH98+GH99+GH100</f>
        <v>1666.8</v>
      </c>
      <c r="GI94" s="86">
        <f t="shared" si="2265"/>
        <v>0</v>
      </c>
      <c r="GJ94" s="61">
        <f>GJ95+GJ96+GJ97+GJ98+GJ99+GJ100</f>
        <v>0</v>
      </c>
      <c r="GK94" s="61">
        <f>GK95+GK96+GK97+GK98+GK99+GK100</f>
        <v>0</v>
      </c>
      <c r="GL94" s="185">
        <f>GL95+GL96+GL97+GL98+GL99+GL100</f>
        <v>0</v>
      </c>
      <c r="GM94" s="86">
        <f t="shared" si="2265"/>
        <v>0</v>
      </c>
      <c r="GN94" s="61">
        <f t="shared" si="2265"/>
        <v>0</v>
      </c>
      <c r="GO94" s="61">
        <f t="shared" si="2265"/>
        <v>0</v>
      </c>
      <c r="GP94" s="61">
        <f t="shared" ref="GP94" si="2270">GP95+GP96+GP97+GP98+GP99+GP100</f>
        <v>0</v>
      </c>
      <c r="GQ94" s="86">
        <f t="shared" si="2265"/>
        <v>0</v>
      </c>
      <c r="GR94" s="61">
        <f t="shared" si="2265"/>
        <v>0</v>
      </c>
      <c r="GS94" s="61">
        <f t="shared" si="2265"/>
        <v>0</v>
      </c>
      <c r="GT94" s="61">
        <f t="shared" ref="GT94" si="2271">GT95+GT96+GT97+GT98+GT99+GT100</f>
        <v>0</v>
      </c>
      <c r="GU94" s="86">
        <f t="shared" si="2265"/>
        <v>0</v>
      </c>
      <c r="GV94" s="61">
        <f t="shared" si="2265"/>
        <v>0</v>
      </c>
      <c r="GW94" s="61">
        <f t="shared" si="2265"/>
        <v>0</v>
      </c>
      <c r="GX94" s="61">
        <f t="shared" ref="GX94" si="2272">GX95+GX96+GX97+GX98+GX99+GX100</f>
        <v>0</v>
      </c>
      <c r="GY94" s="86">
        <f t="shared" si="2265"/>
        <v>0</v>
      </c>
      <c r="GZ94" s="61">
        <f t="shared" si="2265"/>
        <v>0</v>
      </c>
      <c r="HA94" s="61">
        <f t="shared" si="2265"/>
        <v>0</v>
      </c>
      <c r="HB94" s="61">
        <f t="shared" ref="HB94" si="2273">HB95+HB96+HB97+HB98+HB99+HB100</f>
        <v>0</v>
      </c>
      <c r="HC94" s="86">
        <f t="shared" si="2265"/>
        <v>0</v>
      </c>
      <c r="HD94" s="61">
        <f t="shared" si="2265"/>
        <v>0</v>
      </c>
      <c r="HE94" s="61">
        <f t="shared" si="2265"/>
        <v>0</v>
      </c>
      <c r="HF94" s="61">
        <f t="shared" ref="HF94" si="2274">HF95+HF96+HF97+HF98+HF99+HF100</f>
        <v>0</v>
      </c>
      <c r="HG94" s="86">
        <f t="shared" si="2265"/>
        <v>0</v>
      </c>
      <c r="HH94" s="61">
        <f t="shared" si="2265"/>
        <v>0</v>
      </c>
      <c r="HI94" s="61">
        <f t="shared" si="2265"/>
        <v>0</v>
      </c>
      <c r="HJ94" s="61">
        <f t="shared" ref="HJ94" si="2275">HJ95+HJ96+HJ97+HJ98+HJ99+HJ100</f>
        <v>0</v>
      </c>
      <c r="HK94" s="86">
        <f t="shared" si="2265"/>
        <v>0</v>
      </c>
      <c r="HL94" s="61">
        <f t="shared" si="2265"/>
        <v>0</v>
      </c>
      <c r="HM94" s="61">
        <f t="shared" si="2265"/>
        <v>0</v>
      </c>
      <c r="HN94" s="61">
        <f t="shared" ref="HN94" si="2276">HN95+HN96+HN97+HN98+HN99+HN100</f>
        <v>0</v>
      </c>
      <c r="HO94" s="86">
        <f t="shared" si="2265"/>
        <v>0</v>
      </c>
      <c r="HP94" s="61">
        <f t="shared" si="2265"/>
        <v>0</v>
      </c>
      <c r="HQ94" s="61">
        <f t="shared" si="2265"/>
        <v>0</v>
      </c>
      <c r="HR94" s="61">
        <f t="shared" ref="HR94" si="2277">HR95+HR96+HR97+HR98+HR99+HR100</f>
        <v>0</v>
      </c>
      <c r="HS94" s="86">
        <f t="shared" si="2265"/>
        <v>0</v>
      </c>
      <c r="HT94" s="61">
        <f t="shared" si="2265"/>
        <v>0</v>
      </c>
      <c r="HU94" s="61">
        <f t="shared" si="2265"/>
        <v>0</v>
      </c>
      <c r="HV94" s="61">
        <f t="shared" ref="HV94" si="2278">HV95+HV96+HV97+HV98+HV99+HV100</f>
        <v>0</v>
      </c>
      <c r="HW94" s="86">
        <f t="shared" si="2265"/>
        <v>0</v>
      </c>
      <c r="HX94" s="61">
        <f t="shared" si="2265"/>
        <v>0</v>
      </c>
      <c r="HY94" s="61">
        <f t="shared" si="2265"/>
        <v>0</v>
      </c>
      <c r="HZ94" s="61">
        <f t="shared" ref="HZ94" si="2279">HZ95+HZ96+HZ97+HZ98+HZ99+HZ100</f>
        <v>0</v>
      </c>
      <c r="IA94" s="86">
        <f t="shared" si="2265"/>
        <v>0</v>
      </c>
      <c r="IB94" s="61">
        <f t="shared" si="2265"/>
        <v>0</v>
      </c>
      <c r="IC94" s="61">
        <f t="shared" si="2265"/>
        <v>0</v>
      </c>
      <c r="ID94" s="61">
        <f t="shared" ref="ID94" si="2280">ID95+ID96+ID97+ID98+ID99+ID100</f>
        <v>0</v>
      </c>
      <c r="IE94" s="86">
        <f t="shared" si="2265"/>
        <v>0</v>
      </c>
      <c r="IF94" s="61">
        <f t="shared" si="2265"/>
        <v>0</v>
      </c>
      <c r="IG94" s="61">
        <f t="shared" si="2265"/>
        <v>0</v>
      </c>
      <c r="IH94" s="61">
        <f t="shared" ref="IH94" si="2281">IH95+IH96+IH97+IH98+IH99+IH100</f>
        <v>0</v>
      </c>
      <c r="II94" s="86">
        <f t="shared" si="2265"/>
        <v>0</v>
      </c>
      <c r="IJ94" s="61">
        <f t="shared" si="2265"/>
        <v>0</v>
      </c>
      <c r="IK94" s="61">
        <f t="shared" si="2265"/>
        <v>0</v>
      </c>
      <c r="IL94" s="61">
        <f t="shared" ref="IL94" si="2282">IL95+IL96+IL97+IL98+IL99+IL100</f>
        <v>0</v>
      </c>
      <c r="IM94" s="86">
        <f t="shared" si="2265"/>
        <v>0</v>
      </c>
      <c r="IN94" s="61">
        <f t="shared" si="2265"/>
        <v>0</v>
      </c>
      <c r="IO94" s="61">
        <f t="shared" si="2265"/>
        <v>0</v>
      </c>
      <c r="IP94" s="61">
        <f t="shared" ref="IP94" si="2283">IP95+IP96+IP97+IP98+IP99+IP100</f>
        <v>0</v>
      </c>
      <c r="IQ94" s="86">
        <f t="shared" si="2265"/>
        <v>0</v>
      </c>
      <c r="IR94" s="61">
        <f t="shared" si="2265"/>
        <v>0</v>
      </c>
      <c r="IS94" s="61">
        <f t="shared" si="2265"/>
        <v>0</v>
      </c>
      <c r="IT94" s="61">
        <f t="shared" ref="IT94" si="2284">IT95+IT96+IT97+IT98+IT99+IT100</f>
        <v>0</v>
      </c>
      <c r="IU94" s="86">
        <f t="shared" si="2265"/>
        <v>0</v>
      </c>
      <c r="IV94" s="61">
        <f t="shared" si="2265"/>
        <v>0</v>
      </c>
      <c r="IW94" s="61">
        <f t="shared" si="2265"/>
        <v>1.57</v>
      </c>
      <c r="IX94" s="61">
        <f t="shared" ref="IX94" si="2285">IX95+IX96+IX97+IX98+IX99+IX100</f>
        <v>1.57</v>
      </c>
      <c r="IY94" s="86">
        <f t="shared" si="2265"/>
        <v>100</v>
      </c>
      <c r="IZ94" s="61">
        <f t="shared" ref="IZ94:MF94" si="2286">IZ95+IZ96+IZ97+IZ98+IZ99+IZ100</f>
        <v>0</v>
      </c>
      <c r="JA94" s="61">
        <f t="shared" si="2286"/>
        <v>13.24</v>
      </c>
      <c r="JB94" s="61">
        <f t="shared" ref="JB94" si="2287">JB95+JB96+JB97+JB98+JB99+JB100</f>
        <v>13.24</v>
      </c>
      <c r="JC94" s="86">
        <f t="shared" si="2286"/>
        <v>0</v>
      </c>
      <c r="JD94" s="61">
        <f t="shared" si="2286"/>
        <v>0</v>
      </c>
      <c r="JE94" s="61">
        <f t="shared" si="2286"/>
        <v>0</v>
      </c>
      <c r="JF94" s="61">
        <f t="shared" ref="JF94" si="2288">JF95+JF96+JF97+JF98+JF99+JF100</f>
        <v>0</v>
      </c>
      <c r="JG94" s="86">
        <f t="shared" si="2286"/>
        <v>0</v>
      </c>
      <c r="JH94" s="61">
        <f t="shared" si="2286"/>
        <v>0</v>
      </c>
      <c r="JI94" s="61">
        <f t="shared" si="2286"/>
        <v>0</v>
      </c>
      <c r="JJ94" s="61">
        <f t="shared" ref="JJ94" si="2289">JJ95+JJ96+JJ97+JJ98+JJ99+JJ100</f>
        <v>0</v>
      </c>
      <c r="JK94" s="86">
        <f t="shared" si="2286"/>
        <v>0</v>
      </c>
      <c r="JL94" s="61">
        <f t="shared" si="2286"/>
        <v>0</v>
      </c>
      <c r="JM94" s="61">
        <f t="shared" si="2286"/>
        <v>0</v>
      </c>
      <c r="JN94" s="61">
        <f t="shared" ref="JN94" si="2290">JN95+JN96+JN97+JN98+JN99+JN100</f>
        <v>0</v>
      </c>
      <c r="JO94" s="86">
        <f t="shared" si="2286"/>
        <v>0</v>
      </c>
      <c r="JP94" s="61">
        <f t="shared" si="2286"/>
        <v>0</v>
      </c>
      <c r="JQ94" s="61">
        <f t="shared" si="2286"/>
        <v>0</v>
      </c>
      <c r="JR94" s="61">
        <f t="shared" ref="JR94" si="2291">JR95+JR96+JR97+JR98+JR99+JR100</f>
        <v>0</v>
      </c>
      <c r="JS94" s="86">
        <f t="shared" si="2286"/>
        <v>0</v>
      </c>
      <c r="JT94" s="61">
        <f t="shared" si="2286"/>
        <v>0</v>
      </c>
      <c r="JU94" s="61">
        <f t="shared" si="2286"/>
        <v>0</v>
      </c>
      <c r="JV94" s="61">
        <f t="shared" ref="JV94" si="2292">JV95+JV96+JV97+JV98+JV99+JV100</f>
        <v>0</v>
      </c>
      <c r="JW94" s="61">
        <f t="shared" si="2286"/>
        <v>0</v>
      </c>
      <c r="JX94" s="61">
        <f t="shared" si="2286"/>
        <v>0</v>
      </c>
      <c r="JY94" s="61">
        <f t="shared" si="2286"/>
        <v>0</v>
      </c>
      <c r="JZ94" s="61">
        <f t="shared" ref="JZ94" si="2293">JZ95+JZ96+JZ97+JZ98+JZ99+JZ100</f>
        <v>0</v>
      </c>
      <c r="KA94" s="86">
        <f t="shared" si="2286"/>
        <v>850</v>
      </c>
      <c r="KB94" s="61">
        <f t="shared" si="2286"/>
        <v>100</v>
      </c>
      <c r="KC94" s="61">
        <f t="shared" si="2286"/>
        <v>250.85</v>
      </c>
      <c r="KD94" s="185">
        <f t="shared" ref="KD94" si="2294">KD95+KD96+KD97+KD98+KD99+KD100</f>
        <v>250.85</v>
      </c>
      <c r="KE94" s="86">
        <f t="shared" si="2286"/>
        <v>0</v>
      </c>
      <c r="KF94" s="61">
        <f t="shared" si="2286"/>
        <v>0</v>
      </c>
      <c r="KG94" s="61">
        <f t="shared" si="2286"/>
        <v>0</v>
      </c>
      <c r="KH94" s="185">
        <f t="shared" ref="KH94" si="2295">KH95+KH96+KH97+KH98+KH99+KH100</f>
        <v>0</v>
      </c>
      <c r="KI94" s="86">
        <f t="shared" si="2286"/>
        <v>0</v>
      </c>
      <c r="KJ94" s="61">
        <f t="shared" si="2286"/>
        <v>0</v>
      </c>
      <c r="KK94" s="61">
        <f t="shared" si="2286"/>
        <v>0</v>
      </c>
      <c r="KL94" s="185">
        <f t="shared" ref="KL94" si="2296">KL95+KL96+KL97+KL98+KL99+KL100</f>
        <v>0</v>
      </c>
      <c r="KM94" s="86">
        <f t="shared" si="2286"/>
        <v>400</v>
      </c>
      <c r="KN94" s="61">
        <f t="shared" si="2286"/>
        <v>400</v>
      </c>
      <c r="KO94" s="61">
        <f t="shared" si="2286"/>
        <v>0</v>
      </c>
      <c r="KP94" s="185">
        <f t="shared" ref="KP94" si="2297">KP95+KP96+KP97+KP98+KP99+KP100</f>
        <v>0</v>
      </c>
      <c r="KQ94" s="86">
        <f t="shared" si="2286"/>
        <v>0</v>
      </c>
      <c r="KR94" s="61">
        <f t="shared" si="2286"/>
        <v>0</v>
      </c>
      <c r="KS94" s="61">
        <f t="shared" si="2286"/>
        <v>0</v>
      </c>
      <c r="KT94" s="185">
        <f t="shared" ref="KT94" si="2298">KT95+KT96+KT97+KT98+KT99+KT100</f>
        <v>0</v>
      </c>
      <c r="KU94" s="86">
        <f t="shared" si="2286"/>
        <v>0</v>
      </c>
      <c r="KV94" s="61">
        <f t="shared" si="2286"/>
        <v>0</v>
      </c>
      <c r="KW94" s="61">
        <f t="shared" si="2286"/>
        <v>0</v>
      </c>
      <c r="KX94" s="185">
        <f t="shared" ref="KX94" si="2299">KX95+KX96+KX97+KX98+KX99+KX100</f>
        <v>0</v>
      </c>
      <c r="KY94" s="86">
        <f t="shared" si="2286"/>
        <v>0</v>
      </c>
      <c r="KZ94" s="61">
        <f t="shared" si="2286"/>
        <v>0</v>
      </c>
      <c r="LA94" s="61">
        <f t="shared" si="2286"/>
        <v>0</v>
      </c>
      <c r="LB94" s="185">
        <f t="shared" ref="LB94" si="2300">LB95+LB96+LB97+LB98+LB99+LB100</f>
        <v>0</v>
      </c>
      <c r="LC94" s="86">
        <f t="shared" si="2286"/>
        <v>0</v>
      </c>
      <c r="LD94" s="61">
        <f t="shared" si="2286"/>
        <v>0</v>
      </c>
      <c r="LE94" s="61">
        <f t="shared" si="2286"/>
        <v>0</v>
      </c>
      <c r="LF94" s="185">
        <f t="shared" ref="LF94" si="2301">LF95+LF96+LF97+LF98+LF99+LF100</f>
        <v>0</v>
      </c>
      <c r="LG94" s="86">
        <f t="shared" si="2286"/>
        <v>900</v>
      </c>
      <c r="LH94" s="61">
        <f t="shared" si="2286"/>
        <v>900</v>
      </c>
      <c r="LI94" s="61">
        <f t="shared" si="2286"/>
        <v>1025</v>
      </c>
      <c r="LJ94" s="185">
        <f t="shared" ref="LJ94" si="2302">LJ95+LJ96+LJ97+LJ98+LJ99+LJ100</f>
        <v>1025</v>
      </c>
      <c r="LK94" s="86">
        <f t="shared" si="2286"/>
        <v>0</v>
      </c>
      <c r="LL94" s="61">
        <f t="shared" si="2286"/>
        <v>0</v>
      </c>
      <c r="LM94" s="61">
        <f t="shared" si="2286"/>
        <v>0</v>
      </c>
      <c r="LN94" s="185">
        <f t="shared" ref="LN94" si="2303">LN95+LN96+LN97+LN98+LN99+LN100</f>
        <v>0</v>
      </c>
      <c r="LO94" s="86">
        <f t="shared" si="2286"/>
        <v>0</v>
      </c>
      <c r="LP94" s="61">
        <f t="shared" si="2286"/>
        <v>0</v>
      </c>
      <c r="LQ94" s="61">
        <f t="shared" si="2286"/>
        <v>0</v>
      </c>
      <c r="LR94" s="185">
        <f t="shared" ref="LR94" si="2304">LR95+LR96+LR97+LR98+LR99+LR100</f>
        <v>0</v>
      </c>
      <c r="LS94" s="86">
        <f t="shared" si="2286"/>
        <v>0</v>
      </c>
      <c r="LT94" s="61">
        <f t="shared" si="2286"/>
        <v>0</v>
      </c>
      <c r="LU94" s="61">
        <f t="shared" si="2286"/>
        <v>0</v>
      </c>
      <c r="LV94" s="185">
        <f t="shared" ref="LV94" si="2305">LV95+LV96+LV97+LV98+LV99+LV100</f>
        <v>0</v>
      </c>
      <c r="LW94" s="86">
        <f t="shared" si="2286"/>
        <v>0</v>
      </c>
      <c r="LX94" s="61">
        <f t="shared" si="2286"/>
        <v>0</v>
      </c>
      <c r="LY94" s="61">
        <f t="shared" si="2286"/>
        <v>78.569999999999993</v>
      </c>
      <c r="LZ94" s="185">
        <f t="shared" ref="LZ94" si="2306">LZ95+LZ96+LZ97+LZ98+LZ99+LZ100</f>
        <v>78.569999999999993</v>
      </c>
      <c r="MA94" s="86">
        <f t="shared" si="2286"/>
        <v>0</v>
      </c>
      <c r="MB94" s="61">
        <f t="shared" si="2286"/>
        <v>0</v>
      </c>
      <c r="MC94" s="61">
        <f t="shared" si="2286"/>
        <v>0</v>
      </c>
      <c r="MD94" s="185">
        <f t="shared" ref="MD94" si="2307">MD95+MD96+MD97+MD98+MD99+MD100</f>
        <v>0</v>
      </c>
      <c r="ME94" s="86">
        <f t="shared" si="2286"/>
        <v>0</v>
      </c>
      <c r="MF94" s="61">
        <f t="shared" si="2286"/>
        <v>0</v>
      </c>
      <c r="MG94" s="61">
        <f t="shared" ref="MG94:PM94" si="2308">MG95+MG96+MG97+MG98+MG99+MG100</f>
        <v>161.16</v>
      </c>
      <c r="MH94" s="185">
        <f t="shared" ref="MH94" si="2309">MH95+MH96+MH97+MH98+MH99+MH100</f>
        <v>161.16</v>
      </c>
      <c r="MI94" s="86">
        <f t="shared" si="2308"/>
        <v>0</v>
      </c>
      <c r="MJ94" s="61">
        <f t="shared" si="2308"/>
        <v>0</v>
      </c>
      <c r="MK94" s="61">
        <f t="shared" si="2308"/>
        <v>0</v>
      </c>
      <c r="ML94" s="185">
        <f t="shared" ref="ML94" si="2310">ML95+ML96+ML97+ML98+ML99+ML100</f>
        <v>0</v>
      </c>
      <c r="MM94" s="86">
        <f t="shared" si="2308"/>
        <v>0</v>
      </c>
      <c r="MN94" s="61">
        <f t="shared" si="2308"/>
        <v>0</v>
      </c>
      <c r="MO94" s="61">
        <f t="shared" si="2308"/>
        <v>864</v>
      </c>
      <c r="MP94" s="185">
        <f t="shared" ref="MP94" si="2311">MP95+MP96+MP97+MP98+MP99+MP100</f>
        <v>864</v>
      </c>
      <c r="MQ94" s="86">
        <f t="shared" si="2308"/>
        <v>0</v>
      </c>
      <c r="MR94" s="61">
        <f t="shared" si="2308"/>
        <v>0</v>
      </c>
      <c r="MS94" s="61">
        <f t="shared" si="2308"/>
        <v>0</v>
      </c>
      <c r="MT94" s="185">
        <f t="shared" ref="MT94" si="2312">MT95+MT96+MT97+MT98+MT99+MT100</f>
        <v>0</v>
      </c>
      <c r="MU94" s="86">
        <f t="shared" si="2308"/>
        <v>0</v>
      </c>
      <c r="MV94" s="61">
        <f t="shared" si="2308"/>
        <v>0</v>
      </c>
      <c r="MW94" s="61">
        <f t="shared" si="2308"/>
        <v>0</v>
      </c>
      <c r="MX94" s="185">
        <f t="shared" ref="MX94" si="2313">MX95+MX96+MX97+MX98+MX99+MX100</f>
        <v>0</v>
      </c>
      <c r="MY94" s="86">
        <f t="shared" si="2308"/>
        <v>0</v>
      </c>
      <c r="MZ94" s="61">
        <f t="shared" si="2308"/>
        <v>0</v>
      </c>
      <c r="NA94" s="61">
        <f t="shared" si="2308"/>
        <v>0</v>
      </c>
      <c r="NB94" s="185">
        <f t="shared" ref="NB94" si="2314">NB95+NB96+NB97+NB98+NB99+NB100</f>
        <v>0</v>
      </c>
      <c r="NC94" s="86">
        <f t="shared" si="2308"/>
        <v>0</v>
      </c>
      <c r="ND94" s="61">
        <f t="shared" si="2308"/>
        <v>0</v>
      </c>
      <c r="NE94" s="61">
        <f t="shared" si="2308"/>
        <v>354.55</v>
      </c>
      <c r="NF94" s="185">
        <f t="shared" ref="NF94" si="2315">NF95+NF96+NF97+NF98+NF99+NF100</f>
        <v>354.55</v>
      </c>
      <c r="NG94" s="86">
        <f t="shared" si="2308"/>
        <v>0</v>
      </c>
      <c r="NH94" s="61">
        <f t="shared" si="2308"/>
        <v>0</v>
      </c>
      <c r="NI94" s="61">
        <f t="shared" si="2308"/>
        <v>0</v>
      </c>
      <c r="NJ94" s="185">
        <f t="shared" ref="NJ94" si="2316">NJ95+NJ96+NJ97+NJ98+NJ99+NJ100</f>
        <v>0</v>
      </c>
      <c r="NK94" s="86">
        <f t="shared" si="2308"/>
        <v>0</v>
      </c>
      <c r="NL94" s="61">
        <f t="shared" si="2308"/>
        <v>0</v>
      </c>
      <c r="NM94" s="61">
        <f t="shared" si="2308"/>
        <v>0</v>
      </c>
      <c r="NN94" s="185">
        <f t="shared" ref="NN94" si="2317">NN95+NN96+NN97+NN98+NN99+NN100</f>
        <v>0</v>
      </c>
      <c r="NO94" s="86">
        <f t="shared" si="2308"/>
        <v>0</v>
      </c>
      <c r="NP94" s="61">
        <f t="shared" si="2308"/>
        <v>0</v>
      </c>
      <c r="NQ94" s="61">
        <f t="shared" si="2308"/>
        <v>0</v>
      </c>
      <c r="NR94" s="185">
        <f t="shared" ref="NR94" si="2318">NR95+NR96+NR97+NR98+NR99+NR100</f>
        <v>0</v>
      </c>
      <c r="NS94" s="86">
        <f t="shared" si="2308"/>
        <v>0</v>
      </c>
      <c r="NT94" s="61">
        <f t="shared" si="2308"/>
        <v>0</v>
      </c>
      <c r="NU94" s="61">
        <f t="shared" si="2308"/>
        <v>0</v>
      </c>
      <c r="NV94" s="185">
        <f t="shared" ref="NV94" si="2319">NV95+NV96+NV97+NV98+NV99+NV100</f>
        <v>0</v>
      </c>
      <c r="NW94" s="86">
        <f t="shared" si="2308"/>
        <v>0</v>
      </c>
      <c r="NX94" s="61">
        <f t="shared" si="2308"/>
        <v>0</v>
      </c>
      <c r="NY94" s="61">
        <f t="shared" si="2308"/>
        <v>0</v>
      </c>
      <c r="NZ94" s="185">
        <f t="shared" ref="NZ94" si="2320">NZ95+NZ96+NZ97+NZ98+NZ99+NZ100</f>
        <v>0</v>
      </c>
      <c r="OA94" s="86">
        <f t="shared" si="2308"/>
        <v>0</v>
      </c>
      <c r="OB94" s="61">
        <f t="shared" si="2308"/>
        <v>0</v>
      </c>
      <c r="OC94" s="61">
        <f t="shared" si="2308"/>
        <v>0</v>
      </c>
      <c r="OD94" s="61">
        <f t="shared" ref="OD94" si="2321">OD95+OD96+OD97+OD98+OD99+OD100</f>
        <v>0</v>
      </c>
      <c r="OE94" s="86">
        <f t="shared" si="2308"/>
        <v>0</v>
      </c>
      <c r="OF94" s="61">
        <f t="shared" si="2308"/>
        <v>0</v>
      </c>
      <c r="OG94" s="61">
        <f t="shared" si="2308"/>
        <v>0</v>
      </c>
      <c r="OH94" s="61">
        <f t="shared" ref="OH94" si="2322">OH95+OH96+OH97+OH98+OH99+OH100</f>
        <v>0</v>
      </c>
      <c r="OI94" s="86">
        <f t="shared" si="2308"/>
        <v>0</v>
      </c>
      <c r="OJ94" s="61">
        <f t="shared" si="2308"/>
        <v>0</v>
      </c>
      <c r="OK94" s="61">
        <f t="shared" si="2308"/>
        <v>0</v>
      </c>
      <c r="OL94" s="61">
        <f t="shared" ref="OL94" si="2323">OL95+OL96+OL97+OL98+OL99+OL100</f>
        <v>0</v>
      </c>
      <c r="OM94" s="86">
        <f t="shared" si="2308"/>
        <v>0</v>
      </c>
      <c r="ON94" s="61">
        <f t="shared" si="2308"/>
        <v>0</v>
      </c>
      <c r="OO94" s="61">
        <f t="shared" si="2308"/>
        <v>0</v>
      </c>
      <c r="OP94" s="61">
        <f t="shared" ref="OP94" si="2324">OP95+OP96+OP97+OP98+OP99+OP100</f>
        <v>0</v>
      </c>
      <c r="OQ94" s="197">
        <f t="shared" si="2308"/>
        <v>0</v>
      </c>
      <c r="OR94" s="61">
        <f t="shared" si="2308"/>
        <v>0</v>
      </c>
      <c r="OS94" s="61">
        <f t="shared" si="2308"/>
        <v>0</v>
      </c>
      <c r="OT94" s="61">
        <f t="shared" ref="OT94" si="2325">OT95+OT96+OT97+OT98+OT99+OT100</f>
        <v>0</v>
      </c>
      <c r="OU94" s="86">
        <f t="shared" si="2308"/>
        <v>0</v>
      </c>
      <c r="OV94" s="61">
        <f t="shared" si="2308"/>
        <v>0</v>
      </c>
      <c r="OW94" s="61">
        <f t="shared" si="2308"/>
        <v>0</v>
      </c>
      <c r="OX94" s="61">
        <f t="shared" ref="OX94" si="2326">OX95+OX96+OX97+OX98+OX99+OX100</f>
        <v>0</v>
      </c>
      <c r="OY94" s="197">
        <f t="shared" si="2308"/>
        <v>0</v>
      </c>
      <c r="OZ94" s="61">
        <f t="shared" si="2308"/>
        <v>0</v>
      </c>
      <c r="PA94" s="61">
        <f t="shared" si="2308"/>
        <v>0</v>
      </c>
      <c r="PB94" s="61">
        <f t="shared" ref="PB94" si="2327">PB95+PB96+PB97+PB98+PB99+PB100</f>
        <v>0</v>
      </c>
      <c r="PC94" s="86">
        <f t="shared" si="2308"/>
        <v>0</v>
      </c>
      <c r="PD94" s="61">
        <f t="shared" si="2308"/>
        <v>0</v>
      </c>
      <c r="PE94" s="61">
        <f t="shared" si="2308"/>
        <v>0</v>
      </c>
      <c r="PF94" s="61">
        <f t="shared" ref="PF94" si="2328">PF95+PF96+PF97+PF98+PF99+PF100</f>
        <v>0</v>
      </c>
      <c r="PG94" s="197">
        <f t="shared" si="2308"/>
        <v>0</v>
      </c>
      <c r="PH94" s="61">
        <f t="shared" si="2308"/>
        <v>0</v>
      </c>
      <c r="PI94" s="61">
        <f t="shared" si="2308"/>
        <v>0</v>
      </c>
      <c r="PJ94" s="61">
        <f t="shared" ref="PJ94" si="2329">PJ95+PJ96+PJ97+PJ98+PJ99+PJ100</f>
        <v>0</v>
      </c>
      <c r="PK94" s="86">
        <f t="shared" si="2308"/>
        <v>0</v>
      </c>
      <c r="PL94" s="61">
        <f t="shared" si="2308"/>
        <v>0</v>
      </c>
      <c r="PM94" s="61">
        <f t="shared" si="2308"/>
        <v>0</v>
      </c>
      <c r="PN94" s="61">
        <f t="shared" ref="PN94" si="2330">PN95+PN96+PN97+PN98+PN99+PN100</f>
        <v>0</v>
      </c>
      <c r="PO94" s="197">
        <f t="shared" ref="PO94:SU94" si="2331">PO95+PO96+PO97+PO98+PO99+PO100</f>
        <v>0</v>
      </c>
      <c r="PP94" s="61">
        <f t="shared" si="2331"/>
        <v>0</v>
      </c>
      <c r="PQ94" s="61">
        <f t="shared" si="2331"/>
        <v>0</v>
      </c>
      <c r="PR94" s="61">
        <f t="shared" ref="PR94" si="2332">PR95+PR96+PR97+PR98+PR99+PR100</f>
        <v>0</v>
      </c>
      <c r="PS94" s="86">
        <f t="shared" si="2331"/>
        <v>0</v>
      </c>
      <c r="PT94" s="61">
        <f t="shared" si="2331"/>
        <v>0</v>
      </c>
      <c r="PU94" s="61">
        <f t="shared" si="2331"/>
        <v>0</v>
      </c>
      <c r="PV94" s="61">
        <f t="shared" ref="PV94" si="2333">PV95+PV96+PV97+PV98+PV99+PV100</f>
        <v>0</v>
      </c>
      <c r="PW94" s="197">
        <f t="shared" si="2331"/>
        <v>0</v>
      </c>
      <c r="PX94" s="61">
        <f t="shared" si="2331"/>
        <v>0</v>
      </c>
      <c r="PY94" s="61">
        <f t="shared" si="2331"/>
        <v>0</v>
      </c>
      <c r="PZ94" s="61">
        <f t="shared" ref="PZ94" si="2334">PZ95+PZ96+PZ97+PZ98+PZ99+PZ100</f>
        <v>0</v>
      </c>
      <c r="QA94" s="86">
        <f t="shared" si="2331"/>
        <v>0</v>
      </c>
      <c r="QB94" s="61">
        <f t="shared" si="2331"/>
        <v>0</v>
      </c>
      <c r="QC94" s="61">
        <f t="shared" si="2331"/>
        <v>0</v>
      </c>
      <c r="QD94" s="61">
        <f t="shared" ref="QD94" si="2335">QD95+QD96+QD97+QD98+QD99+QD100</f>
        <v>0</v>
      </c>
      <c r="QE94" s="197">
        <f t="shared" si="2331"/>
        <v>0</v>
      </c>
      <c r="QF94" s="61">
        <f t="shared" si="2331"/>
        <v>0</v>
      </c>
      <c r="QG94" s="61">
        <f t="shared" si="2331"/>
        <v>0</v>
      </c>
      <c r="QH94" s="61">
        <f t="shared" ref="QH94" si="2336">QH95+QH96+QH97+QH98+QH99+QH100</f>
        <v>0</v>
      </c>
      <c r="QI94" s="86">
        <f t="shared" si="2331"/>
        <v>0</v>
      </c>
      <c r="QJ94" s="61">
        <f t="shared" si="2331"/>
        <v>0</v>
      </c>
      <c r="QK94" s="61">
        <f t="shared" si="2331"/>
        <v>0</v>
      </c>
      <c r="QL94" s="61">
        <f t="shared" ref="QL94" si="2337">QL95+QL96+QL97+QL98+QL99+QL100</f>
        <v>0</v>
      </c>
      <c r="QM94" s="197">
        <f t="shared" si="2331"/>
        <v>0</v>
      </c>
      <c r="QN94" s="61">
        <f t="shared" si="2331"/>
        <v>0</v>
      </c>
      <c r="QO94" s="61">
        <f t="shared" si="2331"/>
        <v>0</v>
      </c>
      <c r="QP94" s="61">
        <f t="shared" ref="QP94" si="2338">QP95+QP96+QP97+QP98+QP99+QP100</f>
        <v>0</v>
      </c>
      <c r="QQ94" s="197">
        <f t="shared" si="2331"/>
        <v>0</v>
      </c>
      <c r="QR94" s="61">
        <f t="shared" si="2331"/>
        <v>0</v>
      </c>
      <c r="QS94" s="61">
        <f t="shared" si="2331"/>
        <v>0</v>
      </c>
      <c r="QT94" s="61">
        <f t="shared" ref="QT94" si="2339">QT95+QT96+QT97+QT98+QT99+QT100</f>
        <v>0</v>
      </c>
      <c r="QU94" s="197">
        <f t="shared" si="2331"/>
        <v>0</v>
      </c>
      <c r="QV94" s="61">
        <f t="shared" si="2331"/>
        <v>0</v>
      </c>
      <c r="QW94" s="61">
        <f t="shared" si="2331"/>
        <v>0</v>
      </c>
      <c r="QX94" s="61">
        <f t="shared" ref="QX94" si="2340">QX95+QX96+QX97+QX98+QX99+QX100</f>
        <v>0</v>
      </c>
      <c r="QY94" s="197">
        <f t="shared" si="2331"/>
        <v>0</v>
      </c>
      <c r="QZ94" s="61">
        <f t="shared" si="2331"/>
        <v>0</v>
      </c>
      <c r="RA94" s="61">
        <f t="shared" si="2331"/>
        <v>0</v>
      </c>
      <c r="RB94" s="61">
        <f t="shared" ref="RB94" si="2341">RB95+RB96+RB97+RB98+RB99+RB100</f>
        <v>0</v>
      </c>
      <c r="RC94" s="86">
        <f t="shared" si="2331"/>
        <v>0</v>
      </c>
      <c r="RD94" s="61">
        <f t="shared" si="2331"/>
        <v>0</v>
      </c>
      <c r="RE94" s="61">
        <f t="shared" si="2331"/>
        <v>0</v>
      </c>
      <c r="RF94" s="61">
        <f t="shared" ref="RF94" si="2342">RF95+RF96+RF97+RF98+RF99+RF100</f>
        <v>0</v>
      </c>
      <c r="RG94" s="197">
        <f t="shared" si="2331"/>
        <v>0</v>
      </c>
      <c r="RH94" s="61">
        <f t="shared" si="2331"/>
        <v>0</v>
      </c>
      <c r="RI94" s="61">
        <f t="shared" si="2331"/>
        <v>0</v>
      </c>
      <c r="RJ94" s="61">
        <f t="shared" ref="RJ94" si="2343">RJ95+RJ96+RJ97+RJ98+RJ99+RJ100</f>
        <v>0</v>
      </c>
      <c r="RK94" s="86">
        <f t="shared" si="2331"/>
        <v>0</v>
      </c>
      <c r="RL94" s="61">
        <f t="shared" si="2331"/>
        <v>0</v>
      </c>
      <c r="RM94" s="61">
        <f t="shared" si="2331"/>
        <v>0</v>
      </c>
      <c r="RN94" s="61">
        <f t="shared" ref="RN94" si="2344">RN95+RN96+RN97+RN98+RN99+RN100</f>
        <v>0</v>
      </c>
      <c r="RO94" s="197">
        <f t="shared" si="2331"/>
        <v>0</v>
      </c>
      <c r="RP94" s="61">
        <f t="shared" si="2331"/>
        <v>0</v>
      </c>
      <c r="RQ94" s="61">
        <f t="shared" si="2331"/>
        <v>0</v>
      </c>
      <c r="RR94" s="61">
        <f t="shared" ref="RR94" si="2345">RR95+RR96+RR97+RR98+RR99+RR100</f>
        <v>0</v>
      </c>
      <c r="RS94" s="197">
        <f t="shared" si="2331"/>
        <v>0</v>
      </c>
      <c r="RT94" s="61">
        <f t="shared" si="2331"/>
        <v>0</v>
      </c>
      <c r="RU94" s="61">
        <f t="shared" si="2331"/>
        <v>0</v>
      </c>
      <c r="RV94" s="61">
        <f t="shared" ref="RV94" si="2346">RV95+RV96+RV97+RV98+RV99+RV100</f>
        <v>0</v>
      </c>
      <c r="RW94" s="61">
        <f t="shared" si="2331"/>
        <v>300</v>
      </c>
      <c r="RX94" s="61">
        <f t="shared" si="2331"/>
        <v>60</v>
      </c>
      <c r="RY94" s="61">
        <f t="shared" si="2331"/>
        <v>0</v>
      </c>
      <c r="RZ94" s="61">
        <f t="shared" ref="RZ94" si="2347">RZ95+RZ96+RZ97+RZ98+RZ99+RZ100</f>
        <v>0</v>
      </c>
      <c r="SA94" s="86">
        <f t="shared" si="2331"/>
        <v>0</v>
      </c>
      <c r="SB94" s="61">
        <f t="shared" si="2331"/>
        <v>0</v>
      </c>
      <c r="SC94" s="61">
        <f t="shared" si="2331"/>
        <v>0</v>
      </c>
      <c r="SD94" s="61">
        <f t="shared" ref="SD94" si="2348">SD95+SD96+SD97+SD98+SD99+SD100</f>
        <v>0</v>
      </c>
      <c r="SE94" s="197">
        <f t="shared" si="2331"/>
        <v>0</v>
      </c>
      <c r="SF94" s="61">
        <f t="shared" si="2331"/>
        <v>0</v>
      </c>
      <c r="SG94" s="61">
        <f t="shared" si="2331"/>
        <v>0</v>
      </c>
      <c r="SH94" s="61">
        <f t="shared" ref="SH94" si="2349">SH95+SH96+SH97+SH98+SH99+SH100</f>
        <v>0</v>
      </c>
      <c r="SI94" s="197">
        <f t="shared" si="2331"/>
        <v>0</v>
      </c>
      <c r="SJ94" s="61">
        <f t="shared" si="2331"/>
        <v>0</v>
      </c>
      <c r="SK94" s="61">
        <f t="shared" si="2331"/>
        <v>0</v>
      </c>
      <c r="SL94" s="61">
        <f t="shared" ref="SL94" si="2350">SL95+SL96+SL97+SL98+SL99+SL100</f>
        <v>0</v>
      </c>
      <c r="SM94" s="197">
        <f t="shared" si="2331"/>
        <v>0</v>
      </c>
      <c r="SN94" s="61">
        <f t="shared" si="2331"/>
        <v>0</v>
      </c>
      <c r="SO94" s="61">
        <f t="shared" si="2331"/>
        <v>0</v>
      </c>
      <c r="SP94" s="61">
        <f t="shared" ref="SP94" si="2351">SP95+SP96+SP97+SP98+SP99+SP100</f>
        <v>0</v>
      </c>
      <c r="SQ94" s="197">
        <f t="shared" si="2331"/>
        <v>0</v>
      </c>
      <c r="SR94" s="61">
        <f t="shared" si="2331"/>
        <v>0</v>
      </c>
      <c r="SS94" s="61">
        <f t="shared" si="2331"/>
        <v>0</v>
      </c>
      <c r="ST94" s="61">
        <f t="shared" ref="ST94" si="2352">ST95+ST96+ST97+ST98+ST99+ST100</f>
        <v>0</v>
      </c>
      <c r="SU94" s="197">
        <f t="shared" si="2331"/>
        <v>0</v>
      </c>
      <c r="SV94" s="61">
        <f t="shared" ref="SV94:TJ94" si="2353">SV95+SV96+SV97+SV98+SV99+SV100</f>
        <v>0</v>
      </c>
      <c r="SW94" s="61">
        <f t="shared" si="2353"/>
        <v>0</v>
      </c>
      <c r="SX94" s="61">
        <f t="shared" ref="SX94" si="2354">SX95+SX96+SX97+SX98+SX99+SX100</f>
        <v>0</v>
      </c>
      <c r="SY94" s="197">
        <f t="shared" si="2353"/>
        <v>0</v>
      </c>
      <c r="SZ94" s="61">
        <f t="shared" si="2353"/>
        <v>0</v>
      </c>
      <c r="TA94" s="61">
        <f t="shared" si="2353"/>
        <v>0</v>
      </c>
      <c r="TB94" s="197">
        <f t="shared" ref="TB94" si="2355">TB95+TB96+TB97+TB98+TB99+TB100</f>
        <v>0</v>
      </c>
      <c r="TC94" s="197">
        <f t="shared" si="2353"/>
        <v>0</v>
      </c>
      <c r="TD94" s="61">
        <f t="shared" si="2353"/>
        <v>0</v>
      </c>
      <c r="TE94" s="61">
        <f t="shared" si="2353"/>
        <v>0</v>
      </c>
      <c r="TF94" s="61">
        <f t="shared" ref="TF94" si="2356">TF95+TF96+TF97+TF98+TF99+TF100</f>
        <v>0</v>
      </c>
      <c r="TG94" s="197">
        <f t="shared" si="2353"/>
        <v>0</v>
      </c>
      <c r="TH94" s="61">
        <f t="shared" si="2353"/>
        <v>0</v>
      </c>
      <c r="TI94" s="61">
        <f t="shared" si="2353"/>
        <v>0</v>
      </c>
      <c r="TJ94" s="87">
        <f t="shared" si="2353"/>
        <v>0</v>
      </c>
      <c r="TK94" s="197">
        <f t="shared" ref="TK94:TR94" si="2357">TK95+TK96+TK97+TK98+TK99+TK100</f>
        <v>0</v>
      </c>
      <c r="TL94" s="61">
        <f t="shared" si="2357"/>
        <v>0</v>
      </c>
      <c r="TM94" s="61">
        <f t="shared" si="2357"/>
        <v>0</v>
      </c>
      <c r="TN94" s="87">
        <f t="shared" si="2357"/>
        <v>0</v>
      </c>
      <c r="TO94" s="197">
        <f t="shared" si="2357"/>
        <v>0</v>
      </c>
      <c r="TP94" s="61">
        <f t="shared" si="2357"/>
        <v>0</v>
      </c>
      <c r="TQ94" s="61">
        <f t="shared" si="2357"/>
        <v>0</v>
      </c>
      <c r="TR94" s="87">
        <f t="shared" si="2357"/>
        <v>0</v>
      </c>
      <c r="TS94" s="278"/>
      <c r="TT94" s="278"/>
      <c r="TU94" s="278"/>
      <c r="TV94" s="278"/>
      <c r="TW94" s="278"/>
      <c r="TX94" s="278"/>
      <c r="TY94" s="278"/>
    </row>
    <row r="95" spans="1:546" outlineLevel="2" x14ac:dyDescent="0.2">
      <c r="A95" s="101" t="s">
        <v>436</v>
      </c>
      <c r="B95" s="102" t="s">
        <v>437</v>
      </c>
      <c r="C95" s="186">
        <f t="shared" ref="C95:C100" si="2358">G95+K95+O95+S95+W95+AA95+AE95+AI95+AM95+AQ95+AU95+AY95+BC95+BG95+BK95+BO95+BS95+BW95+CA95+CE95+CI95+CM95+CQ95+CU95+CY95+DC95+DG95+DK95+DO95+DS95+DW95+EA95+EE95+EI95+EM95+EQ95+EU95+EY95+FC95+FG95+FK95+FO95+FS95+FW95+GA95+GE95+GI95+GM95+GQ95+GU95+GY95+HC95+HG95+HK95+HO95+HS95+HW95+IA95+IE95+II95+IM95+IQ95+IU95+IY95+JC95+JG95+JK95+JO95+JS95+JW95+KA95+KE95+KI95+KM95+KQ95+KU95+KY95+LC95+LG95+LK95+LO95+LS95+LW95+MA95+ME95+MI95+MM95+MQ95+MU95+MY95+NC95+NG95+NK95+NO95+NS95+NW95+OA95+OE95+OI95+OM95+OQ95+OU95+OY95+PC95+PG95+PK95+PO95+PS95+PW95+QA95+QE95+QI95+QM95+QQ95+QU95+QY95+RC95+RG95+RK95+RO95+RS95+RW95+SA95+SE95+SI95+SM95+SQ95+SU95+SY95+TC95+TG95+TK95+TO95</f>
        <v>57000</v>
      </c>
      <c r="D95" s="186">
        <f t="shared" ref="D95:D100" si="2359">H95+L95+P95+T95+X95+AB95+AF95+AJ95+AN95+AR95+AV95+AZ95+BD95+BH95+BL95+BP95+BT95+BX95+CB95+CF95+CJ95+CN95+CR95+CV95+CZ95+DD95+DH95+DL95+DP95+DT95+DX95+EB95+EF95+EJ95+EN95+ER95+EV95+EZ95+FD95+FH95+FL95+FP95+FT95+FX95+GB95+GF95+GJ95+GN95+GR95+GV95+GZ95+HD95+HH95+HL95+HP95+HT95+HX95+IB95+IF95+IJ95+IN95+IR95+IV95+IZ95+JD95+JH95+JL95+JP95+JT95+JX95+KB95+KF95+KJ95+KN95+KR95+KV95+KZ95+LD95+LH95+LL95+LP95+LT95+LX95+MB95+MF95+MJ95+MN95+MR95+MV95+MZ95+ND95+NH95+NL95+NP95+NT95+NX95+OB95+OF95+OJ95+ON95+OR95+OV95+OZ95+PD95+PH95+PL95+PP95+PT95+PX95+QB95+QF95+QJ95+QN95+QR95+QV95+QZ95+RD95+RH95+RL95+RP95+RT95+RX95+SB95+SF95+SJ95+SN95+SR95+SV95+SZ95+TD95+TH95+TL95+TP95</f>
        <v>57250</v>
      </c>
      <c r="E95" s="186">
        <f t="shared" ref="E95:E100" si="2360">I95+M95+Q95+U95+Y95+AC95+AG95+AK95+AO95+AS95+AW95+BA95+BE95+BI95+BM95+BQ95+BU95+BY95+CC95+CG95+CK95+CO95+CS95+CW95+DA95+DE95+DI95+DM95+DQ95+DU95+DY95+EC95+EG95+EK95+EO95+ES95+EW95+FA95+FE95+FI95+FM95+FQ95+FU95+FY95+GC95+GG95+GK95+GO95+GS95+GW95+HA95+HE95+HI95+HM95+HQ95+HU95+HY95+IC95+IG95+IK95+IO95+IS95+IW95+JA95+JE95+JI95+JM95+JQ95+JU95+JY95+KC95+KG95+KK95+KO95+KS95+KW95+LA95+LE95+LI95+LM95+LQ95+LU95+LY95+MC95+MG95+MK95+MO95+MS95+MW95+NA95+NE95+NI95+NM95+NQ95+NU95+NY95+OC95+OG95+OK95+OO95+OS95+OW95+PA95+PE95+PI95+PM95+PQ95+PU95+PY95+QC95+QG95+QK95+QO95+QS95+QW95+RA95+RE95+RI95+RM95+RQ95+RU95+RY95+SC95+SG95+SK95+SO95+SS95+SW95+TA95+TE95+TI95+TM95+TQ95</f>
        <v>53769.26</v>
      </c>
      <c r="F95" s="186">
        <f t="shared" ref="F95:F100" si="2361">J95+N95+R95+V95+Z95+AD95+AH95+AL95+AP95+AT95+AX95+BB95+BF95+BJ95+BN95+BR95+BV95+BZ95+CD95+CH95+CL95+CP95+CT95+CX95+DB95+DF95+DJ95+DN95+DR95+DV95+DZ95+ED95+EH95+EL95+EP95+ET95+EX95+FB95+FF95+FJ95+FN95+FR95+FV95+FZ95+GD95+GH95+GL95+GP95+GT95+GX95+HB95+HF95+HJ95+HN95+HR95+HV95+HZ95+ID95+IH95+IL95+IP95+IT95+IX95+JB95+JF95+JJ95+JN95+JR95+JV95+JZ95+KD95+KH95+KL95+KP95+KT95+KX95+LB95+LF95+LJ95+LN95+LR95+LV95+LZ95+MD95+MH95+ML95+MP95+MT95+MX95+NB95+NF95+NJ95+NN95+NR95+NV95+NZ95+OD95+OH95+OL95+OP95+OT95+OX95+PB95+PF95+PJ95+PN95+PR95+PV95+PZ95+QD95+QH95+QL95+QP95+QT95+QX95+RB95+RF95+RJ95+RN95+RR95+RV95+RZ95+SD95+SH95+SL95+SP95+ST95+SX95+TB95+TF95+TJ95+TN95+TR95</f>
        <v>54573.58</v>
      </c>
      <c r="G95" s="88"/>
      <c r="H95" s="63"/>
      <c r="I95" s="63"/>
      <c r="J95" s="63"/>
      <c r="K95" s="88"/>
      <c r="L95" s="63"/>
      <c r="M95" s="63"/>
      <c r="N95" s="63"/>
      <c r="O95" s="88"/>
      <c r="P95" s="63"/>
      <c r="Q95" s="63"/>
      <c r="R95" s="63"/>
      <c r="S95" s="88"/>
      <c r="T95" s="63"/>
      <c r="U95" s="63"/>
      <c r="V95" s="63"/>
      <c r="W95" s="88"/>
      <c r="X95" s="63"/>
      <c r="Y95" s="63"/>
      <c r="Z95" s="63"/>
      <c r="AA95" s="88"/>
      <c r="AB95" s="63"/>
      <c r="AC95" s="63"/>
      <c r="AD95" s="63"/>
      <c r="AE95" s="88"/>
      <c r="AF95" s="63"/>
      <c r="AG95" s="63"/>
      <c r="AH95" s="63"/>
      <c r="AI95" s="88"/>
      <c r="AJ95" s="63"/>
      <c r="AK95" s="63"/>
      <c r="AL95" s="63"/>
      <c r="AM95" s="88"/>
      <c r="AN95" s="63"/>
      <c r="AO95" s="63"/>
      <c r="AP95" s="63"/>
      <c r="AQ95" s="88"/>
      <c r="AR95" s="63"/>
      <c r="AS95" s="63"/>
      <c r="AT95" s="63"/>
      <c r="AU95" s="88"/>
      <c r="AV95" s="63"/>
      <c r="AW95" s="63"/>
      <c r="AX95" s="63"/>
      <c r="AY95" s="88"/>
      <c r="AZ95" s="63"/>
      <c r="BA95" s="63"/>
      <c r="BB95" s="63"/>
      <c r="BC95" s="88"/>
      <c r="BD95" s="63"/>
      <c r="BE95" s="63"/>
      <c r="BF95" s="63"/>
      <c r="BG95" s="88"/>
      <c r="BH95" s="63"/>
      <c r="BI95" s="63"/>
      <c r="BJ95" s="63"/>
      <c r="BK95" s="88"/>
      <c r="BL95" s="63"/>
      <c r="BM95" s="63"/>
      <c r="BN95" s="63"/>
      <c r="BO95" s="88"/>
      <c r="BP95" s="63"/>
      <c r="BQ95" s="63"/>
      <c r="BR95" s="63"/>
      <c r="BS95" s="88"/>
      <c r="BT95" s="63"/>
      <c r="BU95" s="63"/>
      <c r="BV95" s="63"/>
      <c r="BW95" s="88"/>
      <c r="BX95" s="63"/>
      <c r="BY95" s="63"/>
      <c r="BZ95" s="63"/>
      <c r="CA95" s="88"/>
      <c r="CB95" s="63"/>
      <c r="CC95" s="63"/>
      <c r="CD95" s="63"/>
      <c r="CE95" s="88"/>
      <c r="CF95" s="63"/>
      <c r="CG95" s="63"/>
      <c r="CH95" s="63"/>
      <c r="CI95" s="88"/>
      <c r="CJ95" s="63"/>
      <c r="CK95" s="63"/>
      <c r="CL95" s="63"/>
      <c r="CM95" s="88"/>
      <c r="CN95" s="63"/>
      <c r="CO95" s="63">
        <v>22.14</v>
      </c>
      <c r="CP95" s="63">
        <v>22.14</v>
      </c>
      <c r="CQ95" s="88"/>
      <c r="CR95" s="63"/>
      <c r="CS95" s="63"/>
      <c r="CT95" s="63"/>
      <c r="CU95" s="88"/>
      <c r="CV95" s="63"/>
      <c r="CW95" s="63"/>
      <c r="CX95" s="63"/>
      <c r="CY95" s="88"/>
      <c r="CZ95" s="63"/>
      <c r="DA95" s="63"/>
      <c r="DB95" s="63"/>
      <c r="DC95" s="88"/>
      <c r="DD95" s="63"/>
      <c r="DE95" s="63"/>
      <c r="DF95" s="63"/>
      <c r="DG95" s="88"/>
      <c r="DH95" s="63"/>
      <c r="DI95" s="63"/>
      <c r="DJ95" s="63"/>
      <c r="DK95" s="88"/>
      <c r="DL95" s="63"/>
      <c r="DM95" s="63"/>
      <c r="DN95" s="63"/>
      <c r="DO95" s="88"/>
      <c r="DP95" s="63"/>
      <c r="DQ95" s="63"/>
      <c r="DR95" s="63"/>
      <c r="DS95" s="88"/>
      <c r="DT95" s="63"/>
      <c r="DU95" s="63">
        <v>42.94</v>
      </c>
      <c r="DV95" s="63">
        <v>42.94</v>
      </c>
      <c r="DW95" s="88"/>
      <c r="DX95" s="63"/>
      <c r="DY95" s="63"/>
      <c r="DZ95" s="63"/>
      <c r="EA95" s="88"/>
      <c r="EB95" s="63"/>
      <c r="EC95" s="63"/>
      <c r="ED95" s="63"/>
      <c r="EE95" s="88"/>
      <c r="EF95" s="63"/>
      <c r="EG95" s="63"/>
      <c r="EH95" s="63"/>
      <c r="EI95" s="88"/>
      <c r="EJ95" s="63"/>
      <c r="EK95" s="63"/>
      <c r="EL95" s="63"/>
      <c r="EM95" s="88"/>
      <c r="EN95" s="63"/>
      <c r="EO95" s="63"/>
      <c r="EP95" s="63"/>
      <c r="EQ95" s="88"/>
      <c r="ER95" s="63"/>
      <c r="ES95" s="63"/>
      <c r="ET95" s="63"/>
      <c r="EU95" s="88">
        <v>57000</v>
      </c>
      <c r="EV95" s="63">
        <v>56900</v>
      </c>
      <c r="EW95" s="63">
        <f>15384.75+38311.54</f>
        <v>53696.29</v>
      </c>
      <c r="EX95" s="63">
        <f>18376.99+36131.51</f>
        <v>54508.5</v>
      </c>
      <c r="EY95" s="88"/>
      <c r="EZ95" s="63"/>
      <c r="FA95" s="63"/>
      <c r="FB95" s="63"/>
      <c r="FC95" s="88"/>
      <c r="FD95" s="63"/>
      <c r="FE95" s="63"/>
      <c r="FF95" s="63"/>
      <c r="FG95" s="88"/>
      <c r="FH95" s="63"/>
      <c r="FI95" s="63"/>
      <c r="FJ95" s="63"/>
      <c r="FK95" s="88"/>
      <c r="FL95" s="63"/>
      <c r="FM95" s="63"/>
      <c r="FN95" s="63"/>
      <c r="FO95" s="88"/>
      <c r="FP95" s="63"/>
      <c r="FQ95" s="63"/>
      <c r="FR95" s="63"/>
      <c r="FS95" s="198"/>
      <c r="FT95" s="63"/>
      <c r="FU95" s="63"/>
      <c r="FV95" s="187"/>
      <c r="FW95" s="88"/>
      <c r="FX95" s="63"/>
      <c r="FY95" s="63"/>
      <c r="FZ95" s="187"/>
      <c r="GA95" s="88"/>
      <c r="GB95" s="63">
        <v>350</v>
      </c>
      <c r="GC95" s="63">
        <v>7.89</v>
      </c>
      <c r="GD95" s="187">
        <v>0</v>
      </c>
      <c r="GE95" s="88"/>
      <c r="GF95" s="63"/>
      <c r="GG95" s="63"/>
      <c r="GH95" s="187"/>
      <c r="GI95" s="117"/>
      <c r="GJ95" s="63"/>
      <c r="GK95" s="63"/>
      <c r="GL95" s="187"/>
      <c r="GM95" s="88"/>
      <c r="GN95" s="63"/>
      <c r="GO95" s="63"/>
      <c r="GP95" s="63"/>
      <c r="GQ95" s="88"/>
      <c r="GR95" s="63"/>
      <c r="GS95" s="63"/>
      <c r="GT95" s="63"/>
      <c r="GU95" s="88"/>
      <c r="GV95" s="63"/>
      <c r="GW95" s="63"/>
      <c r="GX95" s="63"/>
      <c r="GY95" s="88"/>
      <c r="GZ95" s="63"/>
      <c r="HA95" s="63"/>
      <c r="HB95" s="63"/>
      <c r="HC95" s="88"/>
      <c r="HD95" s="63"/>
      <c r="HE95" s="63"/>
      <c r="HF95" s="63"/>
      <c r="HG95" s="88"/>
      <c r="HH95" s="63"/>
      <c r="HI95" s="63"/>
      <c r="HJ95" s="63"/>
      <c r="HK95" s="88"/>
      <c r="HL95" s="63"/>
      <c r="HM95" s="63"/>
      <c r="HN95" s="63"/>
      <c r="HO95" s="88"/>
      <c r="HP95" s="63"/>
      <c r="HQ95" s="63"/>
      <c r="HR95" s="63"/>
      <c r="HS95" s="88"/>
      <c r="HT95" s="63"/>
      <c r="HU95" s="63"/>
      <c r="HV95" s="63"/>
      <c r="HW95" s="88"/>
      <c r="HX95" s="63"/>
      <c r="HY95" s="63"/>
      <c r="HZ95" s="63"/>
      <c r="IA95" s="88"/>
      <c r="IB95" s="63"/>
      <c r="IC95" s="63"/>
      <c r="ID95" s="63"/>
      <c r="IE95" s="88"/>
      <c r="IF95" s="63"/>
      <c r="IG95" s="63"/>
      <c r="IH95" s="63"/>
      <c r="II95" s="88"/>
      <c r="IJ95" s="63"/>
      <c r="IK95" s="63"/>
      <c r="IL95" s="63"/>
      <c r="IM95" s="88"/>
      <c r="IN95" s="63"/>
      <c r="IO95" s="63"/>
      <c r="IP95" s="63"/>
      <c r="IQ95" s="88"/>
      <c r="IR95" s="63"/>
      <c r="IS95" s="63"/>
      <c r="IT95" s="63"/>
      <c r="IU95" s="88"/>
      <c r="IV95" s="63"/>
      <c r="IW95" s="63"/>
      <c r="IX95" s="63"/>
      <c r="IY95" s="88"/>
      <c r="IZ95" s="63"/>
      <c r="JA95" s="63"/>
      <c r="JB95" s="63"/>
      <c r="JC95" s="88"/>
      <c r="JD95" s="63"/>
      <c r="JE95" s="63"/>
      <c r="JF95" s="63"/>
      <c r="JG95" s="88"/>
      <c r="JH95" s="63"/>
      <c r="JI95" s="63"/>
      <c r="JJ95" s="63"/>
      <c r="JK95" s="88"/>
      <c r="JL95" s="63"/>
      <c r="JM95" s="63"/>
      <c r="JN95" s="63"/>
      <c r="JO95" s="88"/>
      <c r="JP95" s="63"/>
      <c r="JQ95" s="63"/>
      <c r="JR95" s="63"/>
      <c r="JS95" s="88"/>
      <c r="JT95" s="63"/>
      <c r="JU95" s="63"/>
      <c r="JV95" s="63"/>
      <c r="JW95" s="63"/>
      <c r="JX95" s="63"/>
      <c r="JY95" s="63"/>
      <c r="JZ95" s="63"/>
      <c r="KA95" s="88"/>
      <c r="KB95" s="63"/>
      <c r="KC95" s="63"/>
      <c r="KD95" s="187"/>
      <c r="KE95" s="88"/>
      <c r="KF95" s="63"/>
      <c r="KG95" s="63"/>
      <c r="KH95" s="187"/>
      <c r="KI95" s="88"/>
      <c r="KJ95" s="63"/>
      <c r="KK95" s="63"/>
      <c r="KL95" s="187"/>
      <c r="KM95" s="88"/>
      <c r="KN95" s="63"/>
      <c r="KO95" s="63"/>
      <c r="KP95" s="187"/>
      <c r="KQ95" s="88"/>
      <c r="KR95" s="63"/>
      <c r="KS95" s="63"/>
      <c r="KT95" s="187"/>
      <c r="KU95" s="88"/>
      <c r="KV95" s="63"/>
      <c r="KW95" s="63"/>
      <c r="KX95" s="187"/>
      <c r="KY95" s="88"/>
      <c r="KZ95" s="63"/>
      <c r="LA95" s="63"/>
      <c r="LB95" s="187"/>
      <c r="LC95" s="88"/>
      <c r="LD95" s="63"/>
      <c r="LE95" s="63"/>
      <c r="LF95" s="187"/>
      <c r="LG95" s="88"/>
      <c r="LH95" s="63"/>
      <c r="LI95" s="63"/>
      <c r="LJ95" s="187"/>
      <c r="LK95" s="88"/>
      <c r="LL95" s="63"/>
      <c r="LM95" s="63"/>
      <c r="LN95" s="187"/>
      <c r="LO95" s="88"/>
      <c r="LP95" s="63"/>
      <c r="LQ95" s="63"/>
      <c r="LR95" s="187"/>
      <c r="LS95" s="88"/>
      <c r="LT95" s="63"/>
      <c r="LU95" s="63"/>
      <c r="LV95" s="187"/>
      <c r="LW95" s="88"/>
      <c r="LX95" s="63"/>
      <c r="LY95" s="63"/>
      <c r="LZ95" s="187"/>
      <c r="MA95" s="88"/>
      <c r="MB95" s="63"/>
      <c r="MC95" s="63"/>
      <c r="MD95" s="187"/>
      <c r="ME95" s="88"/>
      <c r="MF95" s="63"/>
      <c r="MG95" s="63"/>
      <c r="MH95" s="187"/>
      <c r="MI95" s="88"/>
      <c r="MJ95" s="63"/>
      <c r="MK95" s="63"/>
      <c r="ML95" s="187"/>
      <c r="MM95" s="88"/>
      <c r="MN95" s="63"/>
      <c r="MO95" s="63"/>
      <c r="MP95" s="187"/>
      <c r="MQ95" s="88"/>
      <c r="MR95" s="63"/>
      <c r="MS95" s="63"/>
      <c r="MT95" s="187"/>
      <c r="MU95" s="88"/>
      <c r="MV95" s="63"/>
      <c r="MW95" s="63"/>
      <c r="MX95" s="187"/>
      <c r="MY95" s="88"/>
      <c r="MZ95" s="63"/>
      <c r="NA95" s="63"/>
      <c r="NB95" s="187"/>
      <c r="NC95" s="88"/>
      <c r="ND95" s="63"/>
      <c r="NE95" s="63"/>
      <c r="NF95" s="187"/>
      <c r="NG95" s="88"/>
      <c r="NH95" s="63"/>
      <c r="NI95" s="63"/>
      <c r="NJ95" s="187"/>
      <c r="NK95" s="88"/>
      <c r="NL95" s="63"/>
      <c r="NM95" s="63"/>
      <c r="NN95" s="187"/>
      <c r="NO95" s="88"/>
      <c r="NP95" s="63"/>
      <c r="NQ95" s="63"/>
      <c r="NR95" s="187"/>
      <c r="NS95" s="88"/>
      <c r="NT95" s="63"/>
      <c r="NU95" s="63"/>
      <c r="NV95" s="187"/>
      <c r="NW95" s="88"/>
      <c r="NX95" s="63"/>
      <c r="NY95" s="63"/>
      <c r="NZ95" s="187"/>
      <c r="OA95" s="88"/>
      <c r="OB95" s="63"/>
      <c r="OC95" s="63"/>
      <c r="OD95" s="63"/>
      <c r="OE95" s="88"/>
      <c r="OF95" s="63"/>
      <c r="OG95" s="63"/>
      <c r="OH95" s="63"/>
      <c r="OI95" s="88"/>
      <c r="OJ95" s="63"/>
      <c r="OK95" s="63"/>
      <c r="OL95" s="63"/>
      <c r="OM95" s="88"/>
      <c r="ON95" s="63"/>
      <c r="OO95" s="63"/>
      <c r="OP95" s="63"/>
      <c r="OQ95" s="198"/>
      <c r="OR95" s="63"/>
      <c r="OS95" s="63"/>
      <c r="OT95" s="63"/>
      <c r="OU95" s="88"/>
      <c r="OV95" s="63"/>
      <c r="OW95" s="63"/>
      <c r="OX95" s="63"/>
      <c r="OY95" s="198"/>
      <c r="OZ95" s="63"/>
      <c r="PA95" s="63"/>
      <c r="PB95" s="63"/>
      <c r="PC95" s="88"/>
      <c r="PD95" s="63"/>
      <c r="PE95" s="63"/>
      <c r="PF95" s="63"/>
      <c r="PG95" s="198"/>
      <c r="PH95" s="63"/>
      <c r="PI95" s="63"/>
      <c r="PJ95" s="63"/>
      <c r="PK95" s="88"/>
      <c r="PL95" s="63"/>
      <c r="PM95" s="63"/>
      <c r="PN95" s="63"/>
      <c r="PO95" s="198"/>
      <c r="PP95" s="63"/>
      <c r="PQ95" s="63"/>
      <c r="PR95" s="63"/>
      <c r="PS95" s="88"/>
      <c r="PT95" s="63"/>
      <c r="PU95" s="63"/>
      <c r="PV95" s="63"/>
      <c r="PW95" s="198"/>
      <c r="PX95" s="63"/>
      <c r="PY95" s="63"/>
      <c r="PZ95" s="63"/>
      <c r="QA95" s="88"/>
      <c r="QB95" s="63"/>
      <c r="QC95" s="63"/>
      <c r="QD95" s="63"/>
      <c r="QE95" s="198"/>
      <c r="QF95" s="63"/>
      <c r="QG95" s="63"/>
      <c r="QH95" s="63"/>
      <c r="QI95" s="88"/>
      <c r="QJ95" s="63"/>
      <c r="QK95" s="63"/>
      <c r="QL95" s="63"/>
      <c r="QM95" s="198"/>
      <c r="QN95" s="63"/>
      <c r="QO95" s="63"/>
      <c r="QP95" s="63"/>
      <c r="QQ95" s="198"/>
      <c r="QR95" s="63"/>
      <c r="QS95" s="63"/>
      <c r="QT95" s="63"/>
      <c r="QU95" s="198"/>
      <c r="QV95" s="63"/>
      <c r="QW95" s="63"/>
      <c r="QX95" s="63"/>
      <c r="QY95" s="198"/>
      <c r="QZ95" s="63"/>
      <c r="RA95" s="63"/>
      <c r="RB95" s="63"/>
      <c r="RC95" s="88"/>
      <c r="RD95" s="63"/>
      <c r="RE95" s="63"/>
      <c r="RF95" s="63"/>
      <c r="RG95" s="198"/>
      <c r="RH95" s="63"/>
      <c r="RI95" s="63"/>
      <c r="RJ95" s="63"/>
      <c r="RK95" s="88"/>
      <c r="RL95" s="63"/>
      <c r="RM95" s="63"/>
      <c r="RN95" s="63"/>
      <c r="RO95" s="198"/>
      <c r="RP95" s="63"/>
      <c r="RQ95" s="63"/>
      <c r="RR95" s="63"/>
      <c r="RS95" s="198"/>
      <c r="RT95" s="63"/>
      <c r="RU95" s="63"/>
      <c r="RV95" s="63"/>
      <c r="RW95" s="63"/>
      <c r="RX95" s="63"/>
      <c r="RY95" s="63"/>
      <c r="RZ95" s="63"/>
      <c r="SA95" s="88"/>
      <c r="SB95" s="63"/>
      <c r="SC95" s="63"/>
      <c r="SD95" s="63"/>
      <c r="SE95" s="198"/>
      <c r="SF95" s="63"/>
      <c r="SG95" s="63"/>
      <c r="SH95" s="63"/>
      <c r="SI95" s="198"/>
      <c r="SJ95" s="63"/>
      <c r="SK95" s="63"/>
      <c r="SL95" s="63"/>
      <c r="SM95" s="198"/>
      <c r="SN95" s="63"/>
      <c r="SO95" s="63"/>
      <c r="SP95" s="63"/>
      <c r="SQ95" s="198"/>
      <c r="SR95" s="63"/>
      <c r="SS95" s="63"/>
      <c r="ST95" s="63"/>
      <c r="SU95" s="198"/>
      <c r="SV95" s="63"/>
      <c r="SW95" s="63"/>
      <c r="SX95" s="63"/>
      <c r="SY95" s="198"/>
      <c r="SZ95" s="63"/>
      <c r="TA95" s="63"/>
      <c r="TB95" s="198"/>
      <c r="TC95" s="198"/>
      <c r="TD95" s="63"/>
      <c r="TE95" s="63"/>
      <c r="TF95" s="63"/>
      <c r="TG95" s="198"/>
      <c r="TH95" s="63"/>
      <c r="TI95" s="63"/>
      <c r="TJ95" s="89"/>
      <c r="TK95" s="198"/>
      <c r="TL95" s="63"/>
      <c r="TM95" s="63"/>
      <c r="TN95" s="89"/>
      <c r="TO95" s="198"/>
      <c r="TP95" s="63"/>
      <c r="TQ95" s="63"/>
      <c r="TR95" s="89"/>
      <c r="TS95" s="267"/>
      <c r="TT95" s="267"/>
      <c r="TU95" s="267"/>
      <c r="TV95" s="267"/>
      <c r="TW95" s="267"/>
      <c r="TX95" s="267"/>
      <c r="TY95" s="267"/>
      <c r="TZ95" s="240"/>
    </row>
    <row r="96" spans="1:546" outlineLevel="2" x14ac:dyDescent="0.2">
      <c r="A96" s="101" t="s">
        <v>438</v>
      </c>
      <c r="B96" s="102" t="s">
        <v>439</v>
      </c>
      <c r="C96" s="186">
        <f t="shared" si="2358"/>
        <v>250</v>
      </c>
      <c r="D96" s="186">
        <f t="shared" si="2359"/>
        <v>100</v>
      </c>
      <c r="E96" s="186">
        <f t="shared" si="2360"/>
        <v>842.2</v>
      </c>
      <c r="F96" s="186">
        <f t="shared" si="2361"/>
        <v>1186.8600000000001</v>
      </c>
      <c r="G96" s="88"/>
      <c r="H96" s="63"/>
      <c r="I96" s="63"/>
      <c r="J96" s="63"/>
      <c r="K96" s="88"/>
      <c r="L96" s="63"/>
      <c r="M96" s="63"/>
      <c r="N96" s="63"/>
      <c r="O96" s="88"/>
      <c r="P96" s="63"/>
      <c r="Q96" s="63"/>
      <c r="R96" s="63"/>
      <c r="S96" s="88"/>
      <c r="T96" s="63"/>
      <c r="U96" s="63"/>
      <c r="V96" s="63"/>
      <c r="W96" s="88"/>
      <c r="X96" s="63"/>
      <c r="Y96" s="63"/>
      <c r="Z96" s="63"/>
      <c r="AA96" s="88"/>
      <c r="AB96" s="63"/>
      <c r="AC96" s="63"/>
      <c r="AD96" s="63"/>
      <c r="AE96" s="88"/>
      <c r="AF96" s="63"/>
      <c r="AG96" s="63"/>
      <c r="AH96" s="63"/>
      <c r="AI96" s="88"/>
      <c r="AJ96" s="63"/>
      <c r="AK96" s="63"/>
      <c r="AL96" s="63"/>
      <c r="AM96" s="88"/>
      <c r="AN96" s="63"/>
      <c r="AO96" s="63"/>
      <c r="AP96" s="63"/>
      <c r="AQ96" s="88"/>
      <c r="AR96" s="63"/>
      <c r="AS96" s="63"/>
      <c r="AT96" s="63"/>
      <c r="AU96" s="88"/>
      <c r="AV96" s="63"/>
      <c r="AW96" s="63"/>
      <c r="AX96" s="63"/>
      <c r="AY96" s="88"/>
      <c r="AZ96" s="63"/>
      <c r="BA96" s="63"/>
      <c r="BB96" s="63"/>
      <c r="BC96" s="88"/>
      <c r="BD96" s="63"/>
      <c r="BE96" s="63"/>
      <c r="BF96" s="63"/>
      <c r="BG96" s="88"/>
      <c r="BH96" s="63"/>
      <c r="BI96" s="63"/>
      <c r="BJ96" s="63"/>
      <c r="BK96" s="88"/>
      <c r="BL96" s="63"/>
      <c r="BM96" s="63">
        <v>29.1</v>
      </c>
      <c r="BN96" s="63">
        <v>29.1</v>
      </c>
      <c r="BO96" s="88"/>
      <c r="BP96" s="63"/>
      <c r="BQ96" s="63"/>
      <c r="BR96" s="63"/>
      <c r="BS96" s="88"/>
      <c r="BT96" s="63"/>
      <c r="BU96" s="63"/>
      <c r="BV96" s="63"/>
      <c r="BW96" s="88"/>
      <c r="BX96" s="63"/>
      <c r="BY96" s="63"/>
      <c r="BZ96" s="63"/>
      <c r="CA96" s="88"/>
      <c r="CB96" s="63"/>
      <c r="CC96" s="63"/>
      <c r="CD96" s="63"/>
      <c r="CE96" s="88"/>
      <c r="CF96" s="63"/>
      <c r="CG96" s="63"/>
      <c r="CH96" s="63"/>
      <c r="CI96" s="88"/>
      <c r="CJ96" s="63"/>
      <c r="CK96" s="63"/>
      <c r="CL96" s="63"/>
      <c r="CM96" s="88"/>
      <c r="CN96" s="63"/>
      <c r="CO96" s="63"/>
      <c r="CP96" s="63"/>
      <c r="CQ96" s="88"/>
      <c r="CR96" s="63"/>
      <c r="CS96" s="63"/>
      <c r="CT96" s="63">
        <v>344.66</v>
      </c>
      <c r="CU96" s="88"/>
      <c r="CV96" s="63"/>
      <c r="CW96" s="63"/>
      <c r="CX96" s="63"/>
      <c r="CY96" s="88"/>
      <c r="CZ96" s="63"/>
      <c r="DA96" s="63"/>
      <c r="DB96" s="63"/>
      <c r="DC96" s="88"/>
      <c r="DD96" s="63"/>
      <c r="DE96" s="63"/>
      <c r="DF96" s="63"/>
      <c r="DG96" s="88"/>
      <c r="DH96" s="63"/>
      <c r="DI96" s="63">
        <v>428.3</v>
      </c>
      <c r="DJ96" s="63">
        <v>428.3</v>
      </c>
      <c r="DK96" s="88"/>
      <c r="DL96" s="63"/>
      <c r="DM96" s="63"/>
      <c r="DN96" s="63"/>
      <c r="DO96" s="88"/>
      <c r="DP96" s="63"/>
      <c r="DQ96" s="63"/>
      <c r="DR96" s="63"/>
      <c r="DS96" s="88"/>
      <c r="DT96" s="63"/>
      <c r="DU96" s="63"/>
      <c r="DV96" s="63"/>
      <c r="DW96" s="88"/>
      <c r="DX96" s="63"/>
      <c r="DY96" s="63"/>
      <c r="DZ96" s="63"/>
      <c r="EA96" s="88"/>
      <c r="EB96" s="63"/>
      <c r="EC96" s="63"/>
      <c r="ED96" s="63"/>
      <c r="EE96" s="88"/>
      <c r="EF96" s="63"/>
      <c r="EG96" s="63"/>
      <c r="EH96" s="63"/>
      <c r="EI96" s="88"/>
      <c r="EJ96" s="63"/>
      <c r="EK96" s="63">
        <v>64.010000000000005</v>
      </c>
      <c r="EL96" s="63">
        <v>64.010000000000005</v>
      </c>
      <c r="EM96" s="88"/>
      <c r="EN96" s="63"/>
      <c r="EO96" s="63"/>
      <c r="EP96" s="63"/>
      <c r="EQ96" s="88"/>
      <c r="ER96" s="63"/>
      <c r="ES96" s="63"/>
      <c r="ET96" s="63"/>
      <c r="EU96" s="88"/>
      <c r="EV96" s="63"/>
      <c r="EW96" s="63"/>
      <c r="EX96" s="63"/>
      <c r="EY96" s="88"/>
      <c r="EZ96" s="63"/>
      <c r="FA96" s="63"/>
      <c r="FB96" s="63"/>
      <c r="FC96" s="88"/>
      <c r="FD96" s="63"/>
      <c r="FE96" s="63"/>
      <c r="FF96" s="63"/>
      <c r="FG96" s="88"/>
      <c r="FH96" s="63"/>
      <c r="FI96" s="63"/>
      <c r="FJ96" s="63"/>
      <c r="FK96" s="88"/>
      <c r="FL96" s="63"/>
      <c r="FM96" s="63"/>
      <c r="FN96" s="63"/>
      <c r="FO96" s="88"/>
      <c r="FP96" s="63"/>
      <c r="FQ96" s="63"/>
      <c r="FR96" s="63"/>
      <c r="FS96" s="198"/>
      <c r="FT96" s="63"/>
      <c r="FU96" s="63"/>
      <c r="FV96" s="187"/>
      <c r="FW96" s="88"/>
      <c r="FX96" s="63"/>
      <c r="FY96" s="63"/>
      <c r="FZ96" s="187"/>
      <c r="GA96" s="88"/>
      <c r="GB96" s="63"/>
      <c r="GC96" s="63"/>
      <c r="GD96" s="187"/>
      <c r="GE96" s="88"/>
      <c r="GF96" s="63"/>
      <c r="GG96" s="63"/>
      <c r="GH96" s="187"/>
      <c r="GI96" s="117"/>
      <c r="GJ96" s="63"/>
      <c r="GK96" s="63"/>
      <c r="GL96" s="187"/>
      <c r="GM96" s="88"/>
      <c r="GN96" s="63"/>
      <c r="GO96" s="63"/>
      <c r="GP96" s="63"/>
      <c r="GQ96" s="88"/>
      <c r="GR96" s="63"/>
      <c r="GS96" s="63"/>
      <c r="GT96" s="63"/>
      <c r="GU96" s="88"/>
      <c r="GV96" s="63"/>
      <c r="GW96" s="63"/>
      <c r="GX96" s="63"/>
      <c r="GY96" s="88"/>
      <c r="GZ96" s="63"/>
      <c r="HA96" s="63"/>
      <c r="HB96" s="63"/>
      <c r="HC96" s="88"/>
      <c r="HD96" s="63"/>
      <c r="HE96" s="63"/>
      <c r="HF96" s="63"/>
      <c r="HG96" s="88"/>
      <c r="HH96" s="63"/>
      <c r="HI96" s="63"/>
      <c r="HJ96" s="63"/>
      <c r="HK96" s="88"/>
      <c r="HL96" s="63"/>
      <c r="HM96" s="63"/>
      <c r="HN96" s="63"/>
      <c r="HO96" s="88"/>
      <c r="HP96" s="63"/>
      <c r="HQ96" s="63"/>
      <c r="HR96" s="63"/>
      <c r="HS96" s="88"/>
      <c r="HT96" s="63"/>
      <c r="HU96" s="63"/>
      <c r="HV96" s="63"/>
      <c r="HW96" s="88"/>
      <c r="HX96" s="63"/>
      <c r="HY96" s="63"/>
      <c r="HZ96" s="63"/>
      <c r="IA96" s="88"/>
      <c r="IB96" s="63"/>
      <c r="IC96" s="63"/>
      <c r="ID96" s="63"/>
      <c r="IE96" s="88"/>
      <c r="IF96" s="63"/>
      <c r="IG96" s="63"/>
      <c r="IH96" s="63"/>
      <c r="II96" s="88"/>
      <c r="IJ96" s="63"/>
      <c r="IK96" s="63"/>
      <c r="IL96" s="63"/>
      <c r="IM96" s="88"/>
      <c r="IN96" s="63"/>
      <c r="IO96" s="63"/>
      <c r="IP96" s="63"/>
      <c r="IQ96" s="88"/>
      <c r="IR96" s="63"/>
      <c r="IS96" s="63"/>
      <c r="IT96" s="63"/>
      <c r="IU96" s="88"/>
      <c r="IV96" s="63"/>
      <c r="IW96" s="63"/>
      <c r="IX96" s="63"/>
      <c r="IY96" s="88">
        <v>100</v>
      </c>
      <c r="IZ96" s="63"/>
      <c r="JA96" s="63">
        <v>13.24</v>
      </c>
      <c r="JB96" s="63">
        <v>13.24</v>
      </c>
      <c r="JC96" s="88"/>
      <c r="JD96" s="63"/>
      <c r="JE96" s="63"/>
      <c r="JF96" s="63"/>
      <c r="JG96" s="88"/>
      <c r="JH96" s="63"/>
      <c r="JI96" s="63"/>
      <c r="JJ96" s="63"/>
      <c r="JK96" s="88"/>
      <c r="JL96" s="63"/>
      <c r="JM96" s="63"/>
      <c r="JN96" s="63"/>
      <c r="JO96" s="88"/>
      <c r="JP96" s="63"/>
      <c r="JQ96" s="63"/>
      <c r="JR96" s="63"/>
      <c r="JS96" s="88"/>
      <c r="JT96" s="63"/>
      <c r="JU96" s="63"/>
      <c r="JV96" s="63"/>
      <c r="JW96" s="63"/>
      <c r="JX96" s="63"/>
      <c r="JY96" s="63"/>
      <c r="JZ96" s="63"/>
      <c r="KA96" s="88">
        <v>150</v>
      </c>
      <c r="KB96" s="63">
        <v>100</v>
      </c>
      <c r="KC96" s="63">
        <v>120</v>
      </c>
      <c r="KD96" s="187">
        <v>120</v>
      </c>
      <c r="KE96" s="88"/>
      <c r="KF96" s="63"/>
      <c r="KG96" s="63"/>
      <c r="KH96" s="187"/>
      <c r="KI96" s="88"/>
      <c r="KJ96" s="63"/>
      <c r="KK96" s="63"/>
      <c r="KL96" s="187"/>
      <c r="KM96" s="88"/>
      <c r="KN96" s="63"/>
      <c r="KO96" s="63"/>
      <c r="KP96" s="187"/>
      <c r="KQ96" s="88"/>
      <c r="KR96" s="63"/>
      <c r="KS96" s="63"/>
      <c r="KT96" s="187"/>
      <c r="KU96" s="88"/>
      <c r="KV96" s="63"/>
      <c r="KW96" s="63"/>
      <c r="KX96" s="187"/>
      <c r="KY96" s="88"/>
      <c r="KZ96" s="63"/>
      <c r="LA96" s="63"/>
      <c r="LB96" s="187"/>
      <c r="LC96" s="88"/>
      <c r="LD96" s="63"/>
      <c r="LE96" s="63"/>
      <c r="LF96" s="187"/>
      <c r="LG96" s="88"/>
      <c r="LH96" s="63"/>
      <c r="LI96" s="63"/>
      <c r="LJ96" s="187"/>
      <c r="LK96" s="88"/>
      <c r="LL96" s="63"/>
      <c r="LM96" s="63"/>
      <c r="LN96" s="187"/>
      <c r="LO96" s="88"/>
      <c r="LP96" s="63"/>
      <c r="LQ96" s="63"/>
      <c r="LR96" s="187"/>
      <c r="LS96" s="88"/>
      <c r="LT96" s="63"/>
      <c r="LU96" s="63"/>
      <c r="LV96" s="187"/>
      <c r="LW96" s="88"/>
      <c r="LX96" s="63"/>
      <c r="LY96" s="63"/>
      <c r="LZ96" s="187"/>
      <c r="MA96" s="88"/>
      <c r="MB96" s="63"/>
      <c r="MC96" s="63"/>
      <c r="MD96" s="187"/>
      <c r="ME96" s="88"/>
      <c r="MF96" s="63"/>
      <c r="MG96" s="63"/>
      <c r="MH96" s="187"/>
      <c r="MI96" s="88"/>
      <c r="MJ96" s="63"/>
      <c r="MK96" s="63"/>
      <c r="ML96" s="187"/>
      <c r="MM96" s="88"/>
      <c r="MN96" s="63"/>
      <c r="MO96" s="63"/>
      <c r="MP96" s="187"/>
      <c r="MQ96" s="88"/>
      <c r="MR96" s="63"/>
      <c r="MS96" s="63"/>
      <c r="MT96" s="187"/>
      <c r="MU96" s="88"/>
      <c r="MV96" s="63"/>
      <c r="MW96" s="63"/>
      <c r="MX96" s="187"/>
      <c r="MY96" s="88"/>
      <c r="MZ96" s="63"/>
      <c r="NA96" s="63"/>
      <c r="NB96" s="187"/>
      <c r="NC96" s="88"/>
      <c r="ND96" s="63"/>
      <c r="NE96" s="63">
        <v>187.55</v>
      </c>
      <c r="NF96" s="187">
        <v>187.55</v>
      </c>
      <c r="NG96" s="88"/>
      <c r="NH96" s="63"/>
      <c r="NI96" s="63"/>
      <c r="NJ96" s="187"/>
      <c r="NK96" s="88"/>
      <c r="NL96" s="63"/>
      <c r="NM96" s="63"/>
      <c r="NN96" s="187"/>
      <c r="NO96" s="88"/>
      <c r="NP96" s="63"/>
      <c r="NQ96" s="63"/>
      <c r="NR96" s="187"/>
      <c r="NS96" s="88"/>
      <c r="NT96" s="63"/>
      <c r="NU96" s="63"/>
      <c r="NV96" s="187"/>
      <c r="NW96" s="88"/>
      <c r="NX96" s="63"/>
      <c r="NY96" s="63"/>
      <c r="NZ96" s="187"/>
      <c r="OA96" s="88"/>
      <c r="OB96" s="63"/>
      <c r="OC96" s="63"/>
      <c r="OD96" s="63"/>
      <c r="OE96" s="88"/>
      <c r="OF96" s="63"/>
      <c r="OG96" s="63"/>
      <c r="OH96" s="63"/>
      <c r="OI96" s="88"/>
      <c r="OJ96" s="63"/>
      <c r="OK96" s="63"/>
      <c r="OL96" s="63"/>
      <c r="OM96" s="88"/>
      <c r="ON96" s="63"/>
      <c r="OO96" s="63"/>
      <c r="OP96" s="63"/>
      <c r="OQ96" s="198"/>
      <c r="OR96" s="63"/>
      <c r="OS96" s="63"/>
      <c r="OT96" s="63"/>
      <c r="OU96" s="88"/>
      <c r="OV96" s="63"/>
      <c r="OW96" s="63"/>
      <c r="OX96" s="63"/>
      <c r="OY96" s="198"/>
      <c r="OZ96" s="63"/>
      <c r="PA96" s="63"/>
      <c r="PB96" s="63"/>
      <c r="PC96" s="88"/>
      <c r="PD96" s="63"/>
      <c r="PE96" s="63"/>
      <c r="PF96" s="63"/>
      <c r="PG96" s="198"/>
      <c r="PH96" s="63"/>
      <c r="PI96" s="63"/>
      <c r="PJ96" s="63"/>
      <c r="PK96" s="88"/>
      <c r="PL96" s="63"/>
      <c r="PM96" s="63"/>
      <c r="PN96" s="63"/>
      <c r="PO96" s="198"/>
      <c r="PP96" s="63"/>
      <c r="PQ96" s="63"/>
      <c r="PR96" s="63"/>
      <c r="PS96" s="88"/>
      <c r="PT96" s="63"/>
      <c r="PU96" s="63"/>
      <c r="PV96" s="63"/>
      <c r="PW96" s="198"/>
      <c r="PX96" s="63"/>
      <c r="PY96" s="63"/>
      <c r="PZ96" s="63"/>
      <c r="QA96" s="88"/>
      <c r="QB96" s="63"/>
      <c r="QC96" s="63"/>
      <c r="QD96" s="63"/>
      <c r="QE96" s="198"/>
      <c r="QF96" s="63"/>
      <c r="QG96" s="63"/>
      <c r="QH96" s="63"/>
      <c r="QI96" s="88"/>
      <c r="QJ96" s="63"/>
      <c r="QK96" s="63"/>
      <c r="QL96" s="63"/>
      <c r="QM96" s="198"/>
      <c r="QN96" s="63"/>
      <c r="QO96" s="63"/>
      <c r="QP96" s="63"/>
      <c r="QQ96" s="198"/>
      <c r="QR96" s="63"/>
      <c r="QS96" s="63"/>
      <c r="QT96" s="63"/>
      <c r="QU96" s="198"/>
      <c r="QV96" s="63"/>
      <c r="QW96" s="63"/>
      <c r="QX96" s="63"/>
      <c r="QY96" s="198"/>
      <c r="QZ96" s="63"/>
      <c r="RA96" s="63"/>
      <c r="RB96" s="63"/>
      <c r="RC96" s="88"/>
      <c r="RD96" s="63"/>
      <c r="RE96" s="63"/>
      <c r="RF96" s="63"/>
      <c r="RG96" s="198"/>
      <c r="RH96" s="63"/>
      <c r="RI96" s="63"/>
      <c r="RJ96" s="63"/>
      <c r="RK96" s="88"/>
      <c r="RL96" s="63"/>
      <c r="RM96" s="63"/>
      <c r="RN96" s="63"/>
      <c r="RO96" s="198"/>
      <c r="RP96" s="63"/>
      <c r="RQ96" s="63"/>
      <c r="RR96" s="63"/>
      <c r="RS96" s="198"/>
      <c r="RT96" s="63"/>
      <c r="RU96" s="63"/>
      <c r="RV96" s="63"/>
      <c r="RW96" s="63"/>
      <c r="RX96" s="63"/>
      <c r="RY96" s="63"/>
      <c r="RZ96" s="63"/>
      <c r="SA96" s="88"/>
      <c r="SB96" s="63"/>
      <c r="SC96" s="63"/>
      <c r="SD96" s="63"/>
      <c r="SE96" s="198"/>
      <c r="SF96" s="63"/>
      <c r="SG96" s="63"/>
      <c r="SH96" s="63"/>
      <c r="SI96" s="198"/>
      <c r="SJ96" s="63"/>
      <c r="SK96" s="63"/>
      <c r="SL96" s="63"/>
      <c r="SM96" s="198"/>
      <c r="SN96" s="63"/>
      <c r="SO96" s="63"/>
      <c r="SP96" s="63"/>
      <c r="SQ96" s="198"/>
      <c r="SR96" s="63"/>
      <c r="SS96" s="63"/>
      <c r="ST96" s="63"/>
      <c r="SU96" s="198"/>
      <c r="SV96" s="63"/>
      <c r="SW96" s="63"/>
      <c r="SX96" s="63"/>
      <c r="SY96" s="198"/>
      <c r="SZ96" s="63"/>
      <c r="TA96" s="63"/>
      <c r="TB96" s="198"/>
      <c r="TC96" s="198"/>
      <c r="TD96" s="63"/>
      <c r="TE96" s="63"/>
      <c r="TF96" s="63"/>
      <c r="TG96" s="198"/>
      <c r="TH96" s="63"/>
      <c r="TI96" s="63"/>
      <c r="TJ96" s="89"/>
      <c r="TK96" s="198"/>
      <c r="TL96" s="63"/>
      <c r="TM96" s="63"/>
      <c r="TN96" s="89"/>
      <c r="TO96" s="198"/>
      <c r="TP96" s="63"/>
      <c r="TQ96" s="63"/>
      <c r="TR96" s="89"/>
      <c r="TS96" s="267"/>
      <c r="TT96" s="267"/>
      <c r="TU96" s="267"/>
      <c r="TV96" s="267"/>
      <c r="TW96" s="267"/>
      <c r="TX96" s="267"/>
      <c r="TY96" s="267"/>
    </row>
    <row r="97" spans="1:546" outlineLevel="2" x14ac:dyDescent="0.2">
      <c r="A97" s="101" t="s">
        <v>440</v>
      </c>
      <c r="B97" s="102" t="s">
        <v>441</v>
      </c>
      <c r="C97" s="186">
        <f t="shared" si="2358"/>
        <v>271300</v>
      </c>
      <c r="D97" s="186">
        <f t="shared" si="2359"/>
        <v>300827.59999999998</v>
      </c>
      <c r="E97" s="186">
        <f t="shared" si="2360"/>
        <v>254810.21</v>
      </c>
      <c r="F97" s="186">
        <f t="shared" si="2361"/>
        <v>264553.98999999993</v>
      </c>
      <c r="G97" s="88"/>
      <c r="H97" s="63"/>
      <c r="I97" s="63"/>
      <c r="J97" s="63"/>
      <c r="K97" s="88"/>
      <c r="L97" s="63"/>
      <c r="M97" s="63"/>
      <c r="N97" s="63"/>
      <c r="O97" s="88"/>
      <c r="P97" s="63"/>
      <c r="Q97" s="63"/>
      <c r="R97" s="63"/>
      <c r="S97" s="88"/>
      <c r="T97" s="63"/>
      <c r="U97" s="63"/>
      <c r="V97" s="63"/>
      <c r="W97" s="88"/>
      <c r="X97" s="63"/>
      <c r="Y97" s="63"/>
      <c r="Z97" s="63"/>
      <c r="AA97" s="88"/>
      <c r="AB97" s="63"/>
      <c r="AC97" s="63"/>
      <c r="AD97" s="63"/>
      <c r="AE97" s="88"/>
      <c r="AF97" s="63"/>
      <c r="AG97" s="63"/>
      <c r="AH97" s="63"/>
      <c r="AI97" s="88"/>
      <c r="AJ97" s="63"/>
      <c r="AK97" s="63"/>
      <c r="AL97" s="63"/>
      <c r="AM97" s="88"/>
      <c r="AN97" s="63"/>
      <c r="AO97" s="63"/>
      <c r="AP97" s="63"/>
      <c r="AQ97" s="88"/>
      <c r="AR97" s="63"/>
      <c r="AS97" s="63"/>
      <c r="AT97" s="63"/>
      <c r="AU97" s="88"/>
      <c r="AV97" s="63"/>
      <c r="AW97" s="63"/>
      <c r="AX97" s="63"/>
      <c r="AY97" s="88"/>
      <c r="AZ97" s="63"/>
      <c r="BA97" s="63"/>
      <c r="BB97" s="63"/>
      <c r="BC97" s="88"/>
      <c r="BD97" s="63"/>
      <c r="BE97" s="63"/>
      <c r="BF97" s="63"/>
      <c r="BG97" s="88"/>
      <c r="BH97" s="63"/>
      <c r="BI97" s="63"/>
      <c r="BJ97" s="63"/>
      <c r="BK97" s="88">
        <f>90000-50000</f>
        <v>40000</v>
      </c>
      <c r="BL97" s="63">
        <v>123000</v>
      </c>
      <c r="BM97" s="63">
        <v>131608.95000000001</v>
      </c>
      <c r="BN97" s="63">
        <v>124951.45</v>
      </c>
      <c r="BO97" s="88"/>
      <c r="BP97" s="63"/>
      <c r="BQ97" s="63"/>
      <c r="BR97" s="63"/>
      <c r="BS97" s="88"/>
      <c r="BT97" s="63"/>
      <c r="BU97" s="63"/>
      <c r="BV97" s="63"/>
      <c r="BW97" s="88"/>
      <c r="BX97" s="63"/>
      <c r="BY97" s="63"/>
      <c r="BZ97" s="63"/>
      <c r="CA97" s="88"/>
      <c r="CB97" s="63"/>
      <c r="CC97" s="63"/>
      <c r="CD97" s="63"/>
      <c r="CE97" s="88"/>
      <c r="CF97" s="63"/>
      <c r="CG97" s="63"/>
      <c r="CH97" s="63"/>
      <c r="CI97" s="88"/>
      <c r="CJ97" s="63"/>
      <c r="CK97" s="63"/>
      <c r="CL97" s="63"/>
      <c r="CM97" s="88"/>
      <c r="CN97" s="63"/>
      <c r="CO97" s="63"/>
      <c r="CP97" s="63"/>
      <c r="CQ97" s="88"/>
      <c r="CR97" s="63"/>
      <c r="CS97" s="63"/>
      <c r="CT97" s="63"/>
      <c r="CU97" s="88"/>
      <c r="CV97" s="63"/>
      <c r="CW97" s="63"/>
      <c r="CX97" s="63"/>
      <c r="CY97" s="88"/>
      <c r="CZ97" s="63"/>
      <c r="DA97" s="63"/>
      <c r="DB97" s="63"/>
      <c r="DC97" s="88"/>
      <c r="DD97" s="63"/>
      <c r="DE97" s="63"/>
      <c r="DF97" s="63"/>
      <c r="DG97" s="88"/>
      <c r="DH97" s="63"/>
      <c r="DI97" s="63"/>
      <c r="DJ97" s="63"/>
      <c r="DK97" s="88"/>
      <c r="DL97" s="63"/>
      <c r="DM97" s="63">
        <v>7.38</v>
      </c>
      <c r="DN97" s="63"/>
      <c r="DO97" s="88"/>
      <c r="DP97" s="63"/>
      <c r="DQ97" s="63">
        <v>742.29</v>
      </c>
      <c r="DR97" s="63">
        <v>742.29</v>
      </c>
      <c r="DS97" s="88">
        <v>36000</v>
      </c>
      <c r="DT97" s="63">
        <v>20000</v>
      </c>
      <c r="DU97" s="63">
        <v>18547.3</v>
      </c>
      <c r="DV97" s="63">
        <v>18547.3</v>
      </c>
      <c r="DW97" s="88">
        <f>73000+50000</f>
        <v>123000</v>
      </c>
      <c r="DX97" s="63">
        <v>72500</v>
      </c>
      <c r="DY97" s="63">
        <v>42494.46</v>
      </c>
      <c r="DZ97" s="63">
        <v>63662.19</v>
      </c>
      <c r="EA97" s="88">
        <v>500</v>
      </c>
      <c r="EB97" s="63">
        <v>500</v>
      </c>
      <c r="EC97" s="63"/>
      <c r="ED97" s="63"/>
      <c r="EE97" s="88">
        <v>8000</v>
      </c>
      <c r="EF97" s="63">
        <v>8000</v>
      </c>
      <c r="EG97" s="63">
        <v>3412.68</v>
      </c>
      <c r="EH97" s="63">
        <v>3412.68</v>
      </c>
      <c r="EI97" s="88">
        <v>30000</v>
      </c>
      <c r="EJ97" s="63">
        <v>28600</v>
      </c>
      <c r="EK97" s="63">
        <v>28750.799999999999</v>
      </c>
      <c r="EL97" s="63">
        <v>28750.799999999999</v>
      </c>
      <c r="EM97" s="88"/>
      <c r="EN97" s="63"/>
      <c r="EO97" s="63">
        <v>789.07</v>
      </c>
      <c r="EP97" s="63">
        <v>789.07</v>
      </c>
      <c r="EQ97" s="88"/>
      <c r="ER97" s="63">
        <v>5000</v>
      </c>
      <c r="ES97" s="63"/>
      <c r="ET97" s="63"/>
      <c r="EU97" s="88">
        <v>15000</v>
      </c>
      <c r="EV97" s="63">
        <f>13767.6+3000</f>
        <v>16767.599999999999</v>
      </c>
      <c r="EW97" s="63">
        <v>12186.47</v>
      </c>
      <c r="EX97" s="63">
        <v>10925.4</v>
      </c>
      <c r="EY97" s="88"/>
      <c r="EZ97" s="63"/>
      <c r="FA97" s="63"/>
      <c r="FB97" s="63"/>
      <c r="FC97" s="88"/>
      <c r="FD97" s="63"/>
      <c r="FE97" s="63"/>
      <c r="FF97" s="63"/>
      <c r="FG97" s="88"/>
      <c r="FH97" s="63"/>
      <c r="FI97" s="63"/>
      <c r="FJ97" s="63"/>
      <c r="FK97" s="88">
        <f>20000-3000</f>
        <v>17000</v>
      </c>
      <c r="FL97" s="63">
        <v>15000</v>
      </c>
      <c r="FM97" s="63">
        <v>12122.7</v>
      </c>
      <c r="FN97" s="63">
        <v>8624.7000000000007</v>
      </c>
      <c r="FO97" s="88"/>
      <c r="FP97" s="63"/>
      <c r="FQ97" s="63"/>
      <c r="FR97" s="63"/>
      <c r="FS97" s="198"/>
      <c r="FT97" s="63"/>
      <c r="FU97" s="63"/>
      <c r="FV97" s="187"/>
      <c r="FW97" s="88"/>
      <c r="FX97" s="63"/>
      <c r="FY97" s="63"/>
      <c r="FZ97" s="187"/>
      <c r="GA97" s="88"/>
      <c r="GB97" s="63">
        <v>100</v>
      </c>
      <c r="GC97" s="63">
        <v>1262.78</v>
      </c>
      <c r="GD97" s="187">
        <v>1262.78</v>
      </c>
      <c r="GE97" s="88"/>
      <c r="GF97" s="63">
        <v>10000</v>
      </c>
      <c r="GG97" s="63">
        <v>1666.8</v>
      </c>
      <c r="GH97" s="187">
        <v>1666.8</v>
      </c>
      <c r="GI97" s="117"/>
      <c r="GJ97" s="63"/>
      <c r="GK97" s="63"/>
      <c r="GL97" s="187"/>
      <c r="GM97" s="88"/>
      <c r="GN97" s="63"/>
      <c r="GO97" s="63"/>
      <c r="GP97" s="63"/>
      <c r="GQ97" s="88"/>
      <c r="GR97" s="63"/>
      <c r="GS97" s="63"/>
      <c r="GT97" s="63"/>
      <c r="GU97" s="88"/>
      <c r="GV97" s="63"/>
      <c r="GW97" s="63"/>
      <c r="GX97" s="63"/>
      <c r="GY97" s="88"/>
      <c r="GZ97" s="63"/>
      <c r="HA97" s="63"/>
      <c r="HB97" s="63"/>
      <c r="HC97" s="88"/>
      <c r="HD97" s="63"/>
      <c r="HE97" s="63"/>
      <c r="HF97" s="63"/>
      <c r="HG97" s="88"/>
      <c r="HH97" s="63"/>
      <c r="HI97" s="63"/>
      <c r="HJ97" s="63"/>
      <c r="HK97" s="88"/>
      <c r="HL97" s="63"/>
      <c r="HM97" s="63"/>
      <c r="HN97" s="63"/>
      <c r="HO97" s="88"/>
      <c r="HP97" s="63"/>
      <c r="HQ97" s="63"/>
      <c r="HR97" s="63"/>
      <c r="HS97" s="88"/>
      <c r="HT97" s="63"/>
      <c r="HU97" s="63"/>
      <c r="HV97" s="63"/>
      <c r="HW97" s="88"/>
      <c r="HX97" s="63"/>
      <c r="HY97" s="63"/>
      <c r="HZ97" s="63"/>
      <c r="IA97" s="88"/>
      <c r="IB97" s="63"/>
      <c r="IC97" s="63"/>
      <c r="ID97" s="63"/>
      <c r="IE97" s="88"/>
      <c r="IF97" s="63"/>
      <c r="IG97" s="63"/>
      <c r="IH97" s="63"/>
      <c r="II97" s="88"/>
      <c r="IJ97" s="63"/>
      <c r="IK97" s="63"/>
      <c r="IL97" s="63"/>
      <c r="IM97" s="88"/>
      <c r="IN97" s="63"/>
      <c r="IO97" s="63"/>
      <c r="IP97" s="63"/>
      <c r="IQ97" s="88"/>
      <c r="IR97" s="63"/>
      <c r="IS97" s="63"/>
      <c r="IT97" s="63"/>
      <c r="IU97" s="88"/>
      <c r="IV97" s="63"/>
      <c r="IW97" s="63">
        <v>1.57</v>
      </c>
      <c r="IX97" s="63">
        <v>1.57</v>
      </c>
      <c r="IY97" s="88"/>
      <c r="IZ97" s="63"/>
      <c r="JA97" s="63"/>
      <c r="JB97" s="63"/>
      <c r="JC97" s="88"/>
      <c r="JD97" s="63"/>
      <c r="JE97" s="63"/>
      <c r="JF97" s="63"/>
      <c r="JG97" s="88"/>
      <c r="JH97" s="63"/>
      <c r="JI97" s="63"/>
      <c r="JJ97" s="63"/>
      <c r="JK97" s="88"/>
      <c r="JL97" s="63"/>
      <c r="JM97" s="63"/>
      <c r="JN97" s="63"/>
      <c r="JO97" s="88"/>
      <c r="JP97" s="63"/>
      <c r="JQ97" s="63"/>
      <c r="JR97" s="63"/>
      <c r="JS97" s="88"/>
      <c r="JT97" s="63"/>
      <c r="JU97" s="63"/>
      <c r="JV97" s="63"/>
      <c r="JW97" s="63"/>
      <c r="JX97" s="63"/>
      <c r="JY97" s="63"/>
      <c r="JZ97" s="63"/>
      <c r="KA97" s="88">
        <v>500</v>
      </c>
      <c r="KB97" s="63"/>
      <c r="KC97" s="63">
        <v>130.85</v>
      </c>
      <c r="KD97" s="187">
        <v>130.85</v>
      </c>
      <c r="KE97" s="88"/>
      <c r="KF97" s="63"/>
      <c r="KG97" s="63"/>
      <c r="KH97" s="187"/>
      <c r="KI97" s="88"/>
      <c r="KJ97" s="63"/>
      <c r="KK97" s="63"/>
      <c r="KL97" s="187"/>
      <c r="KM97" s="88">
        <v>400</v>
      </c>
      <c r="KN97" s="63">
        <v>400</v>
      </c>
      <c r="KO97" s="63">
        <v>0</v>
      </c>
      <c r="KP97" s="187">
        <v>0</v>
      </c>
      <c r="KQ97" s="88"/>
      <c r="KR97" s="63"/>
      <c r="KS97" s="63"/>
      <c r="KT97" s="187"/>
      <c r="KU97" s="88"/>
      <c r="KV97" s="63"/>
      <c r="KW97" s="63"/>
      <c r="KX97" s="187"/>
      <c r="KY97" s="88"/>
      <c r="KZ97" s="63"/>
      <c r="LA97" s="63"/>
      <c r="LB97" s="187"/>
      <c r="LC97" s="88"/>
      <c r="LD97" s="63"/>
      <c r="LE97" s="63"/>
      <c r="LF97" s="187"/>
      <c r="LG97" s="88">
        <v>900</v>
      </c>
      <c r="LH97" s="63">
        <v>900</v>
      </c>
      <c r="LI97" s="63">
        <v>1025</v>
      </c>
      <c r="LJ97" s="187">
        <v>1025</v>
      </c>
      <c r="LK97" s="88"/>
      <c r="LL97" s="63"/>
      <c r="LM97" s="63"/>
      <c r="LN97" s="187"/>
      <c r="LO97" s="88"/>
      <c r="LP97" s="63"/>
      <c r="LQ97" s="63"/>
      <c r="LR97" s="187"/>
      <c r="LS97" s="88"/>
      <c r="LT97" s="63"/>
      <c r="LU97" s="63"/>
      <c r="LV97" s="187"/>
      <c r="LW97" s="88"/>
      <c r="LX97" s="63"/>
      <c r="LY97" s="63">
        <v>13.11</v>
      </c>
      <c r="LZ97" s="187">
        <v>13.11</v>
      </c>
      <c r="MA97" s="88"/>
      <c r="MB97" s="63"/>
      <c r="MC97" s="63"/>
      <c r="MD97" s="187"/>
      <c r="ME97" s="88"/>
      <c r="MF97" s="63"/>
      <c r="MG97" s="63"/>
      <c r="MH97" s="187"/>
      <c r="MI97" s="88"/>
      <c r="MJ97" s="63"/>
      <c r="MK97" s="63"/>
      <c r="ML97" s="187"/>
      <c r="MM97" s="88"/>
      <c r="MN97" s="63"/>
      <c r="MO97" s="63"/>
      <c r="MP97" s="187"/>
      <c r="MQ97" s="88"/>
      <c r="MR97" s="63"/>
      <c r="MS97" s="63"/>
      <c r="MT97" s="187"/>
      <c r="MU97" s="88"/>
      <c r="MV97" s="63"/>
      <c r="MW97" s="63"/>
      <c r="MX97" s="187"/>
      <c r="MY97" s="88"/>
      <c r="MZ97" s="63"/>
      <c r="NA97" s="63"/>
      <c r="NB97" s="187"/>
      <c r="NC97" s="88"/>
      <c r="ND97" s="63"/>
      <c r="NE97" s="63">
        <v>48</v>
      </c>
      <c r="NF97" s="187">
        <v>48</v>
      </c>
      <c r="NG97" s="88"/>
      <c r="NH97" s="63"/>
      <c r="NI97" s="63"/>
      <c r="NJ97" s="187"/>
      <c r="NK97" s="88"/>
      <c r="NL97" s="63"/>
      <c r="NM97" s="63"/>
      <c r="NN97" s="187"/>
      <c r="NO97" s="88"/>
      <c r="NP97" s="63"/>
      <c r="NQ97" s="63"/>
      <c r="NR97" s="187"/>
      <c r="NS97" s="88"/>
      <c r="NT97" s="63"/>
      <c r="NU97" s="63"/>
      <c r="NV97" s="187"/>
      <c r="NW97" s="88"/>
      <c r="NX97" s="63"/>
      <c r="NY97" s="63"/>
      <c r="NZ97" s="187"/>
      <c r="OA97" s="88"/>
      <c r="OB97" s="63"/>
      <c r="OC97" s="63"/>
      <c r="OD97" s="63"/>
      <c r="OE97" s="88"/>
      <c r="OF97" s="63"/>
      <c r="OG97" s="63"/>
      <c r="OH97" s="63"/>
      <c r="OI97" s="88"/>
      <c r="OJ97" s="63"/>
      <c r="OK97" s="63"/>
      <c r="OL97" s="63"/>
      <c r="OM97" s="88"/>
      <c r="ON97" s="63"/>
      <c r="OO97" s="63"/>
      <c r="OP97" s="63"/>
      <c r="OQ97" s="198"/>
      <c r="OR97" s="63"/>
      <c r="OS97" s="63"/>
      <c r="OT97" s="63"/>
      <c r="OU97" s="88"/>
      <c r="OV97" s="63"/>
      <c r="OW97" s="63"/>
      <c r="OX97" s="63"/>
      <c r="OY97" s="198"/>
      <c r="OZ97" s="63"/>
      <c r="PA97" s="63"/>
      <c r="PB97" s="63"/>
      <c r="PC97" s="88"/>
      <c r="PD97" s="63"/>
      <c r="PE97" s="63"/>
      <c r="PF97" s="63"/>
      <c r="PG97" s="198"/>
      <c r="PH97" s="63"/>
      <c r="PI97" s="63"/>
      <c r="PJ97" s="63"/>
      <c r="PK97" s="88"/>
      <c r="PL97" s="63"/>
      <c r="PM97" s="63"/>
      <c r="PN97" s="63"/>
      <c r="PO97" s="198"/>
      <c r="PP97" s="63"/>
      <c r="PQ97" s="63"/>
      <c r="PR97" s="63"/>
      <c r="PS97" s="88"/>
      <c r="PT97" s="63"/>
      <c r="PU97" s="63"/>
      <c r="PV97" s="63"/>
      <c r="PW97" s="198"/>
      <c r="PX97" s="63"/>
      <c r="PY97" s="63"/>
      <c r="PZ97" s="63"/>
      <c r="QA97" s="88"/>
      <c r="QB97" s="63"/>
      <c r="QC97" s="63"/>
      <c r="QD97" s="63"/>
      <c r="QE97" s="198"/>
      <c r="QF97" s="63"/>
      <c r="QG97" s="63"/>
      <c r="QH97" s="63"/>
      <c r="QI97" s="88"/>
      <c r="QJ97" s="63"/>
      <c r="QK97" s="63"/>
      <c r="QL97" s="63"/>
      <c r="QM97" s="198"/>
      <c r="QN97" s="63"/>
      <c r="QO97" s="63"/>
      <c r="QP97" s="63"/>
      <c r="QQ97" s="198"/>
      <c r="QR97" s="63"/>
      <c r="QS97" s="63"/>
      <c r="QT97" s="63"/>
      <c r="QU97" s="198"/>
      <c r="QV97" s="63"/>
      <c r="QW97" s="63"/>
      <c r="QX97" s="63"/>
      <c r="QY97" s="198"/>
      <c r="QZ97" s="63"/>
      <c r="RA97" s="63"/>
      <c r="RB97" s="63"/>
      <c r="RC97" s="88"/>
      <c r="RD97" s="63"/>
      <c r="RE97" s="63"/>
      <c r="RF97" s="63"/>
      <c r="RG97" s="198"/>
      <c r="RH97" s="63"/>
      <c r="RI97" s="63"/>
      <c r="RJ97" s="63"/>
      <c r="RK97" s="88"/>
      <c r="RL97" s="63"/>
      <c r="RM97" s="63"/>
      <c r="RN97" s="63"/>
      <c r="RO97" s="198"/>
      <c r="RP97" s="63"/>
      <c r="RQ97" s="63"/>
      <c r="RR97" s="63"/>
      <c r="RS97" s="198"/>
      <c r="RT97" s="63"/>
      <c r="RU97" s="63"/>
      <c r="RV97" s="63"/>
      <c r="RW97" s="63"/>
      <c r="RX97" s="63">
        <v>60</v>
      </c>
      <c r="RY97" s="63">
        <v>0</v>
      </c>
      <c r="RZ97" s="63">
        <v>0</v>
      </c>
      <c r="SA97" s="88"/>
      <c r="SB97" s="63"/>
      <c r="SC97" s="63"/>
      <c r="SD97" s="63"/>
      <c r="SE97" s="198"/>
      <c r="SF97" s="63"/>
      <c r="SG97" s="63"/>
      <c r="SH97" s="63"/>
      <c r="SI97" s="198"/>
      <c r="SJ97" s="63"/>
      <c r="SK97" s="63"/>
      <c r="SL97" s="63"/>
      <c r="SM97" s="198"/>
      <c r="SN97" s="63"/>
      <c r="SO97" s="63"/>
      <c r="SP97" s="63"/>
      <c r="SQ97" s="198"/>
      <c r="SR97" s="63"/>
      <c r="SS97" s="63"/>
      <c r="ST97" s="63"/>
      <c r="SU97" s="198"/>
      <c r="SV97" s="63"/>
      <c r="SW97" s="63"/>
      <c r="SX97" s="63"/>
      <c r="SY97" s="198"/>
      <c r="SZ97" s="63"/>
      <c r="TA97" s="63"/>
      <c r="TB97" s="198"/>
      <c r="TC97" s="198"/>
      <c r="TD97" s="63"/>
      <c r="TE97" s="63"/>
      <c r="TF97" s="63"/>
      <c r="TG97" s="198"/>
      <c r="TH97" s="63"/>
      <c r="TI97" s="63"/>
      <c r="TJ97" s="89"/>
      <c r="TK97" s="198"/>
      <c r="TL97" s="63"/>
      <c r="TM97" s="63"/>
      <c r="TN97" s="89"/>
      <c r="TO97" s="198"/>
      <c r="TP97" s="63"/>
      <c r="TQ97" s="63"/>
      <c r="TR97" s="89"/>
      <c r="TS97" s="267"/>
      <c r="TT97" s="267"/>
      <c r="TU97" s="267"/>
      <c r="TV97" s="267"/>
      <c r="TW97" s="267"/>
      <c r="TX97" s="267"/>
      <c r="TY97" s="267"/>
    </row>
    <row r="98" spans="1:546" outlineLevel="2" x14ac:dyDescent="0.2">
      <c r="A98" s="101" t="s">
        <v>442</v>
      </c>
      <c r="B98" s="102" t="s">
        <v>443</v>
      </c>
      <c r="C98" s="186">
        <f t="shared" si="2358"/>
        <v>15000</v>
      </c>
      <c r="D98" s="186">
        <f t="shared" si="2359"/>
        <v>12500</v>
      </c>
      <c r="E98" s="186">
        <f t="shared" si="2360"/>
        <v>14986.32</v>
      </c>
      <c r="F98" s="186">
        <f t="shared" si="2361"/>
        <v>14986.32</v>
      </c>
      <c r="G98" s="88"/>
      <c r="H98" s="63"/>
      <c r="I98" s="63"/>
      <c r="J98" s="63"/>
      <c r="K98" s="88"/>
      <c r="L98" s="63"/>
      <c r="M98" s="63"/>
      <c r="N98" s="63"/>
      <c r="O98" s="88"/>
      <c r="P98" s="63"/>
      <c r="Q98" s="63"/>
      <c r="R98" s="63"/>
      <c r="S98" s="88"/>
      <c r="T98" s="63"/>
      <c r="U98" s="63"/>
      <c r="V98" s="63"/>
      <c r="W98" s="88"/>
      <c r="X98" s="63"/>
      <c r="Y98" s="63"/>
      <c r="Z98" s="63"/>
      <c r="AA98" s="88"/>
      <c r="AB98" s="63"/>
      <c r="AC98" s="63"/>
      <c r="AD98" s="63"/>
      <c r="AE98" s="88"/>
      <c r="AF98" s="63"/>
      <c r="AG98" s="63"/>
      <c r="AH98" s="63"/>
      <c r="AI98" s="88"/>
      <c r="AJ98" s="63"/>
      <c r="AK98" s="63"/>
      <c r="AL98" s="63"/>
      <c r="AM98" s="88">
        <v>15000</v>
      </c>
      <c r="AN98" s="63">
        <v>12500</v>
      </c>
      <c r="AO98" s="63">
        <v>14986.32</v>
      </c>
      <c r="AP98" s="63">
        <v>14986.32</v>
      </c>
      <c r="AQ98" s="88"/>
      <c r="AR98" s="63"/>
      <c r="AS98" s="63"/>
      <c r="AT98" s="63"/>
      <c r="AU98" s="88"/>
      <c r="AV98" s="63"/>
      <c r="AW98" s="63"/>
      <c r="AX98" s="63"/>
      <c r="AY98" s="88"/>
      <c r="AZ98" s="63"/>
      <c r="BA98" s="63"/>
      <c r="BB98" s="63"/>
      <c r="BC98" s="88"/>
      <c r="BD98" s="63"/>
      <c r="BE98" s="63"/>
      <c r="BF98" s="63"/>
      <c r="BG98" s="88"/>
      <c r="BH98" s="63"/>
      <c r="BI98" s="63"/>
      <c r="BJ98" s="63"/>
      <c r="BK98" s="88"/>
      <c r="BL98" s="63"/>
      <c r="BM98" s="63"/>
      <c r="BN98" s="63"/>
      <c r="BO98" s="88"/>
      <c r="BP98" s="63"/>
      <c r="BQ98" s="63"/>
      <c r="BR98" s="63"/>
      <c r="BS98" s="88"/>
      <c r="BT98" s="63"/>
      <c r="BU98" s="63"/>
      <c r="BV98" s="63"/>
      <c r="BW98" s="88"/>
      <c r="BX98" s="63"/>
      <c r="BY98" s="63"/>
      <c r="BZ98" s="63"/>
      <c r="CA98" s="88"/>
      <c r="CB98" s="63"/>
      <c r="CC98" s="63"/>
      <c r="CD98" s="63"/>
      <c r="CE98" s="88"/>
      <c r="CF98" s="63"/>
      <c r="CG98" s="63"/>
      <c r="CH98" s="63"/>
      <c r="CI98" s="88"/>
      <c r="CJ98" s="63"/>
      <c r="CK98" s="63"/>
      <c r="CL98" s="63"/>
      <c r="CM98" s="88"/>
      <c r="CN98" s="63"/>
      <c r="CO98" s="63"/>
      <c r="CP98" s="63"/>
      <c r="CQ98" s="88"/>
      <c r="CR98" s="63"/>
      <c r="CS98" s="63"/>
      <c r="CT98" s="63"/>
      <c r="CU98" s="88"/>
      <c r="CV98" s="63"/>
      <c r="CW98" s="63"/>
      <c r="CX98" s="63"/>
      <c r="CY98" s="88"/>
      <c r="CZ98" s="63"/>
      <c r="DA98" s="63"/>
      <c r="DB98" s="63"/>
      <c r="DC98" s="88"/>
      <c r="DD98" s="63"/>
      <c r="DE98" s="63"/>
      <c r="DF98" s="63"/>
      <c r="DG98" s="88"/>
      <c r="DH98" s="63"/>
      <c r="DI98" s="63"/>
      <c r="DJ98" s="63"/>
      <c r="DK98" s="88"/>
      <c r="DL98" s="63"/>
      <c r="DM98" s="63"/>
      <c r="DN98" s="63"/>
      <c r="DO98" s="88"/>
      <c r="DP98" s="63"/>
      <c r="DQ98" s="63"/>
      <c r="DR98" s="63"/>
      <c r="DS98" s="88"/>
      <c r="DT98" s="63"/>
      <c r="DU98" s="63"/>
      <c r="DV98" s="63"/>
      <c r="DW98" s="88"/>
      <c r="DX98" s="63"/>
      <c r="DY98" s="63"/>
      <c r="DZ98" s="63"/>
      <c r="EA98" s="88"/>
      <c r="EB98" s="63"/>
      <c r="EC98" s="63"/>
      <c r="ED98" s="63"/>
      <c r="EE98" s="88"/>
      <c r="EF98" s="63"/>
      <c r="EG98" s="63"/>
      <c r="EH98" s="63"/>
      <c r="EI98" s="88"/>
      <c r="EJ98" s="63"/>
      <c r="EK98" s="63"/>
      <c r="EL98" s="63"/>
      <c r="EM98" s="88"/>
      <c r="EN98" s="63"/>
      <c r="EO98" s="63"/>
      <c r="EP98" s="63"/>
      <c r="EQ98" s="88"/>
      <c r="ER98" s="63"/>
      <c r="ES98" s="63"/>
      <c r="ET98" s="63"/>
      <c r="EU98" s="88"/>
      <c r="EV98" s="63"/>
      <c r="EW98" s="63"/>
      <c r="EX98" s="63"/>
      <c r="EY98" s="88"/>
      <c r="EZ98" s="63"/>
      <c r="FA98" s="63"/>
      <c r="FB98" s="63"/>
      <c r="FC98" s="88"/>
      <c r="FD98" s="63"/>
      <c r="FE98" s="63"/>
      <c r="FF98" s="63"/>
      <c r="FG98" s="88"/>
      <c r="FH98" s="63"/>
      <c r="FI98" s="63"/>
      <c r="FJ98" s="63"/>
      <c r="FK98" s="88"/>
      <c r="FL98" s="63"/>
      <c r="FM98" s="63"/>
      <c r="FN98" s="63"/>
      <c r="FO98" s="88"/>
      <c r="FP98" s="63"/>
      <c r="FQ98" s="63"/>
      <c r="FR98" s="63"/>
      <c r="FS98" s="198"/>
      <c r="FT98" s="63"/>
      <c r="FU98" s="63"/>
      <c r="FV98" s="187"/>
      <c r="FW98" s="88"/>
      <c r="FX98" s="63"/>
      <c r="FY98" s="63"/>
      <c r="FZ98" s="187"/>
      <c r="GA98" s="88"/>
      <c r="GB98" s="63"/>
      <c r="GC98" s="63"/>
      <c r="GD98" s="187"/>
      <c r="GE98" s="88"/>
      <c r="GF98" s="63"/>
      <c r="GG98" s="63"/>
      <c r="GH98" s="187"/>
      <c r="GI98" s="117"/>
      <c r="GJ98" s="63"/>
      <c r="GK98" s="63"/>
      <c r="GL98" s="187"/>
      <c r="GM98" s="88"/>
      <c r="GN98" s="63"/>
      <c r="GO98" s="63"/>
      <c r="GP98" s="63"/>
      <c r="GQ98" s="88"/>
      <c r="GR98" s="63"/>
      <c r="GS98" s="63"/>
      <c r="GT98" s="63"/>
      <c r="GU98" s="88"/>
      <c r="GV98" s="63"/>
      <c r="GW98" s="63"/>
      <c r="GX98" s="63"/>
      <c r="GY98" s="88"/>
      <c r="GZ98" s="63"/>
      <c r="HA98" s="63"/>
      <c r="HB98" s="63"/>
      <c r="HC98" s="88"/>
      <c r="HD98" s="63"/>
      <c r="HE98" s="63"/>
      <c r="HF98" s="63"/>
      <c r="HG98" s="88"/>
      <c r="HH98" s="63"/>
      <c r="HI98" s="63"/>
      <c r="HJ98" s="63"/>
      <c r="HK98" s="88"/>
      <c r="HL98" s="63"/>
      <c r="HM98" s="63"/>
      <c r="HN98" s="63"/>
      <c r="HO98" s="88"/>
      <c r="HP98" s="63"/>
      <c r="HQ98" s="63"/>
      <c r="HR98" s="63"/>
      <c r="HS98" s="88"/>
      <c r="HT98" s="63"/>
      <c r="HU98" s="63"/>
      <c r="HV98" s="63"/>
      <c r="HW98" s="88"/>
      <c r="HX98" s="63"/>
      <c r="HY98" s="63"/>
      <c r="HZ98" s="63"/>
      <c r="IA98" s="88"/>
      <c r="IB98" s="63"/>
      <c r="IC98" s="63"/>
      <c r="ID98" s="63"/>
      <c r="IE98" s="88"/>
      <c r="IF98" s="63"/>
      <c r="IG98" s="63"/>
      <c r="IH98" s="63"/>
      <c r="II98" s="88"/>
      <c r="IJ98" s="63"/>
      <c r="IK98" s="63"/>
      <c r="IL98" s="63"/>
      <c r="IM98" s="88"/>
      <c r="IN98" s="63"/>
      <c r="IO98" s="63"/>
      <c r="IP98" s="63"/>
      <c r="IQ98" s="88"/>
      <c r="IR98" s="63"/>
      <c r="IS98" s="63"/>
      <c r="IT98" s="63"/>
      <c r="IU98" s="88"/>
      <c r="IV98" s="63"/>
      <c r="IW98" s="63"/>
      <c r="IX98" s="63"/>
      <c r="IY98" s="88"/>
      <c r="IZ98" s="63"/>
      <c r="JA98" s="63"/>
      <c r="JB98" s="63"/>
      <c r="JC98" s="88"/>
      <c r="JD98" s="63"/>
      <c r="JE98" s="63"/>
      <c r="JF98" s="63"/>
      <c r="JG98" s="88"/>
      <c r="JH98" s="63"/>
      <c r="JI98" s="63"/>
      <c r="JJ98" s="63"/>
      <c r="JK98" s="88"/>
      <c r="JL98" s="63"/>
      <c r="JM98" s="63"/>
      <c r="JN98" s="63"/>
      <c r="JO98" s="88"/>
      <c r="JP98" s="63"/>
      <c r="JQ98" s="63"/>
      <c r="JR98" s="63"/>
      <c r="JS98" s="88"/>
      <c r="JT98" s="63"/>
      <c r="JU98" s="63"/>
      <c r="JV98" s="63"/>
      <c r="JW98" s="63"/>
      <c r="JX98" s="63"/>
      <c r="JY98" s="63"/>
      <c r="JZ98" s="63"/>
      <c r="KA98" s="88"/>
      <c r="KB98" s="63"/>
      <c r="KC98" s="63"/>
      <c r="KD98" s="187"/>
      <c r="KE98" s="88"/>
      <c r="KF98" s="63"/>
      <c r="KG98" s="63"/>
      <c r="KH98" s="187"/>
      <c r="KI98" s="88"/>
      <c r="KJ98" s="63"/>
      <c r="KK98" s="63"/>
      <c r="KL98" s="187"/>
      <c r="KM98" s="88"/>
      <c r="KN98" s="63"/>
      <c r="KO98" s="63"/>
      <c r="KP98" s="187"/>
      <c r="KQ98" s="88"/>
      <c r="KR98" s="63"/>
      <c r="KS98" s="63"/>
      <c r="KT98" s="187"/>
      <c r="KU98" s="88"/>
      <c r="KV98" s="63"/>
      <c r="KW98" s="63"/>
      <c r="KX98" s="187"/>
      <c r="KY98" s="88"/>
      <c r="KZ98" s="63"/>
      <c r="LA98" s="63"/>
      <c r="LB98" s="187"/>
      <c r="LC98" s="88"/>
      <c r="LD98" s="63"/>
      <c r="LE98" s="63"/>
      <c r="LF98" s="187"/>
      <c r="LG98" s="88"/>
      <c r="LH98" s="63"/>
      <c r="LI98" s="63"/>
      <c r="LJ98" s="187"/>
      <c r="LK98" s="88"/>
      <c r="LL98" s="63"/>
      <c r="LM98" s="63"/>
      <c r="LN98" s="187"/>
      <c r="LO98" s="88"/>
      <c r="LP98" s="63"/>
      <c r="LQ98" s="63"/>
      <c r="LR98" s="187"/>
      <c r="LS98" s="88"/>
      <c r="LT98" s="63"/>
      <c r="LU98" s="63"/>
      <c r="LV98" s="187"/>
      <c r="LW98" s="88"/>
      <c r="LX98" s="63"/>
      <c r="LY98" s="63"/>
      <c r="LZ98" s="187"/>
      <c r="MA98" s="88"/>
      <c r="MB98" s="63"/>
      <c r="MC98" s="63"/>
      <c r="MD98" s="187"/>
      <c r="ME98" s="88"/>
      <c r="MF98" s="63"/>
      <c r="MG98" s="63"/>
      <c r="MH98" s="187"/>
      <c r="MI98" s="88"/>
      <c r="MJ98" s="63"/>
      <c r="MK98" s="63"/>
      <c r="ML98" s="187"/>
      <c r="MM98" s="88"/>
      <c r="MN98" s="63"/>
      <c r="MO98" s="63"/>
      <c r="MP98" s="187"/>
      <c r="MQ98" s="88"/>
      <c r="MR98" s="63"/>
      <c r="MS98" s="63"/>
      <c r="MT98" s="187"/>
      <c r="MU98" s="88"/>
      <c r="MV98" s="63"/>
      <c r="MW98" s="63"/>
      <c r="MX98" s="187"/>
      <c r="MY98" s="88"/>
      <c r="MZ98" s="63"/>
      <c r="NA98" s="63"/>
      <c r="NB98" s="187"/>
      <c r="NC98" s="88"/>
      <c r="ND98" s="63"/>
      <c r="NE98" s="63"/>
      <c r="NF98" s="187"/>
      <c r="NG98" s="88"/>
      <c r="NH98" s="63"/>
      <c r="NI98" s="63"/>
      <c r="NJ98" s="187"/>
      <c r="NK98" s="88"/>
      <c r="NL98" s="63"/>
      <c r="NM98" s="63"/>
      <c r="NN98" s="187"/>
      <c r="NO98" s="88"/>
      <c r="NP98" s="63"/>
      <c r="NQ98" s="63"/>
      <c r="NR98" s="187"/>
      <c r="NS98" s="88"/>
      <c r="NT98" s="63"/>
      <c r="NU98" s="63"/>
      <c r="NV98" s="187"/>
      <c r="NW98" s="88"/>
      <c r="NX98" s="63"/>
      <c r="NY98" s="63"/>
      <c r="NZ98" s="187"/>
      <c r="OA98" s="88"/>
      <c r="OB98" s="63"/>
      <c r="OC98" s="63"/>
      <c r="OD98" s="63"/>
      <c r="OE98" s="88"/>
      <c r="OF98" s="63"/>
      <c r="OG98" s="63"/>
      <c r="OH98" s="63"/>
      <c r="OI98" s="88"/>
      <c r="OJ98" s="63"/>
      <c r="OK98" s="63"/>
      <c r="OL98" s="63"/>
      <c r="OM98" s="88"/>
      <c r="ON98" s="63"/>
      <c r="OO98" s="63"/>
      <c r="OP98" s="63"/>
      <c r="OQ98" s="198"/>
      <c r="OR98" s="63"/>
      <c r="OS98" s="63"/>
      <c r="OT98" s="63"/>
      <c r="OU98" s="88"/>
      <c r="OV98" s="63"/>
      <c r="OW98" s="63"/>
      <c r="OX98" s="63"/>
      <c r="OY98" s="198"/>
      <c r="OZ98" s="63"/>
      <c r="PA98" s="63"/>
      <c r="PB98" s="63"/>
      <c r="PC98" s="88"/>
      <c r="PD98" s="63"/>
      <c r="PE98" s="63"/>
      <c r="PF98" s="63"/>
      <c r="PG98" s="198"/>
      <c r="PH98" s="63"/>
      <c r="PI98" s="63"/>
      <c r="PJ98" s="63"/>
      <c r="PK98" s="88"/>
      <c r="PL98" s="63"/>
      <c r="PM98" s="63"/>
      <c r="PN98" s="63"/>
      <c r="PO98" s="198"/>
      <c r="PP98" s="63"/>
      <c r="PQ98" s="63"/>
      <c r="PR98" s="63"/>
      <c r="PS98" s="88"/>
      <c r="PT98" s="63"/>
      <c r="PU98" s="63"/>
      <c r="PV98" s="63"/>
      <c r="PW98" s="198"/>
      <c r="PX98" s="63"/>
      <c r="PY98" s="63"/>
      <c r="PZ98" s="63"/>
      <c r="QA98" s="88"/>
      <c r="QB98" s="63"/>
      <c r="QC98" s="63"/>
      <c r="QD98" s="63"/>
      <c r="QE98" s="198"/>
      <c r="QF98" s="63"/>
      <c r="QG98" s="63"/>
      <c r="QH98" s="63"/>
      <c r="QI98" s="88"/>
      <c r="QJ98" s="63"/>
      <c r="QK98" s="63"/>
      <c r="QL98" s="63"/>
      <c r="QM98" s="198"/>
      <c r="QN98" s="63"/>
      <c r="QO98" s="63"/>
      <c r="QP98" s="63"/>
      <c r="QQ98" s="198"/>
      <c r="QR98" s="63"/>
      <c r="QS98" s="63"/>
      <c r="QT98" s="63"/>
      <c r="QU98" s="198"/>
      <c r="QV98" s="63"/>
      <c r="QW98" s="63"/>
      <c r="QX98" s="63"/>
      <c r="QY98" s="198"/>
      <c r="QZ98" s="63"/>
      <c r="RA98" s="63"/>
      <c r="RB98" s="63"/>
      <c r="RC98" s="88"/>
      <c r="RD98" s="63"/>
      <c r="RE98" s="63"/>
      <c r="RF98" s="63"/>
      <c r="RG98" s="198"/>
      <c r="RH98" s="63"/>
      <c r="RI98" s="63"/>
      <c r="RJ98" s="63"/>
      <c r="RK98" s="88"/>
      <c r="RL98" s="63"/>
      <c r="RM98" s="63"/>
      <c r="RN98" s="63"/>
      <c r="RO98" s="198"/>
      <c r="RP98" s="63"/>
      <c r="RQ98" s="63"/>
      <c r="RR98" s="63"/>
      <c r="RS98" s="198"/>
      <c r="RT98" s="63"/>
      <c r="RU98" s="63"/>
      <c r="RV98" s="63"/>
      <c r="RW98" s="63"/>
      <c r="RX98" s="63"/>
      <c r="RY98" s="63"/>
      <c r="RZ98" s="63"/>
      <c r="SA98" s="88"/>
      <c r="SB98" s="63"/>
      <c r="SC98" s="63"/>
      <c r="SD98" s="63"/>
      <c r="SE98" s="198"/>
      <c r="SF98" s="63"/>
      <c r="SG98" s="63"/>
      <c r="SH98" s="63"/>
      <c r="SI98" s="198"/>
      <c r="SJ98" s="63"/>
      <c r="SK98" s="63"/>
      <c r="SL98" s="63"/>
      <c r="SM98" s="198"/>
      <c r="SN98" s="63"/>
      <c r="SO98" s="63"/>
      <c r="SP98" s="63"/>
      <c r="SQ98" s="198"/>
      <c r="SR98" s="63"/>
      <c r="SS98" s="63"/>
      <c r="ST98" s="63"/>
      <c r="SU98" s="198"/>
      <c r="SV98" s="63"/>
      <c r="SW98" s="63"/>
      <c r="SX98" s="63"/>
      <c r="SY98" s="198"/>
      <c r="SZ98" s="63"/>
      <c r="TA98" s="63"/>
      <c r="TB98" s="198"/>
      <c r="TC98" s="198"/>
      <c r="TD98" s="63"/>
      <c r="TE98" s="63"/>
      <c r="TF98" s="63"/>
      <c r="TG98" s="198"/>
      <c r="TH98" s="63"/>
      <c r="TI98" s="63"/>
      <c r="TJ98" s="89"/>
      <c r="TK98" s="198"/>
      <c r="TL98" s="63"/>
      <c r="TM98" s="63"/>
      <c r="TN98" s="89"/>
      <c r="TO98" s="198"/>
      <c r="TP98" s="63"/>
      <c r="TQ98" s="63"/>
      <c r="TR98" s="89"/>
      <c r="TS98" s="267"/>
      <c r="TT98" s="267"/>
      <c r="TU98" s="267"/>
      <c r="TV98" s="267"/>
      <c r="TW98" s="267"/>
      <c r="TX98" s="267"/>
      <c r="TY98" s="267"/>
    </row>
    <row r="99" spans="1:546" outlineLevel="2" x14ac:dyDescent="0.2">
      <c r="A99" s="101" t="s">
        <v>444</v>
      </c>
      <c r="B99" s="102" t="s">
        <v>445</v>
      </c>
      <c r="C99" s="186">
        <f t="shared" si="2358"/>
        <v>5400</v>
      </c>
      <c r="D99" s="186">
        <f t="shared" si="2359"/>
        <v>600</v>
      </c>
      <c r="E99" s="186">
        <f t="shared" si="2360"/>
        <v>20496.650000000001</v>
      </c>
      <c r="F99" s="186">
        <f t="shared" si="2361"/>
        <v>18817.129999999997</v>
      </c>
      <c r="G99" s="88"/>
      <c r="H99" s="63"/>
      <c r="I99" s="63"/>
      <c r="J99" s="63"/>
      <c r="K99" s="88"/>
      <c r="L99" s="63"/>
      <c r="M99" s="63"/>
      <c r="N99" s="63"/>
      <c r="O99" s="88"/>
      <c r="P99" s="63"/>
      <c r="Q99" s="63"/>
      <c r="R99" s="63"/>
      <c r="S99" s="88"/>
      <c r="T99" s="63"/>
      <c r="U99" s="63"/>
      <c r="V99" s="63"/>
      <c r="W99" s="88"/>
      <c r="X99" s="63"/>
      <c r="Y99" s="63"/>
      <c r="Z99" s="63"/>
      <c r="AA99" s="88"/>
      <c r="AB99" s="63"/>
      <c r="AC99" s="63"/>
      <c r="AD99" s="63"/>
      <c r="AE99" s="88"/>
      <c r="AF99" s="63"/>
      <c r="AG99" s="63"/>
      <c r="AH99" s="63"/>
      <c r="AI99" s="88"/>
      <c r="AJ99" s="63"/>
      <c r="AK99" s="63"/>
      <c r="AL99" s="63"/>
      <c r="AM99" s="88"/>
      <c r="AN99" s="63"/>
      <c r="AO99" s="63"/>
      <c r="AP99" s="63"/>
      <c r="AQ99" s="88"/>
      <c r="AR99" s="63"/>
      <c r="AS99" s="63"/>
      <c r="AT99" s="63"/>
      <c r="AU99" s="88"/>
      <c r="AV99" s="63"/>
      <c r="AW99" s="63"/>
      <c r="AX99" s="63"/>
      <c r="AY99" s="88"/>
      <c r="AZ99" s="63"/>
      <c r="BA99" s="63"/>
      <c r="BB99" s="63"/>
      <c r="BC99" s="88"/>
      <c r="BD99" s="63"/>
      <c r="BE99" s="63"/>
      <c r="BF99" s="63"/>
      <c r="BG99" s="88"/>
      <c r="BH99" s="63"/>
      <c r="BI99" s="63"/>
      <c r="BJ99" s="63"/>
      <c r="BK99" s="88"/>
      <c r="BL99" s="63"/>
      <c r="BM99" s="63">
        <v>4600.8</v>
      </c>
      <c r="BN99" s="63">
        <v>4600.8</v>
      </c>
      <c r="BO99" s="88"/>
      <c r="BP99" s="63"/>
      <c r="BQ99" s="63"/>
      <c r="BR99" s="63"/>
      <c r="BS99" s="88"/>
      <c r="BT99" s="63"/>
      <c r="BU99" s="63"/>
      <c r="BV99" s="63"/>
      <c r="BW99" s="88"/>
      <c r="BX99" s="63"/>
      <c r="BY99" s="63"/>
      <c r="BZ99" s="63"/>
      <c r="CA99" s="88"/>
      <c r="CB99" s="63"/>
      <c r="CC99" s="63"/>
      <c r="CD99" s="63"/>
      <c r="CE99" s="88"/>
      <c r="CF99" s="63"/>
      <c r="CG99" s="63"/>
      <c r="CH99" s="63"/>
      <c r="CI99" s="88"/>
      <c r="CJ99" s="63"/>
      <c r="CK99" s="63"/>
      <c r="CL99" s="63"/>
      <c r="CM99" s="88"/>
      <c r="CN99" s="63"/>
      <c r="CO99" s="63">
        <v>7020</v>
      </c>
      <c r="CP99" s="63">
        <v>7020</v>
      </c>
      <c r="CQ99" s="88"/>
      <c r="CR99" s="63"/>
      <c r="CS99" s="63"/>
      <c r="CT99" s="63"/>
      <c r="CU99" s="88"/>
      <c r="CV99" s="63"/>
      <c r="CW99" s="63"/>
      <c r="CX99" s="63"/>
      <c r="CY99" s="88"/>
      <c r="CZ99" s="63"/>
      <c r="DA99" s="63"/>
      <c r="DB99" s="63"/>
      <c r="DC99" s="88"/>
      <c r="DD99" s="63"/>
      <c r="DE99" s="63"/>
      <c r="DF99" s="63"/>
      <c r="DG99" s="88"/>
      <c r="DH99" s="63"/>
      <c r="DI99" s="63"/>
      <c r="DJ99" s="63"/>
      <c r="DK99" s="88"/>
      <c r="DL99" s="63"/>
      <c r="DM99" s="63"/>
      <c r="DN99" s="63"/>
      <c r="DO99" s="88"/>
      <c r="DP99" s="63"/>
      <c r="DQ99" s="63"/>
      <c r="DR99" s="63"/>
      <c r="DS99" s="88"/>
      <c r="DT99" s="63"/>
      <c r="DU99" s="63"/>
      <c r="DV99" s="63"/>
      <c r="DW99" s="88"/>
      <c r="DX99" s="63"/>
      <c r="DY99" s="63"/>
      <c r="DZ99" s="63"/>
      <c r="EA99" s="88"/>
      <c r="EB99" s="63"/>
      <c r="EC99" s="63"/>
      <c r="ED99" s="63"/>
      <c r="EE99" s="88"/>
      <c r="EF99" s="63"/>
      <c r="EG99" s="63"/>
      <c r="EH99" s="63"/>
      <c r="EI99" s="88"/>
      <c r="EJ99" s="63"/>
      <c r="EK99" s="63"/>
      <c r="EL99" s="63"/>
      <c r="EM99" s="88"/>
      <c r="EN99" s="63"/>
      <c r="EO99" s="63"/>
      <c r="EP99" s="63"/>
      <c r="EQ99" s="88"/>
      <c r="ER99" s="63"/>
      <c r="ES99" s="63"/>
      <c r="ET99" s="63"/>
      <c r="EU99" s="88">
        <v>5000</v>
      </c>
      <c r="EV99" s="63"/>
      <c r="EW99" s="63">
        <v>8875.85</v>
      </c>
      <c r="EX99" s="63">
        <v>7196.33</v>
      </c>
      <c r="EY99" s="88"/>
      <c r="EZ99" s="63"/>
      <c r="FA99" s="63"/>
      <c r="FB99" s="63"/>
      <c r="FC99" s="88"/>
      <c r="FD99" s="63"/>
      <c r="FE99" s="63"/>
      <c r="FF99" s="63"/>
      <c r="FG99" s="88"/>
      <c r="FH99" s="63"/>
      <c r="FI99" s="63"/>
      <c r="FJ99" s="63"/>
      <c r="FK99" s="88"/>
      <c r="FL99" s="63"/>
      <c r="FM99" s="63"/>
      <c r="FN99" s="63"/>
      <c r="FO99" s="88"/>
      <c r="FP99" s="63"/>
      <c r="FQ99" s="63"/>
      <c r="FR99" s="63"/>
      <c r="FS99" s="198"/>
      <c r="FT99" s="63"/>
      <c r="FU99" s="63"/>
      <c r="FV99" s="187"/>
      <c r="FW99" s="88"/>
      <c r="FX99" s="63"/>
      <c r="FY99" s="63"/>
      <c r="FZ99" s="187"/>
      <c r="GA99" s="88"/>
      <c r="GB99" s="63">
        <v>600</v>
      </c>
      <c r="GC99" s="63"/>
      <c r="GD99" s="187"/>
      <c r="GE99" s="88"/>
      <c r="GF99" s="63"/>
      <c r="GG99" s="63"/>
      <c r="GH99" s="187"/>
      <c r="GI99" s="117"/>
      <c r="GJ99" s="63"/>
      <c r="GK99" s="63"/>
      <c r="GL99" s="187"/>
      <c r="GM99" s="88"/>
      <c r="GN99" s="63"/>
      <c r="GO99" s="63"/>
      <c r="GP99" s="63"/>
      <c r="GQ99" s="88"/>
      <c r="GR99" s="63"/>
      <c r="GS99" s="63"/>
      <c r="GT99" s="63"/>
      <c r="GU99" s="88"/>
      <c r="GV99" s="63"/>
      <c r="GW99" s="63"/>
      <c r="GX99" s="63"/>
      <c r="GY99" s="88"/>
      <c r="GZ99" s="63"/>
      <c r="HA99" s="63"/>
      <c r="HB99" s="63"/>
      <c r="HC99" s="88"/>
      <c r="HD99" s="63"/>
      <c r="HE99" s="63"/>
      <c r="HF99" s="63"/>
      <c r="HG99" s="88"/>
      <c r="HH99" s="63"/>
      <c r="HI99" s="63"/>
      <c r="HJ99" s="63"/>
      <c r="HK99" s="88"/>
      <c r="HL99" s="63"/>
      <c r="HM99" s="63"/>
      <c r="HN99" s="63"/>
      <c r="HO99" s="88"/>
      <c r="HP99" s="63"/>
      <c r="HQ99" s="63"/>
      <c r="HR99" s="63"/>
      <c r="HS99" s="88"/>
      <c r="HT99" s="63"/>
      <c r="HU99" s="63"/>
      <c r="HV99" s="63"/>
      <c r="HW99" s="88"/>
      <c r="HX99" s="63"/>
      <c r="HY99" s="63"/>
      <c r="HZ99" s="63"/>
      <c r="IA99" s="88"/>
      <c r="IB99" s="63"/>
      <c r="IC99" s="63"/>
      <c r="ID99" s="63"/>
      <c r="IE99" s="88"/>
      <c r="IF99" s="63"/>
      <c r="IG99" s="63"/>
      <c r="IH99" s="63"/>
      <c r="II99" s="88"/>
      <c r="IJ99" s="63"/>
      <c r="IK99" s="63"/>
      <c r="IL99" s="63"/>
      <c r="IM99" s="88"/>
      <c r="IN99" s="63"/>
      <c r="IO99" s="63"/>
      <c r="IP99" s="63"/>
      <c r="IQ99" s="88"/>
      <c r="IR99" s="63"/>
      <c r="IS99" s="63"/>
      <c r="IT99" s="63"/>
      <c r="IU99" s="88"/>
      <c r="IV99" s="63"/>
      <c r="IW99" s="63"/>
      <c r="IX99" s="63"/>
      <c r="IY99" s="88"/>
      <c r="IZ99" s="63"/>
      <c r="JA99" s="63"/>
      <c r="JB99" s="63"/>
      <c r="JC99" s="88"/>
      <c r="JD99" s="63"/>
      <c r="JE99" s="63"/>
      <c r="JF99" s="63"/>
      <c r="JG99" s="88"/>
      <c r="JH99" s="63"/>
      <c r="JI99" s="63"/>
      <c r="JJ99" s="63"/>
      <c r="JK99" s="88"/>
      <c r="JL99" s="63"/>
      <c r="JM99" s="63"/>
      <c r="JN99" s="63"/>
      <c r="JO99" s="88"/>
      <c r="JP99" s="63"/>
      <c r="JQ99" s="63"/>
      <c r="JR99" s="63"/>
      <c r="JS99" s="88"/>
      <c r="JT99" s="63"/>
      <c r="JU99" s="63"/>
      <c r="JV99" s="63"/>
      <c r="JW99" s="63"/>
      <c r="JX99" s="63"/>
      <c r="JY99" s="63"/>
      <c r="JZ99" s="63"/>
      <c r="KA99" s="88">
        <v>100</v>
      </c>
      <c r="KB99" s="63"/>
      <c r="KC99" s="63"/>
      <c r="KD99" s="187"/>
      <c r="KE99" s="88"/>
      <c r="KF99" s="63"/>
      <c r="KG99" s="63"/>
      <c r="KH99" s="187"/>
      <c r="KI99" s="88"/>
      <c r="KJ99" s="63"/>
      <c r="KK99" s="63"/>
      <c r="KL99" s="187"/>
      <c r="KM99" s="88"/>
      <c r="KN99" s="63"/>
      <c r="KO99" s="63"/>
      <c r="KP99" s="187"/>
      <c r="KQ99" s="88"/>
      <c r="KR99" s="63"/>
      <c r="KS99" s="63"/>
      <c r="KT99" s="187"/>
      <c r="KU99" s="88"/>
      <c r="KV99" s="63"/>
      <c r="KW99" s="63"/>
      <c r="KX99" s="187"/>
      <c r="KY99" s="88"/>
      <c r="KZ99" s="63"/>
      <c r="LA99" s="63"/>
      <c r="LB99" s="187"/>
      <c r="LC99" s="88"/>
      <c r="LD99" s="63"/>
      <c r="LE99" s="63"/>
      <c r="LF99" s="187"/>
      <c r="LG99" s="88"/>
      <c r="LH99" s="63"/>
      <c r="LI99" s="63"/>
      <c r="LJ99" s="187"/>
      <c r="LK99" s="88"/>
      <c r="LL99" s="63"/>
      <c r="LM99" s="63"/>
      <c r="LN99" s="187"/>
      <c r="LO99" s="88"/>
      <c r="LP99" s="63"/>
      <c r="LQ99" s="63"/>
      <c r="LR99" s="187"/>
      <c r="LS99" s="88"/>
      <c r="LT99" s="63"/>
      <c r="LU99" s="63"/>
      <c r="LV99" s="187"/>
      <c r="LW99" s="88"/>
      <c r="LX99" s="63"/>
      <c r="LY99" s="63"/>
      <c r="LZ99" s="187"/>
      <c r="MA99" s="88"/>
      <c r="MB99" s="63"/>
      <c r="MC99" s="63"/>
      <c r="MD99" s="187"/>
      <c r="ME99" s="88"/>
      <c r="MF99" s="63"/>
      <c r="MG99" s="63"/>
      <c r="MH99" s="187"/>
      <c r="MI99" s="88"/>
      <c r="MJ99" s="63"/>
      <c r="MK99" s="63"/>
      <c r="ML99" s="187"/>
      <c r="MM99" s="88"/>
      <c r="MN99" s="63"/>
      <c r="MO99" s="63"/>
      <c r="MP99" s="187"/>
      <c r="MQ99" s="88"/>
      <c r="MR99" s="63"/>
      <c r="MS99" s="63"/>
      <c r="MT99" s="187"/>
      <c r="MU99" s="88"/>
      <c r="MV99" s="63"/>
      <c r="MW99" s="63"/>
      <c r="MX99" s="187"/>
      <c r="MY99" s="88"/>
      <c r="MZ99" s="63"/>
      <c r="NA99" s="63"/>
      <c r="NB99" s="187"/>
      <c r="NC99" s="88"/>
      <c r="ND99" s="63"/>
      <c r="NE99" s="63"/>
      <c r="NF99" s="187"/>
      <c r="NG99" s="88"/>
      <c r="NH99" s="63"/>
      <c r="NI99" s="63"/>
      <c r="NJ99" s="187"/>
      <c r="NK99" s="88"/>
      <c r="NL99" s="63"/>
      <c r="NM99" s="63"/>
      <c r="NN99" s="187"/>
      <c r="NO99" s="88"/>
      <c r="NP99" s="63"/>
      <c r="NQ99" s="63"/>
      <c r="NR99" s="187"/>
      <c r="NS99" s="88"/>
      <c r="NT99" s="63"/>
      <c r="NU99" s="63"/>
      <c r="NV99" s="187"/>
      <c r="NW99" s="88"/>
      <c r="NX99" s="63"/>
      <c r="NY99" s="63"/>
      <c r="NZ99" s="187"/>
      <c r="OA99" s="88"/>
      <c r="OB99" s="63"/>
      <c r="OC99" s="63"/>
      <c r="OD99" s="63"/>
      <c r="OE99" s="88"/>
      <c r="OF99" s="63"/>
      <c r="OG99" s="63"/>
      <c r="OH99" s="63"/>
      <c r="OI99" s="88"/>
      <c r="OJ99" s="63"/>
      <c r="OK99" s="63"/>
      <c r="OL99" s="63"/>
      <c r="OM99" s="88"/>
      <c r="ON99" s="63"/>
      <c r="OO99" s="63"/>
      <c r="OP99" s="63"/>
      <c r="OQ99" s="198"/>
      <c r="OR99" s="63"/>
      <c r="OS99" s="63"/>
      <c r="OT99" s="63"/>
      <c r="OU99" s="88"/>
      <c r="OV99" s="63"/>
      <c r="OW99" s="63"/>
      <c r="OX99" s="63"/>
      <c r="OY99" s="198"/>
      <c r="OZ99" s="63"/>
      <c r="PA99" s="63"/>
      <c r="PB99" s="63"/>
      <c r="PC99" s="88"/>
      <c r="PD99" s="63"/>
      <c r="PE99" s="63"/>
      <c r="PF99" s="63"/>
      <c r="PG99" s="198"/>
      <c r="PH99" s="63"/>
      <c r="PI99" s="63"/>
      <c r="PJ99" s="63"/>
      <c r="PK99" s="88"/>
      <c r="PL99" s="63"/>
      <c r="PM99" s="63"/>
      <c r="PN99" s="63"/>
      <c r="PO99" s="198"/>
      <c r="PP99" s="63"/>
      <c r="PQ99" s="63"/>
      <c r="PR99" s="63"/>
      <c r="PS99" s="88"/>
      <c r="PT99" s="63"/>
      <c r="PU99" s="63"/>
      <c r="PV99" s="63"/>
      <c r="PW99" s="198"/>
      <c r="PX99" s="63"/>
      <c r="PY99" s="63"/>
      <c r="PZ99" s="63"/>
      <c r="QA99" s="88"/>
      <c r="QB99" s="63"/>
      <c r="QC99" s="63"/>
      <c r="QD99" s="63"/>
      <c r="QE99" s="198"/>
      <c r="QF99" s="63"/>
      <c r="QG99" s="63"/>
      <c r="QH99" s="63"/>
      <c r="QI99" s="88"/>
      <c r="QJ99" s="63"/>
      <c r="QK99" s="63"/>
      <c r="QL99" s="63"/>
      <c r="QM99" s="198"/>
      <c r="QN99" s="63"/>
      <c r="QO99" s="63"/>
      <c r="QP99" s="63"/>
      <c r="QQ99" s="198"/>
      <c r="QR99" s="63"/>
      <c r="QS99" s="63"/>
      <c r="QT99" s="63"/>
      <c r="QU99" s="198"/>
      <c r="QV99" s="63"/>
      <c r="QW99" s="63"/>
      <c r="QX99" s="63"/>
      <c r="QY99" s="198"/>
      <c r="QZ99" s="63"/>
      <c r="RA99" s="63"/>
      <c r="RB99" s="63"/>
      <c r="RC99" s="88"/>
      <c r="RD99" s="63"/>
      <c r="RE99" s="63"/>
      <c r="RF99" s="63"/>
      <c r="RG99" s="198"/>
      <c r="RH99" s="63"/>
      <c r="RI99" s="63"/>
      <c r="RJ99" s="63"/>
      <c r="RK99" s="88"/>
      <c r="RL99" s="63"/>
      <c r="RM99" s="63"/>
      <c r="RN99" s="63"/>
      <c r="RO99" s="198"/>
      <c r="RP99" s="63"/>
      <c r="RQ99" s="63"/>
      <c r="RR99" s="63"/>
      <c r="RS99" s="198"/>
      <c r="RT99" s="63"/>
      <c r="RU99" s="63"/>
      <c r="RV99" s="63"/>
      <c r="RW99" s="63">
        <v>300</v>
      </c>
      <c r="RX99" s="63"/>
      <c r="RY99" s="63"/>
      <c r="RZ99" s="63"/>
      <c r="SA99" s="88"/>
      <c r="SB99" s="63"/>
      <c r="SC99" s="63"/>
      <c r="SD99" s="63"/>
      <c r="SE99" s="198"/>
      <c r="SF99" s="63"/>
      <c r="SG99" s="63"/>
      <c r="SH99" s="63"/>
      <c r="SI99" s="198"/>
      <c r="SJ99" s="63"/>
      <c r="SK99" s="63"/>
      <c r="SL99" s="63"/>
      <c r="SM99" s="198"/>
      <c r="SN99" s="63"/>
      <c r="SO99" s="63"/>
      <c r="SP99" s="63"/>
      <c r="SQ99" s="198"/>
      <c r="SR99" s="63"/>
      <c r="SS99" s="63"/>
      <c r="ST99" s="63"/>
      <c r="SU99" s="198"/>
      <c r="SV99" s="63"/>
      <c r="SW99" s="63"/>
      <c r="SX99" s="63"/>
      <c r="SY99" s="198"/>
      <c r="SZ99" s="63"/>
      <c r="TA99" s="63"/>
      <c r="TB99" s="198"/>
      <c r="TC99" s="198"/>
      <c r="TD99" s="63"/>
      <c r="TE99" s="63"/>
      <c r="TF99" s="63"/>
      <c r="TG99" s="198"/>
      <c r="TH99" s="63"/>
      <c r="TI99" s="63"/>
      <c r="TJ99" s="89"/>
      <c r="TK99" s="198"/>
      <c r="TL99" s="63"/>
      <c r="TM99" s="63"/>
      <c r="TN99" s="89"/>
      <c r="TO99" s="198"/>
      <c r="TP99" s="63"/>
      <c r="TQ99" s="63"/>
      <c r="TR99" s="89"/>
      <c r="TS99" s="267"/>
      <c r="TT99" s="267"/>
      <c r="TU99" s="267"/>
      <c r="TV99" s="267"/>
      <c r="TW99" s="267"/>
      <c r="TX99" s="267"/>
      <c r="TY99" s="267"/>
    </row>
    <row r="100" spans="1:546" outlineLevel="2" x14ac:dyDescent="0.2">
      <c r="A100" s="101" t="s">
        <v>446</v>
      </c>
      <c r="B100" s="102" t="s">
        <v>447</v>
      </c>
      <c r="C100" s="186">
        <f t="shared" si="2358"/>
        <v>1900</v>
      </c>
      <c r="D100" s="186">
        <f t="shared" si="2359"/>
        <v>396</v>
      </c>
      <c r="E100" s="186">
        <f t="shared" si="2360"/>
        <v>5104.97</v>
      </c>
      <c r="F100" s="186">
        <f t="shared" si="2361"/>
        <v>4953.76</v>
      </c>
      <c r="G100" s="88"/>
      <c r="H100" s="63"/>
      <c r="I100" s="63"/>
      <c r="J100" s="63"/>
      <c r="K100" s="88"/>
      <c r="L100" s="63"/>
      <c r="M100" s="63"/>
      <c r="N100" s="63"/>
      <c r="O100" s="88"/>
      <c r="P100" s="63"/>
      <c r="Q100" s="63"/>
      <c r="R100" s="63"/>
      <c r="S100" s="88"/>
      <c r="T100" s="63"/>
      <c r="U100" s="63"/>
      <c r="V100" s="63"/>
      <c r="W100" s="88"/>
      <c r="X100" s="63"/>
      <c r="Y100" s="63"/>
      <c r="Z100" s="63"/>
      <c r="AA100" s="88"/>
      <c r="AB100" s="63"/>
      <c r="AC100" s="63"/>
      <c r="AD100" s="63"/>
      <c r="AE100" s="88"/>
      <c r="AF100" s="63"/>
      <c r="AG100" s="63"/>
      <c r="AH100" s="63"/>
      <c r="AI100" s="88"/>
      <c r="AJ100" s="63"/>
      <c r="AK100" s="63"/>
      <c r="AL100" s="63"/>
      <c r="AM100" s="88"/>
      <c r="AN100" s="63"/>
      <c r="AO100" s="63"/>
      <c r="AP100" s="63"/>
      <c r="AQ100" s="88"/>
      <c r="AR100" s="63"/>
      <c r="AS100" s="63"/>
      <c r="AT100" s="63"/>
      <c r="AU100" s="88"/>
      <c r="AV100" s="63"/>
      <c r="AW100" s="63"/>
      <c r="AX100" s="63"/>
      <c r="AY100" s="88"/>
      <c r="AZ100" s="63"/>
      <c r="BA100" s="63"/>
      <c r="BB100" s="63"/>
      <c r="BC100" s="88"/>
      <c r="BD100" s="63"/>
      <c r="BE100" s="63"/>
      <c r="BF100" s="63"/>
      <c r="BG100" s="88"/>
      <c r="BH100" s="63"/>
      <c r="BI100" s="63"/>
      <c r="BJ100" s="63"/>
      <c r="BK100" s="88"/>
      <c r="BL100" s="63"/>
      <c r="BM100" s="63"/>
      <c r="BN100" s="63"/>
      <c r="BO100" s="88"/>
      <c r="BP100" s="63"/>
      <c r="BQ100" s="63"/>
      <c r="BR100" s="63"/>
      <c r="BS100" s="88"/>
      <c r="BT100" s="63"/>
      <c r="BU100" s="63"/>
      <c r="BV100" s="63"/>
      <c r="BW100" s="88"/>
      <c r="BX100" s="63"/>
      <c r="BY100" s="63"/>
      <c r="BZ100" s="63"/>
      <c r="CA100" s="88"/>
      <c r="CB100" s="63"/>
      <c r="CC100" s="63"/>
      <c r="CD100" s="63"/>
      <c r="CE100" s="88"/>
      <c r="CF100" s="63"/>
      <c r="CG100" s="63"/>
      <c r="CH100" s="63"/>
      <c r="CI100" s="88"/>
      <c r="CJ100" s="63"/>
      <c r="CK100" s="63"/>
      <c r="CL100" s="63"/>
      <c r="CM100" s="88"/>
      <c r="CN100" s="63"/>
      <c r="CO100" s="63"/>
      <c r="CP100" s="63"/>
      <c r="CQ100" s="88"/>
      <c r="CR100" s="63"/>
      <c r="CS100" s="63"/>
      <c r="CT100" s="63"/>
      <c r="CU100" s="88"/>
      <c r="CV100" s="63"/>
      <c r="CW100" s="63">
        <v>190.41</v>
      </c>
      <c r="CX100" s="63">
        <v>39.200000000000003</v>
      </c>
      <c r="CY100" s="88"/>
      <c r="CZ100" s="63"/>
      <c r="DA100" s="63">
        <v>56.81</v>
      </c>
      <c r="DB100" s="63">
        <v>56.81</v>
      </c>
      <c r="DC100" s="88"/>
      <c r="DD100" s="63"/>
      <c r="DE100" s="63"/>
      <c r="DF100" s="63"/>
      <c r="DG100" s="88"/>
      <c r="DH100" s="63"/>
      <c r="DI100" s="63"/>
      <c r="DJ100" s="63"/>
      <c r="DK100" s="88"/>
      <c r="DL100" s="63"/>
      <c r="DM100" s="63"/>
      <c r="DN100" s="63"/>
      <c r="DO100" s="88"/>
      <c r="DP100" s="63"/>
      <c r="DQ100" s="63">
        <v>6.73</v>
      </c>
      <c r="DR100" s="63">
        <v>6.73</v>
      </c>
      <c r="DS100" s="88">
        <f>600+1200</f>
        <v>1800</v>
      </c>
      <c r="DT100" s="63"/>
      <c r="DU100" s="63"/>
      <c r="DV100" s="63"/>
      <c r="DW100" s="88"/>
      <c r="DX100" s="63"/>
      <c r="DY100" s="63">
        <v>60</v>
      </c>
      <c r="DZ100" s="63">
        <v>60</v>
      </c>
      <c r="EA100" s="88"/>
      <c r="EB100" s="63">
        <v>96</v>
      </c>
      <c r="EC100" s="63"/>
      <c r="ED100" s="63"/>
      <c r="EE100" s="88"/>
      <c r="EF100" s="63"/>
      <c r="EG100" s="63"/>
      <c r="EH100" s="63"/>
      <c r="EI100" s="88"/>
      <c r="EJ100" s="63"/>
      <c r="EK100" s="63"/>
      <c r="EL100" s="63"/>
      <c r="EM100" s="88"/>
      <c r="EN100" s="63"/>
      <c r="EO100" s="63"/>
      <c r="EP100" s="63"/>
      <c r="EQ100" s="88"/>
      <c r="ER100" s="63"/>
      <c r="ES100" s="63"/>
      <c r="ET100" s="63"/>
      <c r="EU100" s="88"/>
      <c r="EV100" s="63"/>
      <c r="EW100" s="63">
        <v>3530.4</v>
      </c>
      <c r="EX100" s="63">
        <v>3530.4</v>
      </c>
      <c r="EY100" s="88"/>
      <c r="EZ100" s="63"/>
      <c r="FA100" s="63"/>
      <c r="FB100" s="63"/>
      <c r="FC100" s="88"/>
      <c r="FD100" s="63"/>
      <c r="FE100" s="63"/>
      <c r="FF100" s="63"/>
      <c r="FG100" s="88"/>
      <c r="FH100" s="63"/>
      <c r="FI100" s="63"/>
      <c r="FJ100" s="63"/>
      <c r="FK100" s="88"/>
      <c r="FL100" s="63"/>
      <c r="FM100" s="63"/>
      <c r="FN100" s="63"/>
      <c r="FO100" s="88"/>
      <c r="FP100" s="63"/>
      <c r="FQ100" s="63"/>
      <c r="FR100" s="63"/>
      <c r="FS100" s="198"/>
      <c r="FT100" s="63"/>
      <c r="FU100" s="63"/>
      <c r="FV100" s="187"/>
      <c r="FW100" s="88"/>
      <c r="FX100" s="63"/>
      <c r="FY100" s="63"/>
      <c r="FZ100" s="187"/>
      <c r="GA100" s="88"/>
      <c r="GB100" s="63">
        <v>300</v>
      </c>
      <c r="GC100" s="63">
        <v>51</v>
      </c>
      <c r="GD100" s="187">
        <v>51</v>
      </c>
      <c r="GE100" s="88"/>
      <c r="GF100" s="63"/>
      <c r="GG100" s="63"/>
      <c r="GH100" s="187"/>
      <c r="GI100" s="117"/>
      <c r="GJ100" s="63"/>
      <c r="GK100" s="63"/>
      <c r="GL100" s="187"/>
      <c r="GM100" s="88"/>
      <c r="GN100" s="63"/>
      <c r="GO100" s="63"/>
      <c r="GP100" s="63"/>
      <c r="GQ100" s="88"/>
      <c r="GR100" s="63"/>
      <c r="GS100" s="63"/>
      <c r="GT100" s="63"/>
      <c r="GU100" s="88"/>
      <c r="GV100" s="63"/>
      <c r="GW100" s="63"/>
      <c r="GX100" s="63"/>
      <c r="GY100" s="88"/>
      <c r="GZ100" s="63"/>
      <c r="HA100" s="63"/>
      <c r="HB100" s="63"/>
      <c r="HC100" s="88"/>
      <c r="HD100" s="63"/>
      <c r="HE100" s="63"/>
      <c r="HF100" s="63"/>
      <c r="HG100" s="88"/>
      <c r="HH100" s="63"/>
      <c r="HI100" s="63"/>
      <c r="HJ100" s="63"/>
      <c r="HK100" s="88"/>
      <c r="HL100" s="63"/>
      <c r="HM100" s="63"/>
      <c r="HN100" s="63"/>
      <c r="HO100" s="88"/>
      <c r="HP100" s="63"/>
      <c r="HQ100" s="63"/>
      <c r="HR100" s="63"/>
      <c r="HS100" s="88"/>
      <c r="HT100" s="63"/>
      <c r="HU100" s="63"/>
      <c r="HV100" s="63"/>
      <c r="HW100" s="88"/>
      <c r="HX100" s="63"/>
      <c r="HY100" s="63"/>
      <c r="HZ100" s="63"/>
      <c r="IA100" s="88"/>
      <c r="IB100" s="63"/>
      <c r="IC100" s="63"/>
      <c r="ID100" s="63"/>
      <c r="IE100" s="88"/>
      <c r="IF100" s="63"/>
      <c r="IG100" s="63"/>
      <c r="IH100" s="63"/>
      <c r="II100" s="88"/>
      <c r="IJ100" s="63"/>
      <c r="IK100" s="63"/>
      <c r="IL100" s="63"/>
      <c r="IM100" s="88"/>
      <c r="IN100" s="63"/>
      <c r="IO100" s="63"/>
      <c r="IP100" s="63"/>
      <c r="IQ100" s="88"/>
      <c r="IR100" s="63"/>
      <c r="IS100" s="63"/>
      <c r="IT100" s="63"/>
      <c r="IU100" s="88"/>
      <c r="IV100" s="63"/>
      <c r="IW100" s="63"/>
      <c r="IX100" s="63"/>
      <c r="IY100" s="88"/>
      <c r="IZ100" s="63"/>
      <c r="JA100" s="63"/>
      <c r="JB100" s="63"/>
      <c r="JC100" s="88"/>
      <c r="JD100" s="63"/>
      <c r="JE100" s="63"/>
      <c r="JF100" s="63"/>
      <c r="JG100" s="88"/>
      <c r="JH100" s="63"/>
      <c r="JI100" s="63"/>
      <c r="JJ100" s="63"/>
      <c r="JK100" s="88"/>
      <c r="JL100" s="63"/>
      <c r="JM100" s="63"/>
      <c r="JN100" s="63"/>
      <c r="JO100" s="88"/>
      <c r="JP100" s="63"/>
      <c r="JQ100" s="63"/>
      <c r="JR100" s="63"/>
      <c r="JS100" s="88"/>
      <c r="JT100" s="63"/>
      <c r="JU100" s="63"/>
      <c r="JV100" s="63"/>
      <c r="JW100" s="63"/>
      <c r="JX100" s="63"/>
      <c r="JY100" s="63"/>
      <c r="JZ100" s="63"/>
      <c r="KA100" s="88">
        <v>100</v>
      </c>
      <c r="KB100" s="63"/>
      <c r="KC100" s="63"/>
      <c r="KD100" s="187"/>
      <c r="KE100" s="88"/>
      <c r="KF100" s="63"/>
      <c r="KG100" s="63"/>
      <c r="KH100" s="187"/>
      <c r="KI100" s="88"/>
      <c r="KJ100" s="63"/>
      <c r="KK100" s="63"/>
      <c r="KL100" s="187"/>
      <c r="KM100" s="88"/>
      <c r="KN100" s="63"/>
      <c r="KO100" s="63"/>
      <c r="KP100" s="187"/>
      <c r="KQ100" s="88"/>
      <c r="KR100" s="63"/>
      <c r="KS100" s="63"/>
      <c r="KT100" s="187"/>
      <c r="KU100" s="88"/>
      <c r="KV100" s="63"/>
      <c r="KW100" s="63"/>
      <c r="KX100" s="187"/>
      <c r="KY100" s="88"/>
      <c r="KZ100" s="63"/>
      <c r="LA100" s="63"/>
      <c r="LB100" s="187"/>
      <c r="LC100" s="88"/>
      <c r="LD100" s="63"/>
      <c r="LE100" s="63"/>
      <c r="LF100" s="187"/>
      <c r="LG100" s="88"/>
      <c r="LH100" s="63"/>
      <c r="LI100" s="63"/>
      <c r="LJ100" s="187"/>
      <c r="LK100" s="88"/>
      <c r="LL100" s="63"/>
      <c r="LM100" s="63"/>
      <c r="LN100" s="187"/>
      <c r="LO100" s="88"/>
      <c r="LP100" s="63"/>
      <c r="LQ100" s="63"/>
      <c r="LR100" s="187"/>
      <c r="LS100" s="88"/>
      <c r="LT100" s="63"/>
      <c r="LU100" s="63"/>
      <c r="LV100" s="187"/>
      <c r="LW100" s="88"/>
      <c r="LX100" s="63"/>
      <c r="LY100" s="63">
        <v>65.459999999999994</v>
      </c>
      <c r="LZ100" s="187">
        <v>65.459999999999994</v>
      </c>
      <c r="MA100" s="88"/>
      <c r="MB100" s="63"/>
      <c r="MC100" s="63"/>
      <c r="MD100" s="187"/>
      <c r="ME100" s="88"/>
      <c r="MF100" s="63"/>
      <c r="MG100" s="63">
        <v>161.16</v>
      </c>
      <c r="MH100" s="187">
        <v>161.16</v>
      </c>
      <c r="MI100" s="88"/>
      <c r="MJ100" s="63"/>
      <c r="MK100" s="63"/>
      <c r="ML100" s="187"/>
      <c r="MM100" s="88"/>
      <c r="MN100" s="63"/>
      <c r="MO100" s="63">
        <v>864</v>
      </c>
      <c r="MP100" s="187">
        <v>864</v>
      </c>
      <c r="MQ100" s="88"/>
      <c r="MR100" s="63"/>
      <c r="MS100" s="63"/>
      <c r="MT100" s="187"/>
      <c r="MU100" s="88"/>
      <c r="MV100" s="63"/>
      <c r="MW100" s="63"/>
      <c r="MX100" s="187"/>
      <c r="MY100" s="88"/>
      <c r="MZ100" s="63"/>
      <c r="NA100" s="63"/>
      <c r="NB100" s="187"/>
      <c r="NC100" s="88"/>
      <c r="ND100" s="63"/>
      <c r="NE100" s="63">
        <v>119</v>
      </c>
      <c r="NF100" s="187">
        <v>119</v>
      </c>
      <c r="NG100" s="88"/>
      <c r="NH100" s="63"/>
      <c r="NI100" s="63"/>
      <c r="NJ100" s="187"/>
      <c r="NK100" s="88"/>
      <c r="NL100" s="63"/>
      <c r="NM100" s="63"/>
      <c r="NN100" s="187"/>
      <c r="NO100" s="88"/>
      <c r="NP100" s="63"/>
      <c r="NQ100" s="63"/>
      <c r="NR100" s="187"/>
      <c r="NS100" s="88"/>
      <c r="NT100" s="63"/>
      <c r="NU100" s="63"/>
      <c r="NV100" s="187"/>
      <c r="NW100" s="88"/>
      <c r="NX100" s="63"/>
      <c r="NY100" s="63"/>
      <c r="NZ100" s="187"/>
      <c r="OA100" s="88"/>
      <c r="OB100" s="63"/>
      <c r="OC100" s="63"/>
      <c r="OD100" s="63"/>
      <c r="OE100" s="88"/>
      <c r="OF100" s="63"/>
      <c r="OG100" s="63"/>
      <c r="OH100" s="63"/>
      <c r="OI100" s="88"/>
      <c r="OJ100" s="63"/>
      <c r="OK100" s="63"/>
      <c r="OL100" s="63"/>
      <c r="OM100" s="88"/>
      <c r="ON100" s="63"/>
      <c r="OO100" s="63"/>
      <c r="OP100" s="63"/>
      <c r="OQ100" s="198"/>
      <c r="OR100" s="63"/>
      <c r="OS100" s="63"/>
      <c r="OT100" s="63"/>
      <c r="OU100" s="88"/>
      <c r="OV100" s="63"/>
      <c r="OW100" s="63"/>
      <c r="OX100" s="63"/>
      <c r="OY100" s="198"/>
      <c r="OZ100" s="63"/>
      <c r="PA100" s="63"/>
      <c r="PB100" s="63"/>
      <c r="PC100" s="88"/>
      <c r="PD100" s="63"/>
      <c r="PE100" s="63"/>
      <c r="PF100" s="63"/>
      <c r="PG100" s="198"/>
      <c r="PH100" s="63"/>
      <c r="PI100" s="63"/>
      <c r="PJ100" s="63"/>
      <c r="PK100" s="88"/>
      <c r="PL100" s="63"/>
      <c r="PM100" s="63"/>
      <c r="PN100" s="63"/>
      <c r="PO100" s="198"/>
      <c r="PP100" s="63"/>
      <c r="PQ100" s="63"/>
      <c r="PR100" s="63"/>
      <c r="PS100" s="88"/>
      <c r="PT100" s="63"/>
      <c r="PU100" s="63"/>
      <c r="PV100" s="63"/>
      <c r="PW100" s="198"/>
      <c r="PX100" s="63"/>
      <c r="PY100" s="63"/>
      <c r="PZ100" s="63"/>
      <c r="QA100" s="88"/>
      <c r="QB100" s="63"/>
      <c r="QC100" s="63"/>
      <c r="QD100" s="63"/>
      <c r="QE100" s="198"/>
      <c r="QF100" s="63"/>
      <c r="QG100" s="63"/>
      <c r="QH100" s="63"/>
      <c r="QI100" s="88"/>
      <c r="QJ100" s="63"/>
      <c r="QK100" s="63"/>
      <c r="QL100" s="63"/>
      <c r="QM100" s="198"/>
      <c r="QN100" s="63"/>
      <c r="QO100" s="63"/>
      <c r="QP100" s="63"/>
      <c r="QQ100" s="198"/>
      <c r="QR100" s="63"/>
      <c r="QS100" s="63"/>
      <c r="QT100" s="63"/>
      <c r="QU100" s="198"/>
      <c r="QV100" s="63"/>
      <c r="QW100" s="63"/>
      <c r="QX100" s="63"/>
      <c r="QY100" s="198"/>
      <c r="QZ100" s="63"/>
      <c r="RA100" s="63"/>
      <c r="RB100" s="63"/>
      <c r="RC100" s="88"/>
      <c r="RD100" s="63"/>
      <c r="RE100" s="63"/>
      <c r="RF100" s="63"/>
      <c r="RG100" s="198"/>
      <c r="RH100" s="63"/>
      <c r="RI100" s="63"/>
      <c r="RJ100" s="63"/>
      <c r="RK100" s="88"/>
      <c r="RL100" s="63"/>
      <c r="RM100" s="63"/>
      <c r="RN100" s="63"/>
      <c r="RO100" s="198"/>
      <c r="RP100" s="63"/>
      <c r="RQ100" s="63"/>
      <c r="RR100" s="63"/>
      <c r="RS100" s="198"/>
      <c r="RT100" s="63"/>
      <c r="RU100" s="63"/>
      <c r="RV100" s="63"/>
      <c r="RW100" s="63"/>
      <c r="RX100" s="63"/>
      <c r="RY100" s="63"/>
      <c r="RZ100" s="63"/>
      <c r="SA100" s="88"/>
      <c r="SB100" s="63"/>
      <c r="SC100" s="63"/>
      <c r="SD100" s="63"/>
      <c r="SE100" s="198"/>
      <c r="SF100" s="63"/>
      <c r="SG100" s="63"/>
      <c r="SH100" s="63"/>
      <c r="SI100" s="198"/>
      <c r="SJ100" s="63"/>
      <c r="SK100" s="63"/>
      <c r="SL100" s="63"/>
      <c r="SM100" s="198"/>
      <c r="SN100" s="63"/>
      <c r="SO100" s="63"/>
      <c r="SP100" s="63"/>
      <c r="SQ100" s="198"/>
      <c r="SR100" s="63"/>
      <c r="SS100" s="63"/>
      <c r="ST100" s="63"/>
      <c r="SU100" s="198"/>
      <c r="SV100" s="63"/>
      <c r="SW100" s="63"/>
      <c r="SX100" s="63"/>
      <c r="SY100" s="198"/>
      <c r="SZ100" s="63"/>
      <c r="TA100" s="63"/>
      <c r="TB100" s="198"/>
      <c r="TC100" s="198"/>
      <c r="TD100" s="63"/>
      <c r="TE100" s="63"/>
      <c r="TF100" s="63"/>
      <c r="TG100" s="198"/>
      <c r="TH100" s="63"/>
      <c r="TI100" s="63"/>
      <c r="TJ100" s="89"/>
      <c r="TK100" s="198"/>
      <c r="TL100" s="63"/>
      <c r="TM100" s="63"/>
      <c r="TN100" s="89"/>
      <c r="TO100" s="198"/>
      <c r="TP100" s="63"/>
      <c r="TQ100" s="63"/>
      <c r="TR100" s="89"/>
      <c r="TS100" s="267"/>
      <c r="TT100" s="267"/>
      <c r="TU100" s="267"/>
      <c r="TV100" s="267"/>
      <c r="TW100" s="267"/>
      <c r="TX100" s="267"/>
      <c r="TY100" s="267"/>
    </row>
    <row r="101" spans="1:546" outlineLevel="1" x14ac:dyDescent="0.2">
      <c r="A101" s="101"/>
      <c r="B101" s="102"/>
      <c r="C101" s="88"/>
      <c r="D101" s="63"/>
      <c r="E101" s="187"/>
      <c r="F101" s="187"/>
      <c r="G101" s="88"/>
      <c r="H101" s="63"/>
      <c r="I101" s="63"/>
      <c r="J101" s="63"/>
      <c r="K101" s="88"/>
      <c r="L101" s="63"/>
      <c r="M101" s="63"/>
      <c r="N101" s="63"/>
      <c r="O101" s="88"/>
      <c r="P101" s="63"/>
      <c r="Q101" s="63"/>
      <c r="R101" s="63"/>
      <c r="S101" s="88"/>
      <c r="T101" s="63"/>
      <c r="U101" s="63"/>
      <c r="V101" s="63"/>
      <c r="W101" s="88"/>
      <c r="X101" s="63"/>
      <c r="Y101" s="63"/>
      <c r="Z101" s="63"/>
      <c r="AA101" s="88"/>
      <c r="AB101" s="63"/>
      <c r="AC101" s="63"/>
      <c r="AD101" s="63"/>
      <c r="AE101" s="88"/>
      <c r="AF101" s="63"/>
      <c r="AG101" s="63"/>
      <c r="AH101" s="63"/>
      <c r="AI101" s="88"/>
      <c r="AJ101" s="63"/>
      <c r="AK101" s="63"/>
      <c r="AL101" s="63"/>
      <c r="AM101" s="88"/>
      <c r="AN101" s="63"/>
      <c r="AO101" s="63"/>
      <c r="AP101" s="63"/>
      <c r="AQ101" s="88"/>
      <c r="AR101" s="63"/>
      <c r="AS101" s="63"/>
      <c r="AT101" s="63"/>
      <c r="AU101" s="88"/>
      <c r="AV101" s="63"/>
      <c r="AW101" s="63"/>
      <c r="AX101" s="63"/>
      <c r="AY101" s="88"/>
      <c r="AZ101" s="63"/>
      <c r="BA101" s="63"/>
      <c r="BB101" s="63"/>
      <c r="BC101" s="88"/>
      <c r="BD101" s="63"/>
      <c r="BE101" s="63"/>
      <c r="BF101" s="63"/>
      <c r="BG101" s="88"/>
      <c r="BH101" s="63"/>
      <c r="BI101" s="63"/>
      <c r="BJ101" s="63"/>
      <c r="BK101" s="88"/>
      <c r="BL101" s="63"/>
      <c r="BM101" s="63"/>
      <c r="BN101" s="63"/>
      <c r="BO101" s="88"/>
      <c r="BP101" s="63"/>
      <c r="BQ101" s="63"/>
      <c r="BR101" s="63"/>
      <c r="BS101" s="88"/>
      <c r="BT101" s="63"/>
      <c r="BU101" s="63"/>
      <c r="BV101" s="63"/>
      <c r="BW101" s="88"/>
      <c r="BX101" s="63"/>
      <c r="BY101" s="63"/>
      <c r="BZ101" s="63"/>
      <c r="CA101" s="88"/>
      <c r="CB101" s="63"/>
      <c r="CC101" s="63"/>
      <c r="CD101" s="63"/>
      <c r="CE101" s="88"/>
      <c r="CF101" s="63"/>
      <c r="CG101" s="63"/>
      <c r="CH101" s="63"/>
      <c r="CI101" s="88"/>
      <c r="CJ101" s="63"/>
      <c r="CK101" s="63"/>
      <c r="CL101" s="63"/>
      <c r="CM101" s="88"/>
      <c r="CN101" s="63"/>
      <c r="CO101" s="63"/>
      <c r="CP101" s="63"/>
      <c r="CQ101" s="88"/>
      <c r="CR101" s="63"/>
      <c r="CS101" s="63"/>
      <c r="CT101" s="63"/>
      <c r="CU101" s="88"/>
      <c r="CV101" s="63"/>
      <c r="CW101" s="63"/>
      <c r="CX101" s="63"/>
      <c r="CY101" s="88"/>
      <c r="CZ101" s="63"/>
      <c r="DA101" s="63"/>
      <c r="DB101" s="63"/>
      <c r="DC101" s="88"/>
      <c r="DD101" s="63"/>
      <c r="DE101" s="63"/>
      <c r="DF101" s="63"/>
      <c r="DG101" s="88"/>
      <c r="DH101" s="63"/>
      <c r="DI101" s="63"/>
      <c r="DJ101" s="63"/>
      <c r="DK101" s="88"/>
      <c r="DL101" s="63"/>
      <c r="DM101" s="63"/>
      <c r="DN101" s="63"/>
      <c r="DO101" s="88"/>
      <c r="DP101" s="63"/>
      <c r="DQ101" s="63"/>
      <c r="DR101" s="63"/>
      <c r="DS101" s="88"/>
      <c r="DT101" s="63"/>
      <c r="DU101" s="63"/>
      <c r="DV101" s="63"/>
      <c r="DW101" s="88"/>
      <c r="DX101" s="63"/>
      <c r="DY101" s="63"/>
      <c r="DZ101" s="63"/>
      <c r="EA101" s="88"/>
      <c r="EB101" s="63"/>
      <c r="EC101" s="63"/>
      <c r="ED101" s="63"/>
      <c r="EE101" s="88"/>
      <c r="EF101" s="63"/>
      <c r="EG101" s="63"/>
      <c r="EH101" s="63"/>
      <c r="EI101" s="88"/>
      <c r="EJ101" s="63"/>
      <c r="EK101" s="63"/>
      <c r="EL101" s="63"/>
      <c r="EM101" s="88"/>
      <c r="EN101" s="63"/>
      <c r="EO101" s="63"/>
      <c r="EP101" s="63"/>
      <c r="EQ101" s="88"/>
      <c r="ER101" s="63"/>
      <c r="ES101" s="63"/>
      <c r="ET101" s="63"/>
      <c r="EU101" s="88"/>
      <c r="EV101" s="63"/>
      <c r="EW101" s="63"/>
      <c r="EX101" s="63"/>
      <c r="EY101" s="88"/>
      <c r="EZ101" s="63"/>
      <c r="FA101" s="63"/>
      <c r="FB101" s="63"/>
      <c r="FC101" s="88"/>
      <c r="FD101" s="63"/>
      <c r="FE101" s="63"/>
      <c r="FF101" s="63"/>
      <c r="FG101" s="88"/>
      <c r="FH101" s="63"/>
      <c r="FI101" s="63"/>
      <c r="FJ101" s="63"/>
      <c r="FK101" s="88"/>
      <c r="FL101" s="63"/>
      <c r="FM101" s="63"/>
      <c r="FN101" s="63"/>
      <c r="FO101" s="88"/>
      <c r="FP101" s="63"/>
      <c r="FQ101" s="63"/>
      <c r="FR101" s="63"/>
      <c r="FS101" s="198"/>
      <c r="FT101" s="63"/>
      <c r="FU101" s="63"/>
      <c r="FV101" s="187"/>
      <c r="FW101" s="88"/>
      <c r="FX101" s="63"/>
      <c r="FY101" s="63"/>
      <c r="FZ101" s="187"/>
      <c r="GA101" s="88"/>
      <c r="GB101" s="63"/>
      <c r="GC101" s="63"/>
      <c r="GD101" s="187"/>
      <c r="GE101" s="88"/>
      <c r="GF101" s="63"/>
      <c r="GG101" s="63"/>
      <c r="GH101" s="187"/>
      <c r="GI101" s="88"/>
      <c r="GJ101" s="63"/>
      <c r="GK101" s="63"/>
      <c r="GL101" s="187"/>
      <c r="GM101" s="88"/>
      <c r="GN101" s="63"/>
      <c r="GO101" s="63"/>
      <c r="GP101" s="63"/>
      <c r="GQ101" s="88"/>
      <c r="GR101" s="63"/>
      <c r="GS101" s="63"/>
      <c r="GT101" s="63"/>
      <c r="GU101" s="88"/>
      <c r="GV101" s="63"/>
      <c r="GW101" s="63"/>
      <c r="GX101" s="63"/>
      <c r="GY101" s="88"/>
      <c r="GZ101" s="63"/>
      <c r="HA101" s="63"/>
      <c r="HB101" s="63"/>
      <c r="HC101" s="88"/>
      <c r="HD101" s="63"/>
      <c r="HE101" s="63"/>
      <c r="HF101" s="63"/>
      <c r="HG101" s="88"/>
      <c r="HH101" s="63"/>
      <c r="HI101" s="63"/>
      <c r="HJ101" s="63"/>
      <c r="HK101" s="88"/>
      <c r="HL101" s="63"/>
      <c r="HM101" s="63"/>
      <c r="HN101" s="63"/>
      <c r="HO101" s="88"/>
      <c r="HP101" s="63"/>
      <c r="HQ101" s="63"/>
      <c r="HR101" s="63"/>
      <c r="HS101" s="88"/>
      <c r="HT101" s="63"/>
      <c r="HU101" s="63"/>
      <c r="HV101" s="63"/>
      <c r="HW101" s="88"/>
      <c r="HX101" s="63"/>
      <c r="HY101" s="63"/>
      <c r="HZ101" s="63"/>
      <c r="IA101" s="88"/>
      <c r="IB101" s="63"/>
      <c r="IC101" s="63"/>
      <c r="ID101" s="63"/>
      <c r="IE101" s="88"/>
      <c r="IF101" s="63"/>
      <c r="IG101" s="63"/>
      <c r="IH101" s="63"/>
      <c r="II101" s="88"/>
      <c r="IJ101" s="63"/>
      <c r="IK101" s="63"/>
      <c r="IL101" s="63"/>
      <c r="IM101" s="88"/>
      <c r="IN101" s="63"/>
      <c r="IO101" s="63"/>
      <c r="IP101" s="63"/>
      <c r="IQ101" s="88"/>
      <c r="IR101" s="63"/>
      <c r="IS101" s="63"/>
      <c r="IT101" s="63"/>
      <c r="IU101" s="88"/>
      <c r="IV101" s="63"/>
      <c r="IW101" s="63"/>
      <c r="IX101" s="63"/>
      <c r="IY101" s="88"/>
      <c r="IZ101" s="63"/>
      <c r="JA101" s="63"/>
      <c r="JB101" s="63"/>
      <c r="JC101" s="88"/>
      <c r="JD101" s="63"/>
      <c r="JE101" s="63"/>
      <c r="JF101" s="63"/>
      <c r="JG101" s="88"/>
      <c r="JH101" s="63"/>
      <c r="JI101" s="63"/>
      <c r="JJ101" s="63"/>
      <c r="JK101" s="88"/>
      <c r="JL101" s="63"/>
      <c r="JM101" s="63"/>
      <c r="JN101" s="63"/>
      <c r="JO101" s="88"/>
      <c r="JP101" s="63"/>
      <c r="JQ101" s="63"/>
      <c r="JR101" s="63"/>
      <c r="JS101" s="88"/>
      <c r="JT101" s="63"/>
      <c r="JU101" s="63"/>
      <c r="JV101" s="63"/>
      <c r="JW101" s="63"/>
      <c r="JX101" s="63"/>
      <c r="JY101" s="63"/>
      <c r="JZ101" s="63"/>
      <c r="KA101" s="88"/>
      <c r="KB101" s="63"/>
      <c r="KC101" s="63"/>
      <c r="KD101" s="187"/>
      <c r="KE101" s="88"/>
      <c r="KF101" s="63"/>
      <c r="KG101" s="63"/>
      <c r="KH101" s="187"/>
      <c r="KI101" s="88"/>
      <c r="KJ101" s="63"/>
      <c r="KK101" s="63"/>
      <c r="KL101" s="187"/>
      <c r="KM101" s="88"/>
      <c r="KN101" s="63"/>
      <c r="KO101" s="63"/>
      <c r="KP101" s="187"/>
      <c r="KQ101" s="88"/>
      <c r="KR101" s="63"/>
      <c r="KS101" s="63"/>
      <c r="KT101" s="187"/>
      <c r="KU101" s="88"/>
      <c r="KV101" s="63"/>
      <c r="KW101" s="63"/>
      <c r="KX101" s="187"/>
      <c r="KY101" s="88"/>
      <c r="KZ101" s="63"/>
      <c r="LA101" s="63"/>
      <c r="LB101" s="187"/>
      <c r="LC101" s="88"/>
      <c r="LD101" s="63"/>
      <c r="LE101" s="63"/>
      <c r="LF101" s="187"/>
      <c r="LG101" s="88"/>
      <c r="LH101" s="63"/>
      <c r="LI101" s="63"/>
      <c r="LJ101" s="187"/>
      <c r="LK101" s="88"/>
      <c r="LL101" s="63"/>
      <c r="LM101" s="63"/>
      <c r="LN101" s="187"/>
      <c r="LO101" s="88"/>
      <c r="LP101" s="63"/>
      <c r="LQ101" s="63"/>
      <c r="LR101" s="187"/>
      <c r="LS101" s="88"/>
      <c r="LT101" s="63"/>
      <c r="LU101" s="63"/>
      <c r="LV101" s="187"/>
      <c r="LW101" s="88"/>
      <c r="LX101" s="63"/>
      <c r="LY101" s="63"/>
      <c r="LZ101" s="187"/>
      <c r="MA101" s="88"/>
      <c r="MB101" s="63"/>
      <c r="MC101" s="63"/>
      <c r="MD101" s="187"/>
      <c r="ME101" s="88"/>
      <c r="MF101" s="63"/>
      <c r="MG101" s="63"/>
      <c r="MH101" s="187"/>
      <c r="MI101" s="88"/>
      <c r="MJ101" s="63"/>
      <c r="MK101" s="63"/>
      <c r="ML101" s="187"/>
      <c r="MM101" s="88"/>
      <c r="MN101" s="63"/>
      <c r="MO101" s="63"/>
      <c r="MP101" s="187"/>
      <c r="MQ101" s="88"/>
      <c r="MR101" s="63"/>
      <c r="MS101" s="63"/>
      <c r="MT101" s="187"/>
      <c r="MU101" s="88"/>
      <c r="MV101" s="63"/>
      <c r="MW101" s="63"/>
      <c r="MX101" s="187"/>
      <c r="MY101" s="88"/>
      <c r="MZ101" s="63"/>
      <c r="NA101" s="63"/>
      <c r="NB101" s="187"/>
      <c r="NC101" s="88"/>
      <c r="ND101" s="63"/>
      <c r="NE101" s="63"/>
      <c r="NF101" s="187"/>
      <c r="NG101" s="88"/>
      <c r="NH101" s="63"/>
      <c r="NI101" s="63"/>
      <c r="NJ101" s="187"/>
      <c r="NK101" s="88"/>
      <c r="NL101" s="63"/>
      <c r="NM101" s="63"/>
      <c r="NN101" s="187"/>
      <c r="NO101" s="88"/>
      <c r="NP101" s="63"/>
      <c r="NQ101" s="63"/>
      <c r="NR101" s="187"/>
      <c r="NS101" s="88"/>
      <c r="NT101" s="63"/>
      <c r="NU101" s="63"/>
      <c r="NV101" s="187"/>
      <c r="NW101" s="88"/>
      <c r="NX101" s="63"/>
      <c r="NY101" s="63"/>
      <c r="NZ101" s="187"/>
      <c r="OA101" s="88"/>
      <c r="OB101" s="63"/>
      <c r="OC101" s="63"/>
      <c r="OD101" s="63"/>
      <c r="OE101" s="88"/>
      <c r="OF101" s="63"/>
      <c r="OG101" s="63"/>
      <c r="OH101" s="63"/>
      <c r="OI101" s="88"/>
      <c r="OJ101" s="63"/>
      <c r="OK101" s="63"/>
      <c r="OL101" s="63"/>
      <c r="OM101" s="88"/>
      <c r="ON101" s="63"/>
      <c r="OO101" s="63"/>
      <c r="OP101" s="63"/>
      <c r="OQ101" s="198"/>
      <c r="OR101" s="63"/>
      <c r="OS101" s="63"/>
      <c r="OT101" s="63"/>
      <c r="OU101" s="88"/>
      <c r="OV101" s="63"/>
      <c r="OW101" s="63"/>
      <c r="OX101" s="63"/>
      <c r="OY101" s="198"/>
      <c r="OZ101" s="63"/>
      <c r="PA101" s="63"/>
      <c r="PB101" s="63"/>
      <c r="PC101" s="88"/>
      <c r="PD101" s="63"/>
      <c r="PE101" s="63"/>
      <c r="PF101" s="63"/>
      <c r="PG101" s="198"/>
      <c r="PH101" s="63"/>
      <c r="PI101" s="63"/>
      <c r="PJ101" s="63"/>
      <c r="PK101" s="88"/>
      <c r="PL101" s="63"/>
      <c r="PM101" s="63"/>
      <c r="PN101" s="63"/>
      <c r="PO101" s="198"/>
      <c r="PP101" s="63"/>
      <c r="PQ101" s="63"/>
      <c r="PR101" s="63"/>
      <c r="PS101" s="88"/>
      <c r="PT101" s="63"/>
      <c r="PU101" s="63"/>
      <c r="PV101" s="63"/>
      <c r="PW101" s="198"/>
      <c r="PX101" s="63"/>
      <c r="PY101" s="63"/>
      <c r="PZ101" s="63"/>
      <c r="QA101" s="88"/>
      <c r="QB101" s="63"/>
      <c r="QC101" s="63"/>
      <c r="QD101" s="63"/>
      <c r="QE101" s="198"/>
      <c r="QF101" s="63"/>
      <c r="QG101" s="63"/>
      <c r="QH101" s="63"/>
      <c r="QI101" s="88"/>
      <c r="QJ101" s="63"/>
      <c r="QK101" s="63"/>
      <c r="QL101" s="63"/>
      <c r="QM101" s="198"/>
      <c r="QN101" s="63"/>
      <c r="QO101" s="63"/>
      <c r="QP101" s="63"/>
      <c r="QQ101" s="198"/>
      <c r="QR101" s="63"/>
      <c r="QS101" s="63"/>
      <c r="QT101" s="63"/>
      <c r="QU101" s="198"/>
      <c r="QV101" s="63"/>
      <c r="QW101" s="63"/>
      <c r="QX101" s="63"/>
      <c r="QY101" s="198"/>
      <c r="QZ101" s="63"/>
      <c r="RA101" s="63"/>
      <c r="RB101" s="63"/>
      <c r="RC101" s="88"/>
      <c r="RD101" s="63"/>
      <c r="RE101" s="63"/>
      <c r="RF101" s="63"/>
      <c r="RG101" s="198"/>
      <c r="RH101" s="63"/>
      <c r="RI101" s="63"/>
      <c r="RJ101" s="63"/>
      <c r="RK101" s="88"/>
      <c r="RL101" s="63"/>
      <c r="RM101" s="63"/>
      <c r="RN101" s="63"/>
      <c r="RO101" s="198"/>
      <c r="RP101" s="63"/>
      <c r="RQ101" s="63"/>
      <c r="RR101" s="63"/>
      <c r="RS101" s="198"/>
      <c r="RT101" s="63"/>
      <c r="RU101" s="63"/>
      <c r="RV101" s="63"/>
      <c r="RW101" s="63"/>
      <c r="RX101" s="63"/>
      <c r="RY101" s="63"/>
      <c r="RZ101" s="63"/>
      <c r="SA101" s="88"/>
      <c r="SB101" s="63"/>
      <c r="SC101" s="63"/>
      <c r="SD101" s="63"/>
      <c r="SE101" s="198"/>
      <c r="SF101" s="63"/>
      <c r="SG101" s="63"/>
      <c r="SH101" s="63"/>
      <c r="SI101" s="198"/>
      <c r="SJ101" s="63"/>
      <c r="SK101" s="63"/>
      <c r="SL101" s="63"/>
      <c r="SM101" s="198"/>
      <c r="SN101" s="63"/>
      <c r="SO101" s="63"/>
      <c r="SP101" s="63"/>
      <c r="SQ101" s="198"/>
      <c r="SR101" s="63"/>
      <c r="SS101" s="63"/>
      <c r="ST101" s="63"/>
      <c r="SU101" s="198"/>
      <c r="SV101" s="63"/>
      <c r="SW101" s="63"/>
      <c r="SX101" s="63"/>
      <c r="SY101" s="198"/>
      <c r="SZ101" s="63"/>
      <c r="TA101" s="63"/>
      <c r="TB101" s="198"/>
      <c r="TC101" s="198"/>
      <c r="TD101" s="63"/>
      <c r="TE101" s="63"/>
      <c r="TF101" s="63"/>
      <c r="TG101" s="198"/>
      <c r="TH101" s="63"/>
      <c r="TI101" s="63"/>
      <c r="TJ101" s="89"/>
      <c r="TK101" s="198"/>
      <c r="TL101" s="63"/>
      <c r="TM101" s="63"/>
      <c r="TN101" s="89"/>
      <c r="TO101" s="198"/>
      <c r="TP101" s="63"/>
      <c r="TQ101" s="63"/>
      <c r="TR101" s="89"/>
      <c r="TS101" s="267"/>
      <c r="TT101" s="267"/>
      <c r="TU101" s="267"/>
      <c r="TV101" s="267"/>
      <c r="TW101" s="267"/>
      <c r="TX101" s="267"/>
      <c r="TY101" s="267"/>
    </row>
    <row r="102" spans="1:546" s="48" customFormat="1" outlineLevel="1" x14ac:dyDescent="0.2">
      <c r="A102" s="99" t="s">
        <v>448</v>
      </c>
      <c r="B102" s="100" t="s">
        <v>449</v>
      </c>
      <c r="C102" s="86">
        <f>C103+C104+C105+C106+C107+C108</f>
        <v>133548</v>
      </c>
      <c r="D102" s="61">
        <f t="shared" ref="D102:Q102" si="2362">D103+D104+D105+D106+D107+D108</f>
        <v>120215</v>
      </c>
      <c r="E102" s="185">
        <f t="shared" si="2362"/>
        <v>108203.34000000001</v>
      </c>
      <c r="F102" s="185">
        <f t="shared" ref="F102" si="2363">F103+F104+F105+F106+F107+F108</f>
        <v>109165.09</v>
      </c>
      <c r="G102" s="86">
        <f t="shared" si="2362"/>
        <v>3000</v>
      </c>
      <c r="H102" s="61">
        <f t="shared" si="2362"/>
        <v>1500</v>
      </c>
      <c r="I102" s="61">
        <f t="shared" si="2362"/>
        <v>3036.25</v>
      </c>
      <c r="J102" s="61">
        <f t="shared" ref="J102" si="2364">J103+J104+J105+J106+J107+J108</f>
        <v>3256.25</v>
      </c>
      <c r="K102" s="86">
        <f t="shared" si="2362"/>
        <v>28620</v>
      </c>
      <c r="L102" s="61">
        <f t="shared" si="2362"/>
        <v>41440</v>
      </c>
      <c r="M102" s="61">
        <f t="shared" si="2362"/>
        <v>41952.78</v>
      </c>
      <c r="N102" s="61">
        <f t="shared" ref="N102" si="2365">N103+N104+N105+N106+N107+N108</f>
        <v>40892.160000000003</v>
      </c>
      <c r="O102" s="86">
        <f t="shared" si="2362"/>
        <v>0</v>
      </c>
      <c r="P102" s="61">
        <f t="shared" si="2362"/>
        <v>0</v>
      </c>
      <c r="Q102" s="61">
        <f t="shared" si="2362"/>
        <v>34</v>
      </c>
      <c r="R102" s="61">
        <f t="shared" ref="R102" si="2366">R103+R104+R105+R106+R107+R108</f>
        <v>318.88</v>
      </c>
      <c r="S102" s="86">
        <f t="shared" ref="S102:AS102" si="2367">S103+S104+S105+S106+S107+S108</f>
        <v>0</v>
      </c>
      <c r="T102" s="61">
        <f t="shared" si="2367"/>
        <v>0</v>
      </c>
      <c r="U102" s="61">
        <f t="shared" si="2367"/>
        <v>0</v>
      </c>
      <c r="V102" s="61">
        <f t="shared" ref="V102" si="2368">V103+V104+V105+V106+V107+V108</f>
        <v>0</v>
      </c>
      <c r="W102" s="86">
        <f t="shared" si="2367"/>
        <v>0</v>
      </c>
      <c r="X102" s="61">
        <f t="shared" si="2367"/>
        <v>0</v>
      </c>
      <c r="Y102" s="61">
        <f t="shared" si="2367"/>
        <v>0</v>
      </c>
      <c r="Z102" s="61">
        <f t="shared" ref="Z102" si="2369">Z103+Z104+Z105+Z106+Z107+Z108</f>
        <v>0</v>
      </c>
      <c r="AA102" s="86">
        <f t="shared" si="2367"/>
        <v>0</v>
      </c>
      <c r="AB102" s="61">
        <f t="shared" si="2367"/>
        <v>0</v>
      </c>
      <c r="AC102" s="61">
        <f t="shared" si="2367"/>
        <v>0</v>
      </c>
      <c r="AD102" s="61">
        <f t="shared" ref="AD102" si="2370">AD103+AD104+AD105+AD106+AD107+AD108</f>
        <v>0</v>
      </c>
      <c r="AE102" s="86">
        <f t="shared" si="2367"/>
        <v>0</v>
      </c>
      <c r="AF102" s="61">
        <f t="shared" si="2367"/>
        <v>0</v>
      </c>
      <c r="AG102" s="61">
        <f t="shared" si="2367"/>
        <v>0</v>
      </c>
      <c r="AH102" s="61">
        <f t="shared" ref="AH102" si="2371">AH103+AH104+AH105+AH106+AH107+AH108</f>
        <v>0</v>
      </c>
      <c r="AI102" s="86">
        <f t="shared" si="2367"/>
        <v>0</v>
      </c>
      <c r="AJ102" s="61">
        <f t="shared" si="2367"/>
        <v>0</v>
      </c>
      <c r="AK102" s="61">
        <f t="shared" si="2367"/>
        <v>0</v>
      </c>
      <c r="AL102" s="61">
        <f t="shared" ref="AL102" si="2372">AL103+AL104+AL105+AL106+AL107+AL108</f>
        <v>0</v>
      </c>
      <c r="AM102" s="86">
        <f t="shared" si="2367"/>
        <v>0</v>
      </c>
      <c r="AN102" s="61">
        <f t="shared" si="2367"/>
        <v>0</v>
      </c>
      <c r="AO102" s="61">
        <f t="shared" si="2367"/>
        <v>0</v>
      </c>
      <c r="AP102" s="61">
        <f t="shared" ref="AP102" si="2373">AP103+AP104+AP105+AP106+AP107+AP108</f>
        <v>0</v>
      </c>
      <c r="AQ102" s="86">
        <f t="shared" si="2367"/>
        <v>0</v>
      </c>
      <c r="AR102" s="61">
        <f t="shared" si="2367"/>
        <v>0</v>
      </c>
      <c r="AS102" s="61">
        <f t="shared" si="2367"/>
        <v>0</v>
      </c>
      <c r="AT102" s="61">
        <f t="shared" ref="AT102" si="2374">AT103+AT104+AT105+AT106+AT107+AT108</f>
        <v>0</v>
      </c>
      <c r="AU102" s="86">
        <f t="shared" ref="AU102:BM102" si="2375">AU103+AU104+AU105+AU106+AU107+AU108</f>
        <v>0</v>
      </c>
      <c r="AV102" s="61">
        <f t="shared" si="2375"/>
        <v>0</v>
      </c>
      <c r="AW102" s="61">
        <f t="shared" si="2375"/>
        <v>0</v>
      </c>
      <c r="AX102" s="61">
        <f t="shared" ref="AX102" si="2376">AX103+AX104+AX105+AX106+AX107+AX108</f>
        <v>0</v>
      </c>
      <c r="AY102" s="86">
        <f t="shared" si="2375"/>
        <v>0</v>
      </c>
      <c r="AZ102" s="61">
        <f t="shared" si="2375"/>
        <v>0</v>
      </c>
      <c r="BA102" s="61">
        <f t="shared" si="2375"/>
        <v>0</v>
      </c>
      <c r="BB102" s="61">
        <f t="shared" ref="BB102" si="2377">BB103+BB104+BB105+BB106+BB107+BB108</f>
        <v>0</v>
      </c>
      <c r="BC102" s="86">
        <f t="shared" si="2375"/>
        <v>0</v>
      </c>
      <c r="BD102" s="61">
        <f t="shared" si="2375"/>
        <v>0</v>
      </c>
      <c r="BE102" s="61">
        <f t="shared" si="2375"/>
        <v>0</v>
      </c>
      <c r="BF102" s="61">
        <f t="shared" ref="BF102" si="2378">BF103+BF104+BF105+BF106+BF107+BF108</f>
        <v>0</v>
      </c>
      <c r="BG102" s="86">
        <f t="shared" si="2375"/>
        <v>0</v>
      </c>
      <c r="BH102" s="61">
        <f t="shared" si="2375"/>
        <v>0</v>
      </c>
      <c r="BI102" s="61">
        <f t="shared" si="2375"/>
        <v>437.54</v>
      </c>
      <c r="BJ102" s="61">
        <f t="shared" ref="BJ102" si="2379">BJ103+BJ104+BJ105+BJ106+BJ107+BJ108</f>
        <v>437.54</v>
      </c>
      <c r="BK102" s="86">
        <f t="shared" si="2375"/>
        <v>0</v>
      </c>
      <c r="BL102" s="61">
        <f t="shared" si="2375"/>
        <v>0</v>
      </c>
      <c r="BM102" s="61">
        <f t="shared" si="2375"/>
        <v>0</v>
      </c>
      <c r="BN102" s="61">
        <f t="shared" ref="BN102" si="2380">BN103+BN104+BN105+BN106+BN107+BN108</f>
        <v>0</v>
      </c>
      <c r="BO102" s="86">
        <f t="shared" ref="BO102:CI102" si="2381">BO103+BO104+BO105+BO106+BO107+BO108</f>
        <v>0</v>
      </c>
      <c r="BP102" s="61">
        <f t="shared" si="2381"/>
        <v>0</v>
      </c>
      <c r="BQ102" s="61">
        <f t="shared" si="2381"/>
        <v>0</v>
      </c>
      <c r="BR102" s="61">
        <f t="shared" ref="BR102" si="2382">BR103+BR104+BR105+BR106+BR107+BR108</f>
        <v>0</v>
      </c>
      <c r="BS102" s="86">
        <f t="shared" si="2381"/>
        <v>0</v>
      </c>
      <c r="BT102" s="61">
        <f t="shared" si="2381"/>
        <v>0</v>
      </c>
      <c r="BU102" s="61">
        <f t="shared" si="2381"/>
        <v>0</v>
      </c>
      <c r="BV102" s="61">
        <f t="shared" ref="BV102" si="2383">BV103+BV104+BV105+BV106+BV107+BV108</f>
        <v>11.05</v>
      </c>
      <c r="BW102" s="86">
        <f t="shared" si="2381"/>
        <v>0</v>
      </c>
      <c r="BX102" s="61">
        <f t="shared" si="2381"/>
        <v>0</v>
      </c>
      <c r="BY102" s="61">
        <f t="shared" si="2381"/>
        <v>0</v>
      </c>
      <c r="BZ102" s="61">
        <f t="shared" ref="BZ102" si="2384">BZ103+BZ104+BZ105+BZ106+BZ107+BZ108</f>
        <v>0</v>
      </c>
      <c r="CA102" s="86">
        <f>CA103+CA104+CA105+CA106+CA107+CA108</f>
        <v>0</v>
      </c>
      <c r="CB102" s="61">
        <f>CB103+CB104+CB105+CB106+CB107+CB108</f>
        <v>0</v>
      </c>
      <c r="CC102" s="61">
        <f>CC103+CC104+CC105+CC106+CC107+CC108</f>
        <v>0</v>
      </c>
      <c r="CD102" s="61">
        <f>CD103+CD104+CD105+CD106+CD107+CD108</f>
        <v>0</v>
      </c>
      <c r="CE102" s="86">
        <f t="shared" si="2381"/>
        <v>0</v>
      </c>
      <c r="CF102" s="61">
        <f t="shared" si="2381"/>
        <v>0</v>
      </c>
      <c r="CG102" s="61">
        <f t="shared" si="2381"/>
        <v>0</v>
      </c>
      <c r="CH102" s="61">
        <f t="shared" ref="CH102" si="2385">CH103+CH104+CH105+CH106+CH107+CH108</f>
        <v>0</v>
      </c>
      <c r="CI102" s="86">
        <f t="shared" si="2381"/>
        <v>0</v>
      </c>
      <c r="CJ102" s="61">
        <f t="shared" ref="CJ102:DM102" si="2386">CJ103+CJ104+CJ105+CJ106+CJ107+CJ108</f>
        <v>0</v>
      </c>
      <c r="CK102" s="61">
        <f t="shared" si="2386"/>
        <v>0</v>
      </c>
      <c r="CL102" s="61">
        <f t="shared" ref="CL102" si="2387">CL103+CL104+CL105+CL106+CL107+CL108</f>
        <v>0</v>
      </c>
      <c r="CM102" s="86">
        <f t="shared" si="2386"/>
        <v>0</v>
      </c>
      <c r="CN102" s="61">
        <f t="shared" si="2386"/>
        <v>0</v>
      </c>
      <c r="CO102" s="61">
        <f t="shared" si="2386"/>
        <v>0</v>
      </c>
      <c r="CP102" s="61">
        <f t="shared" ref="CP102" si="2388">CP103+CP104+CP105+CP106+CP107+CP108</f>
        <v>0</v>
      </c>
      <c r="CQ102" s="86">
        <f>CQ103+CQ104+CQ105+CQ106+CQ107+CQ108</f>
        <v>0</v>
      </c>
      <c r="CR102" s="61">
        <f t="shared" si="2386"/>
        <v>0</v>
      </c>
      <c r="CS102" s="61">
        <f t="shared" si="2386"/>
        <v>0</v>
      </c>
      <c r="CT102" s="61">
        <f t="shared" ref="CT102" si="2389">CT103+CT104+CT105+CT106+CT107+CT108</f>
        <v>0</v>
      </c>
      <c r="CU102" s="86">
        <f t="shared" si="2386"/>
        <v>0</v>
      </c>
      <c r="CV102" s="61">
        <f t="shared" si="2386"/>
        <v>0</v>
      </c>
      <c r="CW102" s="61">
        <f t="shared" si="2386"/>
        <v>0</v>
      </c>
      <c r="CX102" s="61">
        <f t="shared" ref="CX102" si="2390">CX103+CX104+CX105+CX106+CX107+CX108</f>
        <v>0</v>
      </c>
      <c r="CY102" s="86">
        <f t="shared" si="2386"/>
        <v>5900</v>
      </c>
      <c r="CZ102" s="61">
        <f t="shared" si="2386"/>
        <v>3110</v>
      </c>
      <c r="DA102" s="61">
        <f t="shared" si="2386"/>
        <v>2548.33</v>
      </c>
      <c r="DB102" s="61">
        <f t="shared" ref="DB102" si="2391">DB103+DB104+DB105+DB106+DB107+DB108</f>
        <v>2528.15</v>
      </c>
      <c r="DC102" s="86">
        <f t="shared" si="2386"/>
        <v>0</v>
      </c>
      <c r="DD102" s="61">
        <f t="shared" si="2386"/>
        <v>0</v>
      </c>
      <c r="DE102" s="61">
        <f t="shared" si="2386"/>
        <v>0</v>
      </c>
      <c r="DF102" s="61">
        <f t="shared" ref="DF102" si="2392">DF103+DF104+DF105+DF106+DF107+DF108</f>
        <v>0</v>
      </c>
      <c r="DG102" s="86">
        <f>DG103+DG104+DG105+DG106+DG107+DG108</f>
        <v>8404</v>
      </c>
      <c r="DH102" s="61">
        <f>DH103+DH104+DH105+DH106+DH107+DH108</f>
        <v>0</v>
      </c>
      <c r="DI102" s="61">
        <f>DI103+DI104+DI105+DI106+DI107+DI108</f>
        <v>642.61</v>
      </c>
      <c r="DJ102" s="61">
        <f>DJ103+DJ104+DJ105+DJ106+DJ107+DJ108</f>
        <v>739.83999999999992</v>
      </c>
      <c r="DK102" s="86">
        <f t="shared" si="2386"/>
        <v>0</v>
      </c>
      <c r="DL102" s="61">
        <f t="shared" si="2386"/>
        <v>0</v>
      </c>
      <c r="DM102" s="61">
        <f t="shared" si="2386"/>
        <v>0</v>
      </c>
      <c r="DN102" s="61">
        <f t="shared" ref="DN102" si="2393">DN103+DN104+DN105+DN106+DN107+DN108</f>
        <v>0</v>
      </c>
      <c r="DO102" s="86">
        <f t="shared" ref="DO102:DY102" si="2394">DO103+DO104+DO105+DO106+DO107+DO108</f>
        <v>0</v>
      </c>
      <c r="DP102" s="61">
        <f t="shared" si="2394"/>
        <v>0</v>
      </c>
      <c r="DQ102" s="61">
        <f t="shared" si="2394"/>
        <v>0</v>
      </c>
      <c r="DR102" s="61">
        <f t="shared" ref="DR102" si="2395">DR103+DR104+DR105+DR106+DR107+DR108</f>
        <v>0</v>
      </c>
      <c r="DS102" s="86">
        <f t="shared" si="2394"/>
        <v>0</v>
      </c>
      <c r="DT102" s="61">
        <f t="shared" si="2394"/>
        <v>0</v>
      </c>
      <c r="DU102" s="61">
        <f t="shared" si="2394"/>
        <v>0</v>
      </c>
      <c r="DV102" s="61">
        <f t="shared" ref="DV102" si="2396">DV103+DV104+DV105+DV106+DV107+DV108</f>
        <v>0</v>
      </c>
      <c r="DW102" s="86">
        <f t="shared" si="2394"/>
        <v>0</v>
      </c>
      <c r="DX102" s="61">
        <f t="shared" si="2394"/>
        <v>0</v>
      </c>
      <c r="DY102" s="61">
        <f t="shared" si="2394"/>
        <v>0</v>
      </c>
      <c r="DZ102" s="61">
        <f t="shared" ref="DZ102" si="2397">DZ103+DZ104+DZ105+DZ106+DZ107+DZ108</f>
        <v>0</v>
      </c>
      <c r="EA102" s="86">
        <f t="shared" ref="EA102:FP102" si="2398">EA103+EA104+EA105+EA106+EA107+EA108</f>
        <v>0</v>
      </c>
      <c r="EB102" s="61">
        <f t="shared" si="2398"/>
        <v>0</v>
      </c>
      <c r="EC102" s="61">
        <f t="shared" si="2398"/>
        <v>0</v>
      </c>
      <c r="ED102" s="61">
        <f t="shared" ref="ED102" si="2399">ED103+ED104+ED105+ED106+ED107+ED108</f>
        <v>0</v>
      </c>
      <c r="EE102" s="86">
        <f t="shared" si="2398"/>
        <v>0</v>
      </c>
      <c r="EF102" s="61">
        <f t="shared" si="2398"/>
        <v>0</v>
      </c>
      <c r="EG102" s="61">
        <f t="shared" si="2398"/>
        <v>0</v>
      </c>
      <c r="EH102" s="61">
        <f t="shared" ref="EH102" si="2400">EH103+EH104+EH105+EH106+EH107+EH108</f>
        <v>0</v>
      </c>
      <c r="EI102" s="86">
        <f t="shared" ref="EI102:EO102" si="2401">EI103+EI104+EI105+EI106+EI107+EI108</f>
        <v>26074</v>
      </c>
      <c r="EJ102" s="61">
        <f t="shared" si="2401"/>
        <v>20120</v>
      </c>
      <c r="EK102" s="61">
        <f t="shared" si="2401"/>
        <v>21277.119999999999</v>
      </c>
      <c r="EL102" s="61">
        <f t="shared" ref="EL102" si="2402">EL103+EL104+EL105+EL106+EL107+EL108</f>
        <v>21513.93</v>
      </c>
      <c r="EM102" s="86">
        <f t="shared" si="2401"/>
        <v>0</v>
      </c>
      <c r="EN102" s="61">
        <f t="shared" si="2401"/>
        <v>0</v>
      </c>
      <c r="EO102" s="61">
        <f t="shared" si="2401"/>
        <v>0</v>
      </c>
      <c r="EP102" s="61">
        <f t="shared" ref="EP102" si="2403">EP103+EP104+EP105+EP106+EP107+EP108</f>
        <v>0</v>
      </c>
      <c r="EQ102" s="86">
        <f t="shared" si="2398"/>
        <v>0</v>
      </c>
      <c r="ER102" s="61">
        <f t="shared" si="2398"/>
        <v>0</v>
      </c>
      <c r="ES102" s="61">
        <f t="shared" si="2398"/>
        <v>0</v>
      </c>
      <c r="ET102" s="61">
        <f t="shared" ref="ET102" si="2404">ET103+ET104+ET105+ET106+ET107+ET108</f>
        <v>0</v>
      </c>
      <c r="EU102" s="86">
        <f>EU103+EU104+EU105+EU106+EU107+EU108</f>
        <v>0</v>
      </c>
      <c r="EV102" s="61">
        <f>EV103+EV104+EV105+EV106+EV107+EV108</f>
        <v>0</v>
      </c>
      <c r="EW102" s="61">
        <f>EW103+EW104+EW105+EW106+EW107+EW108</f>
        <v>0</v>
      </c>
      <c r="EX102" s="61">
        <f>EX103+EX104+EX105+EX106+EX107+EX108</f>
        <v>0</v>
      </c>
      <c r="EY102" s="86">
        <f t="shared" si="2398"/>
        <v>0</v>
      </c>
      <c r="EZ102" s="61">
        <f t="shared" si="2398"/>
        <v>0</v>
      </c>
      <c r="FA102" s="61">
        <f t="shared" si="2398"/>
        <v>0</v>
      </c>
      <c r="FB102" s="61">
        <f t="shared" ref="FB102" si="2405">FB103+FB104+FB105+FB106+FB107+FB108</f>
        <v>0</v>
      </c>
      <c r="FC102" s="86">
        <f t="shared" si="2398"/>
        <v>0</v>
      </c>
      <c r="FD102" s="61">
        <f t="shared" si="2398"/>
        <v>0</v>
      </c>
      <c r="FE102" s="61">
        <f t="shared" si="2398"/>
        <v>0</v>
      </c>
      <c r="FF102" s="61">
        <f t="shared" ref="FF102" si="2406">FF103+FF104+FF105+FF106+FF107+FF108</f>
        <v>0</v>
      </c>
      <c r="FG102" s="86">
        <f t="shared" ref="FG102:FM102" si="2407">FG103+FG104+FG105+FG106+FG107+FG108</f>
        <v>0</v>
      </c>
      <c r="FH102" s="61">
        <f t="shared" si="2407"/>
        <v>0</v>
      </c>
      <c r="FI102" s="61">
        <f t="shared" si="2407"/>
        <v>322.76</v>
      </c>
      <c r="FJ102" s="61">
        <f t="shared" ref="FJ102" si="2408">FJ103+FJ104+FJ105+FJ106+FJ107+FJ108</f>
        <v>322.76</v>
      </c>
      <c r="FK102" s="86">
        <f t="shared" si="2407"/>
        <v>0</v>
      </c>
      <c r="FL102" s="61">
        <f t="shared" si="2407"/>
        <v>0</v>
      </c>
      <c r="FM102" s="61">
        <f t="shared" si="2407"/>
        <v>0</v>
      </c>
      <c r="FN102" s="61">
        <f t="shared" ref="FN102" si="2409">FN103+FN104+FN105+FN106+FN107+FN108</f>
        <v>97.31</v>
      </c>
      <c r="FO102" s="86">
        <f t="shared" si="2398"/>
        <v>0</v>
      </c>
      <c r="FP102" s="61">
        <f t="shared" si="2398"/>
        <v>0</v>
      </c>
      <c r="FQ102" s="61">
        <f t="shared" ref="FQ102:GG102" si="2410">FQ103+FQ104+FQ105+FQ106+FQ107+FQ108</f>
        <v>0</v>
      </c>
      <c r="FR102" s="61">
        <f t="shared" ref="FR102" si="2411">FR103+FR104+FR105+FR106+FR107+FR108</f>
        <v>0</v>
      </c>
      <c r="FS102" s="197">
        <f t="shared" si="2410"/>
        <v>0</v>
      </c>
      <c r="FT102" s="61">
        <f t="shared" si="2410"/>
        <v>800</v>
      </c>
      <c r="FU102" s="61">
        <f t="shared" ref="FU102:FV102" si="2412">FU103+FU104+FU105+FU106+FU107+FU108</f>
        <v>0</v>
      </c>
      <c r="FV102" s="185">
        <f t="shared" si="2412"/>
        <v>0</v>
      </c>
      <c r="FW102" s="86">
        <f t="shared" si="2410"/>
        <v>0</v>
      </c>
      <c r="FX102" s="61">
        <f t="shared" si="2410"/>
        <v>2120</v>
      </c>
      <c r="FY102" s="61">
        <f t="shared" si="2410"/>
        <v>0</v>
      </c>
      <c r="FZ102" s="185">
        <f t="shared" ref="FZ102" si="2413">FZ103+FZ104+FZ105+FZ106+FZ107+FZ108</f>
        <v>0</v>
      </c>
      <c r="GA102" s="86">
        <f t="shared" si="2410"/>
        <v>0</v>
      </c>
      <c r="GB102" s="61">
        <f t="shared" si="2410"/>
        <v>0</v>
      </c>
      <c r="GC102" s="61">
        <f t="shared" si="2410"/>
        <v>30</v>
      </c>
      <c r="GD102" s="185">
        <f t="shared" ref="GD102" si="2414">GD103+GD104+GD105+GD106+GD107+GD108</f>
        <v>30</v>
      </c>
      <c r="GE102" s="86">
        <f t="shared" si="2410"/>
        <v>0</v>
      </c>
      <c r="GF102" s="61">
        <f t="shared" si="2410"/>
        <v>0</v>
      </c>
      <c r="GG102" s="61">
        <f t="shared" si="2410"/>
        <v>0</v>
      </c>
      <c r="GH102" s="185">
        <f t="shared" ref="GH102" si="2415">GH103+GH104+GH105+GH106+GH107+GH108</f>
        <v>0</v>
      </c>
      <c r="GI102" s="86">
        <f>GI103+GI104+GI105+GI106+GI107+GI108</f>
        <v>2000</v>
      </c>
      <c r="GJ102" s="61">
        <f>GJ103+GJ104+GJ105+GJ106+GJ107+GJ108</f>
        <v>2150</v>
      </c>
      <c r="GK102" s="61">
        <f>GK103+GK104+GK105+GK106+GK107+GK108</f>
        <v>1790.07</v>
      </c>
      <c r="GL102" s="185">
        <f>GL103+GL104+GL105+GL106+GL107+GL108</f>
        <v>1912.57</v>
      </c>
      <c r="GM102" s="86">
        <f t="shared" ref="GM102:GS102" si="2416">GM103+GM104+GM105+GM106+GM107+GM108</f>
        <v>0</v>
      </c>
      <c r="GN102" s="61">
        <f t="shared" si="2416"/>
        <v>0</v>
      </c>
      <c r="GO102" s="61">
        <f t="shared" si="2416"/>
        <v>0</v>
      </c>
      <c r="GP102" s="61">
        <f t="shared" ref="GP102" si="2417">GP103+GP104+GP105+GP106+GP107+GP108</f>
        <v>0</v>
      </c>
      <c r="GQ102" s="86">
        <f t="shared" si="2416"/>
        <v>0</v>
      </c>
      <c r="GR102" s="61">
        <f t="shared" si="2416"/>
        <v>1400</v>
      </c>
      <c r="GS102" s="61">
        <f t="shared" si="2416"/>
        <v>0</v>
      </c>
      <c r="GT102" s="61">
        <f t="shared" ref="GT102" si="2418">GT103+GT104+GT105+GT106+GT107+GT108</f>
        <v>0</v>
      </c>
      <c r="GU102" s="86">
        <f t="shared" ref="GU102" si="2419">GU103+GU104+GU105+GU106+GU107+GU108</f>
        <v>0</v>
      </c>
      <c r="GV102" s="61">
        <f t="shared" ref="GV102" si="2420">GV103+GV104+GV105+GV106+GV107+GV108</f>
        <v>0</v>
      </c>
      <c r="GW102" s="61">
        <f t="shared" ref="GW102" si="2421">GW103+GW104+GW105+GW106+GW107+GW108</f>
        <v>0</v>
      </c>
      <c r="GX102" s="61">
        <f t="shared" ref="GX102" si="2422">GX103+GX104+GX105+GX106+GX107+GX108</f>
        <v>0</v>
      </c>
      <c r="GY102" s="86">
        <f t="shared" ref="GY102" si="2423">GY103+GY104+GY105+GY106+GY107+GY108</f>
        <v>250</v>
      </c>
      <c r="GZ102" s="61">
        <f t="shared" ref="GZ102" si="2424">GZ103+GZ104+GZ105+GZ106+GZ107+GZ108</f>
        <v>200</v>
      </c>
      <c r="HA102" s="61">
        <f t="shared" ref="HA102:HB102" si="2425">HA103+HA104+HA105+HA106+HA107+HA108</f>
        <v>187.5</v>
      </c>
      <c r="HB102" s="61">
        <f t="shared" si="2425"/>
        <v>208.5</v>
      </c>
      <c r="HC102" s="86">
        <f t="shared" ref="HC102" si="2426">HC103+HC104+HC105+HC106+HC107+HC108</f>
        <v>300</v>
      </c>
      <c r="HD102" s="61">
        <f t="shared" ref="HD102" si="2427">HD103+HD104+HD105+HD106+HD107+HD108</f>
        <v>300</v>
      </c>
      <c r="HE102" s="61">
        <f t="shared" ref="HE102:HI102" si="2428">HE103+HE104+HE105+HE106+HE107+HE108</f>
        <v>292.5</v>
      </c>
      <c r="HF102" s="61">
        <f t="shared" ref="HF102" si="2429">HF103+HF104+HF105+HF106+HF107+HF108</f>
        <v>292.5</v>
      </c>
      <c r="HG102" s="86">
        <f t="shared" si="2428"/>
        <v>0</v>
      </c>
      <c r="HH102" s="61">
        <f t="shared" si="2428"/>
        <v>0</v>
      </c>
      <c r="HI102" s="61">
        <f t="shared" si="2428"/>
        <v>0</v>
      </c>
      <c r="HJ102" s="61">
        <f t="shared" ref="HJ102" si="2430">HJ103+HJ104+HJ105+HJ106+HJ107+HJ108</f>
        <v>0</v>
      </c>
      <c r="HK102" s="86">
        <f t="shared" ref="HK102" si="2431">HK103+HK104+HK105+HK106+HK107+HK108</f>
        <v>1500</v>
      </c>
      <c r="HL102" s="61">
        <f t="shared" ref="HL102" si="2432">HL103+HL104+HL105+HL106+HL107+HL108</f>
        <v>1250</v>
      </c>
      <c r="HM102" s="61">
        <f t="shared" ref="HM102" si="2433">HM103+HM104+HM105+HM106+HM107+HM108</f>
        <v>981.3</v>
      </c>
      <c r="HN102" s="61">
        <f t="shared" ref="HN102" si="2434">HN103+HN104+HN105+HN106+HN107+HN108</f>
        <v>1066.3</v>
      </c>
      <c r="HO102" s="86">
        <f t="shared" ref="HO102" si="2435">HO103+HO104+HO105+HO106+HO107+HO108</f>
        <v>800</v>
      </c>
      <c r="HP102" s="61">
        <f t="shared" ref="HP102" si="2436">HP103+HP104+HP105+HP106+HP107+HP108</f>
        <v>800</v>
      </c>
      <c r="HQ102" s="61">
        <f t="shared" ref="HQ102:HR102" si="2437">HQ103+HQ104+HQ105+HQ106+HQ107+HQ108</f>
        <v>732.75</v>
      </c>
      <c r="HR102" s="61">
        <f t="shared" si="2437"/>
        <v>827.25</v>
      </c>
      <c r="HS102" s="86">
        <f t="shared" ref="HS102" si="2438">HS103+HS104+HS105+HS106+HS107+HS108</f>
        <v>500</v>
      </c>
      <c r="HT102" s="61">
        <f t="shared" ref="HT102" si="2439">HT103+HT104+HT105+HT106+HT107+HT108</f>
        <v>500</v>
      </c>
      <c r="HU102" s="61">
        <f t="shared" ref="HU102:HV102" si="2440">HU103+HU104+HU105+HU106+HU107+HU108</f>
        <v>1399.5</v>
      </c>
      <c r="HV102" s="61">
        <f t="shared" si="2440"/>
        <v>1475</v>
      </c>
      <c r="HW102" s="86">
        <f t="shared" ref="HW102" si="2441">HW103+HW104+HW105+HW106+HW107+HW108</f>
        <v>0</v>
      </c>
      <c r="HX102" s="61">
        <f t="shared" ref="HX102" si="2442">HX103+HX104+HX105+HX106+HX107+HX108</f>
        <v>0</v>
      </c>
      <c r="HY102" s="61">
        <f t="shared" ref="HY102:HZ102" si="2443">HY103+HY104+HY105+HY106+HY107+HY108</f>
        <v>0</v>
      </c>
      <c r="HZ102" s="61">
        <f t="shared" si="2443"/>
        <v>0</v>
      </c>
      <c r="IA102" s="86">
        <f t="shared" ref="IA102" si="2444">IA103+IA104+IA105+IA106+IA107+IA108</f>
        <v>0</v>
      </c>
      <c r="IB102" s="61">
        <f t="shared" ref="IB102" si="2445">IB103+IB104+IB105+IB106+IB107+IB108</f>
        <v>0</v>
      </c>
      <c r="IC102" s="61">
        <f t="shared" ref="IC102" si="2446">IC103+IC104+IC105+IC106+IC107+IC108</f>
        <v>0</v>
      </c>
      <c r="ID102" s="61">
        <f t="shared" ref="ID102" si="2447">ID103+ID104+ID105+ID106+ID107+ID108</f>
        <v>0</v>
      </c>
      <c r="IE102" s="307">
        <f t="shared" ref="IE102" si="2448">IE103+IE104+IE105+IE106+IE107+IE108</f>
        <v>200</v>
      </c>
      <c r="IF102" s="300">
        <f t="shared" ref="IF102" si="2449">IF103+IF104+IF105+IF106+IF107+IF108</f>
        <v>200</v>
      </c>
      <c r="IG102" s="300">
        <f t="shared" ref="IG102:IH102" si="2450">IG103+IG104+IG105+IG106+IG107+IG108</f>
        <v>0</v>
      </c>
      <c r="IH102" s="300">
        <f t="shared" si="2450"/>
        <v>0</v>
      </c>
      <c r="II102" s="86">
        <f>II103+II104+II105+II106+II107+II108</f>
        <v>150</v>
      </c>
      <c r="IJ102" s="61">
        <f t="shared" ref="IJ102" si="2451">IJ103+IJ104+IJ105+IJ106+IJ107+IJ108</f>
        <v>150</v>
      </c>
      <c r="IK102" s="61">
        <f t="shared" ref="IK102" si="2452">IK103+IK104+IK105+IK106+IK107+IK108</f>
        <v>23</v>
      </c>
      <c r="IL102" s="61">
        <f t="shared" ref="IL102" si="2453">IL103+IL104+IL105+IL106+IL107+IL108</f>
        <v>23</v>
      </c>
      <c r="IM102" s="86">
        <f>IM103+IM104+IM105+IM106+IM107+IM108</f>
        <v>800</v>
      </c>
      <c r="IN102" s="61">
        <f t="shared" ref="IN102" si="2454">IN103+IN104+IN105+IN106+IN107+IN108</f>
        <v>700</v>
      </c>
      <c r="IO102" s="61">
        <f t="shared" ref="IO102:IP102" si="2455">IO103+IO104+IO105+IO106+IO107+IO108</f>
        <v>605.75</v>
      </c>
      <c r="IP102" s="61">
        <f t="shared" si="2455"/>
        <v>605.75</v>
      </c>
      <c r="IQ102" s="86">
        <f t="shared" ref="IQ102" si="2456">IQ103+IQ104+IQ105+IQ106+IQ107+IQ108</f>
        <v>0</v>
      </c>
      <c r="IR102" s="61">
        <f t="shared" ref="IR102" si="2457">IR103+IR104+IR105+IR106+IR107+IR108</f>
        <v>0</v>
      </c>
      <c r="IS102" s="61">
        <f t="shared" ref="IS102:IT102" si="2458">IS103+IS104+IS105+IS106+IS107+IS108</f>
        <v>0</v>
      </c>
      <c r="IT102" s="61">
        <f t="shared" si="2458"/>
        <v>0</v>
      </c>
      <c r="IU102" s="307">
        <f t="shared" ref="IU102" si="2459">IU103+IU104+IU105+IU106+IU107+IU108</f>
        <v>0</v>
      </c>
      <c r="IV102" s="300">
        <f t="shared" ref="IV102" si="2460">IV103+IV104+IV105+IV106+IV107+IV108</f>
        <v>0</v>
      </c>
      <c r="IW102" s="300">
        <f t="shared" ref="IW102" si="2461">IW103+IW104+IW105+IW106+IW107+IW108</f>
        <v>0</v>
      </c>
      <c r="IX102" s="300">
        <f t="shared" ref="IX102" si="2462">IX103+IX104+IX105+IX106+IX107+IX108</f>
        <v>0</v>
      </c>
      <c r="IY102" s="86">
        <f t="shared" ref="IY102" si="2463">IY103+IY104+IY105+IY106+IY107+IY108</f>
        <v>250</v>
      </c>
      <c r="IZ102" s="61">
        <f t="shared" ref="IZ102" si="2464">IZ103+IZ104+IZ105+IZ106+IZ107+IZ108</f>
        <v>200</v>
      </c>
      <c r="JA102" s="61">
        <f t="shared" ref="JA102:JB102" si="2465">JA103+JA104+JA105+JA106+JA107+JA108</f>
        <v>105</v>
      </c>
      <c r="JB102" s="61">
        <f t="shared" si="2465"/>
        <v>115</v>
      </c>
      <c r="JC102" s="86">
        <f t="shared" ref="JC102" si="2466">JC103+JC104+JC105+JC106+JC107+JC108</f>
        <v>0</v>
      </c>
      <c r="JD102" s="61">
        <f t="shared" ref="JD102" si="2467">JD103+JD104+JD105+JD106+JD107+JD108</f>
        <v>0</v>
      </c>
      <c r="JE102" s="61">
        <f t="shared" ref="JE102:JY102" si="2468">JE103+JE104+JE105+JE106+JE107+JE108</f>
        <v>0</v>
      </c>
      <c r="JF102" s="61">
        <f t="shared" ref="JF102" si="2469">JF103+JF104+JF105+JF106+JF107+JF108</f>
        <v>0</v>
      </c>
      <c r="JG102" s="86">
        <f t="shared" si="2468"/>
        <v>0</v>
      </c>
      <c r="JH102" s="61">
        <f t="shared" si="2468"/>
        <v>0</v>
      </c>
      <c r="JI102" s="61">
        <f t="shared" si="2468"/>
        <v>0</v>
      </c>
      <c r="JJ102" s="61">
        <f t="shared" ref="JJ102" si="2470">JJ103+JJ104+JJ105+JJ106+JJ107+JJ108</f>
        <v>0</v>
      </c>
      <c r="JK102" s="86">
        <f t="shared" si="2468"/>
        <v>0</v>
      </c>
      <c r="JL102" s="61">
        <f t="shared" si="2468"/>
        <v>0</v>
      </c>
      <c r="JM102" s="61">
        <f t="shared" si="2468"/>
        <v>0</v>
      </c>
      <c r="JN102" s="61">
        <f t="shared" ref="JN102" si="2471">JN103+JN104+JN105+JN106+JN107+JN108</f>
        <v>0</v>
      </c>
      <c r="JO102" s="86">
        <f t="shared" si="2468"/>
        <v>0</v>
      </c>
      <c r="JP102" s="61">
        <f t="shared" si="2468"/>
        <v>0</v>
      </c>
      <c r="JQ102" s="61">
        <f t="shared" si="2468"/>
        <v>0</v>
      </c>
      <c r="JR102" s="61">
        <f t="shared" ref="JR102" si="2472">JR103+JR104+JR105+JR106+JR107+JR108</f>
        <v>0</v>
      </c>
      <c r="JS102" s="86">
        <f t="shared" si="2468"/>
        <v>0</v>
      </c>
      <c r="JT102" s="61">
        <f t="shared" si="2468"/>
        <v>0</v>
      </c>
      <c r="JU102" s="61">
        <f t="shared" si="2468"/>
        <v>0</v>
      </c>
      <c r="JV102" s="61">
        <f t="shared" ref="JV102" si="2473">JV103+JV104+JV105+JV106+JV107+JV108</f>
        <v>0</v>
      </c>
      <c r="JW102" s="61">
        <f t="shared" si="2468"/>
        <v>0</v>
      </c>
      <c r="JX102" s="61">
        <f t="shared" si="2468"/>
        <v>0</v>
      </c>
      <c r="JY102" s="61">
        <f t="shared" si="2468"/>
        <v>0</v>
      </c>
      <c r="JZ102" s="61">
        <f t="shared" ref="JZ102" si="2474">JZ103+JZ104+JZ105+JZ106+JZ107+JZ108</f>
        <v>0</v>
      </c>
      <c r="KA102" s="86">
        <f t="shared" ref="KA102:KW102" si="2475">KA103+KA104+KA105+KA106+KA107+KA108</f>
        <v>650</v>
      </c>
      <c r="KB102" s="61">
        <f t="shared" si="2475"/>
        <v>0</v>
      </c>
      <c r="KC102" s="61">
        <f t="shared" si="2475"/>
        <v>545</v>
      </c>
      <c r="KD102" s="185">
        <f t="shared" ref="KD102" si="2476">KD103+KD104+KD105+KD106+KD107+KD108</f>
        <v>555</v>
      </c>
      <c r="KE102" s="86">
        <f t="shared" si="2475"/>
        <v>0</v>
      </c>
      <c r="KF102" s="61">
        <f t="shared" si="2475"/>
        <v>0</v>
      </c>
      <c r="KG102" s="61">
        <f t="shared" si="2475"/>
        <v>0</v>
      </c>
      <c r="KH102" s="185">
        <f t="shared" ref="KH102" si="2477">KH103+KH104+KH105+KH106+KH107+KH108</f>
        <v>0</v>
      </c>
      <c r="KI102" s="86">
        <f t="shared" si="2475"/>
        <v>100</v>
      </c>
      <c r="KJ102" s="61">
        <f t="shared" si="2475"/>
        <v>100</v>
      </c>
      <c r="KK102" s="61">
        <f t="shared" si="2475"/>
        <v>0</v>
      </c>
      <c r="KL102" s="185">
        <f t="shared" ref="KL102" si="2478">KL103+KL104+KL105+KL106+KL107+KL108</f>
        <v>0</v>
      </c>
      <c r="KM102" s="86">
        <f t="shared" si="2475"/>
        <v>0</v>
      </c>
      <c r="KN102" s="61">
        <f t="shared" si="2475"/>
        <v>0</v>
      </c>
      <c r="KO102" s="61">
        <f t="shared" si="2475"/>
        <v>0</v>
      </c>
      <c r="KP102" s="185">
        <f t="shared" ref="KP102" si="2479">KP103+KP104+KP105+KP106+KP107+KP108</f>
        <v>0</v>
      </c>
      <c r="KQ102" s="86">
        <f t="shared" si="2475"/>
        <v>0</v>
      </c>
      <c r="KR102" s="61">
        <f t="shared" si="2475"/>
        <v>0</v>
      </c>
      <c r="KS102" s="61">
        <f t="shared" si="2475"/>
        <v>45</v>
      </c>
      <c r="KT102" s="185">
        <f t="shared" ref="KT102" si="2480">KT103+KT104+KT105+KT106+KT107+KT108</f>
        <v>45</v>
      </c>
      <c r="KU102" s="86">
        <f t="shared" si="2475"/>
        <v>0</v>
      </c>
      <c r="KV102" s="61">
        <f t="shared" si="2475"/>
        <v>0</v>
      </c>
      <c r="KW102" s="61">
        <f t="shared" si="2475"/>
        <v>0</v>
      </c>
      <c r="KX102" s="185">
        <f t="shared" ref="KX102" si="2481">KX103+KX104+KX105+KX106+KX107+KX108</f>
        <v>0</v>
      </c>
      <c r="KY102" s="86">
        <f t="shared" ref="KY102:LE102" si="2482">KY103+KY104+KY105+KY106+KY107+KY108</f>
        <v>0</v>
      </c>
      <c r="KZ102" s="61">
        <f t="shared" si="2482"/>
        <v>0</v>
      </c>
      <c r="LA102" s="61">
        <f t="shared" si="2482"/>
        <v>0</v>
      </c>
      <c r="LB102" s="185">
        <f t="shared" ref="LB102" si="2483">LB103+LB104+LB105+LB106+LB107+LB108</f>
        <v>0</v>
      </c>
      <c r="LC102" s="86">
        <f t="shared" si="2482"/>
        <v>0</v>
      </c>
      <c r="LD102" s="61">
        <f t="shared" si="2482"/>
        <v>0</v>
      </c>
      <c r="LE102" s="61">
        <f t="shared" si="2482"/>
        <v>0</v>
      </c>
      <c r="LF102" s="185">
        <f t="shared" ref="LF102" si="2484">LF103+LF104+LF105+LF106+LF107+LF108</f>
        <v>0</v>
      </c>
      <c r="LG102" s="86">
        <f t="shared" ref="LG102:NI102" si="2485">LG103+LG104+LG105+LG106+LG107+LG108</f>
        <v>5360</v>
      </c>
      <c r="LH102" s="61">
        <f t="shared" si="2485"/>
        <v>5360</v>
      </c>
      <c r="LI102" s="61">
        <f t="shared" si="2485"/>
        <v>2279.4</v>
      </c>
      <c r="LJ102" s="185">
        <f t="shared" ref="LJ102" si="2486">LJ103+LJ104+LJ105+LJ106+LJ107+LJ108</f>
        <v>2216.37</v>
      </c>
      <c r="LK102" s="86">
        <f t="shared" si="2485"/>
        <v>0</v>
      </c>
      <c r="LL102" s="61">
        <f t="shared" si="2485"/>
        <v>0</v>
      </c>
      <c r="LM102" s="61">
        <f t="shared" si="2485"/>
        <v>0</v>
      </c>
      <c r="LN102" s="185">
        <f t="shared" ref="LN102" si="2487">LN103+LN104+LN105+LN106+LN107+LN108</f>
        <v>0</v>
      </c>
      <c r="LO102" s="86">
        <f t="shared" si="2485"/>
        <v>500</v>
      </c>
      <c r="LP102" s="61">
        <f t="shared" si="2485"/>
        <v>1800</v>
      </c>
      <c r="LQ102" s="61">
        <f t="shared" si="2485"/>
        <v>676.49</v>
      </c>
      <c r="LR102" s="185">
        <f t="shared" ref="LR102" si="2488">LR103+LR104+LR105+LR106+LR107+LR108</f>
        <v>676.49</v>
      </c>
      <c r="LS102" s="86">
        <f t="shared" si="2485"/>
        <v>0</v>
      </c>
      <c r="LT102" s="61">
        <f t="shared" si="2485"/>
        <v>0</v>
      </c>
      <c r="LU102" s="61">
        <f t="shared" si="2485"/>
        <v>0</v>
      </c>
      <c r="LV102" s="185">
        <f t="shared" ref="LV102" si="2489">LV103+LV104+LV105+LV106+LV107+LV108</f>
        <v>0</v>
      </c>
      <c r="LW102" s="86">
        <f t="shared" si="2485"/>
        <v>1000</v>
      </c>
      <c r="LX102" s="61">
        <f t="shared" si="2485"/>
        <v>1210</v>
      </c>
      <c r="LY102" s="61">
        <f t="shared" si="2485"/>
        <v>673.84</v>
      </c>
      <c r="LZ102" s="185">
        <f t="shared" ref="LZ102" si="2490">LZ103+LZ104+LZ105+LZ106+LZ107+LZ108</f>
        <v>554.6</v>
      </c>
      <c r="MA102" s="86">
        <f t="shared" si="2485"/>
        <v>0</v>
      </c>
      <c r="MB102" s="61">
        <f t="shared" si="2485"/>
        <v>0</v>
      </c>
      <c r="MC102" s="61">
        <f t="shared" si="2485"/>
        <v>0</v>
      </c>
      <c r="MD102" s="185">
        <f t="shared" ref="MD102" si="2491">MD103+MD104+MD105+MD106+MD107+MD108</f>
        <v>0</v>
      </c>
      <c r="ME102" s="86">
        <f t="shared" si="2485"/>
        <v>3000</v>
      </c>
      <c r="MF102" s="61">
        <f t="shared" si="2485"/>
        <v>3000</v>
      </c>
      <c r="MG102" s="61">
        <f t="shared" si="2485"/>
        <v>960.5</v>
      </c>
      <c r="MH102" s="185">
        <f t="shared" ref="MH102" si="2492">MH103+MH104+MH105+MH106+MH107+MH108</f>
        <v>972</v>
      </c>
      <c r="MI102" s="86">
        <f t="shared" si="2485"/>
        <v>0</v>
      </c>
      <c r="MJ102" s="61">
        <f t="shared" si="2485"/>
        <v>0</v>
      </c>
      <c r="MK102" s="61">
        <f t="shared" si="2485"/>
        <v>0</v>
      </c>
      <c r="ML102" s="185">
        <f t="shared" ref="ML102" si="2493">ML103+ML104+ML105+ML106+ML107+ML108</f>
        <v>0</v>
      </c>
      <c r="MM102" s="86">
        <f t="shared" si="2485"/>
        <v>0</v>
      </c>
      <c r="MN102" s="61">
        <f t="shared" si="2485"/>
        <v>0</v>
      </c>
      <c r="MO102" s="61">
        <f t="shared" si="2485"/>
        <v>0</v>
      </c>
      <c r="MP102" s="185">
        <f t="shared" ref="MP102" si="2494">MP103+MP104+MP105+MP106+MP107+MP108</f>
        <v>0</v>
      </c>
      <c r="MQ102" s="86">
        <f t="shared" si="2485"/>
        <v>0</v>
      </c>
      <c r="MR102" s="61">
        <f t="shared" si="2485"/>
        <v>0</v>
      </c>
      <c r="MS102" s="61">
        <f t="shared" si="2485"/>
        <v>0</v>
      </c>
      <c r="MT102" s="185">
        <f t="shared" ref="MT102" si="2495">MT103+MT104+MT105+MT106+MT107+MT108</f>
        <v>0</v>
      </c>
      <c r="MU102" s="86">
        <f t="shared" si="2485"/>
        <v>0</v>
      </c>
      <c r="MV102" s="61">
        <f t="shared" si="2485"/>
        <v>0</v>
      </c>
      <c r="MW102" s="61">
        <f t="shared" si="2485"/>
        <v>0</v>
      </c>
      <c r="MX102" s="185">
        <f t="shared" ref="MX102" si="2496">MX103+MX104+MX105+MX106+MX107+MX108</f>
        <v>0</v>
      </c>
      <c r="MY102" s="86">
        <f t="shared" si="2485"/>
        <v>0</v>
      </c>
      <c r="MZ102" s="61">
        <f t="shared" si="2485"/>
        <v>0</v>
      </c>
      <c r="NA102" s="61">
        <f t="shared" si="2485"/>
        <v>0</v>
      </c>
      <c r="NB102" s="185">
        <f t="shared" ref="NB102" si="2497">NB103+NB104+NB105+NB106+NB107+NB108</f>
        <v>0</v>
      </c>
      <c r="NC102" s="86">
        <f t="shared" si="2485"/>
        <v>3100</v>
      </c>
      <c r="ND102" s="61">
        <f t="shared" si="2485"/>
        <v>2900</v>
      </c>
      <c r="NE102" s="61">
        <f t="shared" si="2485"/>
        <v>2575.6099999999997</v>
      </c>
      <c r="NF102" s="185">
        <f t="shared" ref="NF102" si="2498">NF103+NF104+NF105+NF106+NF107+NF108</f>
        <v>2575.6099999999997</v>
      </c>
      <c r="NG102" s="86">
        <f t="shared" si="2485"/>
        <v>0</v>
      </c>
      <c r="NH102" s="61">
        <f t="shared" si="2485"/>
        <v>0</v>
      </c>
      <c r="NI102" s="61">
        <f t="shared" si="2485"/>
        <v>0</v>
      </c>
      <c r="NJ102" s="185">
        <f t="shared" ref="NJ102" si="2499">NJ103+NJ104+NJ105+NJ106+NJ107+NJ108</f>
        <v>0</v>
      </c>
      <c r="NK102" s="86">
        <f t="shared" ref="NK102:PP102" si="2500">NK103+NK104+NK105+NK106+NK107+NK108</f>
        <v>0</v>
      </c>
      <c r="NL102" s="61">
        <f t="shared" si="2500"/>
        <v>0</v>
      </c>
      <c r="NM102" s="61">
        <f t="shared" si="2500"/>
        <v>0</v>
      </c>
      <c r="NN102" s="185">
        <f t="shared" ref="NN102" si="2501">NN103+NN104+NN105+NN106+NN107+NN108</f>
        <v>0</v>
      </c>
      <c r="NO102" s="86">
        <f t="shared" ref="NO102:NU102" si="2502">NO103+NO104+NO105+NO106+NO107+NO108</f>
        <v>0</v>
      </c>
      <c r="NP102" s="61">
        <f t="shared" si="2502"/>
        <v>0</v>
      </c>
      <c r="NQ102" s="61">
        <f t="shared" si="2502"/>
        <v>0</v>
      </c>
      <c r="NR102" s="185">
        <f t="shared" ref="NR102" si="2503">NR103+NR104+NR105+NR106+NR107+NR108</f>
        <v>0</v>
      </c>
      <c r="NS102" s="86">
        <f t="shared" si="2502"/>
        <v>700</v>
      </c>
      <c r="NT102" s="61">
        <f t="shared" si="2502"/>
        <v>700</v>
      </c>
      <c r="NU102" s="61">
        <f t="shared" si="2502"/>
        <v>585.76</v>
      </c>
      <c r="NV102" s="185">
        <f t="shared" ref="NV102" si="2504">NV103+NV104+NV105+NV106+NV107+NV108</f>
        <v>532</v>
      </c>
      <c r="NW102" s="86">
        <f t="shared" si="2500"/>
        <v>0</v>
      </c>
      <c r="NX102" s="61">
        <f t="shared" si="2500"/>
        <v>0</v>
      </c>
      <c r="NY102" s="61">
        <f t="shared" si="2500"/>
        <v>0</v>
      </c>
      <c r="NZ102" s="185">
        <f t="shared" ref="NZ102" si="2505">NZ103+NZ104+NZ105+NZ106+NZ107+NZ108</f>
        <v>0</v>
      </c>
      <c r="OA102" s="86">
        <f t="shared" ref="OA102:PM102" si="2506">OA103+OA104+OA105+OA106+OA107+OA108</f>
        <v>0</v>
      </c>
      <c r="OB102" s="61">
        <f t="shared" si="2506"/>
        <v>0</v>
      </c>
      <c r="OC102" s="61">
        <f t="shared" si="2506"/>
        <v>0</v>
      </c>
      <c r="OD102" s="61">
        <f t="shared" ref="OD102" si="2507">OD103+OD104+OD105+OD106+OD107+OD108</f>
        <v>0</v>
      </c>
      <c r="OE102" s="86">
        <f t="shared" si="2506"/>
        <v>0</v>
      </c>
      <c r="OF102" s="61">
        <f t="shared" si="2506"/>
        <v>0</v>
      </c>
      <c r="OG102" s="61">
        <f t="shared" si="2506"/>
        <v>0</v>
      </c>
      <c r="OH102" s="61">
        <f t="shared" ref="OH102" si="2508">OH103+OH104+OH105+OH106+OH107+OH108</f>
        <v>0</v>
      </c>
      <c r="OI102" s="86">
        <f t="shared" si="2506"/>
        <v>0</v>
      </c>
      <c r="OJ102" s="61">
        <f t="shared" si="2506"/>
        <v>0</v>
      </c>
      <c r="OK102" s="61">
        <f t="shared" si="2506"/>
        <v>0</v>
      </c>
      <c r="OL102" s="61">
        <f t="shared" ref="OL102" si="2509">OL103+OL104+OL105+OL106+OL107+OL108</f>
        <v>0</v>
      </c>
      <c r="OM102" s="86">
        <f t="shared" si="2506"/>
        <v>0</v>
      </c>
      <c r="ON102" s="61">
        <f t="shared" si="2506"/>
        <v>0</v>
      </c>
      <c r="OO102" s="61">
        <f t="shared" si="2506"/>
        <v>0</v>
      </c>
      <c r="OP102" s="61">
        <f t="shared" ref="OP102" si="2510">OP103+OP104+OP105+OP106+OP107+OP108</f>
        <v>0</v>
      </c>
      <c r="OQ102" s="197">
        <f t="shared" si="2506"/>
        <v>0</v>
      </c>
      <c r="OR102" s="61">
        <f t="shared" si="2506"/>
        <v>0</v>
      </c>
      <c r="OS102" s="61">
        <f t="shared" si="2506"/>
        <v>0</v>
      </c>
      <c r="OT102" s="61">
        <f t="shared" ref="OT102" si="2511">OT103+OT104+OT105+OT106+OT107+OT108</f>
        <v>0</v>
      </c>
      <c r="OU102" s="86">
        <f t="shared" si="2506"/>
        <v>0</v>
      </c>
      <c r="OV102" s="61">
        <f t="shared" si="2506"/>
        <v>0</v>
      </c>
      <c r="OW102" s="61">
        <f t="shared" si="2506"/>
        <v>0</v>
      </c>
      <c r="OX102" s="61">
        <f t="shared" ref="OX102" si="2512">OX103+OX104+OX105+OX106+OX107+OX108</f>
        <v>0</v>
      </c>
      <c r="OY102" s="197">
        <f t="shared" si="2506"/>
        <v>0</v>
      </c>
      <c r="OZ102" s="61">
        <f t="shared" si="2506"/>
        <v>0</v>
      </c>
      <c r="PA102" s="61">
        <f t="shared" si="2506"/>
        <v>0</v>
      </c>
      <c r="PB102" s="61">
        <f t="shared" ref="PB102" si="2513">PB103+PB104+PB105+PB106+PB107+PB108</f>
        <v>0</v>
      </c>
      <c r="PC102" s="86">
        <f t="shared" si="2506"/>
        <v>0</v>
      </c>
      <c r="PD102" s="61">
        <f t="shared" si="2506"/>
        <v>0</v>
      </c>
      <c r="PE102" s="61">
        <f t="shared" si="2506"/>
        <v>0</v>
      </c>
      <c r="PF102" s="61">
        <f t="shared" ref="PF102" si="2514">PF103+PF104+PF105+PF106+PF107+PF108</f>
        <v>0</v>
      </c>
      <c r="PG102" s="197">
        <f t="shared" si="2506"/>
        <v>0</v>
      </c>
      <c r="PH102" s="61">
        <f t="shared" si="2506"/>
        <v>0</v>
      </c>
      <c r="PI102" s="61">
        <f t="shared" si="2506"/>
        <v>0</v>
      </c>
      <c r="PJ102" s="61">
        <f t="shared" ref="PJ102" si="2515">PJ103+PJ104+PJ105+PJ106+PJ107+PJ108</f>
        <v>0</v>
      </c>
      <c r="PK102" s="86">
        <f t="shared" si="2506"/>
        <v>0</v>
      </c>
      <c r="PL102" s="61">
        <f t="shared" si="2506"/>
        <v>0</v>
      </c>
      <c r="PM102" s="61">
        <f t="shared" si="2506"/>
        <v>0</v>
      </c>
      <c r="PN102" s="61">
        <f t="shared" ref="PN102" si="2516">PN103+PN104+PN105+PN106+PN107+PN108</f>
        <v>0</v>
      </c>
      <c r="PO102" s="197">
        <f t="shared" si="2500"/>
        <v>0</v>
      </c>
      <c r="PP102" s="61">
        <f t="shared" si="2500"/>
        <v>0</v>
      </c>
      <c r="PQ102" s="61">
        <f t="shared" ref="PQ102:PY102" si="2517">PQ103+PQ104+PQ105+PQ106+PQ107+PQ108</f>
        <v>0</v>
      </c>
      <c r="PR102" s="61">
        <f t="shared" ref="PR102" si="2518">PR103+PR104+PR105+PR106+PR107+PR108</f>
        <v>0</v>
      </c>
      <c r="PS102" s="86">
        <f>PS103+PS104+PS105+PS106+PS107+PS108</f>
        <v>0</v>
      </c>
      <c r="PT102" s="61">
        <f>PT103+PT104+PT105+PT106+PT107+PT108</f>
        <v>0</v>
      </c>
      <c r="PU102" s="61">
        <f>PU103+PU104+PU105+PU106+PU107+PU108</f>
        <v>0</v>
      </c>
      <c r="PV102" s="61">
        <f>PV103+PV104+PV105+PV106+PV107+PV108</f>
        <v>0</v>
      </c>
      <c r="PW102" s="197">
        <f t="shared" si="2517"/>
        <v>0</v>
      </c>
      <c r="PX102" s="61">
        <f t="shared" si="2517"/>
        <v>0</v>
      </c>
      <c r="PY102" s="61">
        <f t="shared" si="2517"/>
        <v>0</v>
      </c>
      <c r="PZ102" s="61">
        <f t="shared" ref="PZ102" si="2519">PZ103+PZ104+PZ105+PZ106+PZ107+PZ108</f>
        <v>0</v>
      </c>
      <c r="QA102" s="86">
        <f t="shared" ref="QA102:RP102" si="2520">QA103+QA104+QA105+QA106+QA107+QA108</f>
        <v>0</v>
      </c>
      <c r="QB102" s="61">
        <f t="shared" si="2520"/>
        <v>0</v>
      </c>
      <c r="QC102" s="61">
        <f t="shared" si="2520"/>
        <v>0</v>
      </c>
      <c r="QD102" s="61">
        <f t="shared" ref="QD102" si="2521">QD103+QD104+QD105+QD106+QD107+QD108</f>
        <v>0</v>
      </c>
      <c r="QE102" s="197">
        <f t="shared" si="2520"/>
        <v>0</v>
      </c>
      <c r="QF102" s="61">
        <f t="shared" si="2520"/>
        <v>0</v>
      </c>
      <c r="QG102" s="61">
        <f t="shared" si="2520"/>
        <v>0</v>
      </c>
      <c r="QH102" s="61">
        <f t="shared" ref="QH102" si="2522">QH103+QH104+QH105+QH106+QH107+QH108</f>
        <v>0</v>
      </c>
      <c r="QI102" s="86">
        <f t="shared" si="2520"/>
        <v>0</v>
      </c>
      <c r="QJ102" s="61">
        <f t="shared" si="2520"/>
        <v>0</v>
      </c>
      <c r="QK102" s="61">
        <f t="shared" si="2520"/>
        <v>0</v>
      </c>
      <c r="QL102" s="61">
        <f t="shared" ref="QL102" si="2523">QL103+QL104+QL105+QL106+QL107+QL108</f>
        <v>0</v>
      </c>
      <c r="QM102" s="197">
        <f t="shared" si="2520"/>
        <v>0</v>
      </c>
      <c r="QN102" s="61">
        <f t="shared" si="2520"/>
        <v>0</v>
      </c>
      <c r="QO102" s="61">
        <f t="shared" si="2520"/>
        <v>0</v>
      </c>
      <c r="QP102" s="61">
        <f t="shared" ref="QP102" si="2524">QP103+QP104+QP105+QP106+QP107+QP108</f>
        <v>0</v>
      </c>
      <c r="QQ102" s="197">
        <f t="shared" si="2520"/>
        <v>0</v>
      </c>
      <c r="QR102" s="61">
        <f t="shared" si="2520"/>
        <v>0</v>
      </c>
      <c r="QS102" s="61">
        <f t="shared" si="2520"/>
        <v>0</v>
      </c>
      <c r="QT102" s="61">
        <f t="shared" ref="QT102" si="2525">QT103+QT104+QT105+QT106+QT107+QT108</f>
        <v>0</v>
      </c>
      <c r="QU102" s="197">
        <f t="shared" si="2520"/>
        <v>0</v>
      </c>
      <c r="QV102" s="61">
        <f t="shared" si="2520"/>
        <v>0</v>
      </c>
      <c r="QW102" s="61">
        <f t="shared" si="2520"/>
        <v>0</v>
      </c>
      <c r="QX102" s="61">
        <f t="shared" ref="QX102" si="2526">QX103+QX104+QX105+QX106+QX107+QX108</f>
        <v>0</v>
      </c>
      <c r="QY102" s="197">
        <f t="shared" si="2520"/>
        <v>0</v>
      </c>
      <c r="QZ102" s="61">
        <f t="shared" si="2520"/>
        <v>1765</v>
      </c>
      <c r="RA102" s="61">
        <f t="shared" si="2520"/>
        <v>49.36</v>
      </c>
      <c r="RB102" s="61">
        <f t="shared" ref="RB102" si="2527">RB103+RB104+RB105+RB106+RB107+RB108</f>
        <v>0</v>
      </c>
      <c r="RC102" s="86">
        <f t="shared" si="2520"/>
        <v>14110</v>
      </c>
      <c r="RD102" s="61">
        <f t="shared" si="2520"/>
        <v>3150</v>
      </c>
      <c r="RE102" s="61">
        <f t="shared" si="2520"/>
        <v>9704.760000000002</v>
      </c>
      <c r="RF102" s="61">
        <f t="shared" ref="RF102" si="2528">RF103+RF104+RF105+RF106+RF107+RF108</f>
        <v>9972.4700000000012</v>
      </c>
      <c r="RG102" s="197">
        <f t="shared" si="2520"/>
        <v>0</v>
      </c>
      <c r="RH102" s="61">
        <f t="shared" si="2520"/>
        <v>0</v>
      </c>
      <c r="RI102" s="61">
        <f t="shared" si="2520"/>
        <v>0</v>
      </c>
      <c r="RJ102" s="61">
        <f t="shared" ref="RJ102" si="2529">RJ103+RJ104+RJ105+RJ106+RJ107+RJ108</f>
        <v>0</v>
      </c>
      <c r="RK102" s="86">
        <f t="shared" si="2520"/>
        <v>0</v>
      </c>
      <c r="RL102" s="61">
        <f t="shared" si="2520"/>
        <v>0</v>
      </c>
      <c r="RM102" s="61">
        <f t="shared" si="2520"/>
        <v>0</v>
      </c>
      <c r="RN102" s="61">
        <f t="shared" ref="RN102" si="2530">RN103+RN104+RN105+RN106+RN107+RN108</f>
        <v>0</v>
      </c>
      <c r="RO102" s="360">
        <f t="shared" si="2520"/>
        <v>0</v>
      </c>
      <c r="RP102" s="300">
        <f t="shared" si="2520"/>
        <v>0</v>
      </c>
      <c r="RQ102" s="300">
        <f t="shared" ref="RQ102:TG102" si="2531">RQ103+RQ104+RQ105+RQ106+RQ107+RQ108</f>
        <v>0</v>
      </c>
      <c r="RR102" s="300">
        <f t="shared" ref="RR102" si="2532">RR103+RR104+RR105+RR106+RR107+RR108</f>
        <v>0</v>
      </c>
      <c r="RS102" s="360">
        <f t="shared" si="2531"/>
        <v>200</v>
      </c>
      <c r="RT102" s="300">
        <f t="shared" si="2531"/>
        <v>300</v>
      </c>
      <c r="RU102" s="300">
        <f t="shared" si="2531"/>
        <v>41.3</v>
      </c>
      <c r="RV102" s="300">
        <f t="shared" ref="RV102" si="2533">RV103+RV104+RV105+RV106+RV107+RV108</f>
        <v>41.3</v>
      </c>
      <c r="RW102" s="61">
        <f t="shared" si="2531"/>
        <v>660</v>
      </c>
      <c r="RX102" s="61">
        <f t="shared" si="2531"/>
        <v>1000</v>
      </c>
      <c r="RY102" s="61">
        <f t="shared" si="2531"/>
        <v>486</v>
      </c>
      <c r="RZ102" s="61">
        <f t="shared" ref="RZ102" si="2534">RZ103+RZ104+RZ105+RZ106+RZ107+RZ108</f>
        <v>546</v>
      </c>
      <c r="SA102" s="86">
        <f t="shared" si="2531"/>
        <v>0</v>
      </c>
      <c r="SB102" s="61">
        <f t="shared" si="2531"/>
        <v>0</v>
      </c>
      <c r="SC102" s="61">
        <f t="shared" si="2531"/>
        <v>0</v>
      </c>
      <c r="SD102" s="61">
        <f t="shared" ref="SD102" si="2535">SD103+SD104+SD105+SD106+SD107+SD108</f>
        <v>0</v>
      </c>
      <c r="SE102" s="197">
        <f t="shared" si="2531"/>
        <v>0</v>
      </c>
      <c r="SF102" s="61">
        <f t="shared" si="2531"/>
        <v>0</v>
      </c>
      <c r="SG102" s="61">
        <f t="shared" si="2531"/>
        <v>0</v>
      </c>
      <c r="SH102" s="61">
        <f t="shared" ref="SH102" si="2536">SH103+SH104+SH105+SH106+SH107+SH108</f>
        <v>0</v>
      </c>
      <c r="SI102" s="197">
        <f t="shared" si="2531"/>
        <v>0</v>
      </c>
      <c r="SJ102" s="61">
        <f t="shared" si="2531"/>
        <v>0</v>
      </c>
      <c r="SK102" s="61">
        <f t="shared" si="2531"/>
        <v>0</v>
      </c>
      <c r="SL102" s="61">
        <f t="shared" ref="SL102" si="2537">SL103+SL104+SL105+SL106+SL107+SL108</f>
        <v>0</v>
      </c>
      <c r="SM102" s="197">
        <f t="shared" si="2531"/>
        <v>0</v>
      </c>
      <c r="SN102" s="61">
        <f t="shared" si="2531"/>
        <v>0</v>
      </c>
      <c r="SO102" s="61">
        <f t="shared" si="2531"/>
        <v>0</v>
      </c>
      <c r="SP102" s="61">
        <f t="shared" ref="SP102" si="2538">SP103+SP104+SP105+SP106+SP107+SP108</f>
        <v>0</v>
      </c>
      <c r="SQ102" s="197">
        <f t="shared" si="2531"/>
        <v>0</v>
      </c>
      <c r="SR102" s="61">
        <f t="shared" si="2531"/>
        <v>0</v>
      </c>
      <c r="SS102" s="61">
        <f t="shared" si="2531"/>
        <v>0</v>
      </c>
      <c r="ST102" s="61">
        <f t="shared" ref="ST102" si="2539">ST103+ST104+ST105+ST106+ST107+ST108</f>
        <v>0</v>
      </c>
      <c r="SU102" s="197">
        <f t="shared" si="2531"/>
        <v>0</v>
      </c>
      <c r="SV102" s="61">
        <f t="shared" si="2531"/>
        <v>0</v>
      </c>
      <c r="SW102" s="61">
        <f t="shared" si="2531"/>
        <v>0</v>
      </c>
      <c r="SX102" s="61">
        <f t="shared" ref="SX102" si="2540">SX103+SX104+SX105+SX106+SX107+SX108</f>
        <v>0</v>
      </c>
      <c r="SY102" s="197">
        <f t="shared" si="2531"/>
        <v>0</v>
      </c>
      <c r="SZ102" s="61">
        <f t="shared" si="2531"/>
        <v>0</v>
      </c>
      <c r="TA102" s="61">
        <f t="shared" si="2531"/>
        <v>0</v>
      </c>
      <c r="TB102" s="197">
        <f t="shared" ref="TB102" si="2541">TB103+TB104+TB105+TB106+TB107+TB108</f>
        <v>0</v>
      </c>
      <c r="TC102" s="197">
        <f t="shared" si="2531"/>
        <v>2500</v>
      </c>
      <c r="TD102" s="61">
        <f t="shared" si="2531"/>
        <v>0</v>
      </c>
      <c r="TE102" s="61">
        <f t="shared" si="2531"/>
        <v>360.75</v>
      </c>
      <c r="TF102" s="61">
        <f t="shared" ref="TF102" si="2542">TF103+TF104+TF105+TF106+TF107+TF108</f>
        <v>510.75</v>
      </c>
      <c r="TG102" s="197">
        <f t="shared" si="2531"/>
        <v>20920</v>
      </c>
      <c r="TH102" s="61">
        <f t="shared" ref="TH102:TI102" si="2543">TH103+TH104+TH105+TH106+TH107+TH108</f>
        <v>21990</v>
      </c>
      <c r="TI102" s="61">
        <f t="shared" si="2543"/>
        <v>12820.810000000001</v>
      </c>
      <c r="TJ102" s="87">
        <f t="shared" ref="TJ102:TM102" si="2544">TJ103+TJ104+TJ105+TJ106+TJ107+TJ108</f>
        <v>13293.76</v>
      </c>
      <c r="TK102" s="197">
        <f t="shared" si="2544"/>
        <v>2000</v>
      </c>
      <c r="TL102" s="61">
        <f t="shared" si="2544"/>
        <v>0</v>
      </c>
      <c r="TM102" s="61">
        <f t="shared" si="2544"/>
        <v>0</v>
      </c>
      <c r="TN102" s="87">
        <f t="shared" ref="TN102:TR102" si="2545">TN103+TN104+TN105+TN106+TN107+TN108</f>
        <v>0</v>
      </c>
      <c r="TO102" s="197">
        <f t="shared" si="2545"/>
        <v>0</v>
      </c>
      <c r="TP102" s="61">
        <f t="shared" si="2545"/>
        <v>0</v>
      </c>
      <c r="TQ102" s="61">
        <f t="shared" si="2545"/>
        <v>0</v>
      </c>
      <c r="TR102" s="87">
        <f t="shared" si="2545"/>
        <v>0</v>
      </c>
      <c r="TS102" s="278"/>
      <c r="TT102" s="278"/>
      <c r="TU102" s="278"/>
      <c r="TV102" s="278"/>
      <c r="TW102" s="278"/>
      <c r="TX102" s="278"/>
      <c r="TY102" s="278"/>
    </row>
    <row r="103" spans="1:546" outlineLevel="2" x14ac:dyDescent="0.2">
      <c r="A103" s="101" t="s">
        <v>450</v>
      </c>
      <c r="B103" s="102" t="s">
        <v>451</v>
      </c>
      <c r="C103" s="186">
        <f t="shared" ref="C103:C108" si="2546">G103+K103+O103+S103+W103+AA103+AE103+AI103+AM103+AQ103+AU103+AY103+BC103+BG103+BK103+BO103+BS103+BW103+CA103+CE103+CI103+CM103+CQ103+CU103+CY103+DC103+DG103+DK103+DO103+DS103+DW103+EA103+EE103+EI103+EM103+EQ103+EU103+EY103+FC103+FG103+FK103+FO103+FS103+FW103+GA103+GE103+GI103+GM103+GQ103+GU103+GY103+HC103+HG103+HK103+HO103+HS103+HW103+IA103+IE103+II103+IM103+IQ103+IU103+IY103+JC103+JG103+JK103+JO103+JS103+JW103+KA103+KE103+KI103+KM103+KQ103+KU103+KY103+LC103+LG103+LK103+LO103+LS103+LW103+MA103+ME103+MI103+MM103+MQ103+MU103+MY103+NC103+NG103+NK103+NO103+NS103+NW103+OA103+OE103+OI103+OM103+OQ103+OU103+OY103+PC103+PG103+PK103+PO103+PS103+PW103+QA103+QE103+QI103+QM103+QQ103+QU103+QY103+RC103+RG103+RK103+RO103+RS103+RW103+SA103+SE103+SI103+SM103+SQ103+SU103+SY103+TC103+TG103+TK103+TO103</f>
        <v>53100</v>
      </c>
      <c r="D103" s="186">
        <f t="shared" ref="D103:D108" si="2547">H103+L103+P103+T103+X103+AB103+AF103+AJ103+AN103+AR103+AV103+AZ103+BD103+BH103+BL103+BP103+BT103+BX103+CB103+CF103+CJ103+CN103+CR103+CV103+CZ103+DD103+DH103+DL103+DP103+DT103+DX103+EB103+EF103+EJ103+EN103+ER103+EV103+EZ103+FD103+FH103+FL103+FP103+FT103+FX103+GB103+GF103+GJ103+GN103+GR103+GV103+GZ103+HD103+HH103+HL103+HP103+HT103+HX103+IB103+IF103+IJ103+IN103+IR103+IV103+IZ103+JD103+JH103+JL103+JP103+JT103+JX103+KB103+KF103+KJ103+KN103+KR103+KV103+KZ103+LD103+LH103+LL103+LP103+LT103+LX103+MB103+MF103+MJ103+MN103+MR103+MV103+MZ103+ND103+NH103+NL103+NP103+NT103+NX103+OB103+OF103+OJ103+ON103+OR103+OV103+OZ103+PD103+PH103+PL103+PP103+PT103+PX103+QB103+QF103+QJ103+QN103+QR103+QV103+QZ103+RD103+RH103+RL103+RP103+RT103+RX103+SB103+SF103+SJ103+SN103+SR103+SV103+SZ103+TD103+TH103+TL103+TP103</f>
        <v>37300</v>
      </c>
      <c r="E103" s="186">
        <f t="shared" ref="E103:E108" si="2548">I103+M103+Q103+U103+Y103+AC103+AG103+AK103+AO103+AS103+AW103+BA103+BE103+BI103+BM103+BQ103+BU103+BY103+CC103+CG103+CK103+CO103+CS103+CW103+DA103+DE103+DI103+DM103+DQ103+DU103+DY103+EC103+EG103+EK103+EO103+ES103+EW103+FA103+FE103+FI103+FM103+FQ103+FU103+FY103+GC103+GG103+GK103+GO103+GS103+GW103+HA103+HE103+HI103+HM103+HQ103+HU103+HY103+IC103+IG103+IK103+IO103+IS103+IW103+JA103+JE103+JI103+JM103+JQ103+JU103+JY103+KC103+KG103+KK103+KO103+KS103+KW103+LA103+LE103+LI103+LM103+LQ103+LU103+LY103+MC103+MG103+MK103+MO103+MS103+MW103+NA103+NE103+NI103+NM103+NQ103+NU103+NY103+OC103+OG103+OK103+OO103+OS103+OW103+PA103+PE103+PI103+PM103+PQ103+PU103+PY103+QC103+QG103+QK103+QO103+QS103+QW103+RA103+RE103+RI103+RM103+RQ103+RU103+RY103+SC103+SG103+SK103+SO103+SS103+SW103+TA103+TE103+TI103+TM103+TQ103</f>
        <v>37726.39</v>
      </c>
      <c r="F103" s="186">
        <f t="shared" ref="F103:F108" si="2549">J103+N103+R103+V103+Z103+AD103+AH103+AL103+AP103+AT103+AX103+BB103+BF103+BJ103+BN103+BR103+BV103+BZ103+CD103+CH103+CL103+CP103+CT103+CX103+DB103+DF103+DJ103+DN103+DR103+DV103+DZ103+ED103+EH103+EL103+EP103+ET103+EX103+FB103+FF103+FJ103+FN103+FR103+FV103+FZ103+GD103+GH103+GL103+GP103+GT103+GX103+HB103+HF103+HJ103+HN103+HR103+HV103+HZ103+ID103+IH103+IL103+IP103+IT103+IX103+JB103+JF103+JJ103+JN103+JR103+JV103+JZ103+KD103+KH103+KL103+KP103+KT103+KX103+LB103+LF103+LJ103+LN103+LR103+LV103+LZ103+MD103+MH103+ML103+MP103+MT103+MX103+NB103+NF103+NJ103+NN103+NR103+NV103+NZ103+OD103+OH103+OL103+OP103+OT103+OX103+PB103+PF103+PJ103+PN103+PR103+PV103+PZ103+QD103+QH103+QL103+QP103+QT103+QX103+RB103+RF103+RJ103+RN103+RR103+RV103+RZ103+SD103+SH103+SL103+SP103+ST103+SX103+TB103+TF103+TJ103+TN103+TR103</f>
        <v>37943.360000000001</v>
      </c>
      <c r="G103" s="88"/>
      <c r="H103" s="63"/>
      <c r="I103" s="63"/>
      <c r="J103" s="63"/>
      <c r="K103" s="88">
        <v>8400</v>
      </c>
      <c r="L103" s="63">
        <v>12200</v>
      </c>
      <c r="M103" s="63">
        <v>10975.84</v>
      </c>
      <c r="N103" s="63">
        <v>10088.85</v>
      </c>
      <c r="O103" s="88"/>
      <c r="P103" s="63"/>
      <c r="Q103" s="63"/>
      <c r="R103" s="63">
        <v>284.88</v>
      </c>
      <c r="S103" s="88"/>
      <c r="T103" s="63"/>
      <c r="U103" s="63"/>
      <c r="V103" s="63"/>
      <c r="W103" s="88"/>
      <c r="X103" s="63"/>
      <c r="Y103" s="63"/>
      <c r="Z103" s="63"/>
      <c r="AA103" s="88"/>
      <c r="AB103" s="63"/>
      <c r="AC103" s="63"/>
      <c r="AD103" s="63"/>
      <c r="AE103" s="88"/>
      <c r="AF103" s="63"/>
      <c r="AG103" s="63"/>
      <c r="AH103" s="63"/>
      <c r="AI103" s="88"/>
      <c r="AJ103" s="63"/>
      <c r="AK103" s="63"/>
      <c r="AL103" s="63"/>
      <c r="AM103" s="88"/>
      <c r="AN103" s="63"/>
      <c r="AO103" s="63"/>
      <c r="AP103" s="63"/>
      <c r="AQ103" s="88"/>
      <c r="AR103" s="63"/>
      <c r="AS103" s="63"/>
      <c r="AT103" s="63"/>
      <c r="AU103" s="88"/>
      <c r="AV103" s="63"/>
      <c r="AW103" s="63"/>
      <c r="AX103" s="63"/>
      <c r="AY103" s="88"/>
      <c r="AZ103" s="63"/>
      <c r="BA103" s="63"/>
      <c r="BB103" s="63"/>
      <c r="BC103" s="88"/>
      <c r="BD103" s="63"/>
      <c r="BE103" s="63"/>
      <c r="BF103" s="63"/>
      <c r="BG103" s="88"/>
      <c r="BH103" s="63"/>
      <c r="BI103" s="63">
        <v>437.54</v>
      </c>
      <c r="BJ103" s="63">
        <v>437.54</v>
      </c>
      <c r="BK103" s="88"/>
      <c r="BL103" s="63"/>
      <c r="BM103" s="63"/>
      <c r="BN103" s="63"/>
      <c r="BO103" s="88"/>
      <c r="BP103" s="63"/>
      <c r="BQ103" s="63"/>
      <c r="BR103" s="63"/>
      <c r="BS103" s="88"/>
      <c r="BT103" s="63"/>
      <c r="BU103" s="63"/>
      <c r="BV103" s="63"/>
      <c r="BW103" s="88"/>
      <c r="BX103" s="63"/>
      <c r="BY103" s="63"/>
      <c r="BZ103" s="63"/>
      <c r="CA103" s="88"/>
      <c r="CB103" s="63"/>
      <c r="CC103" s="63"/>
      <c r="CD103" s="63"/>
      <c r="CE103" s="88"/>
      <c r="CF103" s="63"/>
      <c r="CG103" s="63"/>
      <c r="CH103" s="63"/>
      <c r="CI103" s="88"/>
      <c r="CJ103" s="63"/>
      <c r="CK103" s="63"/>
      <c r="CL103" s="63"/>
      <c r="CM103" s="88"/>
      <c r="CN103" s="63"/>
      <c r="CO103" s="63"/>
      <c r="CP103" s="63"/>
      <c r="CQ103" s="88"/>
      <c r="CR103" s="63"/>
      <c r="CS103" s="63"/>
      <c r="CT103" s="63"/>
      <c r="CU103" s="88"/>
      <c r="CV103" s="63"/>
      <c r="CW103" s="63"/>
      <c r="CX103" s="63"/>
      <c r="CY103" s="88">
        <v>4000</v>
      </c>
      <c r="CZ103" s="63">
        <v>1100</v>
      </c>
      <c r="DA103" s="63">
        <v>1819.82</v>
      </c>
      <c r="DB103" s="63">
        <v>1799.64</v>
      </c>
      <c r="DC103" s="88"/>
      <c r="DD103" s="63"/>
      <c r="DE103" s="63"/>
      <c r="DF103" s="63"/>
      <c r="DG103" s="88">
        <f>4000-1000</f>
        <v>3000</v>
      </c>
      <c r="DH103" s="63"/>
      <c r="DI103" s="63">
        <v>278.05</v>
      </c>
      <c r="DJ103" s="63">
        <v>367.08</v>
      </c>
      <c r="DK103" s="88"/>
      <c r="DL103" s="63"/>
      <c r="DM103" s="63"/>
      <c r="DN103" s="63"/>
      <c r="DO103" s="88"/>
      <c r="DP103" s="63"/>
      <c r="DQ103" s="63"/>
      <c r="DR103" s="63"/>
      <c r="DS103" s="88"/>
      <c r="DT103" s="63"/>
      <c r="DU103" s="63"/>
      <c r="DV103" s="63"/>
      <c r="DW103" s="88"/>
      <c r="DX103" s="63"/>
      <c r="DY103" s="63"/>
      <c r="DZ103" s="63"/>
      <c r="EA103" s="88"/>
      <c r="EB103" s="63"/>
      <c r="EC103" s="63"/>
      <c r="ED103" s="63"/>
      <c r="EE103" s="88"/>
      <c r="EF103" s="63"/>
      <c r="EG103" s="63"/>
      <c r="EH103" s="63"/>
      <c r="EI103" s="88">
        <v>17000</v>
      </c>
      <c r="EJ103" s="63">
        <v>12000</v>
      </c>
      <c r="EK103" s="63">
        <v>13314.38</v>
      </c>
      <c r="EL103" s="63">
        <v>13594.39</v>
      </c>
      <c r="EM103" s="88"/>
      <c r="EN103" s="63"/>
      <c r="EO103" s="63"/>
      <c r="EP103" s="63"/>
      <c r="EQ103" s="88"/>
      <c r="ER103" s="63"/>
      <c r="ES103" s="63"/>
      <c r="ET103" s="63"/>
      <c r="EU103" s="88"/>
      <c r="EV103" s="63"/>
      <c r="EW103" s="63"/>
      <c r="EX103" s="63"/>
      <c r="EY103" s="88"/>
      <c r="EZ103" s="63"/>
      <c r="FA103" s="63"/>
      <c r="FB103" s="63"/>
      <c r="FC103" s="88"/>
      <c r="FD103" s="63"/>
      <c r="FE103" s="63"/>
      <c r="FF103" s="63"/>
      <c r="FG103" s="88"/>
      <c r="FH103" s="63"/>
      <c r="FI103" s="63"/>
      <c r="FJ103" s="63"/>
      <c r="FK103" s="88"/>
      <c r="FL103" s="63"/>
      <c r="FM103" s="63"/>
      <c r="FN103" s="63"/>
      <c r="FO103" s="88"/>
      <c r="FP103" s="63"/>
      <c r="FQ103" s="63"/>
      <c r="FR103" s="63"/>
      <c r="FS103" s="198"/>
      <c r="FT103" s="63"/>
      <c r="FU103" s="63"/>
      <c r="FV103" s="187"/>
      <c r="FW103" s="88"/>
      <c r="FX103" s="63"/>
      <c r="FY103" s="63"/>
      <c r="FZ103" s="187"/>
      <c r="GA103" s="88"/>
      <c r="GB103" s="63"/>
      <c r="GC103" s="63"/>
      <c r="GD103" s="187"/>
      <c r="GE103" s="88"/>
      <c r="GF103" s="63"/>
      <c r="GG103" s="63"/>
      <c r="GH103" s="187"/>
      <c r="GI103" s="117"/>
      <c r="GJ103" s="63"/>
      <c r="GK103" s="63"/>
      <c r="GL103" s="187"/>
      <c r="GM103" s="88"/>
      <c r="GN103" s="63"/>
      <c r="GO103" s="63"/>
      <c r="GP103" s="63"/>
      <c r="GQ103" s="88"/>
      <c r="GR103" s="63"/>
      <c r="GS103" s="63"/>
      <c r="GT103" s="63"/>
      <c r="GU103" s="88"/>
      <c r="GV103" s="63"/>
      <c r="GW103" s="63"/>
      <c r="GX103" s="63"/>
      <c r="GY103" s="88"/>
      <c r="GZ103" s="63"/>
      <c r="HA103" s="63"/>
      <c r="HB103" s="63"/>
      <c r="HC103" s="88"/>
      <c r="HD103" s="63"/>
      <c r="HE103" s="63"/>
      <c r="HF103" s="63"/>
      <c r="HG103" s="88"/>
      <c r="HH103" s="63"/>
      <c r="HI103" s="63"/>
      <c r="HJ103" s="63"/>
      <c r="HK103" s="88"/>
      <c r="HL103" s="63"/>
      <c r="HM103" s="63"/>
      <c r="HN103" s="63"/>
      <c r="HO103" s="88"/>
      <c r="HP103" s="63"/>
      <c r="HQ103" s="63"/>
      <c r="HR103" s="63"/>
      <c r="HS103" s="88"/>
      <c r="HT103" s="63"/>
      <c r="HU103" s="63"/>
      <c r="HV103" s="63"/>
      <c r="HW103" s="88"/>
      <c r="HX103" s="63"/>
      <c r="HY103" s="63"/>
      <c r="HZ103" s="63"/>
      <c r="IA103" s="88"/>
      <c r="IB103" s="63"/>
      <c r="IC103" s="63"/>
      <c r="ID103" s="63"/>
      <c r="IE103" s="88"/>
      <c r="IF103" s="63"/>
      <c r="IG103" s="63"/>
      <c r="IH103" s="63"/>
      <c r="II103" s="88"/>
      <c r="IJ103" s="63"/>
      <c r="IK103" s="63"/>
      <c r="IL103" s="63"/>
      <c r="IM103" s="88"/>
      <c r="IN103" s="63"/>
      <c r="IO103" s="63"/>
      <c r="IP103" s="63"/>
      <c r="IQ103" s="88"/>
      <c r="IR103" s="63"/>
      <c r="IS103" s="63"/>
      <c r="IT103" s="63"/>
      <c r="IU103" s="88"/>
      <c r="IV103" s="63"/>
      <c r="IW103" s="63"/>
      <c r="IX103" s="63"/>
      <c r="IY103" s="88"/>
      <c r="IZ103" s="63"/>
      <c r="JA103" s="63"/>
      <c r="JB103" s="63"/>
      <c r="JC103" s="88"/>
      <c r="JD103" s="63"/>
      <c r="JE103" s="63"/>
      <c r="JF103" s="63"/>
      <c r="JG103" s="88"/>
      <c r="JH103" s="63"/>
      <c r="JI103" s="63"/>
      <c r="JJ103" s="63"/>
      <c r="JK103" s="88"/>
      <c r="JL103" s="63"/>
      <c r="JM103" s="63"/>
      <c r="JN103" s="63"/>
      <c r="JO103" s="88"/>
      <c r="JP103" s="63"/>
      <c r="JQ103" s="63"/>
      <c r="JR103" s="63"/>
      <c r="JS103" s="88"/>
      <c r="JT103" s="63"/>
      <c r="JU103" s="63"/>
      <c r="JV103" s="63"/>
      <c r="JW103" s="63"/>
      <c r="JX103" s="63"/>
      <c r="JY103" s="63"/>
      <c r="JZ103" s="63"/>
      <c r="KA103" s="88"/>
      <c r="KB103" s="63"/>
      <c r="KC103" s="63"/>
      <c r="KD103" s="187"/>
      <c r="KE103" s="88"/>
      <c r="KF103" s="63"/>
      <c r="KG103" s="63"/>
      <c r="KH103" s="187"/>
      <c r="KI103" s="88"/>
      <c r="KJ103" s="63"/>
      <c r="KK103" s="63"/>
      <c r="KL103" s="187"/>
      <c r="KM103" s="88"/>
      <c r="KN103" s="63"/>
      <c r="KO103" s="63"/>
      <c r="KP103" s="187"/>
      <c r="KQ103" s="88"/>
      <c r="KR103" s="63"/>
      <c r="KS103" s="63"/>
      <c r="KT103" s="187"/>
      <c r="KU103" s="88"/>
      <c r="KV103" s="63"/>
      <c r="KW103" s="63"/>
      <c r="KX103" s="187"/>
      <c r="KY103" s="88"/>
      <c r="KZ103" s="63"/>
      <c r="LA103" s="63"/>
      <c r="LB103" s="187"/>
      <c r="LC103" s="88"/>
      <c r="LD103" s="63"/>
      <c r="LE103" s="63"/>
      <c r="LF103" s="187"/>
      <c r="LG103" s="88">
        <v>1500</v>
      </c>
      <c r="LH103" s="63">
        <v>1500</v>
      </c>
      <c r="LI103" s="63">
        <v>412.2</v>
      </c>
      <c r="LJ103" s="187">
        <v>360.22</v>
      </c>
      <c r="LK103" s="88"/>
      <c r="LL103" s="63"/>
      <c r="LM103" s="63"/>
      <c r="LN103" s="187"/>
      <c r="LO103" s="88"/>
      <c r="LP103" s="63"/>
      <c r="LQ103" s="63">
        <v>14.14</v>
      </c>
      <c r="LR103" s="187">
        <v>14.14</v>
      </c>
      <c r="LS103" s="88"/>
      <c r="LT103" s="63"/>
      <c r="LU103" s="63"/>
      <c r="LV103" s="187"/>
      <c r="LW103" s="88"/>
      <c r="LX103" s="63"/>
      <c r="LY103" s="63"/>
      <c r="LZ103" s="187"/>
      <c r="MA103" s="88"/>
      <c r="MB103" s="63"/>
      <c r="MC103" s="63"/>
      <c r="MD103" s="187"/>
      <c r="ME103" s="88"/>
      <c r="MF103" s="63"/>
      <c r="MG103" s="63"/>
      <c r="MH103" s="187"/>
      <c r="MI103" s="88"/>
      <c r="MJ103" s="63"/>
      <c r="MK103" s="63"/>
      <c r="ML103" s="187"/>
      <c r="MM103" s="88"/>
      <c r="MN103" s="63"/>
      <c r="MO103" s="63"/>
      <c r="MP103" s="187"/>
      <c r="MQ103" s="88"/>
      <c r="MR103" s="63"/>
      <c r="MS103" s="63"/>
      <c r="MT103" s="187"/>
      <c r="MU103" s="88"/>
      <c r="MV103" s="63"/>
      <c r="MW103" s="63"/>
      <c r="MX103" s="187"/>
      <c r="MY103" s="88"/>
      <c r="MZ103" s="63"/>
      <c r="NA103" s="63"/>
      <c r="NB103" s="187"/>
      <c r="NC103" s="88">
        <v>1000</v>
      </c>
      <c r="ND103" s="63">
        <v>1000</v>
      </c>
      <c r="NE103" s="63">
        <v>135.66</v>
      </c>
      <c r="NF103" s="187">
        <v>135.66</v>
      </c>
      <c r="NG103" s="88"/>
      <c r="NH103" s="63"/>
      <c r="NI103" s="63"/>
      <c r="NJ103" s="187"/>
      <c r="NK103" s="88"/>
      <c r="NL103" s="63"/>
      <c r="NM103" s="63"/>
      <c r="NN103" s="187"/>
      <c r="NO103" s="88"/>
      <c r="NP103" s="63"/>
      <c r="NQ103" s="63"/>
      <c r="NR103" s="187"/>
      <c r="NS103" s="88"/>
      <c r="NT103" s="63"/>
      <c r="NU103" s="63"/>
      <c r="NV103" s="187"/>
      <c r="NW103" s="88"/>
      <c r="NX103" s="63"/>
      <c r="NY103" s="63"/>
      <c r="NZ103" s="187"/>
      <c r="OA103" s="88"/>
      <c r="OB103" s="63"/>
      <c r="OC103" s="63"/>
      <c r="OD103" s="63"/>
      <c r="OE103" s="88"/>
      <c r="OF103" s="63"/>
      <c r="OG103" s="63"/>
      <c r="OH103" s="63"/>
      <c r="OI103" s="88"/>
      <c r="OJ103" s="63"/>
      <c r="OK103" s="63"/>
      <c r="OL103" s="63"/>
      <c r="OM103" s="88"/>
      <c r="ON103" s="63"/>
      <c r="OO103" s="63"/>
      <c r="OP103" s="63"/>
      <c r="OQ103" s="198"/>
      <c r="OR103" s="63"/>
      <c r="OS103" s="63"/>
      <c r="OT103" s="63"/>
      <c r="OU103" s="88"/>
      <c r="OV103" s="63"/>
      <c r="OW103" s="63"/>
      <c r="OX103" s="63"/>
      <c r="OY103" s="198"/>
      <c r="OZ103" s="63"/>
      <c r="PA103" s="63"/>
      <c r="PB103" s="63"/>
      <c r="PC103" s="88"/>
      <c r="PD103" s="63"/>
      <c r="PE103" s="63"/>
      <c r="PF103" s="63"/>
      <c r="PG103" s="198"/>
      <c r="PH103" s="63"/>
      <c r="PI103" s="63"/>
      <c r="PJ103" s="63"/>
      <c r="PK103" s="88"/>
      <c r="PL103" s="63"/>
      <c r="PM103" s="63"/>
      <c r="PN103" s="63"/>
      <c r="PO103" s="198"/>
      <c r="PP103" s="63"/>
      <c r="PQ103" s="63"/>
      <c r="PR103" s="63"/>
      <c r="PS103" s="88"/>
      <c r="PT103" s="63"/>
      <c r="PU103" s="63"/>
      <c r="PV103" s="63"/>
      <c r="PW103" s="198"/>
      <c r="PX103" s="63"/>
      <c r="PY103" s="63"/>
      <c r="PZ103" s="63"/>
      <c r="QA103" s="88"/>
      <c r="QB103" s="63"/>
      <c r="QC103" s="63"/>
      <c r="QD103" s="63"/>
      <c r="QE103" s="198"/>
      <c r="QF103" s="63"/>
      <c r="QG103" s="63"/>
      <c r="QH103" s="63"/>
      <c r="QI103" s="88"/>
      <c r="QJ103" s="63"/>
      <c r="QK103" s="63"/>
      <c r="QL103" s="63"/>
      <c r="QM103" s="198"/>
      <c r="QN103" s="63"/>
      <c r="QO103" s="63"/>
      <c r="QP103" s="63"/>
      <c r="QQ103" s="198"/>
      <c r="QR103" s="63"/>
      <c r="QS103" s="63"/>
      <c r="QT103" s="63"/>
      <c r="QU103" s="198"/>
      <c r="QV103" s="63"/>
      <c r="QW103" s="63"/>
      <c r="QX103" s="63"/>
      <c r="QY103" s="198"/>
      <c r="QZ103" s="63">
        <v>900</v>
      </c>
      <c r="RA103" s="63">
        <v>49.36</v>
      </c>
      <c r="RB103" s="63"/>
      <c r="RC103" s="88">
        <v>9200</v>
      </c>
      <c r="RD103" s="63">
        <v>1500</v>
      </c>
      <c r="RE103" s="63">
        <v>5148.1400000000003</v>
      </c>
      <c r="RF103" s="63">
        <v>5415.85</v>
      </c>
      <c r="RG103" s="198"/>
      <c r="RH103" s="63"/>
      <c r="RI103" s="63"/>
      <c r="RJ103" s="63"/>
      <c r="RK103" s="88"/>
      <c r="RL103" s="63"/>
      <c r="RM103" s="63"/>
      <c r="RN103" s="63"/>
      <c r="RO103" s="198"/>
      <c r="RP103" s="63"/>
      <c r="RQ103" s="63"/>
      <c r="RR103" s="63"/>
      <c r="RS103" s="198"/>
      <c r="RT103" s="63"/>
      <c r="RU103" s="63"/>
      <c r="RV103" s="63"/>
      <c r="RW103" s="63"/>
      <c r="RX103" s="63"/>
      <c r="RY103" s="63"/>
      <c r="RZ103" s="63"/>
      <c r="SA103" s="88"/>
      <c r="SB103" s="63"/>
      <c r="SC103" s="63"/>
      <c r="SD103" s="63"/>
      <c r="SE103" s="198"/>
      <c r="SF103" s="63"/>
      <c r="SG103" s="63"/>
      <c r="SH103" s="63"/>
      <c r="SI103" s="198"/>
      <c r="SJ103" s="63"/>
      <c r="SK103" s="63"/>
      <c r="SL103" s="63"/>
      <c r="SM103" s="198"/>
      <c r="SN103" s="63"/>
      <c r="SO103" s="63"/>
      <c r="SP103" s="63"/>
      <c r="SQ103" s="198"/>
      <c r="SR103" s="63"/>
      <c r="SS103" s="63"/>
      <c r="ST103" s="63"/>
      <c r="SU103" s="198"/>
      <c r="SV103" s="63"/>
      <c r="SW103" s="63"/>
      <c r="SX103" s="63"/>
      <c r="SY103" s="198"/>
      <c r="SZ103" s="63"/>
      <c r="TA103" s="63"/>
      <c r="TB103" s="198"/>
      <c r="TC103" s="198"/>
      <c r="TD103" s="63"/>
      <c r="TE103" s="63"/>
      <c r="TF103" s="63"/>
      <c r="TG103" s="198">
        <v>9000</v>
      </c>
      <c r="TH103" s="63">
        <v>7100</v>
      </c>
      <c r="TI103" s="63">
        <v>5141.26</v>
      </c>
      <c r="TJ103" s="89">
        <v>5445.11</v>
      </c>
      <c r="TK103" s="198"/>
      <c r="TL103" s="63"/>
      <c r="TM103" s="63"/>
      <c r="TN103" s="89"/>
      <c r="TO103" s="198"/>
      <c r="TP103" s="63"/>
      <c r="TQ103" s="63"/>
      <c r="TR103" s="89"/>
      <c r="TS103" s="267"/>
      <c r="TT103" s="267"/>
      <c r="TU103" s="267"/>
      <c r="TV103" s="267"/>
      <c r="TW103" s="267"/>
      <c r="TX103" s="267"/>
      <c r="TY103" s="267"/>
      <c r="TZ103" s="240"/>
    </row>
    <row r="104" spans="1:546" outlineLevel="2" x14ac:dyDescent="0.2">
      <c r="A104" s="101" t="s">
        <v>452</v>
      </c>
      <c r="B104" s="102" t="s">
        <v>453</v>
      </c>
      <c r="C104" s="186">
        <f t="shared" si="2546"/>
        <v>2250</v>
      </c>
      <c r="D104" s="186">
        <f t="shared" si="2547"/>
        <v>3360</v>
      </c>
      <c r="E104" s="186">
        <f t="shared" si="2548"/>
        <v>4042.71</v>
      </c>
      <c r="F104" s="186">
        <f t="shared" si="2549"/>
        <v>4189.59</v>
      </c>
      <c r="G104" s="88"/>
      <c r="H104" s="63"/>
      <c r="I104" s="63"/>
      <c r="J104" s="63"/>
      <c r="K104" s="88">
        <v>1600</v>
      </c>
      <c r="L104" s="63"/>
      <c r="M104" s="63">
        <v>2959.1</v>
      </c>
      <c r="N104" s="63">
        <v>3008.67</v>
      </c>
      <c r="O104" s="88"/>
      <c r="P104" s="63"/>
      <c r="Q104" s="63">
        <v>34</v>
      </c>
      <c r="R104" s="63">
        <v>34</v>
      </c>
      <c r="S104" s="88"/>
      <c r="T104" s="63"/>
      <c r="U104" s="63"/>
      <c r="V104" s="63"/>
      <c r="W104" s="88"/>
      <c r="X104" s="63"/>
      <c r="Y104" s="63"/>
      <c r="Z104" s="63"/>
      <c r="AA104" s="88"/>
      <c r="AB104" s="63"/>
      <c r="AC104" s="63"/>
      <c r="AD104" s="63"/>
      <c r="AE104" s="88"/>
      <c r="AF104" s="63"/>
      <c r="AG104" s="63"/>
      <c r="AH104" s="63"/>
      <c r="AI104" s="88"/>
      <c r="AJ104" s="63"/>
      <c r="AK104" s="63"/>
      <c r="AL104" s="63"/>
      <c r="AM104" s="88"/>
      <c r="AN104" s="63"/>
      <c r="AO104" s="63"/>
      <c r="AP104" s="63"/>
      <c r="AQ104" s="88"/>
      <c r="AR104" s="63"/>
      <c r="AS104" s="63"/>
      <c r="AT104" s="63"/>
      <c r="AU104" s="88"/>
      <c r="AV104" s="63"/>
      <c r="AW104" s="63"/>
      <c r="AX104" s="63"/>
      <c r="AY104" s="88"/>
      <c r="AZ104" s="63"/>
      <c r="BA104" s="63"/>
      <c r="BB104" s="63"/>
      <c r="BC104" s="88"/>
      <c r="BD104" s="63"/>
      <c r="BE104" s="63"/>
      <c r="BF104" s="63"/>
      <c r="BG104" s="88"/>
      <c r="BH104" s="63"/>
      <c r="BI104" s="63"/>
      <c r="BJ104" s="63"/>
      <c r="BK104" s="88"/>
      <c r="BL104" s="63"/>
      <c r="BM104" s="63"/>
      <c r="BN104" s="63"/>
      <c r="BO104" s="88"/>
      <c r="BP104" s="63"/>
      <c r="BQ104" s="63"/>
      <c r="BR104" s="63"/>
      <c r="BS104" s="88"/>
      <c r="BT104" s="63"/>
      <c r="BU104" s="63"/>
      <c r="BV104" s="63">
        <v>11.05</v>
      </c>
      <c r="BW104" s="88"/>
      <c r="BX104" s="63"/>
      <c r="BY104" s="63"/>
      <c r="BZ104" s="63"/>
      <c r="CA104" s="88"/>
      <c r="CB104" s="63"/>
      <c r="CC104" s="63"/>
      <c r="CD104" s="63"/>
      <c r="CE104" s="88"/>
      <c r="CF104" s="63"/>
      <c r="CG104" s="63"/>
      <c r="CH104" s="63"/>
      <c r="CI104" s="88"/>
      <c r="CJ104" s="63"/>
      <c r="CK104" s="63"/>
      <c r="CL104" s="63"/>
      <c r="CM104" s="88"/>
      <c r="CN104" s="63"/>
      <c r="CO104" s="63"/>
      <c r="CP104" s="63"/>
      <c r="CQ104" s="88"/>
      <c r="CR104" s="63"/>
      <c r="CS104" s="63"/>
      <c r="CT104" s="63"/>
      <c r="CU104" s="88"/>
      <c r="CV104" s="63"/>
      <c r="CW104" s="63"/>
      <c r="CX104" s="63"/>
      <c r="CY104" s="88">
        <v>300</v>
      </c>
      <c r="CZ104" s="63">
        <v>1510</v>
      </c>
      <c r="DA104" s="63">
        <v>225.09</v>
      </c>
      <c r="DB104" s="63">
        <v>225.09</v>
      </c>
      <c r="DC104" s="88"/>
      <c r="DD104" s="63"/>
      <c r="DE104" s="63"/>
      <c r="DF104" s="63"/>
      <c r="DG104" s="88"/>
      <c r="DH104" s="63"/>
      <c r="DI104" s="63">
        <v>17.559999999999999</v>
      </c>
      <c r="DJ104" s="63">
        <v>17.559999999999999</v>
      </c>
      <c r="DK104" s="88"/>
      <c r="DL104" s="63"/>
      <c r="DM104" s="63"/>
      <c r="DN104" s="63"/>
      <c r="DO104" s="88"/>
      <c r="DP104" s="63"/>
      <c r="DQ104" s="63"/>
      <c r="DR104" s="63"/>
      <c r="DS104" s="88"/>
      <c r="DT104" s="63"/>
      <c r="DU104" s="63"/>
      <c r="DV104" s="63"/>
      <c r="DW104" s="88"/>
      <c r="DX104" s="63"/>
      <c r="DY104" s="63"/>
      <c r="DZ104" s="63"/>
      <c r="EA104" s="88"/>
      <c r="EB104" s="63"/>
      <c r="EC104" s="63"/>
      <c r="ED104" s="63"/>
      <c r="EE104" s="88"/>
      <c r="EF104" s="63"/>
      <c r="EG104" s="63"/>
      <c r="EH104" s="63"/>
      <c r="EI104" s="88"/>
      <c r="EJ104" s="63"/>
      <c r="EK104" s="63">
        <v>129.43</v>
      </c>
      <c r="EL104" s="63">
        <v>129.43</v>
      </c>
      <c r="EM104" s="88"/>
      <c r="EN104" s="63"/>
      <c r="EO104" s="63"/>
      <c r="EP104" s="63"/>
      <c r="EQ104" s="88"/>
      <c r="ER104" s="63"/>
      <c r="ES104" s="63"/>
      <c r="ET104" s="63"/>
      <c r="EU104" s="88"/>
      <c r="EV104" s="63"/>
      <c r="EW104" s="63"/>
      <c r="EX104" s="63"/>
      <c r="EY104" s="88"/>
      <c r="EZ104" s="63"/>
      <c r="FA104" s="63"/>
      <c r="FB104" s="63"/>
      <c r="FC104" s="88"/>
      <c r="FD104" s="63"/>
      <c r="FE104" s="63"/>
      <c r="FF104" s="63"/>
      <c r="FG104" s="88"/>
      <c r="FH104" s="63"/>
      <c r="FI104" s="63">
        <v>322.76</v>
      </c>
      <c r="FJ104" s="63">
        <v>322.76</v>
      </c>
      <c r="FK104" s="88"/>
      <c r="FL104" s="63"/>
      <c r="FM104" s="63"/>
      <c r="FN104" s="63">
        <v>97.31</v>
      </c>
      <c r="FO104" s="88"/>
      <c r="FP104" s="63"/>
      <c r="FQ104" s="63"/>
      <c r="FR104" s="63"/>
      <c r="FS104" s="198"/>
      <c r="FT104" s="63"/>
      <c r="FU104" s="63"/>
      <c r="FV104" s="187"/>
      <c r="FW104" s="88"/>
      <c r="FX104" s="63"/>
      <c r="FY104" s="63"/>
      <c r="FZ104" s="187"/>
      <c r="GA104" s="88"/>
      <c r="GB104" s="63"/>
      <c r="GC104" s="63">
        <v>30</v>
      </c>
      <c r="GD104" s="187">
        <v>30</v>
      </c>
      <c r="GE104" s="88"/>
      <c r="GF104" s="63"/>
      <c r="GG104" s="63"/>
      <c r="GH104" s="187"/>
      <c r="GI104" s="117"/>
      <c r="GJ104" s="63"/>
      <c r="GK104" s="63">
        <v>242.77</v>
      </c>
      <c r="GL104" s="187">
        <v>242.77</v>
      </c>
      <c r="GM104" s="88"/>
      <c r="GN104" s="63"/>
      <c r="GO104" s="63"/>
      <c r="GP104" s="63"/>
      <c r="GQ104" s="88"/>
      <c r="GR104" s="63"/>
      <c r="GS104" s="63"/>
      <c r="GT104" s="63"/>
      <c r="GU104" s="88"/>
      <c r="GV104" s="63"/>
      <c r="GW104" s="63"/>
      <c r="GX104" s="63"/>
      <c r="GY104" s="88"/>
      <c r="GZ104" s="63"/>
      <c r="HA104" s="63"/>
      <c r="HB104" s="63"/>
      <c r="HC104" s="88"/>
      <c r="HD104" s="63"/>
      <c r="HE104" s="63"/>
      <c r="HF104" s="63"/>
      <c r="HG104" s="88"/>
      <c r="HH104" s="63"/>
      <c r="HI104" s="63"/>
      <c r="HJ104" s="63"/>
      <c r="HK104" s="88"/>
      <c r="HL104" s="63"/>
      <c r="HM104" s="63"/>
      <c r="HN104" s="63"/>
      <c r="HO104" s="88"/>
      <c r="HP104" s="63"/>
      <c r="HQ104" s="63"/>
      <c r="HR104" s="63"/>
      <c r="HS104" s="88"/>
      <c r="HT104" s="63"/>
      <c r="HU104" s="63"/>
      <c r="HV104" s="63"/>
      <c r="HW104" s="88"/>
      <c r="HX104" s="63"/>
      <c r="HY104" s="63"/>
      <c r="HZ104" s="63"/>
      <c r="IA104" s="88"/>
      <c r="IB104" s="63"/>
      <c r="IC104" s="63"/>
      <c r="ID104" s="63"/>
      <c r="IE104" s="88"/>
      <c r="IF104" s="63"/>
      <c r="IG104" s="63"/>
      <c r="IH104" s="63"/>
      <c r="II104" s="88"/>
      <c r="IJ104" s="63"/>
      <c r="IK104" s="63"/>
      <c r="IL104" s="63"/>
      <c r="IM104" s="88"/>
      <c r="IN104" s="63"/>
      <c r="IO104" s="63"/>
      <c r="IP104" s="63"/>
      <c r="IQ104" s="88"/>
      <c r="IR104" s="63"/>
      <c r="IS104" s="63"/>
      <c r="IT104" s="63"/>
      <c r="IU104" s="88"/>
      <c r="IV104" s="63"/>
      <c r="IW104" s="63"/>
      <c r="IX104" s="63"/>
      <c r="IY104" s="88"/>
      <c r="IZ104" s="63"/>
      <c r="JA104" s="63"/>
      <c r="JB104" s="63"/>
      <c r="JC104" s="88"/>
      <c r="JD104" s="63"/>
      <c r="JE104" s="63"/>
      <c r="JF104" s="63"/>
      <c r="JG104" s="88"/>
      <c r="JH104" s="63"/>
      <c r="JI104" s="63"/>
      <c r="JJ104" s="63"/>
      <c r="JK104" s="88"/>
      <c r="JL104" s="63"/>
      <c r="JM104" s="63"/>
      <c r="JN104" s="63"/>
      <c r="JO104" s="88"/>
      <c r="JP104" s="63"/>
      <c r="JQ104" s="63"/>
      <c r="JR104" s="63"/>
      <c r="JS104" s="88"/>
      <c r="JT104" s="63"/>
      <c r="JU104" s="63"/>
      <c r="JV104" s="63"/>
      <c r="JW104" s="63"/>
      <c r="JX104" s="63"/>
      <c r="JY104" s="63"/>
      <c r="JZ104" s="63"/>
      <c r="KA104" s="88"/>
      <c r="KB104" s="63"/>
      <c r="KC104" s="63"/>
      <c r="KD104" s="187"/>
      <c r="KE104" s="88"/>
      <c r="KF104" s="63"/>
      <c r="KG104" s="63"/>
      <c r="KH104" s="187"/>
      <c r="KI104" s="88"/>
      <c r="KJ104" s="63"/>
      <c r="KK104" s="63"/>
      <c r="KL104" s="187"/>
      <c r="KM104" s="88"/>
      <c r="KN104" s="63"/>
      <c r="KO104" s="63"/>
      <c r="KP104" s="187"/>
      <c r="KQ104" s="88"/>
      <c r="KR104" s="63"/>
      <c r="KS104" s="63"/>
      <c r="KT104" s="187"/>
      <c r="KU104" s="88"/>
      <c r="KV104" s="63"/>
      <c r="KW104" s="63"/>
      <c r="KX104" s="187"/>
      <c r="KY104" s="88"/>
      <c r="KZ104" s="63"/>
      <c r="LA104" s="63"/>
      <c r="LB104" s="187"/>
      <c r="LC104" s="88"/>
      <c r="LD104" s="63"/>
      <c r="LE104" s="63"/>
      <c r="LF104" s="187"/>
      <c r="LG104" s="88"/>
      <c r="LH104" s="63"/>
      <c r="LI104" s="63">
        <v>11.05</v>
      </c>
      <c r="LJ104" s="187">
        <v>0</v>
      </c>
      <c r="LK104" s="88"/>
      <c r="LL104" s="63"/>
      <c r="LM104" s="63"/>
      <c r="LN104" s="187"/>
      <c r="LO104" s="88"/>
      <c r="LP104" s="63"/>
      <c r="LQ104" s="63"/>
      <c r="LR104" s="187"/>
      <c r="LS104" s="88"/>
      <c r="LT104" s="63"/>
      <c r="LU104" s="63"/>
      <c r="LV104" s="187"/>
      <c r="LW104" s="88"/>
      <c r="LX104" s="63"/>
      <c r="LY104" s="63"/>
      <c r="LZ104" s="187"/>
      <c r="MA104" s="88"/>
      <c r="MB104" s="63"/>
      <c r="MC104" s="63"/>
      <c r="MD104" s="187"/>
      <c r="ME104" s="88"/>
      <c r="MF104" s="63"/>
      <c r="MG104" s="63"/>
      <c r="MH104" s="187"/>
      <c r="MI104" s="88"/>
      <c r="MJ104" s="63"/>
      <c r="MK104" s="63"/>
      <c r="ML104" s="187"/>
      <c r="MM104" s="88"/>
      <c r="MN104" s="63"/>
      <c r="MO104" s="63"/>
      <c r="MP104" s="187"/>
      <c r="MQ104" s="88"/>
      <c r="MR104" s="63"/>
      <c r="MS104" s="63"/>
      <c r="MT104" s="187"/>
      <c r="MU104" s="88"/>
      <c r="MV104" s="63"/>
      <c r="MW104" s="63"/>
      <c r="MX104" s="187"/>
      <c r="MY104" s="88"/>
      <c r="MZ104" s="63"/>
      <c r="NA104" s="63"/>
      <c r="NB104" s="187"/>
      <c r="NC104" s="88"/>
      <c r="ND104" s="63"/>
      <c r="NE104" s="63">
        <v>5.8</v>
      </c>
      <c r="NF104" s="187">
        <v>5.8</v>
      </c>
      <c r="NG104" s="88"/>
      <c r="NH104" s="63"/>
      <c r="NI104" s="63"/>
      <c r="NJ104" s="187"/>
      <c r="NK104" s="88"/>
      <c r="NL104" s="63"/>
      <c r="NM104" s="63"/>
      <c r="NN104" s="187"/>
      <c r="NO104" s="88"/>
      <c r="NP104" s="63"/>
      <c r="NQ104" s="63"/>
      <c r="NR104" s="187"/>
      <c r="NS104" s="88"/>
      <c r="NT104" s="63"/>
      <c r="NU104" s="63"/>
      <c r="NV104" s="187"/>
      <c r="NW104" s="88"/>
      <c r="NX104" s="63"/>
      <c r="NY104" s="63"/>
      <c r="NZ104" s="187"/>
      <c r="OA104" s="88"/>
      <c r="OB104" s="63"/>
      <c r="OC104" s="63"/>
      <c r="OD104" s="63"/>
      <c r="OE104" s="88"/>
      <c r="OF104" s="63"/>
      <c r="OG104" s="63"/>
      <c r="OH104" s="63"/>
      <c r="OI104" s="88"/>
      <c r="OJ104" s="63"/>
      <c r="OK104" s="63"/>
      <c r="OL104" s="63"/>
      <c r="OM104" s="88"/>
      <c r="ON104" s="63"/>
      <c r="OO104" s="63"/>
      <c r="OP104" s="63"/>
      <c r="OQ104" s="198"/>
      <c r="OR104" s="63"/>
      <c r="OS104" s="63"/>
      <c r="OT104" s="63"/>
      <c r="OU104" s="88"/>
      <c r="OV104" s="63"/>
      <c r="OW104" s="63"/>
      <c r="OX104" s="63"/>
      <c r="OY104" s="198"/>
      <c r="OZ104" s="63"/>
      <c r="PA104" s="63"/>
      <c r="PB104" s="63"/>
      <c r="PC104" s="88"/>
      <c r="PD104" s="63"/>
      <c r="PE104" s="63"/>
      <c r="PF104" s="63"/>
      <c r="PG104" s="198"/>
      <c r="PH104" s="63"/>
      <c r="PI104" s="63"/>
      <c r="PJ104" s="63"/>
      <c r="PK104" s="88"/>
      <c r="PL104" s="63"/>
      <c r="PM104" s="63"/>
      <c r="PN104" s="63"/>
      <c r="PO104" s="198"/>
      <c r="PP104" s="63"/>
      <c r="PQ104" s="63"/>
      <c r="PR104" s="63"/>
      <c r="PS104" s="88"/>
      <c r="PT104" s="63"/>
      <c r="PU104" s="63"/>
      <c r="PV104" s="63"/>
      <c r="PW104" s="198"/>
      <c r="PX104" s="63"/>
      <c r="PY104" s="63"/>
      <c r="PZ104" s="63"/>
      <c r="QA104" s="88"/>
      <c r="QB104" s="63"/>
      <c r="QC104" s="63"/>
      <c r="QD104" s="63"/>
      <c r="QE104" s="198"/>
      <c r="QF104" s="63"/>
      <c r="QG104" s="63"/>
      <c r="QH104" s="63"/>
      <c r="QI104" s="88"/>
      <c r="QJ104" s="63"/>
      <c r="QK104" s="63"/>
      <c r="QL104" s="63"/>
      <c r="QM104" s="198"/>
      <c r="QN104" s="63"/>
      <c r="QO104" s="63"/>
      <c r="QP104" s="63"/>
      <c r="QQ104" s="198"/>
      <c r="QR104" s="63"/>
      <c r="QS104" s="63"/>
      <c r="QT104" s="63"/>
      <c r="QU104" s="198"/>
      <c r="QV104" s="63"/>
      <c r="QW104" s="63"/>
      <c r="QX104" s="63"/>
      <c r="QY104" s="198"/>
      <c r="QZ104" s="63"/>
      <c r="RA104" s="63"/>
      <c r="RB104" s="63"/>
      <c r="RC104" s="88">
        <v>150</v>
      </c>
      <c r="RD104" s="63">
        <v>1150</v>
      </c>
      <c r="RE104" s="63">
        <v>65.150000000000006</v>
      </c>
      <c r="RF104" s="63">
        <v>65.150000000000006</v>
      </c>
      <c r="RG104" s="198"/>
      <c r="RH104" s="63"/>
      <c r="RI104" s="63"/>
      <c r="RJ104" s="63"/>
      <c r="RK104" s="88"/>
      <c r="RL104" s="63"/>
      <c r="RM104" s="63"/>
      <c r="RN104" s="63"/>
      <c r="RO104" s="198"/>
      <c r="RP104" s="63"/>
      <c r="RQ104" s="63"/>
      <c r="RR104" s="63"/>
      <c r="RS104" s="198"/>
      <c r="RT104" s="63"/>
      <c r="RU104" s="63"/>
      <c r="RV104" s="63"/>
      <c r="RW104" s="63"/>
      <c r="RX104" s="63"/>
      <c r="RY104" s="63"/>
      <c r="RZ104" s="63"/>
      <c r="SA104" s="88"/>
      <c r="SB104" s="63"/>
      <c r="SC104" s="63"/>
      <c r="SD104" s="63"/>
      <c r="SE104" s="198"/>
      <c r="SF104" s="63"/>
      <c r="SG104" s="63"/>
      <c r="SH104" s="63"/>
      <c r="SI104" s="198"/>
      <c r="SJ104" s="63"/>
      <c r="SK104" s="63"/>
      <c r="SL104" s="63"/>
      <c r="SM104" s="198"/>
      <c r="SN104" s="63"/>
      <c r="SO104" s="63"/>
      <c r="SP104" s="63"/>
      <c r="SQ104" s="198"/>
      <c r="SR104" s="63"/>
      <c r="SS104" s="63"/>
      <c r="ST104" s="63"/>
      <c r="SU104" s="198"/>
      <c r="SV104" s="63"/>
      <c r="SW104" s="63"/>
      <c r="SX104" s="63"/>
      <c r="SY104" s="198"/>
      <c r="SZ104" s="63"/>
      <c r="TA104" s="63"/>
      <c r="TB104" s="198"/>
      <c r="TC104" s="198"/>
      <c r="TD104" s="63"/>
      <c r="TE104" s="63"/>
      <c r="TF104" s="63"/>
      <c r="TG104" s="198">
        <v>200</v>
      </c>
      <c r="TH104" s="63">
        <v>700</v>
      </c>
      <c r="TI104" s="63">
        <v>0</v>
      </c>
      <c r="TJ104" s="89"/>
      <c r="TK104" s="198"/>
      <c r="TL104" s="63"/>
      <c r="TM104" s="63"/>
      <c r="TN104" s="89"/>
      <c r="TO104" s="198"/>
      <c r="TP104" s="63"/>
      <c r="TQ104" s="63"/>
      <c r="TR104" s="89"/>
      <c r="TS104" s="267"/>
      <c r="TT104" s="267"/>
      <c r="TU104" s="267"/>
      <c r="TV104" s="267"/>
      <c r="TW104" s="267"/>
      <c r="TX104" s="267"/>
      <c r="TY104" s="267"/>
    </row>
    <row r="105" spans="1:546" outlineLevel="2" x14ac:dyDescent="0.2">
      <c r="A105" s="101" t="s">
        <v>454</v>
      </c>
      <c r="B105" s="102" t="s">
        <v>455</v>
      </c>
      <c r="C105" s="186">
        <f t="shared" si="2546"/>
        <v>14400</v>
      </c>
      <c r="D105" s="186">
        <f t="shared" si="2547"/>
        <v>18380</v>
      </c>
      <c r="E105" s="186">
        <f t="shared" si="2548"/>
        <v>13178.669999999998</v>
      </c>
      <c r="F105" s="186">
        <f t="shared" si="2549"/>
        <v>12422.379999999997</v>
      </c>
      <c r="G105" s="88"/>
      <c r="H105" s="63"/>
      <c r="I105" s="63"/>
      <c r="J105" s="63"/>
      <c r="K105" s="88">
        <v>2600</v>
      </c>
      <c r="L105" s="63">
        <v>5100</v>
      </c>
      <c r="M105" s="63">
        <v>4214.83</v>
      </c>
      <c r="N105" s="63">
        <v>3678.63</v>
      </c>
      <c r="O105" s="88"/>
      <c r="P105" s="63"/>
      <c r="Q105" s="63"/>
      <c r="R105" s="63"/>
      <c r="S105" s="88"/>
      <c r="T105" s="63"/>
      <c r="U105" s="63"/>
      <c r="V105" s="63"/>
      <c r="W105" s="88"/>
      <c r="X105" s="63"/>
      <c r="Y105" s="63"/>
      <c r="Z105" s="63"/>
      <c r="AA105" s="88"/>
      <c r="AB105" s="63"/>
      <c r="AC105" s="63"/>
      <c r="AD105" s="63"/>
      <c r="AE105" s="88"/>
      <c r="AF105" s="63"/>
      <c r="AG105" s="63"/>
      <c r="AH105" s="63"/>
      <c r="AI105" s="88"/>
      <c r="AJ105" s="63"/>
      <c r="AK105" s="63"/>
      <c r="AL105" s="63"/>
      <c r="AM105" s="88"/>
      <c r="AN105" s="63"/>
      <c r="AO105" s="63"/>
      <c r="AP105" s="63"/>
      <c r="AQ105" s="88"/>
      <c r="AR105" s="63"/>
      <c r="AS105" s="63"/>
      <c r="AT105" s="63"/>
      <c r="AU105" s="88"/>
      <c r="AV105" s="63"/>
      <c r="AW105" s="63"/>
      <c r="AX105" s="63"/>
      <c r="AY105" s="88"/>
      <c r="AZ105" s="63"/>
      <c r="BA105" s="63"/>
      <c r="BB105" s="63"/>
      <c r="BC105" s="88"/>
      <c r="BD105" s="63"/>
      <c r="BE105" s="63"/>
      <c r="BF105" s="63"/>
      <c r="BG105" s="88"/>
      <c r="BH105" s="63"/>
      <c r="BI105" s="63"/>
      <c r="BJ105" s="63"/>
      <c r="BK105" s="88"/>
      <c r="BL105" s="63"/>
      <c r="BM105" s="63"/>
      <c r="BN105" s="63"/>
      <c r="BO105" s="88"/>
      <c r="BP105" s="63"/>
      <c r="BQ105" s="63"/>
      <c r="BR105" s="63"/>
      <c r="BS105" s="88"/>
      <c r="BT105" s="63"/>
      <c r="BU105" s="63"/>
      <c r="BV105" s="63"/>
      <c r="BW105" s="88"/>
      <c r="BX105" s="63"/>
      <c r="BY105" s="63"/>
      <c r="BZ105" s="63"/>
      <c r="CA105" s="88"/>
      <c r="CB105" s="63"/>
      <c r="CC105" s="63"/>
      <c r="CD105" s="63"/>
      <c r="CE105" s="88"/>
      <c r="CF105" s="63"/>
      <c r="CG105" s="63"/>
      <c r="CH105" s="63"/>
      <c r="CI105" s="88"/>
      <c r="CJ105" s="63"/>
      <c r="CK105" s="63"/>
      <c r="CL105" s="63"/>
      <c r="CM105" s="88"/>
      <c r="CN105" s="63"/>
      <c r="CO105" s="63"/>
      <c r="CP105" s="63"/>
      <c r="CQ105" s="88"/>
      <c r="CR105" s="63"/>
      <c r="CS105" s="63"/>
      <c r="CT105" s="63"/>
      <c r="CU105" s="88"/>
      <c r="CV105" s="63"/>
      <c r="CW105" s="63"/>
      <c r="CX105" s="63"/>
      <c r="CY105" s="88">
        <v>600</v>
      </c>
      <c r="CZ105" s="63"/>
      <c r="DA105" s="63"/>
      <c r="DB105" s="63"/>
      <c r="DC105" s="88"/>
      <c r="DD105" s="63"/>
      <c r="DE105" s="63"/>
      <c r="DF105" s="63"/>
      <c r="DG105" s="88">
        <v>1000</v>
      </c>
      <c r="DH105" s="63"/>
      <c r="DI105" s="63">
        <v>0</v>
      </c>
      <c r="DJ105" s="63">
        <v>8.1999999999999993</v>
      </c>
      <c r="DK105" s="88"/>
      <c r="DL105" s="63"/>
      <c r="DM105" s="63"/>
      <c r="DN105" s="63"/>
      <c r="DO105" s="88"/>
      <c r="DP105" s="63"/>
      <c r="DQ105" s="63"/>
      <c r="DR105" s="63"/>
      <c r="DS105" s="88"/>
      <c r="DT105" s="63"/>
      <c r="DU105" s="63"/>
      <c r="DV105" s="63"/>
      <c r="DW105" s="88"/>
      <c r="DX105" s="63"/>
      <c r="DY105" s="63"/>
      <c r="DZ105" s="63"/>
      <c r="EA105" s="88"/>
      <c r="EB105" s="63"/>
      <c r="EC105" s="63"/>
      <c r="ED105" s="63"/>
      <c r="EE105" s="88"/>
      <c r="EF105" s="63"/>
      <c r="EG105" s="63"/>
      <c r="EH105" s="63"/>
      <c r="EI105" s="88">
        <v>3500</v>
      </c>
      <c r="EJ105" s="63">
        <v>3000</v>
      </c>
      <c r="EK105" s="63">
        <v>2009.06</v>
      </c>
      <c r="EL105" s="63">
        <v>1965.86</v>
      </c>
      <c r="EM105" s="88"/>
      <c r="EN105" s="63"/>
      <c r="EO105" s="63"/>
      <c r="EP105" s="63"/>
      <c r="EQ105" s="88"/>
      <c r="ER105" s="63"/>
      <c r="ES105" s="63"/>
      <c r="ET105" s="63"/>
      <c r="EU105" s="88"/>
      <c r="EV105" s="63"/>
      <c r="EW105" s="63"/>
      <c r="EX105" s="63"/>
      <c r="EY105" s="88"/>
      <c r="EZ105" s="63"/>
      <c r="FA105" s="63"/>
      <c r="FB105" s="63"/>
      <c r="FC105" s="88"/>
      <c r="FD105" s="63"/>
      <c r="FE105" s="63"/>
      <c r="FF105" s="63"/>
      <c r="FG105" s="88"/>
      <c r="FH105" s="63"/>
      <c r="FI105" s="63"/>
      <c r="FJ105" s="63"/>
      <c r="FK105" s="88"/>
      <c r="FL105" s="63"/>
      <c r="FM105" s="63"/>
      <c r="FN105" s="63"/>
      <c r="FO105" s="88"/>
      <c r="FP105" s="63"/>
      <c r="FQ105" s="63"/>
      <c r="FR105" s="63"/>
      <c r="FS105" s="198"/>
      <c r="FT105" s="63"/>
      <c r="FU105" s="63"/>
      <c r="FV105" s="187"/>
      <c r="FW105" s="88"/>
      <c r="FX105" s="63"/>
      <c r="FY105" s="63"/>
      <c r="FZ105" s="187"/>
      <c r="GA105" s="88"/>
      <c r="GB105" s="63"/>
      <c r="GC105" s="63"/>
      <c r="GD105" s="187"/>
      <c r="GE105" s="88"/>
      <c r="GF105" s="63"/>
      <c r="GG105" s="63"/>
      <c r="GH105" s="187"/>
      <c r="GI105" s="117"/>
      <c r="GJ105" s="63"/>
      <c r="GK105" s="63">
        <v>133.19999999999999</v>
      </c>
      <c r="GL105" s="187">
        <v>133.19999999999999</v>
      </c>
      <c r="GM105" s="88"/>
      <c r="GN105" s="63"/>
      <c r="GO105" s="63"/>
      <c r="GP105" s="63"/>
      <c r="GQ105" s="88"/>
      <c r="GR105" s="63"/>
      <c r="GS105" s="63"/>
      <c r="GT105" s="63"/>
      <c r="GU105" s="88"/>
      <c r="GV105" s="63"/>
      <c r="GW105" s="63"/>
      <c r="GX105" s="63"/>
      <c r="GY105" s="88"/>
      <c r="GZ105" s="63"/>
      <c r="HA105" s="63"/>
      <c r="HB105" s="63"/>
      <c r="HC105" s="88"/>
      <c r="HD105" s="63"/>
      <c r="HE105" s="63"/>
      <c r="HF105" s="63"/>
      <c r="HG105" s="88"/>
      <c r="HH105" s="63"/>
      <c r="HI105" s="63"/>
      <c r="HJ105" s="63"/>
      <c r="HK105" s="88"/>
      <c r="HL105" s="63"/>
      <c r="HM105" s="63"/>
      <c r="HN105" s="63"/>
      <c r="HO105" s="88"/>
      <c r="HP105" s="63"/>
      <c r="HQ105" s="63"/>
      <c r="HR105" s="63"/>
      <c r="HS105" s="88"/>
      <c r="HT105" s="63"/>
      <c r="HU105" s="63"/>
      <c r="HV105" s="63"/>
      <c r="HW105" s="88"/>
      <c r="HX105" s="63"/>
      <c r="HY105" s="63"/>
      <c r="HZ105" s="63"/>
      <c r="IA105" s="88"/>
      <c r="IB105" s="63"/>
      <c r="IC105" s="63"/>
      <c r="ID105" s="63"/>
      <c r="IE105" s="88"/>
      <c r="IF105" s="63"/>
      <c r="IG105" s="63"/>
      <c r="IH105" s="63"/>
      <c r="II105" s="88"/>
      <c r="IJ105" s="63"/>
      <c r="IK105" s="63"/>
      <c r="IL105" s="63"/>
      <c r="IM105" s="88"/>
      <c r="IN105" s="63"/>
      <c r="IO105" s="63"/>
      <c r="IP105" s="63"/>
      <c r="IQ105" s="88"/>
      <c r="IR105" s="63"/>
      <c r="IS105" s="63"/>
      <c r="IT105" s="63"/>
      <c r="IU105" s="88"/>
      <c r="IV105" s="63"/>
      <c r="IW105" s="63"/>
      <c r="IX105" s="63"/>
      <c r="IY105" s="88"/>
      <c r="IZ105" s="63"/>
      <c r="JA105" s="63"/>
      <c r="JB105" s="63"/>
      <c r="JC105" s="88"/>
      <c r="JD105" s="63"/>
      <c r="JE105" s="63"/>
      <c r="JF105" s="63"/>
      <c r="JG105" s="88"/>
      <c r="JH105" s="63"/>
      <c r="JI105" s="63"/>
      <c r="JJ105" s="63"/>
      <c r="JK105" s="88"/>
      <c r="JL105" s="63"/>
      <c r="JM105" s="63"/>
      <c r="JN105" s="63"/>
      <c r="JO105" s="88"/>
      <c r="JP105" s="63"/>
      <c r="JQ105" s="63"/>
      <c r="JR105" s="63"/>
      <c r="JS105" s="88"/>
      <c r="JT105" s="63"/>
      <c r="JU105" s="63"/>
      <c r="JV105" s="63"/>
      <c r="JW105" s="63"/>
      <c r="JX105" s="63"/>
      <c r="JY105" s="63"/>
      <c r="JZ105" s="63"/>
      <c r="KA105" s="88"/>
      <c r="KB105" s="63"/>
      <c r="KC105" s="63"/>
      <c r="KD105" s="187"/>
      <c r="KE105" s="88"/>
      <c r="KF105" s="63"/>
      <c r="KG105" s="63"/>
      <c r="KH105" s="187"/>
      <c r="KI105" s="88"/>
      <c r="KJ105" s="63"/>
      <c r="KK105" s="63"/>
      <c r="KL105" s="187"/>
      <c r="KM105" s="88"/>
      <c r="KN105" s="63"/>
      <c r="KO105" s="63"/>
      <c r="KP105" s="187"/>
      <c r="KQ105" s="88"/>
      <c r="KR105" s="63"/>
      <c r="KS105" s="63"/>
      <c r="KT105" s="187"/>
      <c r="KU105" s="88"/>
      <c r="KV105" s="63"/>
      <c r="KW105" s="63"/>
      <c r="KX105" s="187"/>
      <c r="KY105" s="88"/>
      <c r="KZ105" s="63"/>
      <c r="LA105" s="63"/>
      <c r="LB105" s="187"/>
      <c r="LC105" s="88"/>
      <c r="LD105" s="63"/>
      <c r="LE105" s="63"/>
      <c r="LF105" s="187"/>
      <c r="LG105" s="88">
        <v>1500</v>
      </c>
      <c r="LH105" s="63">
        <v>1500</v>
      </c>
      <c r="LI105" s="63">
        <v>351.15</v>
      </c>
      <c r="LJ105" s="187">
        <v>351.15</v>
      </c>
      <c r="LK105" s="88"/>
      <c r="LL105" s="63"/>
      <c r="LM105" s="63"/>
      <c r="LN105" s="187"/>
      <c r="LO105" s="88"/>
      <c r="LP105" s="63"/>
      <c r="LQ105" s="63"/>
      <c r="LR105" s="187"/>
      <c r="LS105" s="88"/>
      <c r="LT105" s="63"/>
      <c r="LU105" s="63"/>
      <c r="LV105" s="187"/>
      <c r="LW105" s="88"/>
      <c r="LX105" s="63"/>
      <c r="LY105" s="63">
        <v>171.24</v>
      </c>
      <c r="LZ105" s="187"/>
      <c r="MA105" s="88"/>
      <c r="MB105" s="63"/>
      <c r="MC105" s="63"/>
      <c r="MD105" s="187"/>
      <c r="ME105" s="88"/>
      <c r="MF105" s="63"/>
      <c r="MG105" s="63"/>
      <c r="MH105" s="187"/>
      <c r="MI105" s="88"/>
      <c r="MJ105" s="63"/>
      <c r="MK105" s="63"/>
      <c r="ML105" s="187"/>
      <c r="MM105" s="88"/>
      <c r="MN105" s="63"/>
      <c r="MO105" s="63"/>
      <c r="MP105" s="187"/>
      <c r="MQ105" s="88"/>
      <c r="MR105" s="63"/>
      <c r="MS105" s="63"/>
      <c r="MT105" s="187"/>
      <c r="MU105" s="88"/>
      <c r="MV105" s="63"/>
      <c r="MW105" s="63"/>
      <c r="MX105" s="187"/>
      <c r="MY105" s="88"/>
      <c r="MZ105" s="63"/>
      <c r="NA105" s="63"/>
      <c r="NB105" s="187"/>
      <c r="NC105" s="88">
        <v>2000</v>
      </c>
      <c r="ND105" s="63">
        <v>1800</v>
      </c>
      <c r="NE105" s="63">
        <v>2377.9499999999998</v>
      </c>
      <c r="NF105" s="187">
        <v>2377.9499999999998</v>
      </c>
      <c r="NG105" s="88"/>
      <c r="NH105" s="63"/>
      <c r="NI105" s="63"/>
      <c r="NJ105" s="187"/>
      <c r="NK105" s="88"/>
      <c r="NL105" s="63"/>
      <c r="NM105" s="63"/>
      <c r="NN105" s="187"/>
      <c r="NO105" s="88"/>
      <c r="NP105" s="63"/>
      <c r="NQ105" s="63"/>
      <c r="NR105" s="187"/>
      <c r="NS105" s="88"/>
      <c r="NT105" s="63"/>
      <c r="NU105" s="63"/>
      <c r="NV105" s="187"/>
      <c r="NW105" s="88"/>
      <c r="NX105" s="63"/>
      <c r="NY105" s="63"/>
      <c r="NZ105" s="187"/>
      <c r="OA105" s="88"/>
      <c r="OB105" s="63"/>
      <c r="OC105" s="63"/>
      <c r="OD105" s="63"/>
      <c r="OE105" s="88"/>
      <c r="OF105" s="63"/>
      <c r="OG105" s="63"/>
      <c r="OH105" s="63"/>
      <c r="OI105" s="88"/>
      <c r="OJ105" s="63"/>
      <c r="OK105" s="63"/>
      <c r="OL105" s="63"/>
      <c r="OM105" s="88"/>
      <c r="ON105" s="63"/>
      <c r="OO105" s="63"/>
      <c r="OP105" s="63"/>
      <c r="OQ105" s="198"/>
      <c r="OR105" s="63"/>
      <c r="OS105" s="63"/>
      <c r="OT105" s="63"/>
      <c r="OU105" s="88"/>
      <c r="OV105" s="63"/>
      <c r="OW105" s="63"/>
      <c r="OX105" s="63"/>
      <c r="OY105" s="198"/>
      <c r="OZ105" s="63"/>
      <c r="PA105" s="63"/>
      <c r="PB105" s="63"/>
      <c r="PC105" s="88"/>
      <c r="PD105" s="63"/>
      <c r="PE105" s="63"/>
      <c r="PF105" s="63"/>
      <c r="PG105" s="198"/>
      <c r="PH105" s="63"/>
      <c r="PI105" s="63"/>
      <c r="PJ105" s="63"/>
      <c r="PK105" s="88"/>
      <c r="PL105" s="63"/>
      <c r="PM105" s="63"/>
      <c r="PN105" s="63"/>
      <c r="PO105" s="198"/>
      <c r="PP105" s="63"/>
      <c r="PQ105" s="63"/>
      <c r="PR105" s="63"/>
      <c r="PS105" s="88"/>
      <c r="PT105" s="63"/>
      <c r="PU105" s="63"/>
      <c r="PV105" s="63"/>
      <c r="PW105" s="198"/>
      <c r="PX105" s="63"/>
      <c r="PY105" s="63"/>
      <c r="PZ105" s="63"/>
      <c r="QA105" s="88"/>
      <c r="QB105" s="63"/>
      <c r="QC105" s="63"/>
      <c r="QD105" s="63"/>
      <c r="QE105" s="198"/>
      <c r="QF105" s="63"/>
      <c r="QG105" s="63"/>
      <c r="QH105" s="63"/>
      <c r="QI105" s="88"/>
      <c r="QJ105" s="63"/>
      <c r="QK105" s="63"/>
      <c r="QL105" s="63"/>
      <c r="QM105" s="198"/>
      <c r="QN105" s="63"/>
      <c r="QO105" s="63"/>
      <c r="QP105" s="63"/>
      <c r="QQ105" s="198"/>
      <c r="QR105" s="63"/>
      <c r="QS105" s="63"/>
      <c r="QT105" s="63"/>
      <c r="QU105" s="198"/>
      <c r="QV105" s="63"/>
      <c r="QW105" s="63"/>
      <c r="QX105" s="63"/>
      <c r="QY105" s="198"/>
      <c r="QZ105" s="63">
        <v>800</v>
      </c>
      <c r="RA105" s="63">
        <v>0</v>
      </c>
      <c r="RB105" s="63">
        <v>0</v>
      </c>
      <c r="RC105" s="88">
        <v>1200</v>
      </c>
      <c r="RD105" s="63"/>
      <c r="RE105" s="63">
        <v>2024.92</v>
      </c>
      <c r="RF105" s="63">
        <v>2024.92</v>
      </c>
      <c r="RG105" s="198"/>
      <c r="RH105" s="63"/>
      <c r="RI105" s="63"/>
      <c r="RJ105" s="63"/>
      <c r="RK105" s="88"/>
      <c r="RL105" s="63"/>
      <c r="RM105" s="63"/>
      <c r="RN105" s="63"/>
      <c r="RO105" s="198"/>
      <c r="RP105" s="63"/>
      <c r="RQ105" s="63"/>
      <c r="RR105" s="63"/>
      <c r="RS105" s="198"/>
      <c r="RT105" s="63"/>
      <c r="RU105" s="63"/>
      <c r="RV105" s="63"/>
      <c r="RW105" s="63"/>
      <c r="RX105" s="63"/>
      <c r="RY105" s="63"/>
      <c r="RZ105" s="63"/>
      <c r="SA105" s="88"/>
      <c r="SB105" s="63"/>
      <c r="SC105" s="63"/>
      <c r="SD105" s="63"/>
      <c r="SE105" s="198"/>
      <c r="SF105" s="63"/>
      <c r="SG105" s="63"/>
      <c r="SH105" s="63"/>
      <c r="SI105" s="198"/>
      <c r="SJ105" s="63"/>
      <c r="SK105" s="63"/>
      <c r="SL105" s="63"/>
      <c r="SM105" s="198"/>
      <c r="SN105" s="63"/>
      <c r="SO105" s="63"/>
      <c r="SP105" s="63"/>
      <c r="SQ105" s="198"/>
      <c r="SR105" s="63"/>
      <c r="SS105" s="63"/>
      <c r="ST105" s="63"/>
      <c r="SU105" s="198"/>
      <c r="SV105" s="63"/>
      <c r="SW105" s="63"/>
      <c r="SX105" s="63"/>
      <c r="SY105" s="198"/>
      <c r="SZ105" s="63"/>
      <c r="TA105" s="63"/>
      <c r="TB105" s="198"/>
      <c r="TC105" s="198"/>
      <c r="TD105" s="63"/>
      <c r="TE105" s="63"/>
      <c r="TF105" s="63"/>
      <c r="TG105" s="198">
        <v>2000</v>
      </c>
      <c r="TH105" s="63">
        <v>6180</v>
      </c>
      <c r="TI105" s="63">
        <v>1896.32</v>
      </c>
      <c r="TJ105" s="89">
        <v>1882.47</v>
      </c>
      <c r="TK105" s="198"/>
      <c r="TL105" s="63"/>
      <c r="TM105" s="63"/>
      <c r="TN105" s="89"/>
      <c r="TO105" s="198"/>
      <c r="TP105" s="63"/>
      <c r="TQ105" s="63"/>
      <c r="TR105" s="89"/>
      <c r="TS105" s="267"/>
      <c r="TT105" s="267"/>
      <c r="TU105" s="267"/>
      <c r="TV105" s="267"/>
      <c r="TW105" s="267"/>
      <c r="TX105" s="267"/>
      <c r="TY105" s="267"/>
    </row>
    <row r="106" spans="1:546" outlineLevel="2" x14ac:dyDescent="0.2">
      <c r="A106" s="101" t="s">
        <v>456</v>
      </c>
      <c r="B106" s="102" t="s">
        <v>457</v>
      </c>
      <c r="C106" s="186">
        <f t="shared" si="2546"/>
        <v>10120</v>
      </c>
      <c r="D106" s="186">
        <f t="shared" si="2547"/>
        <v>7447</v>
      </c>
      <c r="E106" s="186">
        <f t="shared" si="2548"/>
        <v>7270.7800000000007</v>
      </c>
      <c r="F106" s="186">
        <f t="shared" si="2549"/>
        <v>7550.7800000000007</v>
      </c>
      <c r="G106" s="88"/>
      <c r="H106" s="63"/>
      <c r="I106" s="63"/>
      <c r="J106" s="63"/>
      <c r="K106" s="88">
        <v>1700</v>
      </c>
      <c r="L106" s="63">
        <v>3330</v>
      </c>
      <c r="M106" s="63">
        <v>2237.0700000000002</v>
      </c>
      <c r="N106" s="63">
        <v>2237.0700000000002</v>
      </c>
      <c r="O106" s="88"/>
      <c r="P106" s="63"/>
      <c r="Q106" s="63"/>
      <c r="R106" s="63"/>
      <c r="S106" s="88"/>
      <c r="T106" s="63"/>
      <c r="U106" s="63"/>
      <c r="V106" s="63"/>
      <c r="W106" s="88"/>
      <c r="X106" s="63"/>
      <c r="Y106" s="63"/>
      <c r="Z106" s="63"/>
      <c r="AA106" s="88"/>
      <c r="AB106" s="63"/>
      <c r="AC106" s="63"/>
      <c r="AD106" s="63"/>
      <c r="AE106" s="88"/>
      <c r="AF106" s="63"/>
      <c r="AG106" s="63"/>
      <c r="AH106" s="63"/>
      <c r="AI106" s="88"/>
      <c r="AJ106" s="63"/>
      <c r="AK106" s="63"/>
      <c r="AL106" s="63"/>
      <c r="AM106" s="88"/>
      <c r="AN106" s="63"/>
      <c r="AO106" s="63"/>
      <c r="AP106" s="63"/>
      <c r="AQ106" s="88"/>
      <c r="AR106" s="63"/>
      <c r="AS106" s="63"/>
      <c r="AT106" s="63"/>
      <c r="AU106" s="88"/>
      <c r="AV106" s="63"/>
      <c r="AW106" s="63"/>
      <c r="AX106" s="63"/>
      <c r="AY106" s="88"/>
      <c r="AZ106" s="63"/>
      <c r="BA106" s="63"/>
      <c r="BB106" s="63"/>
      <c r="BC106" s="88"/>
      <c r="BD106" s="63"/>
      <c r="BE106" s="63"/>
      <c r="BF106" s="63"/>
      <c r="BG106" s="88"/>
      <c r="BH106" s="63"/>
      <c r="BI106" s="63"/>
      <c r="BJ106" s="63"/>
      <c r="BK106" s="88"/>
      <c r="BL106" s="63"/>
      <c r="BM106" s="63"/>
      <c r="BN106" s="63"/>
      <c r="BO106" s="88"/>
      <c r="BP106" s="63"/>
      <c r="BQ106" s="63"/>
      <c r="BR106" s="63"/>
      <c r="BS106" s="88"/>
      <c r="BT106" s="63"/>
      <c r="BU106" s="63"/>
      <c r="BV106" s="63"/>
      <c r="BW106" s="88"/>
      <c r="BX106" s="63"/>
      <c r="BY106" s="63"/>
      <c r="BZ106" s="63"/>
      <c r="CA106" s="88"/>
      <c r="CB106" s="63"/>
      <c r="CC106" s="63"/>
      <c r="CD106" s="63"/>
      <c r="CE106" s="88"/>
      <c r="CF106" s="63"/>
      <c r="CG106" s="63"/>
      <c r="CH106" s="63"/>
      <c r="CI106" s="88"/>
      <c r="CJ106" s="63"/>
      <c r="CK106" s="63"/>
      <c r="CL106" s="63"/>
      <c r="CM106" s="88"/>
      <c r="CN106" s="63"/>
      <c r="CO106" s="63"/>
      <c r="CP106" s="63"/>
      <c r="CQ106" s="88"/>
      <c r="CR106" s="63"/>
      <c r="CS106" s="63"/>
      <c r="CT106" s="63"/>
      <c r="CU106" s="88"/>
      <c r="CV106" s="63"/>
      <c r="CW106" s="63"/>
      <c r="CX106" s="63"/>
      <c r="CY106" s="88">
        <v>500</v>
      </c>
      <c r="CZ106" s="63">
        <v>500</v>
      </c>
      <c r="DA106" s="63">
        <v>489.42</v>
      </c>
      <c r="DB106" s="63">
        <v>489.42</v>
      </c>
      <c r="DC106" s="88"/>
      <c r="DD106" s="63"/>
      <c r="DE106" s="63"/>
      <c r="DF106" s="63"/>
      <c r="DG106" s="88">
        <v>660</v>
      </c>
      <c r="DH106" s="63"/>
      <c r="DI106" s="63"/>
      <c r="DJ106" s="63"/>
      <c r="DK106" s="88"/>
      <c r="DL106" s="63"/>
      <c r="DM106" s="63"/>
      <c r="DN106" s="63"/>
      <c r="DO106" s="88"/>
      <c r="DP106" s="63"/>
      <c r="DQ106" s="63"/>
      <c r="DR106" s="63"/>
      <c r="DS106" s="88"/>
      <c r="DT106" s="63"/>
      <c r="DU106" s="63"/>
      <c r="DV106" s="63"/>
      <c r="DW106" s="88"/>
      <c r="DX106" s="63"/>
      <c r="DY106" s="63"/>
      <c r="DZ106" s="63"/>
      <c r="EA106" s="88"/>
      <c r="EB106" s="63"/>
      <c r="EC106" s="63"/>
      <c r="ED106" s="63"/>
      <c r="EE106" s="88"/>
      <c r="EF106" s="63"/>
      <c r="EG106" s="63"/>
      <c r="EH106" s="63"/>
      <c r="EI106" s="88">
        <v>1500</v>
      </c>
      <c r="EJ106" s="63">
        <v>792</v>
      </c>
      <c r="EK106" s="63">
        <v>1631.1</v>
      </c>
      <c r="EL106" s="63">
        <v>1631.1</v>
      </c>
      <c r="EM106" s="88"/>
      <c r="EN106" s="63"/>
      <c r="EO106" s="63"/>
      <c r="EP106" s="63"/>
      <c r="EQ106" s="88"/>
      <c r="ER106" s="63"/>
      <c r="ES106" s="63"/>
      <c r="ET106" s="63"/>
      <c r="EU106" s="88"/>
      <c r="EV106" s="63"/>
      <c r="EW106" s="63"/>
      <c r="EX106" s="63"/>
      <c r="EY106" s="88"/>
      <c r="EZ106" s="63"/>
      <c r="FA106" s="63"/>
      <c r="FB106" s="63"/>
      <c r="FC106" s="88"/>
      <c r="FD106" s="63"/>
      <c r="FE106" s="63"/>
      <c r="FF106" s="63"/>
      <c r="FG106" s="88"/>
      <c r="FH106" s="63"/>
      <c r="FI106" s="63"/>
      <c r="FJ106" s="63"/>
      <c r="FK106" s="88"/>
      <c r="FL106" s="63"/>
      <c r="FM106" s="63"/>
      <c r="FN106" s="63"/>
      <c r="FO106" s="88"/>
      <c r="FP106" s="63"/>
      <c r="FQ106" s="63"/>
      <c r="FR106" s="63"/>
      <c r="FS106" s="198"/>
      <c r="FT106" s="63"/>
      <c r="FU106" s="63"/>
      <c r="FV106" s="187"/>
      <c r="FW106" s="88"/>
      <c r="FX106" s="63"/>
      <c r="FY106" s="63"/>
      <c r="FZ106" s="187"/>
      <c r="GA106" s="88"/>
      <c r="GB106" s="63"/>
      <c r="GC106" s="63"/>
      <c r="GD106" s="187"/>
      <c r="GE106" s="88"/>
      <c r="GF106" s="63"/>
      <c r="GG106" s="63"/>
      <c r="GH106" s="187"/>
      <c r="GI106" s="117"/>
      <c r="GJ106" s="63"/>
      <c r="GK106" s="63"/>
      <c r="GL106" s="187"/>
      <c r="GM106" s="88"/>
      <c r="GN106" s="63"/>
      <c r="GO106" s="63"/>
      <c r="GP106" s="63"/>
      <c r="GQ106" s="88"/>
      <c r="GR106" s="63"/>
      <c r="GS106" s="63"/>
      <c r="GT106" s="63"/>
      <c r="GU106" s="88"/>
      <c r="GV106" s="63"/>
      <c r="GW106" s="63"/>
      <c r="GX106" s="63"/>
      <c r="GY106" s="88"/>
      <c r="GZ106" s="63"/>
      <c r="HA106" s="63"/>
      <c r="HB106" s="63"/>
      <c r="HC106" s="88"/>
      <c r="HD106" s="63"/>
      <c r="HE106" s="63"/>
      <c r="HF106" s="63"/>
      <c r="HG106" s="88"/>
      <c r="HH106" s="63"/>
      <c r="HI106" s="63"/>
      <c r="HJ106" s="63"/>
      <c r="HK106" s="88"/>
      <c r="HL106" s="63"/>
      <c r="HM106" s="63"/>
      <c r="HN106" s="63"/>
      <c r="HO106" s="88"/>
      <c r="HP106" s="63"/>
      <c r="HQ106" s="63"/>
      <c r="HR106" s="63"/>
      <c r="HS106" s="88"/>
      <c r="HT106" s="63"/>
      <c r="HU106" s="63"/>
      <c r="HV106" s="63"/>
      <c r="HW106" s="88"/>
      <c r="HX106" s="63"/>
      <c r="HY106" s="63"/>
      <c r="HZ106" s="63"/>
      <c r="IA106" s="88"/>
      <c r="IB106" s="63"/>
      <c r="IC106" s="63"/>
      <c r="ID106" s="63"/>
      <c r="IE106" s="88"/>
      <c r="IF106" s="63"/>
      <c r="IG106" s="63"/>
      <c r="IH106" s="63"/>
      <c r="II106" s="88"/>
      <c r="IJ106" s="63"/>
      <c r="IK106" s="63"/>
      <c r="IL106" s="63"/>
      <c r="IM106" s="88"/>
      <c r="IN106" s="63"/>
      <c r="IO106" s="63"/>
      <c r="IP106" s="63"/>
      <c r="IQ106" s="88"/>
      <c r="IR106" s="63"/>
      <c r="IS106" s="63"/>
      <c r="IT106" s="63"/>
      <c r="IU106" s="88"/>
      <c r="IV106" s="63"/>
      <c r="IW106" s="63"/>
      <c r="IX106" s="63"/>
      <c r="IY106" s="88"/>
      <c r="IZ106" s="63"/>
      <c r="JA106" s="63"/>
      <c r="JB106" s="63"/>
      <c r="JC106" s="88"/>
      <c r="JD106" s="63"/>
      <c r="JE106" s="63"/>
      <c r="JF106" s="63"/>
      <c r="JG106" s="88"/>
      <c r="JH106" s="63"/>
      <c r="JI106" s="63"/>
      <c r="JJ106" s="63"/>
      <c r="JK106" s="88"/>
      <c r="JL106" s="63"/>
      <c r="JM106" s="63"/>
      <c r="JN106" s="63"/>
      <c r="JO106" s="88"/>
      <c r="JP106" s="63"/>
      <c r="JQ106" s="63"/>
      <c r="JR106" s="63"/>
      <c r="JS106" s="88"/>
      <c r="JT106" s="63"/>
      <c r="JU106" s="63"/>
      <c r="JV106" s="63"/>
      <c r="JW106" s="63"/>
      <c r="JX106" s="63"/>
      <c r="JY106" s="63"/>
      <c r="JZ106" s="63"/>
      <c r="KA106" s="88"/>
      <c r="KB106" s="63"/>
      <c r="KC106" s="63"/>
      <c r="KD106" s="187"/>
      <c r="KE106" s="88"/>
      <c r="KF106" s="63"/>
      <c r="KG106" s="63"/>
      <c r="KH106" s="187"/>
      <c r="KI106" s="88"/>
      <c r="KJ106" s="63"/>
      <c r="KK106" s="63"/>
      <c r="KL106" s="187"/>
      <c r="KM106" s="88"/>
      <c r="KN106" s="63"/>
      <c r="KO106" s="63"/>
      <c r="KP106" s="187"/>
      <c r="KQ106" s="88"/>
      <c r="KR106" s="63"/>
      <c r="KS106" s="63"/>
      <c r="KT106" s="187"/>
      <c r="KU106" s="88"/>
      <c r="KV106" s="63"/>
      <c r="KW106" s="63"/>
      <c r="KX106" s="187"/>
      <c r="KY106" s="88"/>
      <c r="KZ106" s="63"/>
      <c r="LA106" s="63"/>
      <c r="LB106" s="187"/>
      <c r="LC106" s="88"/>
      <c r="LD106" s="63"/>
      <c r="LE106" s="63"/>
      <c r="LF106" s="187"/>
      <c r="LG106" s="88">
        <v>500</v>
      </c>
      <c r="LH106" s="63">
        <v>500</v>
      </c>
      <c r="LI106" s="63">
        <v>0</v>
      </c>
      <c r="LJ106" s="187">
        <v>0</v>
      </c>
      <c r="LK106" s="88"/>
      <c r="LL106" s="63"/>
      <c r="LM106" s="63"/>
      <c r="LN106" s="187"/>
      <c r="LO106" s="88"/>
      <c r="LP106" s="63"/>
      <c r="LQ106" s="63"/>
      <c r="LR106" s="187"/>
      <c r="LS106" s="88"/>
      <c r="LT106" s="63"/>
      <c r="LU106" s="63"/>
      <c r="LV106" s="187"/>
      <c r="LW106" s="88"/>
      <c r="LX106" s="63"/>
      <c r="LY106" s="63"/>
      <c r="LZ106" s="187"/>
      <c r="MA106" s="88"/>
      <c r="MB106" s="63"/>
      <c r="MC106" s="63"/>
      <c r="MD106" s="187"/>
      <c r="ME106" s="88"/>
      <c r="MF106" s="63"/>
      <c r="MG106" s="63"/>
      <c r="MH106" s="187"/>
      <c r="MI106" s="88"/>
      <c r="MJ106" s="63"/>
      <c r="MK106" s="63"/>
      <c r="ML106" s="187"/>
      <c r="MM106" s="88"/>
      <c r="MN106" s="63"/>
      <c r="MO106" s="63"/>
      <c r="MP106" s="187"/>
      <c r="MQ106" s="88"/>
      <c r="MR106" s="63"/>
      <c r="MS106" s="63"/>
      <c r="MT106" s="187"/>
      <c r="MU106" s="88"/>
      <c r="MV106" s="63"/>
      <c r="MW106" s="63"/>
      <c r="MX106" s="187"/>
      <c r="MY106" s="88"/>
      <c r="MZ106" s="63"/>
      <c r="NA106" s="63"/>
      <c r="NB106" s="187"/>
      <c r="NC106" s="88">
        <v>100</v>
      </c>
      <c r="ND106" s="63">
        <v>100</v>
      </c>
      <c r="NE106" s="63">
        <v>56.2</v>
      </c>
      <c r="NF106" s="187">
        <v>56.2</v>
      </c>
      <c r="NG106" s="88"/>
      <c r="NH106" s="63"/>
      <c r="NI106" s="63"/>
      <c r="NJ106" s="187"/>
      <c r="NK106" s="88"/>
      <c r="NL106" s="63"/>
      <c r="NM106" s="63"/>
      <c r="NN106" s="187"/>
      <c r="NO106" s="88"/>
      <c r="NP106" s="63"/>
      <c r="NQ106" s="63"/>
      <c r="NR106" s="187"/>
      <c r="NS106" s="88"/>
      <c r="NT106" s="63"/>
      <c r="NU106" s="63"/>
      <c r="NV106" s="187"/>
      <c r="NW106" s="88"/>
      <c r="NX106" s="63"/>
      <c r="NY106" s="63"/>
      <c r="NZ106" s="187"/>
      <c r="OA106" s="88"/>
      <c r="OB106" s="63"/>
      <c r="OC106" s="63"/>
      <c r="OD106" s="63"/>
      <c r="OE106" s="88"/>
      <c r="OF106" s="63"/>
      <c r="OG106" s="63"/>
      <c r="OH106" s="63"/>
      <c r="OI106" s="88"/>
      <c r="OJ106" s="63"/>
      <c r="OK106" s="63"/>
      <c r="OL106" s="63"/>
      <c r="OM106" s="88"/>
      <c r="ON106" s="63"/>
      <c r="OO106" s="63"/>
      <c r="OP106" s="63"/>
      <c r="OQ106" s="198"/>
      <c r="OR106" s="63"/>
      <c r="OS106" s="63"/>
      <c r="OT106" s="63"/>
      <c r="OU106" s="88"/>
      <c r="OV106" s="63"/>
      <c r="OW106" s="63"/>
      <c r="OX106" s="63"/>
      <c r="OY106" s="198"/>
      <c r="OZ106" s="63"/>
      <c r="PA106" s="63"/>
      <c r="PB106" s="63"/>
      <c r="PC106" s="88"/>
      <c r="PD106" s="63"/>
      <c r="PE106" s="63"/>
      <c r="PF106" s="63"/>
      <c r="PG106" s="198"/>
      <c r="PH106" s="63"/>
      <c r="PI106" s="63"/>
      <c r="PJ106" s="63"/>
      <c r="PK106" s="88"/>
      <c r="PL106" s="63"/>
      <c r="PM106" s="63"/>
      <c r="PN106" s="63"/>
      <c r="PO106" s="198"/>
      <c r="PP106" s="63"/>
      <c r="PQ106" s="63"/>
      <c r="PR106" s="63"/>
      <c r="PS106" s="88"/>
      <c r="PT106" s="63"/>
      <c r="PU106" s="63"/>
      <c r="PV106" s="63"/>
      <c r="PW106" s="198"/>
      <c r="PX106" s="63"/>
      <c r="PY106" s="63"/>
      <c r="PZ106" s="63"/>
      <c r="QA106" s="88"/>
      <c r="QB106" s="63"/>
      <c r="QC106" s="63"/>
      <c r="QD106" s="63"/>
      <c r="QE106" s="198"/>
      <c r="QF106" s="63"/>
      <c r="QG106" s="63"/>
      <c r="QH106" s="63"/>
      <c r="QI106" s="88"/>
      <c r="QJ106" s="63"/>
      <c r="QK106" s="63"/>
      <c r="QL106" s="63"/>
      <c r="QM106" s="198"/>
      <c r="QN106" s="63"/>
      <c r="QO106" s="63"/>
      <c r="QP106" s="63"/>
      <c r="QQ106" s="198"/>
      <c r="QR106" s="63"/>
      <c r="QS106" s="63"/>
      <c r="QT106" s="63"/>
      <c r="QU106" s="198"/>
      <c r="QV106" s="63"/>
      <c r="QW106" s="63"/>
      <c r="QX106" s="63"/>
      <c r="QY106" s="198"/>
      <c r="QZ106" s="63">
        <v>65</v>
      </c>
      <c r="RA106" s="63">
        <v>0</v>
      </c>
      <c r="RB106" s="63">
        <v>0</v>
      </c>
      <c r="RC106" s="88">
        <v>3060</v>
      </c>
      <c r="RD106" s="63"/>
      <c r="RE106" s="63">
        <v>2275.2600000000002</v>
      </c>
      <c r="RF106" s="63">
        <v>2275.2600000000002</v>
      </c>
      <c r="RG106" s="198"/>
      <c r="RH106" s="63"/>
      <c r="RI106" s="63"/>
      <c r="RJ106" s="63"/>
      <c r="RK106" s="88"/>
      <c r="RL106" s="63"/>
      <c r="RM106" s="63"/>
      <c r="RN106" s="63"/>
      <c r="RO106" s="198"/>
      <c r="RP106" s="63"/>
      <c r="RQ106" s="63"/>
      <c r="RR106" s="63"/>
      <c r="RS106" s="198"/>
      <c r="RT106" s="63"/>
      <c r="RU106" s="63"/>
      <c r="RV106" s="63"/>
      <c r="RW106" s="63"/>
      <c r="RX106" s="63"/>
      <c r="RY106" s="63"/>
      <c r="RZ106" s="63"/>
      <c r="SA106" s="88"/>
      <c r="SB106" s="63"/>
      <c r="SC106" s="63"/>
      <c r="SD106" s="63"/>
      <c r="SE106" s="198"/>
      <c r="SF106" s="63"/>
      <c r="SG106" s="63"/>
      <c r="SH106" s="63"/>
      <c r="SI106" s="198"/>
      <c r="SJ106" s="63"/>
      <c r="SK106" s="63"/>
      <c r="SL106" s="63"/>
      <c r="SM106" s="198"/>
      <c r="SN106" s="63"/>
      <c r="SO106" s="63"/>
      <c r="SP106" s="63"/>
      <c r="SQ106" s="198"/>
      <c r="SR106" s="63"/>
      <c r="SS106" s="63"/>
      <c r="ST106" s="63"/>
      <c r="SU106" s="198"/>
      <c r="SV106" s="63"/>
      <c r="SW106" s="63"/>
      <c r="SX106" s="63"/>
      <c r="SY106" s="198"/>
      <c r="SZ106" s="63"/>
      <c r="TA106" s="63"/>
      <c r="TB106" s="198"/>
      <c r="TC106" s="198"/>
      <c r="TD106" s="63"/>
      <c r="TE106" s="63"/>
      <c r="TF106" s="63"/>
      <c r="TG106" s="198">
        <v>2100</v>
      </c>
      <c r="TH106" s="63">
        <v>2160</v>
      </c>
      <c r="TI106" s="63">
        <v>581.73</v>
      </c>
      <c r="TJ106" s="89">
        <v>861.73</v>
      </c>
      <c r="TK106" s="198"/>
      <c r="TL106" s="63"/>
      <c r="TM106" s="63"/>
      <c r="TN106" s="89"/>
      <c r="TO106" s="198"/>
      <c r="TP106" s="63"/>
      <c r="TQ106" s="63"/>
      <c r="TR106" s="89"/>
      <c r="TS106" s="267"/>
      <c r="TT106" s="267"/>
      <c r="TU106" s="267"/>
      <c r="TV106" s="267"/>
      <c r="TW106" s="267"/>
      <c r="TX106" s="267"/>
      <c r="TY106" s="267"/>
    </row>
    <row r="107" spans="1:546" outlineLevel="2" x14ac:dyDescent="0.2">
      <c r="A107" s="101" t="s">
        <v>458</v>
      </c>
      <c r="B107" s="102" t="s">
        <v>459</v>
      </c>
      <c r="C107" s="186">
        <f t="shared" si="2546"/>
        <v>52278</v>
      </c>
      <c r="D107" s="186">
        <f t="shared" si="2547"/>
        <v>52327</v>
      </c>
      <c r="E107" s="186">
        <f t="shared" si="2548"/>
        <v>44951.720000000008</v>
      </c>
      <c r="F107" s="186">
        <f t="shared" si="2549"/>
        <v>45796.160000000003</v>
      </c>
      <c r="G107" s="88">
        <v>3000</v>
      </c>
      <c r="H107" s="63">
        <v>1500</v>
      </c>
      <c r="I107" s="63">
        <v>3036.25</v>
      </c>
      <c r="J107" s="63">
        <v>3256.25</v>
      </c>
      <c r="K107" s="88">
        <f>12720+1000</f>
        <v>13720</v>
      </c>
      <c r="L107" s="63">
        <v>20810</v>
      </c>
      <c r="M107" s="63">
        <v>21167.11</v>
      </c>
      <c r="N107" s="63">
        <v>21223.11</v>
      </c>
      <c r="O107" s="88"/>
      <c r="P107" s="63"/>
      <c r="Q107" s="63"/>
      <c r="R107" s="63"/>
      <c r="S107" s="88"/>
      <c r="T107" s="63"/>
      <c r="U107" s="63"/>
      <c r="V107" s="63"/>
      <c r="W107" s="88"/>
      <c r="X107" s="63"/>
      <c r="Y107" s="63"/>
      <c r="Z107" s="63"/>
      <c r="AA107" s="88"/>
      <c r="AB107" s="63"/>
      <c r="AC107" s="63"/>
      <c r="AD107" s="63"/>
      <c r="AE107" s="88"/>
      <c r="AF107" s="63"/>
      <c r="AG107" s="63"/>
      <c r="AH107" s="63"/>
      <c r="AI107" s="88"/>
      <c r="AJ107" s="63"/>
      <c r="AK107" s="63"/>
      <c r="AL107" s="63"/>
      <c r="AM107" s="88"/>
      <c r="AN107" s="63"/>
      <c r="AO107" s="63"/>
      <c r="AP107" s="63"/>
      <c r="AQ107" s="88"/>
      <c r="AR107" s="63"/>
      <c r="AS107" s="63"/>
      <c r="AT107" s="63"/>
      <c r="AU107" s="88"/>
      <c r="AV107" s="63"/>
      <c r="AW107" s="63"/>
      <c r="AX107" s="63"/>
      <c r="AY107" s="88"/>
      <c r="AZ107" s="63"/>
      <c r="BA107" s="63"/>
      <c r="BB107" s="63"/>
      <c r="BC107" s="88"/>
      <c r="BD107" s="63"/>
      <c r="BE107" s="63"/>
      <c r="BF107" s="63"/>
      <c r="BG107" s="88"/>
      <c r="BH107" s="63"/>
      <c r="BI107" s="63"/>
      <c r="BJ107" s="63"/>
      <c r="BK107" s="88"/>
      <c r="BL107" s="63"/>
      <c r="BM107" s="63"/>
      <c r="BN107" s="63"/>
      <c r="BO107" s="88"/>
      <c r="BP107" s="63"/>
      <c r="BQ107" s="63"/>
      <c r="BR107" s="63"/>
      <c r="BS107" s="88"/>
      <c r="BT107" s="63"/>
      <c r="BU107" s="63"/>
      <c r="BV107" s="63"/>
      <c r="BW107" s="88"/>
      <c r="BX107" s="63"/>
      <c r="BY107" s="63"/>
      <c r="BZ107" s="63"/>
      <c r="CA107" s="88"/>
      <c r="CB107" s="63"/>
      <c r="CC107" s="63"/>
      <c r="CD107" s="63"/>
      <c r="CE107" s="88"/>
      <c r="CF107" s="63"/>
      <c r="CG107" s="63"/>
      <c r="CH107" s="63"/>
      <c r="CI107" s="88"/>
      <c r="CJ107" s="63"/>
      <c r="CK107" s="63"/>
      <c r="CL107" s="63"/>
      <c r="CM107" s="88"/>
      <c r="CN107" s="63"/>
      <c r="CO107" s="63"/>
      <c r="CP107" s="63"/>
      <c r="CQ107" s="88"/>
      <c r="CR107" s="63"/>
      <c r="CS107" s="63"/>
      <c r="CT107" s="63"/>
      <c r="CU107" s="88"/>
      <c r="CV107" s="63"/>
      <c r="CW107" s="63"/>
      <c r="CX107" s="63"/>
      <c r="CY107" s="88">
        <v>500</v>
      </c>
      <c r="CZ107" s="63"/>
      <c r="DA107" s="63"/>
      <c r="DB107" s="63"/>
      <c r="DC107" s="88"/>
      <c r="DD107" s="63"/>
      <c r="DE107" s="63"/>
      <c r="DF107" s="63"/>
      <c r="DG107" s="88">
        <v>3744</v>
      </c>
      <c r="DH107" s="63"/>
      <c r="DI107" s="63">
        <v>312</v>
      </c>
      <c r="DJ107" s="63">
        <v>312</v>
      </c>
      <c r="DK107" s="88"/>
      <c r="DL107" s="63"/>
      <c r="DM107" s="63"/>
      <c r="DN107" s="63"/>
      <c r="DO107" s="88"/>
      <c r="DP107" s="63"/>
      <c r="DQ107" s="63"/>
      <c r="DR107" s="63"/>
      <c r="DS107" s="88"/>
      <c r="DT107" s="63"/>
      <c r="DU107" s="63"/>
      <c r="DV107" s="63"/>
      <c r="DW107" s="88"/>
      <c r="DX107" s="63"/>
      <c r="DY107" s="63"/>
      <c r="DZ107" s="63"/>
      <c r="EA107" s="88"/>
      <c r="EB107" s="63"/>
      <c r="EC107" s="63"/>
      <c r="ED107" s="63"/>
      <c r="EE107" s="88"/>
      <c r="EF107" s="63"/>
      <c r="EG107" s="63"/>
      <c r="EH107" s="63"/>
      <c r="EI107" s="88">
        <v>4074</v>
      </c>
      <c r="EJ107" s="63">
        <v>4077</v>
      </c>
      <c r="EK107" s="63">
        <v>3955.65</v>
      </c>
      <c r="EL107" s="63">
        <v>3955.65</v>
      </c>
      <c r="EM107" s="88"/>
      <c r="EN107" s="63"/>
      <c r="EO107" s="63"/>
      <c r="EP107" s="63"/>
      <c r="EQ107" s="88"/>
      <c r="ER107" s="63"/>
      <c r="ES107" s="63"/>
      <c r="ET107" s="63"/>
      <c r="EU107" s="88"/>
      <c r="EV107" s="63"/>
      <c r="EW107" s="63"/>
      <c r="EX107" s="63"/>
      <c r="EY107" s="88"/>
      <c r="EZ107" s="63"/>
      <c r="FA107" s="63"/>
      <c r="FB107" s="63"/>
      <c r="FC107" s="88"/>
      <c r="FD107" s="63"/>
      <c r="FE107" s="63"/>
      <c r="FF107" s="63"/>
      <c r="FG107" s="88"/>
      <c r="FH107" s="63"/>
      <c r="FI107" s="63"/>
      <c r="FJ107" s="63"/>
      <c r="FK107" s="88"/>
      <c r="FL107" s="63"/>
      <c r="FM107" s="63"/>
      <c r="FN107" s="63"/>
      <c r="FO107" s="88"/>
      <c r="FP107" s="63"/>
      <c r="FQ107" s="63"/>
      <c r="FR107" s="63"/>
      <c r="FS107" s="198"/>
      <c r="FT107" s="63">
        <v>800</v>
      </c>
      <c r="FU107" s="63"/>
      <c r="FV107" s="187"/>
      <c r="FW107" s="88"/>
      <c r="FX107" s="63">
        <v>2120</v>
      </c>
      <c r="FY107" s="63"/>
      <c r="FZ107" s="187"/>
      <c r="GA107" s="88"/>
      <c r="GB107" s="63"/>
      <c r="GC107" s="63"/>
      <c r="GD107" s="187"/>
      <c r="GE107" s="88"/>
      <c r="GF107" s="63"/>
      <c r="GG107" s="63"/>
      <c r="GH107" s="187"/>
      <c r="GI107" s="117">
        <v>2000</v>
      </c>
      <c r="GJ107" s="63">
        <v>2150</v>
      </c>
      <c r="GK107" s="63">
        <v>1414.1</v>
      </c>
      <c r="GL107" s="187">
        <v>1536.6</v>
      </c>
      <c r="GM107" s="88"/>
      <c r="GN107" s="63"/>
      <c r="GO107" s="63"/>
      <c r="GP107" s="63"/>
      <c r="GQ107" s="88"/>
      <c r="GR107" s="63">
        <v>1400</v>
      </c>
      <c r="GS107" s="63"/>
      <c r="GT107" s="63"/>
      <c r="GU107" s="88"/>
      <c r="GV107" s="63"/>
      <c r="GW107" s="63"/>
      <c r="GX107" s="63"/>
      <c r="GY107" s="88">
        <v>250</v>
      </c>
      <c r="GZ107" s="63">
        <v>200</v>
      </c>
      <c r="HA107" s="63">
        <v>187.5</v>
      </c>
      <c r="HB107" s="63">
        <v>208.5</v>
      </c>
      <c r="HC107" s="88">
        <v>300</v>
      </c>
      <c r="HD107" s="63"/>
      <c r="HE107" s="63">
        <v>292.5</v>
      </c>
      <c r="HF107" s="63">
        <v>292.5</v>
      </c>
      <c r="HG107" s="88"/>
      <c r="HH107" s="63"/>
      <c r="HI107" s="63"/>
      <c r="HJ107" s="63"/>
      <c r="HK107" s="88">
        <v>1500</v>
      </c>
      <c r="HL107" s="63">
        <v>1250</v>
      </c>
      <c r="HM107" s="63">
        <v>981.3</v>
      </c>
      <c r="HN107" s="63">
        <v>1066.3</v>
      </c>
      <c r="HO107" s="88">
        <v>800</v>
      </c>
      <c r="HP107" s="63">
        <v>800</v>
      </c>
      <c r="HQ107" s="63">
        <v>732.75</v>
      </c>
      <c r="HR107" s="63">
        <v>827.25</v>
      </c>
      <c r="HS107" s="88">
        <v>500</v>
      </c>
      <c r="HT107" s="63">
        <v>500</v>
      </c>
      <c r="HU107" s="63">
        <v>1399.5</v>
      </c>
      <c r="HV107" s="63">
        <v>1475</v>
      </c>
      <c r="HW107" s="88"/>
      <c r="HX107" s="63"/>
      <c r="HY107" s="63"/>
      <c r="HZ107" s="63"/>
      <c r="IA107" s="88"/>
      <c r="IB107" s="63"/>
      <c r="IC107" s="63"/>
      <c r="ID107" s="63"/>
      <c r="IE107" s="88">
        <v>200</v>
      </c>
      <c r="IF107" s="63">
        <v>200</v>
      </c>
      <c r="IG107" s="63"/>
      <c r="IH107" s="63"/>
      <c r="II107" s="88">
        <v>150</v>
      </c>
      <c r="IJ107" s="63">
        <v>150</v>
      </c>
      <c r="IK107" s="63">
        <v>23</v>
      </c>
      <c r="IL107" s="63">
        <v>23</v>
      </c>
      <c r="IM107" s="88">
        <v>800</v>
      </c>
      <c r="IN107" s="63">
        <v>700</v>
      </c>
      <c r="IO107" s="63">
        <v>605.75</v>
      </c>
      <c r="IP107" s="63">
        <v>605.75</v>
      </c>
      <c r="IQ107" s="88"/>
      <c r="IR107" s="63"/>
      <c r="IS107" s="63"/>
      <c r="IT107" s="63"/>
      <c r="IU107" s="88"/>
      <c r="IV107" s="63"/>
      <c r="IW107" s="63"/>
      <c r="IX107" s="63"/>
      <c r="IY107" s="88">
        <v>250</v>
      </c>
      <c r="IZ107" s="63">
        <v>200</v>
      </c>
      <c r="JA107" s="63">
        <v>105</v>
      </c>
      <c r="JB107" s="63">
        <v>115</v>
      </c>
      <c r="JC107" s="88"/>
      <c r="JD107" s="63"/>
      <c r="JE107" s="63"/>
      <c r="JF107" s="63"/>
      <c r="JG107" s="88"/>
      <c r="JH107" s="63"/>
      <c r="JI107" s="63"/>
      <c r="JJ107" s="63"/>
      <c r="JK107" s="88"/>
      <c r="JL107" s="63"/>
      <c r="JM107" s="63"/>
      <c r="JN107" s="63"/>
      <c r="JO107" s="88"/>
      <c r="JP107" s="63"/>
      <c r="JQ107" s="63"/>
      <c r="JR107" s="63"/>
      <c r="JS107" s="88"/>
      <c r="JT107" s="63"/>
      <c r="JU107" s="63"/>
      <c r="JV107" s="63"/>
      <c r="JW107" s="63"/>
      <c r="JX107" s="63"/>
      <c r="JY107" s="63"/>
      <c r="JZ107" s="63"/>
      <c r="KA107" s="88">
        <v>650</v>
      </c>
      <c r="KB107" s="63"/>
      <c r="KC107" s="63">
        <v>545</v>
      </c>
      <c r="KD107" s="187">
        <v>555</v>
      </c>
      <c r="KE107" s="88"/>
      <c r="KF107" s="63"/>
      <c r="KG107" s="63"/>
      <c r="KH107" s="187"/>
      <c r="KI107" s="88">
        <v>100</v>
      </c>
      <c r="KJ107" s="63">
        <v>100</v>
      </c>
      <c r="KK107" s="63">
        <v>0</v>
      </c>
      <c r="KL107" s="187">
        <v>0</v>
      </c>
      <c r="KM107" s="88"/>
      <c r="KN107" s="63"/>
      <c r="KO107" s="63"/>
      <c r="KP107" s="187"/>
      <c r="KQ107" s="88"/>
      <c r="KR107" s="63"/>
      <c r="KS107" s="63">
        <v>45</v>
      </c>
      <c r="KT107" s="187">
        <v>45</v>
      </c>
      <c r="KU107" s="88"/>
      <c r="KV107" s="63"/>
      <c r="KW107" s="63"/>
      <c r="KX107" s="187"/>
      <c r="KY107" s="88"/>
      <c r="KZ107" s="63"/>
      <c r="LA107" s="63"/>
      <c r="LB107" s="187"/>
      <c r="LC107" s="88"/>
      <c r="LD107" s="63"/>
      <c r="LE107" s="63"/>
      <c r="LF107" s="187"/>
      <c r="LG107" s="88">
        <v>1860</v>
      </c>
      <c r="LH107" s="63">
        <v>1860</v>
      </c>
      <c r="LI107" s="63">
        <v>1505</v>
      </c>
      <c r="LJ107" s="187">
        <v>1505</v>
      </c>
      <c r="LK107" s="88"/>
      <c r="LL107" s="63"/>
      <c r="LM107" s="63"/>
      <c r="LN107" s="187"/>
      <c r="LO107" s="88">
        <v>500</v>
      </c>
      <c r="LP107" s="63">
        <v>1800</v>
      </c>
      <c r="LQ107" s="63">
        <v>662.35</v>
      </c>
      <c r="LR107" s="187">
        <v>662.35</v>
      </c>
      <c r="LS107" s="88"/>
      <c r="LT107" s="63"/>
      <c r="LU107" s="63"/>
      <c r="LV107" s="187"/>
      <c r="LW107" s="88">
        <v>1000</v>
      </c>
      <c r="LX107" s="63">
        <v>1210</v>
      </c>
      <c r="LY107" s="63">
        <v>502.6</v>
      </c>
      <c r="LZ107" s="187">
        <v>554.6</v>
      </c>
      <c r="MA107" s="88"/>
      <c r="MB107" s="63"/>
      <c r="MC107" s="63"/>
      <c r="MD107" s="187"/>
      <c r="ME107" s="88">
        <v>3000</v>
      </c>
      <c r="MF107" s="63">
        <v>3000</v>
      </c>
      <c r="MG107" s="63">
        <v>960.5</v>
      </c>
      <c r="MH107" s="187">
        <v>972</v>
      </c>
      <c r="MI107" s="88"/>
      <c r="MJ107" s="63"/>
      <c r="MK107" s="63"/>
      <c r="ML107" s="187"/>
      <c r="MM107" s="88"/>
      <c r="MN107" s="63"/>
      <c r="MO107" s="63"/>
      <c r="MP107" s="187"/>
      <c r="MQ107" s="88"/>
      <c r="MR107" s="63"/>
      <c r="MS107" s="63"/>
      <c r="MT107" s="187"/>
      <c r="MU107" s="88"/>
      <c r="MV107" s="63"/>
      <c r="MW107" s="63"/>
      <c r="MX107" s="187"/>
      <c r="MY107" s="88"/>
      <c r="MZ107" s="63"/>
      <c r="NA107" s="63"/>
      <c r="NB107" s="187"/>
      <c r="NC107" s="88"/>
      <c r="ND107" s="63"/>
      <c r="NE107" s="63"/>
      <c r="NF107" s="187"/>
      <c r="NG107" s="88"/>
      <c r="NH107" s="63"/>
      <c r="NI107" s="63"/>
      <c r="NJ107" s="187"/>
      <c r="NK107" s="88"/>
      <c r="NL107" s="63"/>
      <c r="NM107" s="63"/>
      <c r="NN107" s="187"/>
      <c r="NO107" s="88"/>
      <c r="NP107" s="63"/>
      <c r="NQ107" s="63"/>
      <c r="NR107" s="187"/>
      <c r="NS107" s="88">
        <v>700</v>
      </c>
      <c r="NT107" s="63">
        <v>700</v>
      </c>
      <c r="NU107" s="63">
        <v>585.76</v>
      </c>
      <c r="NV107" s="187">
        <v>532</v>
      </c>
      <c r="NW107" s="88"/>
      <c r="NX107" s="63"/>
      <c r="NY107" s="63"/>
      <c r="NZ107" s="187"/>
      <c r="OA107" s="88"/>
      <c r="OB107" s="63"/>
      <c r="OC107" s="63"/>
      <c r="OD107" s="63"/>
      <c r="OE107" s="88"/>
      <c r="OF107" s="63"/>
      <c r="OG107" s="63"/>
      <c r="OH107" s="63"/>
      <c r="OI107" s="88"/>
      <c r="OJ107" s="63"/>
      <c r="OK107" s="63"/>
      <c r="OL107" s="63"/>
      <c r="OM107" s="88"/>
      <c r="ON107" s="63"/>
      <c r="OO107" s="63"/>
      <c r="OP107" s="63"/>
      <c r="OQ107" s="198"/>
      <c r="OR107" s="63"/>
      <c r="OS107" s="63"/>
      <c r="OT107" s="63"/>
      <c r="OU107" s="88"/>
      <c r="OV107" s="63"/>
      <c r="OW107" s="63"/>
      <c r="OX107" s="63"/>
      <c r="OY107" s="198"/>
      <c r="OZ107" s="63"/>
      <c r="PA107" s="63"/>
      <c r="PB107" s="63"/>
      <c r="PC107" s="88"/>
      <c r="PD107" s="63"/>
      <c r="PE107" s="63"/>
      <c r="PF107" s="63"/>
      <c r="PG107" s="198"/>
      <c r="PH107" s="63"/>
      <c r="PI107" s="63"/>
      <c r="PJ107" s="63"/>
      <c r="PK107" s="88"/>
      <c r="PL107" s="63"/>
      <c r="PM107" s="63"/>
      <c r="PN107" s="63"/>
      <c r="PO107" s="198"/>
      <c r="PP107" s="63"/>
      <c r="PQ107" s="63"/>
      <c r="PR107" s="63"/>
      <c r="PS107" s="88"/>
      <c r="PT107" s="63"/>
      <c r="PU107" s="63"/>
      <c r="PV107" s="63"/>
      <c r="PW107" s="198"/>
      <c r="PX107" s="63"/>
      <c r="PY107" s="63"/>
      <c r="PZ107" s="63"/>
      <c r="QA107" s="88"/>
      <c r="QB107" s="63"/>
      <c r="QC107" s="63"/>
      <c r="QD107" s="63"/>
      <c r="QE107" s="198"/>
      <c r="QF107" s="63"/>
      <c r="QG107" s="63"/>
      <c r="QH107" s="63"/>
      <c r="QI107" s="88"/>
      <c r="QJ107" s="63"/>
      <c r="QK107" s="63"/>
      <c r="QL107" s="63"/>
      <c r="QM107" s="198"/>
      <c r="QN107" s="63"/>
      <c r="QO107" s="63"/>
      <c r="QP107" s="63"/>
      <c r="QQ107" s="198"/>
      <c r="QR107" s="63"/>
      <c r="QS107" s="63"/>
      <c r="QT107" s="63"/>
      <c r="QU107" s="198"/>
      <c r="QV107" s="63"/>
      <c r="QW107" s="63"/>
      <c r="QX107" s="63"/>
      <c r="QY107" s="198"/>
      <c r="QZ107" s="63"/>
      <c r="RA107" s="63"/>
      <c r="RB107" s="63"/>
      <c r="RC107" s="88">
        <v>0</v>
      </c>
      <c r="RD107" s="63"/>
      <c r="RE107" s="63"/>
      <c r="RF107" s="63"/>
      <c r="RG107" s="198"/>
      <c r="RH107" s="63"/>
      <c r="RI107" s="63"/>
      <c r="RJ107" s="63"/>
      <c r="RK107" s="88"/>
      <c r="RL107" s="63"/>
      <c r="RM107" s="63"/>
      <c r="RN107" s="63"/>
      <c r="RO107" s="198"/>
      <c r="RP107" s="63"/>
      <c r="RQ107" s="63"/>
      <c r="RR107" s="63"/>
      <c r="RS107" s="198">
        <v>200</v>
      </c>
      <c r="RT107" s="63">
        <v>300</v>
      </c>
      <c r="RU107" s="63">
        <v>41.3</v>
      </c>
      <c r="RV107" s="63">
        <v>41.3</v>
      </c>
      <c r="RW107" s="63">
        <v>660</v>
      </c>
      <c r="RX107" s="63">
        <v>1000</v>
      </c>
      <c r="RY107" s="63">
        <v>486</v>
      </c>
      <c r="RZ107" s="63">
        <v>546</v>
      </c>
      <c r="SA107" s="88"/>
      <c r="SB107" s="63"/>
      <c r="SC107" s="63"/>
      <c r="SD107" s="63"/>
      <c r="SE107" s="198"/>
      <c r="SF107" s="63"/>
      <c r="SG107" s="63"/>
      <c r="SH107" s="63"/>
      <c r="SI107" s="198"/>
      <c r="SJ107" s="63"/>
      <c r="SK107" s="63"/>
      <c r="SL107" s="63"/>
      <c r="SM107" s="198"/>
      <c r="SN107" s="63"/>
      <c r="SO107" s="63"/>
      <c r="SP107" s="63"/>
      <c r="SQ107" s="198"/>
      <c r="SR107" s="63"/>
      <c r="SS107" s="63"/>
      <c r="ST107" s="63"/>
      <c r="SU107" s="198"/>
      <c r="SV107" s="63"/>
      <c r="SW107" s="63"/>
      <c r="SX107" s="63"/>
      <c r="SY107" s="198"/>
      <c r="SZ107" s="63"/>
      <c r="TA107" s="63"/>
      <c r="TB107" s="198"/>
      <c r="TC107" s="198">
        <v>2500</v>
      </c>
      <c r="TD107" s="63"/>
      <c r="TE107" s="63">
        <v>360.75</v>
      </c>
      <c r="TF107" s="63">
        <v>510.75</v>
      </c>
      <c r="TG107" s="198">
        <v>7320</v>
      </c>
      <c r="TH107" s="63">
        <v>5500</v>
      </c>
      <c r="TI107" s="63">
        <v>5045.05</v>
      </c>
      <c r="TJ107" s="89">
        <v>4975.25</v>
      </c>
      <c r="TK107" s="198">
        <v>2000</v>
      </c>
      <c r="TL107" s="63"/>
      <c r="TM107" s="63"/>
      <c r="TN107" s="89"/>
      <c r="TO107" s="198"/>
      <c r="TP107" s="63"/>
      <c r="TQ107" s="63"/>
      <c r="TR107" s="89"/>
      <c r="TS107" s="267"/>
      <c r="TT107" s="267"/>
      <c r="TU107" s="267"/>
      <c r="TV107" s="267"/>
      <c r="TW107" s="267"/>
      <c r="TX107" s="267"/>
      <c r="TY107" s="267"/>
    </row>
    <row r="108" spans="1:546" outlineLevel="2" x14ac:dyDescent="0.2">
      <c r="A108" s="101" t="s">
        <v>460</v>
      </c>
      <c r="B108" s="102" t="s">
        <v>461</v>
      </c>
      <c r="C108" s="186">
        <f t="shared" si="2546"/>
        <v>1400</v>
      </c>
      <c r="D108" s="186">
        <f t="shared" si="2547"/>
        <v>1401</v>
      </c>
      <c r="E108" s="186">
        <f t="shared" si="2548"/>
        <v>1033.07</v>
      </c>
      <c r="F108" s="186">
        <f t="shared" si="2549"/>
        <v>1262.8200000000002</v>
      </c>
      <c r="G108" s="88"/>
      <c r="H108" s="63"/>
      <c r="I108" s="63"/>
      <c r="J108" s="63"/>
      <c r="K108" s="88">
        <v>600</v>
      </c>
      <c r="L108" s="63"/>
      <c r="M108" s="63">
        <v>398.83</v>
      </c>
      <c r="N108" s="63">
        <v>655.83</v>
      </c>
      <c r="O108" s="88"/>
      <c r="P108" s="63"/>
      <c r="Q108" s="63"/>
      <c r="R108" s="63"/>
      <c r="S108" s="88"/>
      <c r="T108" s="63"/>
      <c r="U108" s="63"/>
      <c r="V108" s="63"/>
      <c r="W108" s="88"/>
      <c r="X108" s="63"/>
      <c r="Y108" s="63"/>
      <c r="Z108" s="63"/>
      <c r="AA108" s="88"/>
      <c r="AB108" s="63"/>
      <c r="AC108" s="63"/>
      <c r="AD108" s="63"/>
      <c r="AE108" s="88"/>
      <c r="AF108" s="63"/>
      <c r="AG108" s="63"/>
      <c r="AH108" s="63"/>
      <c r="AI108" s="88"/>
      <c r="AJ108" s="63"/>
      <c r="AK108" s="63"/>
      <c r="AL108" s="63"/>
      <c r="AM108" s="88"/>
      <c r="AN108" s="63"/>
      <c r="AO108" s="63"/>
      <c r="AP108" s="63"/>
      <c r="AQ108" s="88"/>
      <c r="AR108" s="63"/>
      <c r="AS108" s="63"/>
      <c r="AT108" s="63"/>
      <c r="AU108" s="88"/>
      <c r="AV108" s="63"/>
      <c r="AW108" s="63"/>
      <c r="AX108" s="63"/>
      <c r="AY108" s="88"/>
      <c r="AZ108" s="63"/>
      <c r="BA108" s="63"/>
      <c r="BB108" s="63"/>
      <c r="BC108" s="88"/>
      <c r="BD108" s="63"/>
      <c r="BE108" s="63"/>
      <c r="BF108" s="63"/>
      <c r="BG108" s="88"/>
      <c r="BH108" s="63"/>
      <c r="BI108" s="63"/>
      <c r="BJ108" s="63"/>
      <c r="BK108" s="88"/>
      <c r="BL108" s="63"/>
      <c r="BM108" s="63"/>
      <c r="BN108" s="63"/>
      <c r="BO108" s="88"/>
      <c r="BP108" s="63"/>
      <c r="BQ108" s="63"/>
      <c r="BR108" s="63"/>
      <c r="BS108" s="88"/>
      <c r="BT108" s="63"/>
      <c r="BU108" s="63"/>
      <c r="BV108" s="63"/>
      <c r="BW108" s="88"/>
      <c r="BX108" s="63"/>
      <c r="BY108" s="63"/>
      <c r="BZ108" s="63"/>
      <c r="CA108" s="88"/>
      <c r="CB108" s="63"/>
      <c r="CC108" s="63"/>
      <c r="CD108" s="63"/>
      <c r="CE108" s="88"/>
      <c r="CF108" s="63"/>
      <c r="CG108" s="63"/>
      <c r="CH108" s="63"/>
      <c r="CI108" s="88"/>
      <c r="CJ108" s="63"/>
      <c r="CK108" s="63"/>
      <c r="CL108" s="63"/>
      <c r="CM108" s="88"/>
      <c r="CN108" s="63"/>
      <c r="CO108" s="63"/>
      <c r="CP108" s="63"/>
      <c r="CQ108" s="88"/>
      <c r="CR108" s="63"/>
      <c r="CS108" s="63"/>
      <c r="CT108" s="63"/>
      <c r="CU108" s="88"/>
      <c r="CV108" s="63"/>
      <c r="CW108" s="63"/>
      <c r="CX108" s="63"/>
      <c r="CY108" s="88"/>
      <c r="CZ108" s="63"/>
      <c r="DA108" s="63">
        <v>14</v>
      </c>
      <c r="DB108" s="63">
        <v>14</v>
      </c>
      <c r="DC108" s="88"/>
      <c r="DD108" s="63"/>
      <c r="DE108" s="63"/>
      <c r="DF108" s="63"/>
      <c r="DG108" s="88"/>
      <c r="DH108" s="63"/>
      <c r="DI108" s="63">
        <v>35</v>
      </c>
      <c r="DJ108" s="63">
        <v>35</v>
      </c>
      <c r="DK108" s="88"/>
      <c r="DL108" s="63"/>
      <c r="DM108" s="63"/>
      <c r="DN108" s="63"/>
      <c r="DO108" s="88"/>
      <c r="DP108" s="63"/>
      <c r="DQ108" s="63"/>
      <c r="DR108" s="63"/>
      <c r="DS108" s="88"/>
      <c r="DT108" s="63"/>
      <c r="DU108" s="63"/>
      <c r="DV108" s="63"/>
      <c r="DW108" s="88"/>
      <c r="DX108" s="63"/>
      <c r="DY108" s="63"/>
      <c r="DZ108" s="63"/>
      <c r="EA108" s="88"/>
      <c r="EB108" s="63"/>
      <c r="EC108" s="63"/>
      <c r="ED108" s="63"/>
      <c r="EE108" s="88"/>
      <c r="EF108" s="63"/>
      <c r="EG108" s="63"/>
      <c r="EH108" s="63"/>
      <c r="EI108" s="88"/>
      <c r="EJ108" s="63">
        <v>251</v>
      </c>
      <c r="EK108" s="63">
        <v>237.5</v>
      </c>
      <c r="EL108" s="63">
        <v>237.5</v>
      </c>
      <c r="EM108" s="88"/>
      <c r="EN108" s="63"/>
      <c r="EO108" s="63"/>
      <c r="EP108" s="63"/>
      <c r="EQ108" s="88"/>
      <c r="ER108" s="63"/>
      <c r="ES108" s="63"/>
      <c r="ET108" s="63"/>
      <c r="EU108" s="88"/>
      <c r="EV108" s="63"/>
      <c r="EW108" s="63"/>
      <c r="EX108" s="63"/>
      <c r="EY108" s="88"/>
      <c r="EZ108" s="63"/>
      <c r="FA108" s="63"/>
      <c r="FB108" s="63"/>
      <c r="FC108" s="88"/>
      <c r="FD108" s="63"/>
      <c r="FE108" s="63"/>
      <c r="FF108" s="63"/>
      <c r="FG108" s="88"/>
      <c r="FH108" s="63"/>
      <c r="FI108" s="63"/>
      <c r="FJ108" s="63"/>
      <c r="FK108" s="88"/>
      <c r="FL108" s="63"/>
      <c r="FM108" s="63"/>
      <c r="FN108" s="63"/>
      <c r="FO108" s="88"/>
      <c r="FP108" s="63"/>
      <c r="FQ108" s="63"/>
      <c r="FR108" s="63"/>
      <c r="FS108" s="198"/>
      <c r="FT108" s="63"/>
      <c r="FU108" s="63"/>
      <c r="FV108" s="187"/>
      <c r="FW108" s="88"/>
      <c r="FX108" s="63"/>
      <c r="FY108" s="63"/>
      <c r="FZ108" s="187"/>
      <c r="GA108" s="88"/>
      <c r="GB108" s="63"/>
      <c r="GC108" s="63"/>
      <c r="GD108" s="187"/>
      <c r="GE108" s="88"/>
      <c r="GF108" s="63"/>
      <c r="GG108" s="63"/>
      <c r="GH108" s="187"/>
      <c r="GI108" s="117"/>
      <c r="GJ108" s="63"/>
      <c r="GK108" s="63"/>
      <c r="GL108" s="187"/>
      <c r="GM108" s="88"/>
      <c r="GN108" s="63"/>
      <c r="GO108" s="63"/>
      <c r="GP108" s="63"/>
      <c r="GQ108" s="88"/>
      <c r="GR108" s="63"/>
      <c r="GS108" s="63"/>
      <c r="GT108" s="63"/>
      <c r="GU108" s="88"/>
      <c r="GV108" s="63"/>
      <c r="GW108" s="63"/>
      <c r="GX108" s="63"/>
      <c r="GY108" s="88"/>
      <c r="GZ108" s="63"/>
      <c r="HA108" s="63"/>
      <c r="HB108" s="63"/>
      <c r="HC108" s="88"/>
      <c r="HD108" s="63">
        <v>300</v>
      </c>
      <c r="HE108" s="63"/>
      <c r="HF108" s="63"/>
      <c r="HG108" s="88"/>
      <c r="HH108" s="63"/>
      <c r="HI108" s="63"/>
      <c r="HJ108" s="63"/>
      <c r="HK108" s="88"/>
      <c r="HL108" s="63"/>
      <c r="HM108" s="63"/>
      <c r="HN108" s="63"/>
      <c r="HO108" s="88"/>
      <c r="HP108" s="63"/>
      <c r="HQ108" s="63"/>
      <c r="HR108" s="63"/>
      <c r="HS108" s="88"/>
      <c r="HT108" s="63"/>
      <c r="HU108" s="63"/>
      <c r="HV108" s="63"/>
      <c r="HW108" s="88"/>
      <c r="HX108" s="63"/>
      <c r="HY108" s="63"/>
      <c r="HZ108" s="63"/>
      <c r="IA108" s="88"/>
      <c r="IB108" s="63"/>
      <c r="IC108" s="63"/>
      <c r="ID108" s="63"/>
      <c r="IE108" s="88"/>
      <c r="IF108" s="63"/>
      <c r="IG108" s="63"/>
      <c r="IH108" s="63"/>
      <c r="II108" s="88"/>
      <c r="IJ108" s="63"/>
      <c r="IK108" s="63"/>
      <c r="IL108" s="63"/>
      <c r="IM108" s="88"/>
      <c r="IN108" s="63"/>
      <c r="IO108" s="63"/>
      <c r="IP108" s="63"/>
      <c r="IQ108" s="88"/>
      <c r="IR108" s="63"/>
      <c r="IS108" s="63"/>
      <c r="IT108" s="63"/>
      <c r="IU108" s="88"/>
      <c r="IV108" s="63"/>
      <c r="IW108" s="63"/>
      <c r="IX108" s="63"/>
      <c r="IY108" s="88"/>
      <c r="IZ108" s="63"/>
      <c r="JA108" s="63"/>
      <c r="JB108" s="63"/>
      <c r="JC108" s="88"/>
      <c r="JD108" s="63"/>
      <c r="JE108" s="63"/>
      <c r="JF108" s="63"/>
      <c r="JG108" s="88"/>
      <c r="JH108" s="63"/>
      <c r="JI108" s="63"/>
      <c r="JJ108" s="63"/>
      <c r="JK108" s="88"/>
      <c r="JL108" s="63"/>
      <c r="JM108" s="63"/>
      <c r="JN108" s="63"/>
      <c r="JO108" s="88"/>
      <c r="JP108" s="63"/>
      <c r="JQ108" s="63"/>
      <c r="JR108" s="63"/>
      <c r="JS108" s="88"/>
      <c r="JT108" s="63"/>
      <c r="JU108" s="63"/>
      <c r="JV108" s="63"/>
      <c r="JW108" s="63"/>
      <c r="JX108" s="63"/>
      <c r="JY108" s="63"/>
      <c r="JZ108" s="63"/>
      <c r="KA108" s="88"/>
      <c r="KB108" s="63"/>
      <c r="KC108" s="63"/>
      <c r="KD108" s="187"/>
      <c r="KE108" s="88"/>
      <c r="KF108" s="63"/>
      <c r="KG108" s="63"/>
      <c r="KH108" s="187"/>
      <c r="KI108" s="88"/>
      <c r="KJ108" s="63"/>
      <c r="KK108" s="63"/>
      <c r="KL108" s="187"/>
      <c r="KM108" s="88"/>
      <c r="KN108" s="63"/>
      <c r="KO108" s="63"/>
      <c r="KP108" s="187"/>
      <c r="KQ108" s="88"/>
      <c r="KR108" s="63"/>
      <c r="KS108" s="63"/>
      <c r="KT108" s="187"/>
      <c r="KU108" s="88"/>
      <c r="KV108" s="63"/>
      <c r="KW108" s="63"/>
      <c r="KX108" s="187"/>
      <c r="KY108" s="88"/>
      <c r="KZ108" s="63"/>
      <c r="LA108" s="63"/>
      <c r="LB108" s="187"/>
      <c r="LC108" s="88"/>
      <c r="LD108" s="63"/>
      <c r="LE108" s="63"/>
      <c r="LF108" s="187"/>
      <c r="LG108" s="88"/>
      <c r="LH108" s="63"/>
      <c r="LI108" s="63"/>
      <c r="LJ108" s="187"/>
      <c r="LK108" s="88"/>
      <c r="LL108" s="63"/>
      <c r="LM108" s="63"/>
      <c r="LN108" s="187"/>
      <c r="LO108" s="88"/>
      <c r="LP108" s="63"/>
      <c r="LQ108" s="63"/>
      <c r="LR108" s="187"/>
      <c r="LS108" s="88"/>
      <c r="LT108" s="63"/>
      <c r="LU108" s="63"/>
      <c r="LV108" s="187"/>
      <c r="LW108" s="88"/>
      <c r="LX108" s="63"/>
      <c r="LY108" s="63"/>
      <c r="LZ108" s="187"/>
      <c r="MA108" s="88"/>
      <c r="MB108" s="63"/>
      <c r="MC108" s="63"/>
      <c r="MD108" s="187"/>
      <c r="ME108" s="88"/>
      <c r="MF108" s="63"/>
      <c r="MG108" s="63"/>
      <c r="MH108" s="187"/>
      <c r="MI108" s="88"/>
      <c r="MJ108" s="63"/>
      <c r="MK108" s="63"/>
      <c r="ML108" s="187"/>
      <c r="MM108" s="88"/>
      <c r="MN108" s="63"/>
      <c r="MO108" s="63"/>
      <c r="MP108" s="187"/>
      <c r="MQ108" s="88"/>
      <c r="MR108" s="63"/>
      <c r="MS108" s="63"/>
      <c r="MT108" s="187"/>
      <c r="MU108" s="88"/>
      <c r="MV108" s="63"/>
      <c r="MW108" s="63"/>
      <c r="MX108" s="187"/>
      <c r="MY108" s="88"/>
      <c r="MZ108" s="63"/>
      <c r="NA108" s="63"/>
      <c r="NB108" s="187"/>
      <c r="NC108" s="88"/>
      <c r="ND108" s="63"/>
      <c r="NE108" s="63"/>
      <c r="NF108" s="187"/>
      <c r="NG108" s="88"/>
      <c r="NH108" s="63"/>
      <c r="NI108" s="63"/>
      <c r="NJ108" s="187"/>
      <c r="NK108" s="88"/>
      <c r="NL108" s="63"/>
      <c r="NM108" s="63"/>
      <c r="NN108" s="187"/>
      <c r="NO108" s="88"/>
      <c r="NP108" s="63"/>
      <c r="NQ108" s="63"/>
      <c r="NR108" s="187"/>
      <c r="NS108" s="88"/>
      <c r="NT108" s="63"/>
      <c r="NU108" s="63"/>
      <c r="NV108" s="187"/>
      <c r="NW108" s="88"/>
      <c r="NX108" s="63"/>
      <c r="NY108" s="63"/>
      <c r="NZ108" s="187"/>
      <c r="OA108" s="88"/>
      <c r="OB108" s="63"/>
      <c r="OC108" s="63"/>
      <c r="OD108" s="63"/>
      <c r="OE108" s="88"/>
      <c r="OF108" s="63"/>
      <c r="OG108" s="63"/>
      <c r="OH108" s="63"/>
      <c r="OI108" s="88"/>
      <c r="OJ108" s="63"/>
      <c r="OK108" s="63"/>
      <c r="OL108" s="63"/>
      <c r="OM108" s="88"/>
      <c r="ON108" s="63"/>
      <c r="OO108" s="63"/>
      <c r="OP108" s="63"/>
      <c r="OQ108" s="198"/>
      <c r="OR108" s="63"/>
      <c r="OS108" s="63"/>
      <c r="OT108" s="63"/>
      <c r="OU108" s="88"/>
      <c r="OV108" s="63"/>
      <c r="OW108" s="63"/>
      <c r="OX108" s="63"/>
      <c r="OY108" s="198"/>
      <c r="OZ108" s="63"/>
      <c r="PA108" s="63"/>
      <c r="PB108" s="63"/>
      <c r="PC108" s="88"/>
      <c r="PD108" s="63"/>
      <c r="PE108" s="63"/>
      <c r="PF108" s="63"/>
      <c r="PG108" s="198"/>
      <c r="PH108" s="63"/>
      <c r="PI108" s="63"/>
      <c r="PJ108" s="63"/>
      <c r="PK108" s="88"/>
      <c r="PL108" s="63"/>
      <c r="PM108" s="63"/>
      <c r="PN108" s="63"/>
      <c r="PO108" s="198"/>
      <c r="PP108" s="63"/>
      <c r="PQ108" s="63"/>
      <c r="PR108" s="63"/>
      <c r="PS108" s="88"/>
      <c r="PT108" s="63"/>
      <c r="PU108" s="63"/>
      <c r="PV108" s="63"/>
      <c r="PW108" s="198"/>
      <c r="PX108" s="63"/>
      <c r="PY108" s="63"/>
      <c r="PZ108" s="63"/>
      <c r="QA108" s="88"/>
      <c r="QB108" s="63"/>
      <c r="QC108" s="63"/>
      <c r="QD108" s="63"/>
      <c r="QE108" s="198"/>
      <c r="QF108" s="63"/>
      <c r="QG108" s="63"/>
      <c r="QH108" s="63"/>
      <c r="QI108" s="88"/>
      <c r="QJ108" s="63"/>
      <c r="QK108" s="63"/>
      <c r="QL108" s="63"/>
      <c r="QM108" s="198"/>
      <c r="QN108" s="63"/>
      <c r="QO108" s="63"/>
      <c r="QP108" s="63"/>
      <c r="QQ108" s="198"/>
      <c r="QR108" s="63"/>
      <c r="QS108" s="63"/>
      <c r="QT108" s="63"/>
      <c r="QU108" s="198"/>
      <c r="QV108" s="63"/>
      <c r="QW108" s="63"/>
      <c r="QX108" s="63"/>
      <c r="QY108" s="198"/>
      <c r="QZ108" s="63"/>
      <c r="RA108" s="63"/>
      <c r="RB108" s="63"/>
      <c r="RC108" s="88">
        <v>500</v>
      </c>
      <c r="RD108" s="63">
        <v>500</v>
      </c>
      <c r="RE108" s="63">
        <v>191.29</v>
      </c>
      <c r="RF108" s="63">
        <v>191.29</v>
      </c>
      <c r="RG108" s="198"/>
      <c r="RH108" s="63"/>
      <c r="RI108" s="63"/>
      <c r="RJ108" s="63"/>
      <c r="RK108" s="88"/>
      <c r="RL108" s="63"/>
      <c r="RM108" s="63"/>
      <c r="RN108" s="63"/>
      <c r="RO108" s="198"/>
      <c r="RP108" s="63"/>
      <c r="RQ108" s="63"/>
      <c r="RR108" s="63"/>
      <c r="RS108" s="198"/>
      <c r="RT108" s="63"/>
      <c r="RU108" s="63"/>
      <c r="RV108" s="63"/>
      <c r="RW108" s="63"/>
      <c r="RX108" s="63"/>
      <c r="RY108" s="63"/>
      <c r="RZ108" s="63"/>
      <c r="SA108" s="88"/>
      <c r="SB108" s="63"/>
      <c r="SC108" s="63"/>
      <c r="SD108" s="63"/>
      <c r="SE108" s="198"/>
      <c r="SF108" s="63"/>
      <c r="SG108" s="63"/>
      <c r="SH108" s="63"/>
      <c r="SI108" s="198"/>
      <c r="SJ108" s="63"/>
      <c r="SK108" s="63"/>
      <c r="SL108" s="63"/>
      <c r="SM108" s="198"/>
      <c r="SN108" s="63"/>
      <c r="SO108" s="63"/>
      <c r="SP108" s="63"/>
      <c r="SQ108" s="198"/>
      <c r="SR108" s="63"/>
      <c r="SS108" s="63"/>
      <c r="ST108" s="63"/>
      <c r="SU108" s="198"/>
      <c r="SV108" s="63"/>
      <c r="SW108" s="63"/>
      <c r="SX108" s="63"/>
      <c r="SY108" s="198"/>
      <c r="SZ108" s="63"/>
      <c r="TA108" s="63"/>
      <c r="TB108" s="198"/>
      <c r="TC108" s="198"/>
      <c r="TD108" s="63"/>
      <c r="TE108" s="63"/>
      <c r="TF108" s="63"/>
      <c r="TG108" s="198">
        <v>300</v>
      </c>
      <c r="TH108" s="63">
        <v>350</v>
      </c>
      <c r="TI108" s="63">
        <v>156.44999999999999</v>
      </c>
      <c r="TJ108" s="89">
        <v>129.19999999999999</v>
      </c>
      <c r="TK108" s="198"/>
      <c r="TL108" s="63"/>
      <c r="TM108" s="63"/>
      <c r="TN108" s="89"/>
      <c r="TO108" s="198"/>
      <c r="TP108" s="63"/>
      <c r="TQ108" s="63"/>
      <c r="TR108" s="89"/>
      <c r="TS108" s="267"/>
      <c r="TT108" s="267"/>
      <c r="TU108" s="267"/>
      <c r="TV108" s="267"/>
      <c r="TW108" s="267"/>
      <c r="TX108" s="267"/>
      <c r="TY108" s="267"/>
    </row>
    <row r="109" spans="1:546" outlineLevel="1" x14ac:dyDescent="0.2">
      <c r="A109" s="101"/>
      <c r="B109" s="102"/>
      <c r="C109" s="88"/>
      <c r="D109" s="63"/>
      <c r="E109" s="187"/>
      <c r="F109" s="187"/>
      <c r="G109" s="88"/>
      <c r="H109" s="63"/>
      <c r="I109" s="63"/>
      <c r="J109" s="63"/>
      <c r="K109" s="88"/>
      <c r="L109" s="63"/>
      <c r="M109" s="63"/>
      <c r="N109" s="63"/>
      <c r="O109" s="88"/>
      <c r="P109" s="63"/>
      <c r="Q109" s="63"/>
      <c r="R109" s="63"/>
      <c r="S109" s="88"/>
      <c r="T109" s="63"/>
      <c r="U109" s="63"/>
      <c r="V109" s="63"/>
      <c r="W109" s="88"/>
      <c r="X109" s="63"/>
      <c r="Y109" s="63"/>
      <c r="Z109" s="63"/>
      <c r="AA109" s="88"/>
      <c r="AB109" s="63"/>
      <c r="AC109" s="63"/>
      <c r="AD109" s="63"/>
      <c r="AE109" s="88"/>
      <c r="AF109" s="63"/>
      <c r="AG109" s="63"/>
      <c r="AH109" s="63"/>
      <c r="AI109" s="88"/>
      <c r="AJ109" s="63"/>
      <c r="AK109" s="63"/>
      <c r="AL109" s="63"/>
      <c r="AM109" s="88"/>
      <c r="AN109" s="63"/>
      <c r="AO109" s="63"/>
      <c r="AP109" s="63"/>
      <c r="AQ109" s="88"/>
      <c r="AR109" s="63"/>
      <c r="AS109" s="63"/>
      <c r="AT109" s="63"/>
      <c r="AU109" s="88"/>
      <c r="AV109" s="63"/>
      <c r="AW109" s="63"/>
      <c r="AX109" s="63"/>
      <c r="AY109" s="88"/>
      <c r="AZ109" s="63"/>
      <c r="BA109" s="63"/>
      <c r="BB109" s="63"/>
      <c r="BC109" s="88"/>
      <c r="BD109" s="63"/>
      <c r="BE109" s="63"/>
      <c r="BF109" s="63"/>
      <c r="BG109" s="88"/>
      <c r="BH109" s="63"/>
      <c r="BI109" s="63"/>
      <c r="BJ109" s="63"/>
      <c r="BK109" s="88"/>
      <c r="BL109" s="63"/>
      <c r="BM109" s="63"/>
      <c r="BN109" s="63"/>
      <c r="BO109" s="88"/>
      <c r="BP109" s="63"/>
      <c r="BQ109" s="63"/>
      <c r="BR109" s="63"/>
      <c r="BS109" s="88"/>
      <c r="BT109" s="63"/>
      <c r="BU109" s="63"/>
      <c r="BV109" s="63"/>
      <c r="BW109" s="88"/>
      <c r="BX109" s="63"/>
      <c r="BY109" s="63"/>
      <c r="BZ109" s="63"/>
      <c r="CA109" s="88"/>
      <c r="CB109" s="63"/>
      <c r="CC109" s="63"/>
      <c r="CD109" s="63"/>
      <c r="CE109" s="88"/>
      <c r="CF109" s="63"/>
      <c r="CG109" s="63"/>
      <c r="CH109" s="63"/>
      <c r="CI109" s="88"/>
      <c r="CJ109" s="63"/>
      <c r="CK109" s="63"/>
      <c r="CL109" s="63"/>
      <c r="CM109" s="88"/>
      <c r="CN109" s="63"/>
      <c r="CO109" s="63"/>
      <c r="CP109" s="63"/>
      <c r="CQ109" s="88"/>
      <c r="CR109" s="63"/>
      <c r="CS109" s="63"/>
      <c r="CT109" s="63"/>
      <c r="CU109" s="88"/>
      <c r="CV109" s="63"/>
      <c r="CW109" s="63"/>
      <c r="CX109" s="63"/>
      <c r="CY109" s="88"/>
      <c r="CZ109" s="63"/>
      <c r="DA109" s="63"/>
      <c r="DB109" s="63"/>
      <c r="DC109" s="88"/>
      <c r="DD109" s="63"/>
      <c r="DE109" s="63"/>
      <c r="DF109" s="63"/>
      <c r="DG109" s="88"/>
      <c r="DH109" s="63"/>
      <c r="DI109" s="63"/>
      <c r="DJ109" s="63"/>
      <c r="DK109" s="88"/>
      <c r="DL109" s="63"/>
      <c r="DM109" s="63"/>
      <c r="DN109" s="63"/>
      <c r="DO109" s="88"/>
      <c r="DP109" s="63"/>
      <c r="DQ109" s="63"/>
      <c r="DR109" s="63"/>
      <c r="DS109" s="88"/>
      <c r="DT109" s="63"/>
      <c r="DU109" s="63"/>
      <c r="DV109" s="63"/>
      <c r="DW109" s="88"/>
      <c r="DX109" s="63"/>
      <c r="DY109" s="63"/>
      <c r="DZ109" s="63"/>
      <c r="EA109" s="88"/>
      <c r="EB109" s="63"/>
      <c r="EC109" s="63"/>
      <c r="ED109" s="63"/>
      <c r="EE109" s="88"/>
      <c r="EF109" s="63"/>
      <c r="EG109" s="63"/>
      <c r="EH109" s="63"/>
      <c r="EI109" s="88"/>
      <c r="EJ109" s="63"/>
      <c r="EK109" s="63"/>
      <c r="EL109" s="63"/>
      <c r="EM109" s="88"/>
      <c r="EN109" s="63"/>
      <c r="EO109" s="63"/>
      <c r="EP109" s="63"/>
      <c r="EQ109" s="88"/>
      <c r="ER109" s="63"/>
      <c r="ES109" s="63"/>
      <c r="ET109" s="63"/>
      <c r="EU109" s="88"/>
      <c r="EV109" s="63"/>
      <c r="EW109" s="63"/>
      <c r="EX109" s="63"/>
      <c r="EY109" s="88"/>
      <c r="EZ109" s="63"/>
      <c r="FA109" s="63"/>
      <c r="FB109" s="63"/>
      <c r="FC109" s="88"/>
      <c r="FD109" s="63"/>
      <c r="FE109" s="63"/>
      <c r="FF109" s="63"/>
      <c r="FG109" s="88"/>
      <c r="FH109" s="63"/>
      <c r="FI109" s="63"/>
      <c r="FJ109" s="63"/>
      <c r="FK109" s="88"/>
      <c r="FL109" s="63"/>
      <c r="FM109" s="63"/>
      <c r="FN109" s="63"/>
      <c r="FO109" s="88"/>
      <c r="FP109" s="63"/>
      <c r="FQ109" s="63"/>
      <c r="FR109" s="63"/>
      <c r="FS109" s="198"/>
      <c r="FT109" s="63"/>
      <c r="FU109" s="63"/>
      <c r="FV109" s="187"/>
      <c r="FW109" s="88"/>
      <c r="FX109" s="63"/>
      <c r="FY109" s="63"/>
      <c r="FZ109" s="187"/>
      <c r="GA109" s="88"/>
      <c r="GB109" s="63"/>
      <c r="GC109" s="63"/>
      <c r="GD109" s="187"/>
      <c r="GE109" s="88"/>
      <c r="GF109" s="63"/>
      <c r="GG109" s="63"/>
      <c r="GH109" s="187"/>
      <c r="GI109" s="88"/>
      <c r="GJ109" s="63"/>
      <c r="GK109" s="63"/>
      <c r="GL109" s="187"/>
      <c r="GM109" s="88"/>
      <c r="GN109" s="63"/>
      <c r="GO109" s="63"/>
      <c r="GP109" s="63"/>
      <c r="GQ109" s="88"/>
      <c r="GR109" s="63"/>
      <c r="GS109" s="63"/>
      <c r="GT109" s="63"/>
      <c r="GU109" s="88"/>
      <c r="GV109" s="63"/>
      <c r="GW109" s="63"/>
      <c r="GX109" s="63"/>
      <c r="GY109" s="88"/>
      <c r="GZ109" s="63"/>
      <c r="HA109" s="63"/>
      <c r="HB109" s="63"/>
      <c r="HC109" s="88"/>
      <c r="HD109" s="63"/>
      <c r="HE109" s="63"/>
      <c r="HF109" s="63"/>
      <c r="HG109" s="88"/>
      <c r="HH109" s="63"/>
      <c r="HI109" s="63"/>
      <c r="HJ109" s="63"/>
      <c r="HK109" s="88"/>
      <c r="HL109" s="63"/>
      <c r="HM109" s="63"/>
      <c r="HN109" s="63"/>
      <c r="HO109" s="88"/>
      <c r="HP109" s="63"/>
      <c r="HQ109" s="63"/>
      <c r="HR109" s="63"/>
      <c r="HS109" s="88"/>
      <c r="HT109" s="63"/>
      <c r="HU109" s="63"/>
      <c r="HV109" s="63"/>
      <c r="HW109" s="88"/>
      <c r="HX109" s="63"/>
      <c r="HY109" s="63"/>
      <c r="HZ109" s="63"/>
      <c r="IA109" s="88"/>
      <c r="IB109" s="63"/>
      <c r="IC109" s="63"/>
      <c r="ID109" s="63"/>
      <c r="IE109" s="88"/>
      <c r="IF109" s="63"/>
      <c r="IG109" s="63"/>
      <c r="IH109" s="63"/>
      <c r="II109" s="88"/>
      <c r="IJ109" s="63"/>
      <c r="IK109" s="63"/>
      <c r="IL109" s="63"/>
      <c r="IM109" s="88"/>
      <c r="IN109" s="63"/>
      <c r="IO109" s="63"/>
      <c r="IP109" s="63"/>
      <c r="IQ109" s="88"/>
      <c r="IR109" s="63"/>
      <c r="IS109" s="63"/>
      <c r="IT109" s="63"/>
      <c r="IU109" s="88"/>
      <c r="IV109" s="63"/>
      <c r="IW109" s="63"/>
      <c r="IX109" s="63"/>
      <c r="IY109" s="88"/>
      <c r="IZ109" s="63"/>
      <c r="JA109" s="63"/>
      <c r="JB109" s="63"/>
      <c r="JC109" s="88"/>
      <c r="JD109" s="63"/>
      <c r="JE109" s="63"/>
      <c r="JF109" s="63"/>
      <c r="JG109" s="88"/>
      <c r="JH109" s="63"/>
      <c r="JI109" s="63"/>
      <c r="JJ109" s="63"/>
      <c r="JK109" s="88"/>
      <c r="JL109" s="63"/>
      <c r="JM109" s="63"/>
      <c r="JN109" s="63"/>
      <c r="JO109" s="88"/>
      <c r="JP109" s="63"/>
      <c r="JQ109" s="63"/>
      <c r="JR109" s="63"/>
      <c r="JS109" s="88"/>
      <c r="JT109" s="63"/>
      <c r="JU109" s="63"/>
      <c r="JV109" s="63"/>
      <c r="JW109" s="63"/>
      <c r="JX109" s="63"/>
      <c r="JY109" s="63"/>
      <c r="JZ109" s="63"/>
      <c r="KA109" s="88"/>
      <c r="KB109" s="63"/>
      <c r="KC109" s="63"/>
      <c r="KD109" s="187"/>
      <c r="KE109" s="88"/>
      <c r="KF109" s="63"/>
      <c r="KG109" s="63"/>
      <c r="KH109" s="187"/>
      <c r="KI109" s="88"/>
      <c r="KJ109" s="63"/>
      <c r="KK109" s="63"/>
      <c r="KL109" s="187"/>
      <c r="KM109" s="88"/>
      <c r="KN109" s="63"/>
      <c r="KO109" s="63"/>
      <c r="KP109" s="187"/>
      <c r="KQ109" s="88"/>
      <c r="KR109" s="63"/>
      <c r="KS109" s="63"/>
      <c r="KT109" s="187"/>
      <c r="KU109" s="88"/>
      <c r="KV109" s="63"/>
      <c r="KW109" s="63"/>
      <c r="KX109" s="187"/>
      <c r="KY109" s="88"/>
      <c r="KZ109" s="63"/>
      <c r="LA109" s="63"/>
      <c r="LB109" s="187"/>
      <c r="LC109" s="88"/>
      <c r="LD109" s="63"/>
      <c r="LE109" s="63"/>
      <c r="LF109" s="187"/>
      <c r="LG109" s="88"/>
      <c r="LH109" s="63"/>
      <c r="LI109" s="63"/>
      <c r="LJ109" s="187"/>
      <c r="LK109" s="88"/>
      <c r="LL109" s="63"/>
      <c r="LM109" s="63"/>
      <c r="LN109" s="187"/>
      <c r="LO109" s="88"/>
      <c r="LP109" s="63"/>
      <c r="LQ109" s="63"/>
      <c r="LR109" s="187"/>
      <c r="LS109" s="88"/>
      <c r="LT109" s="63"/>
      <c r="LU109" s="63"/>
      <c r="LV109" s="187"/>
      <c r="LW109" s="88"/>
      <c r="LX109" s="63"/>
      <c r="LY109" s="63"/>
      <c r="LZ109" s="187"/>
      <c r="MA109" s="88"/>
      <c r="MB109" s="63"/>
      <c r="MC109" s="63"/>
      <c r="MD109" s="187"/>
      <c r="ME109" s="88"/>
      <c r="MF109" s="63"/>
      <c r="MG109" s="63"/>
      <c r="MH109" s="187"/>
      <c r="MI109" s="88"/>
      <c r="MJ109" s="63"/>
      <c r="MK109" s="63"/>
      <c r="ML109" s="187"/>
      <c r="MM109" s="88"/>
      <c r="MN109" s="63"/>
      <c r="MO109" s="63"/>
      <c r="MP109" s="187"/>
      <c r="MQ109" s="88"/>
      <c r="MR109" s="63"/>
      <c r="MS109" s="63"/>
      <c r="MT109" s="187"/>
      <c r="MU109" s="88"/>
      <c r="MV109" s="63"/>
      <c r="MW109" s="63"/>
      <c r="MX109" s="187"/>
      <c r="MY109" s="88"/>
      <c r="MZ109" s="63"/>
      <c r="NA109" s="63"/>
      <c r="NB109" s="187"/>
      <c r="NC109" s="88"/>
      <c r="ND109" s="63"/>
      <c r="NE109" s="63"/>
      <c r="NF109" s="187"/>
      <c r="NG109" s="88"/>
      <c r="NH109" s="63"/>
      <c r="NI109" s="63"/>
      <c r="NJ109" s="187"/>
      <c r="NK109" s="88"/>
      <c r="NL109" s="63"/>
      <c r="NM109" s="63"/>
      <c r="NN109" s="187"/>
      <c r="NO109" s="88"/>
      <c r="NP109" s="63"/>
      <c r="NQ109" s="63"/>
      <c r="NR109" s="187"/>
      <c r="NS109" s="88"/>
      <c r="NT109" s="63"/>
      <c r="NU109" s="63"/>
      <c r="NV109" s="187"/>
      <c r="NW109" s="88"/>
      <c r="NX109" s="63"/>
      <c r="NY109" s="63"/>
      <c r="NZ109" s="187"/>
      <c r="OA109" s="88"/>
      <c r="OB109" s="63"/>
      <c r="OC109" s="63"/>
      <c r="OD109" s="63"/>
      <c r="OE109" s="88"/>
      <c r="OF109" s="63"/>
      <c r="OG109" s="63"/>
      <c r="OH109" s="63"/>
      <c r="OI109" s="88"/>
      <c r="OJ109" s="63"/>
      <c r="OK109" s="63"/>
      <c r="OL109" s="63"/>
      <c r="OM109" s="88"/>
      <c r="ON109" s="63"/>
      <c r="OO109" s="63"/>
      <c r="OP109" s="63"/>
      <c r="OQ109" s="198"/>
      <c r="OR109" s="63"/>
      <c r="OS109" s="63"/>
      <c r="OT109" s="63"/>
      <c r="OU109" s="88"/>
      <c r="OV109" s="63"/>
      <c r="OW109" s="63"/>
      <c r="OX109" s="63"/>
      <c r="OY109" s="198"/>
      <c r="OZ109" s="63"/>
      <c r="PA109" s="63"/>
      <c r="PB109" s="63"/>
      <c r="PC109" s="88"/>
      <c r="PD109" s="63"/>
      <c r="PE109" s="63"/>
      <c r="PF109" s="63"/>
      <c r="PG109" s="198"/>
      <c r="PH109" s="63"/>
      <c r="PI109" s="63"/>
      <c r="PJ109" s="63"/>
      <c r="PK109" s="88"/>
      <c r="PL109" s="63"/>
      <c r="PM109" s="63"/>
      <c r="PN109" s="63"/>
      <c r="PO109" s="198"/>
      <c r="PP109" s="63"/>
      <c r="PQ109" s="63"/>
      <c r="PR109" s="63"/>
      <c r="PS109" s="88"/>
      <c r="PT109" s="63"/>
      <c r="PU109" s="63"/>
      <c r="PV109" s="63"/>
      <c r="PW109" s="198"/>
      <c r="PX109" s="63"/>
      <c r="PY109" s="63"/>
      <c r="PZ109" s="63"/>
      <c r="QA109" s="88"/>
      <c r="QB109" s="63"/>
      <c r="QC109" s="63"/>
      <c r="QD109" s="63"/>
      <c r="QE109" s="198"/>
      <c r="QF109" s="63"/>
      <c r="QG109" s="63"/>
      <c r="QH109" s="63"/>
      <c r="QI109" s="88"/>
      <c r="QJ109" s="63"/>
      <c r="QK109" s="63"/>
      <c r="QL109" s="63"/>
      <c r="QM109" s="198"/>
      <c r="QN109" s="63"/>
      <c r="QO109" s="63"/>
      <c r="QP109" s="63"/>
      <c r="QQ109" s="198"/>
      <c r="QR109" s="63"/>
      <c r="QS109" s="63"/>
      <c r="QT109" s="63"/>
      <c r="QU109" s="198"/>
      <c r="QV109" s="63"/>
      <c r="QW109" s="63"/>
      <c r="QX109" s="63"/>
      <c r="QY109" s="198"/>
      <c r="QZ109" s="63"/>
      <c r="RA109" s="63"/>
      <c r="RB109" s="63"/>
      <c r="RC109" s="88"/>
      <c r="RD109" s="63"/>
      <c r="RE109" s="63"/>
      <c r="RF109" s="63"/>
      <c r="RG109" s="198"/>
      <c r="RH109" s="63"/>
      <c r="RI109" s="63"/>
      <c r="RJ109" s="63"/>
      <c r="RK109" s="88"/>
      <c r="RL109" s="63"/>
      <c r="RM109" s="63"/>
      <c r="RN109" s="63"/>
      <c r="RO109" s="198"/>
      <c r="RP109" s="63"/>
      <c r="RQ109" s="63"/>
      <c r="RR109" s="63"/>
      <c r="RS109" s="198"/>
      <c r="RT109" s="63"/>
      <c r="RU109" s="63"/>
      <c r="RV109" s="63"/>
      <c r="RW109" s="63"/>
      <c r="RX109" s="63"/>
      <c r="RY109" s="63"/>
      <c r="RZ109" s="63"/>
      <c r="SA109" s="88"/>
      <c r="SB109" s="63"/>
      <c r="SC109" s="63"/>
      <c r="SD109" s="63"/>
      <c r="SE109" s="198"/>
      <c r="SF109" s="63"/>
      <c r="SG109" s="63"/>
      <c r="SH109" s="63"/>
      <c r="SI109" s="198"/>
      <c r="SJ109" s="63"/>
      <c r="SK109" s="63"/>
      <c r="SL109" s="63"/>
      <c r="SM109" s="198"/>
      <c r="SN109" s="63"/>
      <c r="SO109" s="63"/>
      <c r="SP109" s="63"/>
      <c r="SQ109" s="198"/>
      <c r="SR109" s="63"/>
      <c r="SS109" s="63"/>
      <c r="ST109" s="63"/>
      <c r="SU109" s="198"/>
      <c r="SV109" s="63"/>
      <c r="SW109" s="63"/>
      <c r="SX109" s="63"/>
      <c r="SY109" s="198"/>
      <c r="SZ109" s="63"/>
      <c r="TA109" s="63"/>
      <c r="TB109" s="198"/>
      <c r="TC109" s="198"/>
      <c r="TD109" s="63"/>
      <c r="TE109" s="63"/>
      <c r="TF109" s="63"/>
      <c r="TG109" s="198"/>
      <c r="TH109" s="63"/>
      <c r="TI109" s="63"/>
      <c r="TJ109" s="89"/>
      <c r="TK109" s="198"/>
      <c r="TL109" s="63"/>
      <c r="TM109" s="63"/>
      <c r="TN109" s="89"/>
      <c r="TO109" s="198"/>
      <c r="TP109" s="63"/>
      <c r="TQ109" s="63"/>
      <c r="TR109" s="89"/>
      <c r="TS109" s="267"/>
      <c r="TT109" s="267"/>
      <c r="TU109" s="267"/>
      <c r="TV109" s="267"/>
      <c r="TW109" s="267"/>
      <c r="TX109" s="267"/>
      <c r="TY109" s="267"/>
    </row>
    <row r="110" spans="1:546" s="48" customFormat="1" outlineLevel="1" x14ac:dyDescent="0.2">
      <c r="A110" s="99" t="s">
        <v>462</v>
      </c>
      <c r="B110" s="100" t="s">
        <v>463</v>
      </c>
      <c r="C110" s="86">
        <f>C111+C112+C113+C114+C115</f>
        <v>73097</v>
      </c>
      <c r="D110" s="61">
        <f t="shared" ref="D110:Q110" si="2550">D111+D112+D113+D114+D115</f>
        <v>79697.790000000008</v>
      </c>
      <c r="E110" s="185">
        <f t="shared" si="2550"/>
        <v>82809.759999999995</v>
      </c>
      <c r="F110" s="185">
        <f t="shared" ref="F110" si="2551">F111+F112+F113+F114+F115</f>
        <v>82473.959999999992</v>
      </c>
      <c r="G110" s="86">
        <f t="shared" si="2550"/>
        <v>0</v>
      </c>
      <c r="H110" s="61">
        <f t="shared" si="2550"/>
        <v>0</v>
      </c>
      <c r="I110" s="61">
        <f t="shared" si="2550"/>
        <v>0</v>
      </c>
      <c r="J110" s="61">
        <f t="shared" ref="J110" si="2552">J111+J112+J113+J114+J115</f>
        <v>7.91</v>
      </c>
      <c r="K110" s="86">
        <f t="shared" si="2550"/>
        <v>20860</v>
      </c>
      <c r="L110" s="61">
        <f t="shared" si="2550"/>
        <v>21860</v>
      </c>
      <c r="M110" s="61">
        <f t="shared" si="2550"/>
        <v>21381.599999999999</v>
      </c>
      <c r="N110" s="61">
        <f t="shared" ref="N110" si="2553">N111+N112+N113+N114+N115</f>
        <v>20901.03</v>
      </c>
      <c r="O110" s="86">
        <f t="shared" si="2550"/>
        <v>0</v>
      </c>
      <c r="P110" s="61">
        <f t="shared" si="2550"/>
        <v>0</v>
      </c>
      <c r="Q110" s="61">
        <f t="shared" si="2550"/>
        <v>0</v>
      </c>
      <c r="R110" s="61">
        <f t="shared" ref="R110" si="2554">R111+R112+R113+R114+R115</f>
        <v>0</v>
      </c>
      <c r="S110" s="86">
        <f t="shared" ref="S110:AS110" si="2555">S111+S112+S113+S114+S115</f>
        <v>0</v>
      </c>
      <c r="T110" s="61">
        <f t="shared" si="2555"/>
        <v>0</v>
      </c>
      <c r="U110" s="61">
        <f t="shared" si="2555"/>
        <v>0</v>
      </c>
      <c r="V110" s="61">
        <f t="shared" ref="V110" si="2556">V111+V112+V113+V114+V115</f>
        <v>0</v>
      </c>
      <c r="W110" s="86">
        <f t="shared" si="2555"/>
        <v>0</v>
      </c>
      <c r="X110" s="61">
        <f t="shared" si="2555"/>
        <v>0</v>
      </c>
      <c r="Y110" s="61">
        <f t="shared" si="2555"/>
        <v>0</v>
      </c>
      <c r="Z110" s="61">
        <f t="shared" ref="Z110" si="2557">Z111+Z112+Z113+Z114+Z115</f>
        <v>0</v>
      </c>
      <c r="AA110" s="86">
        <f t="shared" si="2555"/>
        <v>0</v>
      </c>
      <c r="AB110" s="61">
        <f t="shared" si="2555"/>
        <v>0</v>
      </c>
      <c r="AC110" s="61">
        <f t="shared" si="2555"/>
        <v>0</v>
      </c>
      <c r="AD110" s="61">
        <f t="shared" ref="AD110" si="2558">AD111+AD112+AD113+AD114+AD115</f>
        <v>0</v>
      </c>
      <c r="AE110" s="86">
        <f t="shared" si="2555"/>
        <v>0</v>
      </c>
      <c r="AF110" s="61">
        <f t="shared" si="2555"/>
        <v>0</v>
      </c>
      <c r="AG110" s="61">
        <f t="shared" si="2555"/>
        <v>0</v>
      </c>
      <c r="AH110" s="61">
        <f t="shared" ref="AH110" si="2559">AH111+AH112+AH113+AH114+AH115</f>
        <v>0</v>
      </c>
      <c r="AI110" s="86">
        <f t="shared" si="2555"/>
        <v>200</v>
      </c>
      <c r="AJ110" s="61">
        <f t="shared" si="2555"/>
        <v>192</v>
      </c>
      <c r="AK110" s="61">
        <f t="shared" si="2555"/>
        <v>155</v>
      </c>
      <c r="AL110" s="61">
        <f t="shared" ref="AL110" si="2560">AL111+AL112+AL113+AL114+AL115</f>
        <v>107.15</v>
      </c>
      <c r="AM110" s="86">
        <f t="shared" si="2555"/>
        <v>0</v>
      </c>
      <c r="AN110" s="61">
        <f t="shared" si="2555"/>
        <v>0</v>
      </c>
      <c r="AO110" s="61">
        <f t="shared" si="2555"/>
        <v>0</v>
      </c>
      <c r="AP110" s="61">
        <f t="shared" ref="AP110" si="2561">AP111+AP112+AP113+AP114+AP115</f>
        <v>0</v>
      </c>
      <c r="AQ110" s="86">
        <f t="shared" si="2555"/>
        <v>0</v>
      </c>
      <c r="AR110" s="61">
        <f t="shared" si="2555"/>
        <v>0</v>
      </c>
      <c r="AS110" s="61">
        <f t="shared" si="2555"/>
        <v>0</v>
      </c>
      <c r="AT110" s="61">
        <f t="shared" ref="AT110" si="2562">AT111+AT112+AT113+AT114+AT115</f>
        <v>0</v>
      </c>
      <c r="AU110" s="86">
        <f t="shared" ref="AU110:BM110" si="2563">AU111+AU112+AU113+AU114+AU115</f>
        <v>0</v>
      </c>
      <c r="AV110" s="61">
        <f t="shared" si="2563"/>
        <v>0</v>
      </c>
      <c r="AW110" s="61">
        <f t="shared" si="2563"/>
        <v>0</v>
      </c>
      <c r="AX110" s="61">
        <f t="shared" ref="AX110" si="2564">AX111+AX112+AX113+AX114+AX115</f>
        <v>0</v>
      </c>
      <c r="AY110" s="86">
        <f t="shared" si="2563"/>
        <v>0</v>
      </c>
      <c r="AZ110" s="61">
        <f t="shared" si="2563"/>
        <v>0</v>
      </c>
      <c r="BA110" s="61">
        <f t="shared" si="2563"/>
        <v>0</v>
      </c>
      <c r="BB110" s="61">
        <f t="shared" ref="BB110" si="2565">BB111+BB112+BB113+BB114+BB115</f>
        <v>0</v>
      </c>
      <c r="BC110" s="86">
        <f t="shared" si="2563"/>
        <v>0</v>
      </c>
      <c r="BD110" s="61">
        <f t="shared" si="2563"/>
        <v>0</v>
      </c>
      <c r="BE110" s="61">
        <f t="shared" si="2563"/>
        <v>0</v>
      </c>
      <c r="BF110" s="61">
        <f t="shared" ref="BF110" si="2566">BF111+BF112+BF113+BF114+BF115</f>
        <v>0</v>
      </c>
      <c r="BG110" s="86">
        <f t="shared" si="2563"/>
        <v>0</v>
      </c>
      <c r="BH110" s="61">
        <f t="shared" si="2563"/>
        <v>0</v>
      </c>
      <c r="BI110" s="61">
        <f t="shared" si="2563"/>
        <v>178.24</v>
      </c>
      <c r="BJ110" s="61">
        <f t="shared" ref="BJ110" si="2567">BJ111+BJ112+BJ113+BJ114+BJ115</f>
        <v>178.24</v>
      </c>
      <c r="BK110" s="86">
        <f t="shared" si="2563"/>
        <v>0</v>
      </c>
      <c r="BL110" s="61">
        <f t="shared" si="2563"/>
        <v>0</v>
      </c>
      <c r="BM110" s="61">
        <f t="shared" si="2563"/>
        <v>33.590000000000003</v>
      </c>
      <c r="BN110" s="61">
        <f t="shared" ref="BN110" si="2568">BN111+BN112+BN113+BN114+BN115</f>
        <v>33.590000000000003</v>
      </c>
      <c r="BO110" s="86">
        <f t="shared" ref="BO110:CI110" si="2569">BO111+BO112+BO113+BO114+BO115</f>
        <v>0</v>
      </c>
      <c r="BP110" s="61">
        <f t="shared" si="2569"/>
        <v>0</v>
      </c>
      <c r="BQ110" s="61">
        <f t="shared" si="2569"/>
        <v>0</v>
      </c>
      <c r="BR110" s="61">
        <f t="shared" ref="BR110" si="2570">BR111+BR112+BR113+BR114+BR115</f>
        <v>0</v>
      </c>
      <c r="BS110" s="86">
        <f t="shared" si="2569"/>
        <v>0</v>
      </c>
      <c r="BT110" s="61">
        <f t="shared" si="2569"/>
        <v>0</v>
      </c>
      <c r="BU110" s="61">
        <f t="shared" si="2569"/>
        <v>0</v>
      </c>
      <c r="BV110" s="61">
        <f t="shared" ref="BV110" si="2571">BV111+BV112+BV113+BV114+BV115</f>
        <v>0</v>
      </c>
      <c r="BW110" s="86">
        <f t="shared" si="2569"/>
        <v>0</v>
      </c>
      <c r="BX110" s="61">
        <f t="shared" si="2569"/>
        <v>0</v>
      </c>
      <c r="BY110" s="61">
        <f t="shared" si="2569"/>
        <v>0</v>
      </c>
      <c r="BZ110" s="61">
        <f t="shared" ref="BZ110" si="2572">BZ111+BZ112+BZ113+BZ114+BZ115</f>
        <v>0</v>
      </c>
      <c r="CA110" s="86">
        <f>CA111+CA112+CA113+CA114+CA115</f>
        <v>600</v>
      </c>
      <c r="CB110" s="61">
        <f>CB111+CB112+CB113+CB114+CB115</f>
        <v>0</v>
      </c>
      <c r="CC110" s="61">
        <f>CC111+CC112+CC113+CC114+CC115</f>
        <v>185.01</v>
      </c>
      <c r="CD110" s="61">
        <f>CD111+CD112+CD113+CD114+CD115</f>
        <v>185.01</v>
      </c>
      <c r="CE110" s="86">
        <f t="shared" si="2569"/>
        <v>0</v>
      </c>
      <c r="CF110" s="61">
        <f t="shared" si="2569"/>
        <v>0</v>
      </c>
      <c r="CG110" s="61">
        <f t="shared" si="2569"/>
        <v>0</v>
      </c>
      <c r="CH110" s="61">
        <f t="shared" ref="CH110" si="2573">CH111+CH112+CH113+CH114+CH115</f>
        <v>0</v>
      </c>
      <c r="CI110" s="86">
        <f t="shared" si="2569"/>
        <v>480</v>
      </c>
      <c r="CJ110" s="61">
        <f t="shared" ref="CJ110:DM110" si="2574">CJ111+CJ112+CJ113+CJ114+CJ115</f>
        <v>480</v>
      </c>
      <c r="CK110" s="61">
        <f t="shared" si="2574"/>
        <v>548.33000000000004</v>
      </c>
      <c r="CL110" s="61">
        <f t="shared" ref="CL110" si="2575">CL111+CL112+CL113+CL114+CL115</f>
        <v>539.64</v>
      </c>
      <c r="CM110" s="86">
        <f t="shared" si="2574"/>
        <v>0</v>
      </c>
      <c r="CN110" s="61">
        <f t="shared" si="2574"/>
        <v>0</v>
      </c>
      <c r="CO110" s="61">
        <f t="shared" si="2574"/>
        <v>6216</v>
      </c>
      <c r="CP110" s="61">
        <f t="shared" ref="CP110" si="2576">CP111+CP112+CP113+CP114+CP115</f>
        <v>6216</v>
      </c>
      <c r="CQ110" s="86">
        <f>CQ111+CQ112+CQ113+CQ114+CQ115</f>
        <v>0</v>
      </c>
      <c r="CR110" s="61">
        <f t="shared" si="2574"/>
        <v>0</v>
      </c>
      <c r="CS110" s="61">
        <f t="shared" si="2574"/>
        <v>2278.29</v>
      </c>
      <c r="CT110" s="61">
        <f t="shared" ref="CT110" si="2577">CT111+CT112+CT113+CT114+CT115</f>
        <v>2339.37</v>
      </c>
      <c r="CU110" s="86">
        <f t="shared" si="2574"/>
        <v>0</v>
      </c>
      <c r="CV110" s="61">
        <f t="shared" si="2574"/>
        <v>0</v>
      </c>
      <c r="CW110" s="61">
        <f t="shared" si="2574"/>
        <v>4.53</v>
      </c>
      <c r="CX110" s="61">
        <f t="shared" ref="CX110" si="2578">CX111+CX112+CX113+CX114+CX115</f>
        <v>4.53</v>
      </c>
      <c r="CY110" s="86">
        <f t="shared" si="2574"/>
        <v>2000</v>
      </c>
      <c r="CZ110" s="61">
        <f t="shared" si="2574"/>
        <v>1550</v>
      </c>
      <c r="DA110" s="61">
        <f t="shared" si="2574"/>
        <v>1701.9099999999999</v>
      </c>
      <c r="DB110" s="61">
        <f t="shared" ref="DB110" si="2579">DB111+DB112+DB113+DB114+DB115</f>
        <v>1523.91</v>
      </c>
      <c r="DC110" s="86">
        <f t="shared" si="2574"/>
        <v>0</v>
      </c>
      <c r="DD110" s="61">
        <f t="shared" si="2574"/>
        <v>0</v>
      </c>
      <c r="DE110" s="61">
        <f t="shared" si="2574"/>
        <v>0</v>
      </c>
      <c r="DF110" s="61">
        <f t="shared" ref="DF110" si="2580">DF111+DF112+DF113+DF114+DF115</f>
        <v>0</v>
      </c>
      <c r="DG110" s="86">
        <f>DG111+DG112+DG113+DG114+DG115</f>
        <v>1073</v>
      </c>
      <c r="DH110" s="61">
        <f>DH111+DH112+DH113+DH114+DH115</f>
        <v>973</v>
      </c>
      <c r="DI110" s="61">
        <f>DI111+DI112+DI113+DI114+DI115</f>
        <v>718.19</v>
      </c>
      <c r="DJ110" s="61">
        <f>DJ111+DJ112+DJ113+DJ114+DJ115</f>
        <v>930.87000000000012</v>
      </c>
      <c r="DK110" s="86">
        <f t="shared" si="2574"/>
        <v>0</v>
      </c>
      <c r="DL110" s="61">
        <f t="shared" si="2574"/>
        <v>700</v>
      </c>
      <c r="DM110" s="61">
        <f t="shared" si="2574"/>
        <v>967.2</v>
      </c>
      <c r="DN110" s="61">
        <f t="shared" ref="DN110" si="2581">DN111+DN112+DN113+DN114+DN115</f>
        <v>967.2</v>
      </c>
      <c r="DO110" s="86">
        <f t="shared" ref="DO110:DY110" si="2582">DO111+DO112+DO113+DO114+DO115</f>
        <v>0</v>
      </c>
      <c r="DP110" s="61">
        <f t="shared" si="2582"/>
        <v>0</v>
      </c>
      <c r="DQ110" s="61">
        <f t="shared" si="2582"/>
        <v>0</v>
      </c>
      <c r="DR110" s="61">
        <f t="shared" ref="DR110" si="2583">DR111+DR112+DR113+DR114+DR115</f>
        <v>0</v>
      </c>
      <c r="DS110" s="86">
        <f t="shared" si="2582"/>
        <v>400</v>
      </c>
      <c r="DT110" s="61">
        <f t="shared" si="2582"/>
        <v>700</v>
      </c>
      <c r="DU110" s="61">
        <f t="shared" si="2582"/>
        <v>707.79</v>
      </c>
      <c r="DV110" s="61">
        <f t="shared" ref="DV110" si="2584">DV111+DV112+DV113+DV114+DV115</f>
        <v>707.79</v>
      </c>
      <c r="DW110" s="86">
        <f t="shared" si="2582"/>
        <v>0</v>
      </c>
      <c r="DX110" s="61">
        <f t="shared" si="2582"/>
        <v>0</v>
      </c>
      <c r="DY110" s="61">
        <f t="shared" si="2582"/>
        <v>0</v>
      </c>
      <c r="DZ110" s="61">
        <f t="shared" ref="DZ110" si="2585">DZ111+DZ112+DZ113+DZ114+DZ115</f>
        <v>0</v>
      </c>
      <c r="EA110" s="86">
        <f t="shared" ref="EA110:FP110" si="2586">EA111+EA112+EA113+EA114+EA115</f>
        <v>0</v>
      </c>
      <c r="EB110" s="61">
        <f t="shared" si="2586"/>
        <v>0</v>
      </c>
      <c r="EC110" s="61">
        <f t="shared" si="2586"/>
        <v>0</v>
      </c>
      <c r="ED110" s="61">
        <f t="shared" ref="ED110" si="2587">ED111+ED112+ED113+ED114+ED115</f>
        <v>0</v>
      </c>
      <c r="EE110" s="86">
        <f t="shared" si="2586"/>
        <v>0</v>
      </c>
      <c r="EF110" s="61">
        <f t="shared" si="2586"/>
        <v>0</v>
      </c>
      <c r="EG110" s="61">
        <f t="shared" si="2586"/>
        <v>138</v>
      </c>
      <c r="EH110" s="61">
        <f t="shared" ref="EH110" si="2588">EH111+EH112+EH113+EH114+EH115</f>
        <v>138</v>
      </c>
      <c r="EI110" s="86">
        <f t="shared" ref="EI110:EO110" si="2589">EI111+EI112+EI113+EI114+EI115</f>
        <v>0</v>
      </c>
      <c r="EJ110" s="61">
        <f t="shared" si="2589"/>
        <v>0</v>
      </c>
      <c r="EK110" s="61">
        <f t="shared" si="2589"/>
        <v>0</v>
      </c>
      <c r="EL110" s="61">
        <f t="shared" ref="EL110" si="2590">EL111+EL112+EL113+EL114+EL115</f>
        <v>0</v>
      </c>
      <c r="EM110" s="86">
        <f t="shared" si="2589"/>
        <v>0</v>
      </c>
      <c r="EN110" s="61">
        <f t="shared" si="2589"/>
        <v>0</v>
      </c>
      <c r="EO110" s="61">
        <f t="shared" si="2589"/>
        <v>205.68</v>
      </c>
      <c r="EP110" s="61">
        <f t="shared" ref="EP110" si="2591">EP111+EP112+EP113+EP114+EP115</f>
        <v>205.68</v>
      </c>
      <c r="EQ110" s="86">
        <f t="shared" si="2586"/>
        <v>0</v>
      </c>
      <c r="ER110" s="61">
        <f t="shared" si="2586"/>
        <v>0</v>
      </c>
      <c r="ES110" s="61">
        <f t="shared" si="2586"/>
        <v>0</v>
      </c>
      <c r="ET110" s="61">
        <f t="shared" ref="ET110" si="2592">ET111+ET112+ET113+ET114+ET115</f>
        <v>0</v>
      </c>
      <c r="EU110" s="86">
        <f>EU111+EU112+EU113+EU114+EU115</f>
        <v>0</v>
      </c>
      <c r="EV110" s="61">
        <f>EV111+EV112+EV113+EV114+EV115</f>
        <v>0</v>
      </c>
      <c r="EW110" s="61">
        <f>EW111+EW112+EW113+EW114+EW115</f>
        <v>0</v>
      </c>
      <c r="EX110" s="61">
        <f>EX111+EX112+EX113+EX114+EX115</f>
        <v>0</v>
      </c>
      <c r="EY110" s="86">
        <f t="shared" si="2586"/>
        <v>0</v>
      </c>
      <c r="EZ110" s="61">
        <f t="shared" si="2586"/>
        <v>0</v>
      </c>
      <c r="FA110" s="61">
        <f t="shared" si="2586"/>
        <v>68.400000000000006</v>
      </c>
      <c r="FB110" s="61">
        <f t="shared" ref="FB110" si="2593">FB111+FB112+FB113+FB114+FB115</f>
        <v>68.400000000000006</v>
      </c>
      <c r="FC110" s="86">
        <f t="shared" si="2586"/>
        <v>0</v>
      </c>
      <c r="FD110" s="61">
        <f t="shared" si="2586"/>
        <v>0</v>
      </c>
      <c r="FE110" s="61">
        <f t="shared" si="2586"/>
        <v>0</v>
      </c>
      <c r="FF110" s="61">
        <f t="shared" ref="FF110" si="2594">FF111+FF112+FF113+FF114+FF115</f>
        <v>0</v>
      </c>
      <c r="FG110" s="86">
        <f t="shared" ref="FG110:FM110" si="2595">FG111+FG112+FG113+FG114+FG115</f>
        <v>0</v>
      </c>
      <c r="FH110" s="61">
        <f t="shared" si="2595"/>
        <v>0</v>
      </c>
      <c r="FI110" s="61">
        <f t="shared" si="2595"/>
        <v>0</v>
      </c>
      <c r="FJ110" s="61">
        <f t="shared" ref="FJ110" si="2596">FJ111+FJ112+FJ113+FJ114+FJ115</f>
        <v>0</v>
      </c>
      <c r="FK110" s="86">
        <f t="shared" si="2595"/>
        <v>0</v>
      </c>
      <c r="FL110" s="61">
        <f t="shared" si="2595"/>
        <v>0</v>
      </c>
      <c r="FM110" s="61">
        <f t="shared" si="2595"/>
        <v>60</v>
      </c>
      <c r="FN110" s="61">
        <f t="shared" ref="FN110" si="2597">FN111+FN112+FN113+FN114+FN115</f>
        <v>0</v>
      </c>
      <c r="FO110" s="86">
        <f t="shared" si="2586"/>
        <v>0</v>
      </c>
      <c r="FP110" s="61">
        <f t="shared" si="2586"/>
        <v>0</v>
      </c>
      <c r="FQ110" s="61">
        <f t="shared" ref="FQ110:GG110" si="2598">FQ111+FQ112+FQ113+FQ114+FQ115</f>
        <v>0</v>
      </c>
      <c r="FR110" s="61">
        <f t="shared" ref="FR110" si="2599">FR111+FR112+FR113+FR114+FR115</f>
        <v>0</v>
      </c>
      <c r="FS110" s="197">
        <f t="shared" si="2598"/>
        <v>0</v>
      </c>
      <c r="FT110" s="61">
        <f t="shared" si="2598"/>
        <v>0</v>
      </c>
      <c r="FU110" s="61">
        <f t="shared" ref="FU110:FV110" si="2600">FU111+FU112+FU113+FU114+FU115</f>
        <v>0</v>
      </c>
      <c r="FV110" s="185">
        <f t="shared" si="2600"/>
        <v>0</v>
      </c>
      <c r="FW110" s="86">
        <f t="shared" si="2598"/>
        <v>0</v>
      </c>
      <c r="FX110" s="61">
        <f t="shared" si="2598"/>
        <v>500</v>
      </c>
      <c r="FY110" s="61">
        <f t="shared" si="2598"/>
        <v>63.6</v>
      </c>
      <c r="FZ110" s="185">
        <f t="shared" ref="FZ110" si="2601">FZ111+FZ112+FZ113+FZ114+FZ115</f>
        <v>55.6</v>
      </c>
      <c r="GA110" s="86">
        <f t="shared" si="2598"/>
        <v>0</v>
      </c>
      <c r="GB110" s="61">
        <f t="shared" si="2598"/>
        <v>0</v>
      </c>
      <c r="GC110" s="61">
        <f t="shared" si="2598"/>
        <v>0</v>
      </c>
      <c r="GD110" s="185">
        <f t="shared" ref="GD110" si="2602">GD111+GD112+GD113+GD114+GD115</f>
        <v>0</v>
      </c>
      <c r="GE110" s="86">
        <f t="shared" si="2598"/>
        <v>0</v>
      </c>
      <c r="GF110" s="61">
        <f t="shared" si="2598"/>
        <v>0</v>
      </c>
      <c r="GG110" s="61">
        <f t="shared" si="2598"/>
        <v>0</v>
      </c>
      <c r="GH110" s="185">
        <f t="shared" ref="GH110" si="2603">GH111+GH112+GH113+GH114+GH115</f>
        <v>0</v>
      </c>
      <c r="GI110" s="86">
        <f>GI111+GI112+GI113+GI114+GI115</f>
        <v>2230</v>
      </c>
      <c r="GJ110" s="61">
        <f t="shared" ref="GJ110:GS110" si="2604">GJ111+GJ112+GJ113+GJ114+GJ115</f>
        <v>2450</v>
      </c>
      <c r="GK110" s="61">
        <f t="shared" si="2604"/>
        <v>2833.57</v>
      </c>
      <c r="GL110" s="185">
        <f t="shared" ref="GL110" si="2605">GL111+GL112+GL113+GL114+GL115</f>
        <v>2823.66</v>
      </c>
      <c r="GM110" s="86">
        <f t="shared" si="2604"/>
        <v>0</v>
      </c>
      <c r="GN110" s="61">
        <f t="shared" si="2604"/>
        <v>0</v>
      </c>
      <c r="GO110" s="61">
        <f t="shared" si="2604"/>
        <v>0</v>
      </c>
      <c r="GP110" s="61">
        <f t="shared" ref="GP110" si="2606">GP111+GP112+GP113+GP114+GP115</f>
        <v>0</v>
      </c>
      <c r="GQ110" s="86">
        <f t="shared" si="2604"/>
        <v>0</v>
      </c>
      <c r="GR110" s="61">
        <f t="shared" si="2604"/>
        <v>0</v>
      </c>
      <c r="GS110" s="61">
        <f t="shared" si="2604"/>
        <v>101.74</v>
      </c>
      <c r="GT110" s="61">
        <f t="shared" ref="GT110" si="2607">GT111+GT112+GT113+GT114+GT115</f>
        <v>147.6</v>
      </c>
      <c r="GU110" s="86">
        <f t="shared" ref="GU110" si="2608">GU111+GU112+GU113+GU114+GU115</f>
        <v>870</v>
      </c>
      <c r="GV110" s="61">
        <f t="shared" ref="GV110" si="2609">GV111+GV112+GV113+GV114+GV115</f>
        <v>600</v>
      </c>
      <c r="GW110" s="61">
        <f t="shared" ref="GW110" si="2610">GW111+GW112+GW113+GW114+GW115</f>
        <v>574.32999999999993</v>
      </c>
      <c r="GX110" s="61">
        <f t="shared" ref="GX110" si="2611">GX111+GX112+GX113+GX114+GX115</f>
        <v>556.34</v>
      </c>
      <c r="GY110" s="86">
        <f t="shared" ref="GY110" si="2612">GY111+GY112+GY113+GY114+GY115</f>
        <v>1920</v>
      </c>
      <c r="GZ110" s="61">
        <f t="shared" ref="GZ110" si="2613">GZ111+GZ112+GZ113+GZ114+GZ115</f>
        <v>1570</v>
      </c>
      <c r="HA110" s="61">
        <f t="shared" ref="HA110:HB110" si="2614">HA111+HA112+HA113+HA114+HA115</f>
        <v>1215.51</v>
      </c>
      <c r="HB110" s="61">
        <f t="shared" si="2614"/>
        <v>1215.5300000000002</v>
      </c>
      <c r="HC110" s="86">
        <f t="shared" ref="HC110" si="2615">HC111+HC112+HC113+HC114+HC115</f>
        <v>470</v>
      </c>
      <c r="HD110" s="61">
        <f t="shared" ref="HD110" si="2616">HD111+HD112+HD113+HD114+HD115</f>
        <v>1150</v>
      </c>
      <c r="HE110" s="61">
        <f t="shared" ref="HE110:HI110" si="2617">HE111+HE112+HE113+HE114+HE115</f>
        <v>762.96</v>
      </c>
      <c r="HF110" s="61">
        <f t="shared" ref="HF110" si="2618">HF111+HF112+HF113+HF114+HF115</f>
        <v>766.56</v>
      </c>
      <c r="HG110" s="86">
        <f t="shared" si="2617"/>
        <v>0</v>
      </c>
      <c r="HH110" s="61">
        <f t="shared" si="2617"/>
        <v>190</v>
      </c>
      <c r="HI110" s="61">
        <f t="shared" si="2617"/>
        <v>223.54</v>
      </c>
      <c r="HJ110" s="61">
        <f t="shared" ref="HJ110" si="2619">HJ111+HJ112+HJ113+HJ114+HJ115</f>
        <v>242.21</v>
      </c>
      <c r="HK110" s="86">
        <f t="shared" ref="HK110" si="2620">HK111+HK112+HK113+HK114+HK115</f>
        <v>825</v>
      </c>
      <c r="HL110" s="61">
        <f t="shared" ref="HL110" si="2621">HL111+HL112+HL113+HL114+HL115</f>
        <v>825</v>
      </c>
      <c r="HM110" s="61">
        <f t="shared" ref="HM110" si="2622">HM111+HM112+HM113+HM114+HM115</f>
        <v>724.63000000000011</v>
      </c>
      <c r="HN110" s="61">
        <f t="shared" ref="HN110" si="2623">HN111+HN112+HN113+HN114+HN115</f>
        <v>740.23</v>
      </c>
      <c r="HO110" s="86">
        <f t="shared" ref="HO110" si="2624">HO111+HO112+HO113+HO114+HO115</f>
        <v>800</v>
      </c>
      <c r="HP110" s="61">
        <f t="shared" ref="HP110" si="2625">HP111+HP112+HP113+HP114+HP115</f>
        <v>600</v>
      </c>
      <c r="HQ110" s="61">
        <f t="shared" ref="HQ110:HR110" si="2626">HQ111+HQ112+HQ113+HQ114+HQ115</f>
        <v>608.31999999999994</v>
      </c>
      <c r="HR110" s="61">
        <f t="shared" si="2626"/>
        <v>609.92000000000007</v>
      </c>
      <c r="HS110" s="86">
        <f t="shared" ref="HS110" si="2627">HS111+HS112+HS113+HS114+HS115</f>
        <v>1770</v>
      </c>
      <c r="HT110" s="61">
        <f t="shared" ref="HT110" si="2628">HT111+HT112+HT113+HT114+HT115</f>
        <v>1580</v>
      </c>
      <c r="HU110" s="61">
        <f t="shared" ref="HU110:HV110" si="2629">HU111+HU112+HU113+HU114+HU115</f>
        <v>1675.65</v>
      </c>
      <c r="HV110" s="61">
        <f t="shared" si="2629"/>
        <v>1672.4700000000003</v>
      </c>
      <c r="HW110" s="86">
        <f t="shared" ref="HW110" si="2630">HW111+HW112+HW113+HW114+HW115</f>
        <v>0</v>
      </c>
      <c r="HX110" s="61">
        <f t="shared" ref="HX110" si="2631">HX111+HX112+HX113+HX114+HX115</f>
        <v>0</v>
      </c>
      <c r="HY110" s="61">
        <f t="shared" ref="HY110:HZ110" si="2632">HY111+HY112+HY113+HY114+HY115</f>
        <v>120</v>
      </c>
      <c r="HZ110" s="61">
        <f t="shared" si="2632"/>
        <v>66</v>
      </c>
      <c r="IA110" s="86">
        <f t="shared" ref="IA110" si="2633">IA111+IA112+IA113+IA114+IA115</f>
        <v>0</v>
      </c>
      <c r="IB110" s="61">
        <f t="shared" ref="IB110" si="2634">IB111+IB112+IB113+IB114+IB115</f>
        <v>0</v>
      </c>
      <c r="IC110" s="61">
        <f t="shared" ref="IC110" si="2635">IC111+IC112+IC113+IC114+IC115</f>
        <v>373.4</v>
      </c>
      <c r="ID110" s="61">
        <f t="shared" ref="ID110" si="2636">ID111+ID112+ID113+ID114+ID115</f>
        <v>373.4</v>
      </c>
      <c r="IE110" s="307">
        <f t="shared" ref="IE110" si="2637">IE111+IE112+IE113+IE114+IE115</f>
        <v>1100</v>
      </c>
      <c r="IF110" s="300">
        <f t="shared" ref="IF110" si="2638">IF111+IF112+IF113+IF114+IF115</f>
        <v>1150</v>
      </c>
      <c r="IG110" s="300">
        <f t="shared" ref="IG110:IH110" si="2639">IG111+IG112+IG113+IG114+IG115</f>
        <v>635.95000000000005</v>
      </c>
      <c r="IH110" s="300">
        <f t="shared" si="2639"/>
        <v>639.54999999999995</v>
      </c>
      <c r="II110" s="86">
        <f>II111+II112+II113+II114+II115</f>
        <v>130</v>
      </c>
      <c r="IJ110" s="61">
        <f t="shared" ref="IJ110" si="2640">IJ111+IJ112+IJ113+IJ114+IJ115</f>
        <v>130</v>
      </c>
      <c r="IK110" s="61">
        <f t="shared" ref="IK110" si="2641">IK111+IK112+IK113+IK114+IK115</f>
        <v>136.35</v>
      </c>
      <c r="IL110" s="61">
        <f t="shared" ref="IL110" si="2642">IL111+IL112+IL113+IL114+IL115</f>
        <v>155.04</v>
      </c>
      <c r="IM110" s="86">
        <f>IM111+IM112+IM113+IM114+IM115</f>
        <v>700</v>
      </c>
      <c r="IN110" s="61">
        <f t="shared" ref="IN110" si="2643">IN111+IN112+IN113+IN114+IN115</f>
        <v>600</v>
      </c>
      <c r="IO110" s="61">
        <f t="shared" ref="IO110:IP110" si="2644">IO111+IO112+IO113+IO114+IO115</f>
        <v>403</v>
      </c>
      <c r="IP110" s="61">
        <f t="shared" si="2644"/>
        <v>379</v>
      </c>
      <c r="IQ110" s="86">
        <f t="shared" ref="IQ110" si="2645">IQ111+IQ112+IQ113+IQ114+IQ115</f>
        <v>0</v>
      </c>
      <c r="IR110" s="61">
        <f t="shared" ref="IR110" si="2646">IR111+IR112+IR113+IR114+IR115</f>
        <v>0</v>
      </c>
      <c r="IS110" s="61">
        <f t="shared" ref="IS110:IT110" si="2647">IS111+IS112+IS113+IS114+IS115</f>
        <v>0</v>
      </c>
      <c r="IT110" s="61">
        <f t="shared" si="2647"/>
        <v>0</v>
      </c>
      <c r="IU110" s="307">
        <f t="shared" ref="IU110" si="2648">IU111+IU112+IU113+IU114+IU115</f>
        <v>0</v>
      </c>
      <c r="IV110" s="300">
        <f t="shared" ref="IV110" si="2649">IV111+IV112+IV113+IV114+IV115</f>
        <v>0</v>
      </c>
      <c r="IW110" s="300">
        <f t="shared" ref="IW110" si="2650">IW111+IW112+IW113+IW114+IW115</f>
        <v>0</v>
      </c>
      <c r="IX110" s="300">
        <f t="shared" ref="IX110" si="2651">IX111+IX112+IX113+IX114+IX115</f>
        <v>0</v>
      </c>
      <c r="IY110" s="86">
        <f t="shared" ref="IY110" si="2652">IY111+IY112+IY113+IY114+IY115</f>
        <v>100</v>
      </c>
      <c r="IZ110" s="61">
        <f t="shared" ref="IZ110" si="2653">IZ111+IZ112+IZ113+IZ114+IZ115</f>
        <v>0</v>
      </c>
      <c r="JA110" s="61">
        <f t="shared" ref="JA110:JB110" si="2654">JA111+JA112+JA113+JA114+JA115</f>
        <v>69</v>
      </c>
      <c r="JB110" s="61">
        <f t="shared" si="2654"/>
        <v>69</v>
      </c>
      <c r="JC110" s="86">
        <f t="shared" ref="JC110" si="2655">JC111+JC112+JC113+JC114+JC115</f>
        <v>3060</v>
      </c>
      <c r="JD110" s="61">
        <f t="shared" ref="JD110" si="2656">JD111+JD112+JD113+JD114+JD115</f>
        <v>0</v>
      </c>
      <c r="JE110" s="61">
        <f t="shared" ref="JE110:JY110" si="2657">JE111+JE112+JE113+JE114+JE115</f>
        <v>0</v>
      </c>
      <c r="JF110" s="61">
        <f t="shared" ref="JF110" si="2658">JF111+JF112+JF113+JF114+JF115</f>
        <v>0</v>
      </c>
      <c r="JG110" s="86">
        <f t="shared" si="2657"/>
        <v>0</v>
      </c>
      <c r="JH110" s="61">
        <f t="shared" si="2657"/>
        <v>0</v>
      </c>
      <c r="JI110" s="61">
        <f t="shared" si="2657"/>
        <v>0</v>
      </c>
      <c r="JJ110" s="61">
        <f t="shared" ref="JJ110" si="2659">JJ111+JJ112+JJ113+JJ114+JJ115</f>
        <v>0</v>
      </c>
      <c r="JK110" s="86">
        <f t="shared" si="2657"/>
        <v>0</v>
      </c>
      <c r="JL110" s="61">
        <f t="shared" si="2657"/>
        <v>0</v>
      </c>
      <c r="JM110" s="61">
        <f t="shared" si="2657"/>
        <v>0</v>
      </c>
      <c r="JN110" s="61">
        <f t="shared" ref="JN110" si="2660">JN111+JN112+JN113+JN114+JN115</f>
        <v>0</v>
      </c>
      <c r="JO110" s="86">
        <f t="shared" si="2657"/>
        <v>0</v>
      </c>
      <c r="JP110" s="61">
        <f t="shared" si="2657"/>
        <v>0</v>
      </c>
      <c r="JQ110" s="61">
        <f t="shared" si="2657"/>
        <v>0</v>
      </c>
      <c r="JR110" s="61">
        <f t="shared" ref="JR110" si="2661">JR111+JR112+JR113+JR114+JR115</f>
        <v>0</v>
      </c>
      <c r="JS110" s="86">
        <f t="shared" si="2657"/>
        <v>450</v>
      </c>
      <c r="JT110" s="61">
        <f t="shared" si="2657"/>
        <v>0</v>
      </c>
      <c r="JU110" s="61">
        <f t="shared" si="2657"/>
        <v>412.4</v>
      </c>
      <c r="JV110" s="61">
        <f t="shared" ref="JV110" si="2662">JV111+JV112+JV113+JV114+JV115</f>
        <v>396.4</v>
      </c>
      <c r="JW110" s="61">
        <f t="shared" si="2657"/>
        <v>0</v>
      </c>
      <c r="JX110" s="61">
        <f t="shared" si="2657"/>
        <v>0</v>
      </c>
      <c r="JY110" s="61">
        <f t="shared" si="2657"/>
        <v>65.099999999999994</v>
      </c>
      <c r="JZ110" s="61">
        <f t="shared" ref="JZ110" si="2663">JZ111+JZ112+JZ113+JZ114+JZ115</f>
        <v>65.099999999999994</v>
      </c>
      <c r="KA110" s="86">
        <f t="shared" ref="KA110:KW110" si="2664">KA111+KA112+KA113+KA114+KA115</f>
        <v>400</v>
      </c>
      <c r="KB110" s="61">
        <f t="shared" si="2664"/>
        <v>725</v>
      </c>
      <c r="KC110" s="61">
        <f t="shared" si="2664"/>
        <v>720.23</v>
      </c>
      <c r="KD110" s="185">
        <f t="shared" ref="KD110" si="2665">KD111+KD112+KD113+KD114+KD115</f>
        <v>748.91</v>
      </c>
      <c r="KE110" s="86">
        <f t="shared" si="2664"/>
        <v>565</v>
      </c>
      <c r="KF110" s="61">
        <f t="shared" si="2664"/>
        <v>565</v>
      </c>
      <c r="KG110" s="61">
        <f t="shared" si="2664"/>
        <v>699.02</v>
      </c>
      <c r="KH110" s="185">
        <f t="shared" ref="KH110" si="2666">KH111+KH112+KH113+KH114+KH115</f>
        <v>704.01</v>
      </c>
      <c r="KI110" s="86">
        <f t="shared" si="2664"/>
        <v>0</v>
      </c>
      <c r="KJ110" s="61">
        <f t="shared" si="2664"/>
        <v>0</v>
      </c>
      <c r="KK110" s="61">
        <f t="shared" si="2664"/>
        <v>0</v>
      </c>
      <c r="KL110" s="185">
        <f t="shared" ref="KL110" si="2667">KL111+KL112+KL113+KL114+KL115</f>
        <v>0</v>
      </c>
      <c r="KM110" s="86">
        <f t="shared" si="2664"/>
        <v>524</v>
      </c>
      <c r="KN110" s="61">
        <f t="shared" si="2664"/>
        <v>590</v>
      </c>
      <c r="KO110" s="61">
        <f t="shared" si="2664"/>
        <v>375.86</v>
      </c>
      <c r="KP110" s="185">
        <f t="shared" ref="KP110" si="2668">KP111+KP112+KP113+KP114+KP115</f>
        <v>375.86</v>
      </c>
      <c r="KQ110" s="86">
        <f t="shared" si="2664"/>
        <v>0</v>
      </c>
      <c r="KR110" s="61">
        <f t="shared" si="2664"/>
        <v>0</v>
      </c>
      <c r="KS110" s="61">
        <f t="shared" si="2664"/>
        <v>0</v>
      </c>
      <c r="KT110" s="185">
        <f t="shared" ref="KT110" si="2669">KT111+KT112+KT113+KT114+KT115</f>
        <v>0</v>
      </c>
      <c r="KU110" s="86">
        <f t="shared" si="2664"/>
        <v>0</v>
      </c>
      <c r="KV110" s="61">
        <f t="shared" si="2664"/>
        <v>0</v>
      </c>
      <c r="KW110" s="61">
        <f t="shared" si="2664"/>
        <v>0</v>
      </c>
      <c r="KX110" s="185">
        <f t="shared" ref="KX110" si="2670">KX111+KX112+KX113+KX114+KX115</f>
        <v>0</v>
      </c>
      <c r="KY110" s="86">
        <f t="shared" ref="KY110:LE110" si="2671">KY111+KY112+KY113+KY114+KY115</f>
        <v>0</v>
      </c>
      <c r="KZ110" s="61">
        <f t="shared" si="2671"/>
        <v>0</v>
      </c>
      <c r="LA110" s="61">
        <f t="shared" si="2671"/>
        <v>0</v>
      </c>
      <c r="LB110" s="185">
        <f t="shared" ref="LB110" si="2672">LB111+LB112+LB113+LB114+LB115</f>
        <v>0</v>
      </c>
      <c r="LC110" s="86">
        <f t="shared" si="2671"/>
        <v>0</v>
      </c>
      <c r="LD110" s="61">
        <f t="shared" si="2671"/>
        <v>0</v>
      </c>
      <c r="LE110" s="61">
        <f t="shared" si="2671"/>
        <v>0</v>
      </c>
      <c r="LF110" s="185">
        <f t="shared" ref="LF110" si="2673">LF111+LF112+LF113+LF114+LF115</f>
        <v>0</v>
      </c>
      <c r="LG110" s="86">
        <f t="shared" ref="LG110:NI110" si="2674">LG111+LG112+LG113+LG114+LG115</f>
        <v>750</v>
      </c>
      <c r="LH110" s="61">
        <f t="shared" si="2674"/>
        <v>8489.7900000000009</v>
      </c>
      <c r="LI110" s="61">
        <f t="shared" si="2674"/>
        <v>6850.52</v>
      </c>
      <c r="LJ110" s="185">
        <f t="shared" ref="LJ110" si="2675">LJ111+LJ112+LJ113+LJ114+LJ115</f>
        <v>7198.52</v>
      </c>
      <c r="LK110" s="86">
        <f t="shared" si="2674"/>
        <v>0</v>
      </c>
      <c r="LL110" s="61">
        <f t="shared" si="2674"/>
        <v>0</v>
      </c>
      <c r="LM110" s="61">
        <f t="shared" si="2674"/>
        <v>0</v>
      </c>
      <c r="LN110" s="185">
        <f t="shared" ref="LN110" si="2676">LN111+LN112+LN113+LN114+LN115</f>
        <v>0</v>
      </c>
      <c r="LO110" s="86">
        <f t="shared" si="2674"/>
        <v>2500</v>
      </c>
      <c r="LP110" s="61">
        <f t="shared" si="2674"/>
        <v>3610</v>
      </c>
      <c r="LQ110" s="61">
        <f t="shared" si="2674"/>
        <v>2045.2</v>
      </c>
      <c r="LR110" s="185">
        <f t="shared" ref="LR110" si="2677">LR111+LR112+LR113+LR114+LR115</f>
        <v>2092.75</v>
      </c>
      <c r="LS110" s="86">
        <f t="shared" si="2674"/>
        <v>0</v>
      </c>
      <c r="LT110" s="61">
        <f t="shared" si="2674"/>
        <v>0</v>
      </c>
      <c r="LU110" s="61">
        <f t="shared" si="2674"/>
        <v>0</v>
      </c>
      <c r="LV110" s="185">
        <f t="shared" ref="LV110" si="2678">LV111+LV112+LV113+LV114+LV115</f>
        <v>0</v>
      </c>
      <c r="LW110" s="86">
        <f t="shared" si="2674"/>
        <v>1800</v>
      </c>
      <c r="LX110" s="61">
        <f t="shared" si="2674"/>
        <v>1800</v>
      </c>
      <c r="LY110" s="61">
        <f t="shared" si="2674"/>
        <v>2041.3700000000001</v>
      </c>
      <c r="LZ110" s="185">
        <f t="shared" ref="LZ110" si="2679">LZ111+LZ112+LZ113+LZ114+LZ115</f>
        <v>1932.0500000000002</v>
      </c>
      <c r="MA110" s="86">
        <f t="shared" si="2674"/>
        <v>0</v>
      </c>
      <c r="MB110" s="61">
        <f t="shared" si="2674"/>
        <v>0</v>
      </c>
      <c r="MC110" s="61">
        <f t="shared" si="2674"/>
        <v>0</v>
      </c>
      <c r="MD110" s="185">
        <f t="shared" ref="MD110" si="2680">MD111+MD112+MD113+MD114+MD115</f>
        <v>0</v>
      </c>
      <c r="ME110" s="86">
        <f t="shared" si="2674"/>
        <v>2700</v>
      </c>
      <c r="MF110" s="61">
        <f t="shared" si="2674"/>
        <v>6500</v>
      </c>
      <c r="MG110" s="61">
        <f t="shared" si="2674"/>
        <v>2987.5200000000004</v>
      </c>
      <c r="MH110" s="185">
        <f t="shared" ref="MH110" si="2681">MH111+MH112+MH113+MH114+MH115</f>
        <v>2837.8</v>
      </c>
      <c r="MI110" s="86">
        <f t="shared" si="2674"/>
        <v>0</v>
      </c>
      <c r="MJ110" s="61">
        <f t="shared" si="2674"/>
        <v>0</v>
      </c>
      <c r="MK110" s="61">
        <f t="shared" si="2674"/>
        <v>0</v>
      </c>
      <c r="ML110" s="185">
        <f t="shared" ref="ML110" si="2682">ML111+ML112+ML113+ML114+ML115</f>
        <v>0</v>
      </c>
      <c r="MM110" s="86">
        <f t="shared" si="2674"/>
        <v>0</v>
      </c>
      <c r="MN110" s="61">
        <f t="shared" si="2674"/>
        <v>0</v>
      </c>
      <c r="MO110" s="61">
        <f t="shared" si="2674"/>
        <v>0</v>
      </c>
      <c r="MP110" s="185">
        <f t="shared" ref="MP110" si="2683">MP111+MP112+MP113+MP114+MP115</f>
        <v>0</v>
      </c>
      <c r="MQ110" s="86">
        <f t="shared" si="2674"/>
        <v>0</v>
      </c>
      <c r="MR110" s="61">
        <f t="shared" si="2674"/>
        <v>0</v>
      </c>
      <c r="MS110" s="61">
        <f t="shared" si="2674"/>
        <v>0</v>
      </c>
      <c r="MT110" s="185">
        <f t="shared" ref="MT110" si="2684">MT111+MT112+MT113+MT114+MT115</f>
        <v>0</v>
      </c>
      <c r="MU110" s="86">
        <f t="shared" si="2674"/>
        <v>0</v>
      </c>
      <c r="MV110" s="61">
        <f t="shared" si="2674"/>
        <v>0</v>
      </c>
      <c r="MW110" s="61">
        <f t="shared" si="2674"/>
        <v>0</v>
      </c>
      <c r="MX110" s="185">
        <f t="shared" ref="MX110" si="2685">MX111+MX112+MX113+MX114+MX115</f>
        <v>0</v>
      </c>
      <c r="MY110" s="86">
        <f t="shared" si="2674"/>
        <v>0</v>
      </c>
      <c r="MZ110" s="61">
        <f t="shared" si="2674"/>
        <v>0</v>
      </c>
      <c r="NA110" s="61">
        <f t="shared" si="2674"/>
        <v>0</v>
      </c>
      <c r="NB110" s="185">
        <f t="shared" ref="NB110" si="2686">NB111+NB112+NB113+NB114+NB115</f>
        <v>0</v>
      </c>
      <c r="NC110" s="86">
        <f t="shared" si="2674"/>
        <v>18000</v>
      </c>
      <c r="ND110" s="61">
        <f t="shared" si="2674"/>
        <v>13256</v>
      </c>
      <c r="NE110" s="61">
        <f t="shared" si="2674"/>
        <v>15389.029999999999</v>
      </c>
      <c r="NF110" s="185">
        <f t="shared" ref="NF110" si="2687">NF111+NF112+NF113+NF114+NF115</f>
        <v>15327.029999999999</v>
      </c>
      <c r="NG110" s="86">
        <f t="shared" si="2674"/>
        <v>0</v>
      </c>
      <c r="NH110" s="61">
        <f t="shared" si="2674"/>
        <v>0</v>
      </c>
      <c r="NI110" s="61">
        <f t="shared" si="2674"/>
        <v>0</v>
      </c>
      <c r="NJ110" s="185">
        <f t="shared" ref="NJ110" si="2688">NJ111+NJ112+NJ113+NJ114+NJ115</f>
        <v>0</v>
      </c>
      <c r="NK110" s="86">
        <f t="shared" ref="NK110:PP110" si="2689">NK111+NK112+NK113+NK114+NK115</f>
        <v>0</v>
      </c>
      <c r="NL110" s="61">
        <f t="shared" si="2689"/>
        <v>0</v>
      </c>
      <c r="NM110" s="61">
        <f t="shared" si="2689"/>
        <v>0</v>
      </c>
      <c r="NN110" s="185">
        <f t="shared" ref="NN110" si="2690">NN111+NN112+NN113+NN114+NN115</f>
        <v>0</v>
      </c>
      <c r="NO110" s="86">
        <f t="shared" ref="NO110:NU110" si="2691">NO111+NO112+NO113+NO114+NO115</f>
        <v>0</v>
      </c>
      <c r="NP110" s="61">
        <f t="shared" si="2691"/>
        <v>0</v>
      </c>
      <c r="NQ110" s="61">
        <f t="shared" si="2691"/>
        <v>0</v>
      </c>
      <c r="NR110" s="185">
        <f t="shared" ref="NR110" si="2692">NR111+NR112+NR113+NR114+NR115</f>
        <v>0</v>
      </c>
      <c r="NS110" s="86">
        <f t="shared" si="2691"/>
        <v>1050</v>
      </c>
      <c r="NT110" s="61">
        <f t="shared" si="2691"/>
        <v>550</v>
      </c>
      <c r="NU110" s="61">
        <f t="shared" si="2691"/>
        <v>71.5</v>
      </c>
      <c r="NV110" s="185">
        <f t="shared" ref="NV110" si="2693">NV111+NV112+NV113+NV114+NV115</f>
        <v>71.5</v>
      </c>
      <c r="NW110" s="86">
        <f t="shared" si="2689"/>
        <v>0</v>
      </c>
      <c r="NX110" s="61">
        <f t="shared" si="2689"/>
        <v>0</v>
      </c>
      <c r="NY110" s="61">
        <f t="shared" si="2689"/>
        <v>0</v>
      </c>
      <c r="NZ110" s="185">
        <f t="shared" ref="NZ110" si="2694">NZ111+NZ112+NZ113+NZ114+NZ115</f>
        <v>0</v>
      </c>
      <c r="OA110" s="86">
        <f t="shared" ref="OA110:PM110" si="2695">OA111+OA112+OA113+OA114+OA115</f>
        <v>0</v>
      </c>
      <c r="OB110" s="61">
        <f t="shared" si="2695"/>
        <v>0</v>
      </c>
      <c r="OC110" s="61">
        <f t="shared" si="2695"/>
        <v>0</v>
      </c>
      <c r="OD110" s="61">
        <f t="shared" ref="OD110" si="2696">OD111+OD112+OD113+OD114+OD115</f>
        <v>0</v>
      </c>
      <c r="OE110" s="86">
        <f t="shared" si="2695"/>
        <v>0</v>
      </c>
      <c r="OF110" s="61">
        <f t="shared" si="2695"/>
        <v>0</v>
      </c>
      <c r="OG110" s="61">
        <f t="shared" si="2695"/>
        <v>0</v>
      </c>
      <c r="OH110" s="61">
        <f t="shared" ref="OH110" si="2697">OH111+OH112+OH113+OH114+OH115</f>
        <v>0</v>
      </c>
      <c r="OI110" s="86">
        <f t="shared" si="2695"/>
        <v>0</v>
      </c>
      <c r="OJ110" s="61">
        <f t="shared" si="2695"/>
        <v>0</v>
      </c>
      <c r="OK110" s="61">
        <f t="shared" si="2695"/>
        <v>0</v>
      </c>
      <c r="OL110" s="61">
        <f t="shared" ref="OL110" si="2698">OL111+OL112+OL113+OL114+OL115</f>
        <v>0</v>
      </c>
      <c r="OM110" s="86">
        <f t="shared" si="2695"/>
        <v>0</v>
      </c>
      <c r="ON110" s="61">
        <f t="shared" si="2695"/>
        <v>0</v>
      </c>
      <c r="OO110" s="61">
        <f t="shared" si="2695"/>
        <v>0</v>
      </c>
      <c r="OP110" s="61">
        <f t="shared" ref="OP110" si="2699">OP111+OP112+OP113+OP114+OP115</f>
        <v>0</v>
      </c>
      <c r="OQ110" s="197">
        <f t="shared" si="2695"/>
        <v>0</v>
      </c>
      <c r="OR110" s="61">
        <f t="shared" si="2695"/>
        <v>0</v>
      </c>
      <c r="OS110" s="61">
        <f t="shared" si="2695"/>
        <v>0</v>
      </c>
      <c r="OT110" s="61">
        <f t="shared" ref="OT110" si="2700">OT111+OT112+OT113+OT114+OT115</f>
        <v>0</v>
      </c>
      <c r="OU110" s="86">
        <f t="shared" si="2695"/>
        <v>0</v>
      </c>
      <c r="OV110" s="61">
        <f t="shared" si="2695"/>
        <v>0</v>
      </c>
      <c r="OW110" s="61">
        <f t="shared" si="2695"/>
        <v>0</v>
      </c>
      <c r="OX110" s="61">
        <f t="shared" ref="OX110" si="2701">OX111+OX112+OX113+OX114+OX115</f>
        <v>0</v>
      </c>
      <c r="OY110" s="197">
        <f t="shared" si="2695"/>
        <v>0</v>
      </c>
      <c r="OZ110" s="61">
        <f t="shared" si="2695"/>
        <v>0</v>
      </c>
      <c r="PA110" s="61">
        <f t="shared" si="2695"/>
        <v>0</v>
      </c>
      <c r="PB110" s="61">
        <f t="shared" ref="PB110" si="2702">PB111+PB112+PB113+PB114+PB115</f>
        <v>0</v>
      </c>
      <c r="PC110" s="86">
        <f t="shared" si="2695"/>
        <v>0</v>
      </c>
      <c r="PD110" s="61">
        <f t="shared" si="2695"/>
        <v>0</v>
      </c>
      <c r="PE110" s="61">
        <f t="shared" si="2695"/>
        <v>0</v>
      </c>
      <c r="PF110" s="61">
        <f t="shared" ref="PF110" si="2703">PF111+PF112+PF113+PF114+PF115</f>
        <v>0</v>
      </c>
      <c r="PG110" s="197">
        <f t="shared" si="2695"/>
        <v>0</v>
      </c>
      <c r="PH110" s="61">
        <f t="shared" si="2695"/>
        <v>0</v>
      </c>
      <c r="PI110" s="61">
        <f t="shared" si="2695"/>
        <v>0</v>
      </c>
      <c r="PJ110" s="61">
        <f t="shared" ref="PJ110" si="2704">PJ111+PJ112+PJ113+PJ114+PJ115</f>
        <v>0</v>
      </c>
      <c r="PK110" s="86">
        <f t="shared" si="2695"/>
        <v>0</v>
      </c>
      <c r="PL110" s="61">
        <f t="shared" si="2695"/>
        <v>0</v>
      </c>
      <c r="PM110" s="61">
        <f t="shared" si="2695"/>
        <v>0</v>
      </c>
      <c r="PN110" s="61">
        <f t="shared" ref="PN110" si="2705">PN111+PN112+PN113+PN114+PN115</f>
        <v>0</v>
      </c>
      <c r="PO110" s="197">
        <f t="shared" si="2689"/>
        <v>0</v>
      </c>
      <c r="PP110" s="61">
        <f t="shared" si="2689"/>
        <v>0</v>
      </c>
      <c r="PQ110" s="61">
        <f t="shared" ref="PQ110:PY110" si="2706">PQ111+PQ112+PQ113+PQ114+PQ115</f>
        <v>0</v>
      </c>
      <c r="PR110" s="61">
        <f t="shared" ref="PR110" si="2707">PR111+PR112+PR113+PR114+PR115</f>
        <v>0</v>
      </c>
      <c r="PS110" s="86">
        <f>PS111+PS112+PS113+PS114+PS115</f>
        <v>0</v>
      </c>
      <c r="PT110" s="61">
        <f>PT111+PT112+PT113+PT114+PT115</f>
        <v>0</v>
      </c>
      <c r="PU110" s="61">
        <f>PU111+PU112+PU113+PU114+PU115</f>
        <v>0</v>
      </c>
      <c r="PV110" s="61">
        <f>PV111+PV112+PV113+PV114+PV115</f>
        <v>0</v>
      </c>
      <c r="PW110" s="197">
        <f t="shared" si="2706"/>
        <v>0</v>
      </c>
      <c r="PX110" s="61">
        <f t="shared" si="2706"/>
        <v>0</v>
      </c>
      <c r="PY110" s="61">
        <f t="shared" si="2706"/>
        <v>0</v>
      </c>
      <c r="PZ110" s="61">
        <f t="shared" ref="PZ110" si="2708">PZ111+PZ112+PZ113+PZ114+PZ115</f>
        <v>0</v>
      </c>
      <c r="QA110" s="86">
        <f t="shared" ref="QA110:RP110" si="2709">QA111+QA112+QA113+QA114+QA115</f>
        <v>0</v>
      </c>
      <c r="QB110" s="61">
        <f t="shared" si="2709"/>
        <v>0</v>
      </c>
      <c r="QC110" s="61">
        <f t="shared" si="2709"/>
        <v>0</v>
      </c>
      <c r="QD110" s="61">
        <f t="shared" ref="QD110" si="2710">QD111+QD112+QD113+QD114+QD115</f>
        <v>0</v>
      </c>
      <c r="QE110" s="197">
        <f t="shared" si="2709"/>
        <v>0</v>
      </c>
      <c r="QF110" s="61">
        <f t="shared" si="2709"/>
        <v>0</v>
      </c>
      <c r="QG110" s="61">
        <f t="shared" si="2709"/>
        <v>0</v>
      </c>
      <c r="QH110" s="61">
        <f t="shared" ref="QH110" si="2711">QH111+QH112+QH113+QH114+QH115</f>
        <v>0</v>
      </c>
      <c r="QI110" s="86">
        <f t="shared" si="2709"/>
        <v>0</v>
      </c>
      <c r="QJ110" s="61">
        <f t="shared" si="2709"/>
        <v>0</v>
      </c>
      <c r="QK110" s="61">
        <f t="shared" si="2709"/>
        <v>0</v>
      </c>
      <c r="QL110" s="61">
        <f t="shared" ref="QL110" si="2712">QL111+QL112+QL113+QL114+QL115</f>
        <v>0</v>
      </c>
      <c r="QM110" s="197">
        <f t="shared" si="2709"/>
        <v>0</v>
      </c>
      <c r="QN110" s="61">
        <f t="shared" si="2709"/>
        <v>0</v>
      </c>
      <c r="QO110" s="61">
        <f t="shared" si="2709"/>
        <v>0</v>
      </c>
      <c r="QP110" s="61">
        <f t="shared" ref="QP110" si="2713">QP111+QP112+QP113+QP114+QP115</f>
        <v>0</v>
      </c>
      <c r="QQ110" s="197">
        <f t="shared" si="2709"/>
        <v>0</v>
      </c>
      <c r="QR110" s="61">
        <f t="shared" si="2709"/>
        <v>0</v>
      </c>
      <c r="QS110" s="61">
        <f t="shared" si="2709"/>
        <v>0</v>
      </c>
      <c r="QT110" s="61">
        <f t="shared" ref="QT110" si="2714">QT111+QT112+QT113+QT114+QT115</f>
        <v>0</v>
      </c>
      <c r="QU110" s="197">
        <f t="shared" si="2709"/>
        <v>0</v>
      </c>
      <c r="QV110" s="61">
        <f t="shared" si="2709"/>
        <v>0</v>
      </c>
      <c r="QW110" s="61">
        <f t="shared" si="2709"/>
        <v>0</v>
      </c>
      <c r="QX110" s="61">
        <f t="shared" ref="QX110" si="2715">QX111+QX112+QX113+QX114+QX115</f>
        <v>0</v>
      </c>
      <c r="QY110" s="197">
        <f t="shared" si="2709"/>
        <v>0</v>
      </c>
      <c r="QZ110" s="61">
        <f t="shared" si="2709"/>
        <v>1020</v>
      </c>
      <c r="RA110" s="61">
        <f t="shared" si="2709"/>
        <v>312.88</v>
      </c>
      <c r="RB110" s="61">
        <f t="shared" ref="RB110" si="2716">RB111+RB112+RB113+RB114+RB115</f>
        <v>316.27</v>
      </c>
      <c r="RC110" s="86">
        <f t="shared" si="2709"/>
        <v>0</v>
      </c>
      <c r="RD110" s="61">
        <f t="shared" si="2709"/>
        <v>0</v>
      </c>
      <c r="RE110" s="61">
        <f t="shared" si="2709"/>
        <v>0</v>
      </c>
      <c r="RF110" s="61">
        <f t="shared" ref="RF110" si="2717">RF111+RF112+RF113+RF114+RF115</f>
        <v>0</v>
      </c>
      <c r="RG110" s="197">
        <f t="shared" si="2709"/>
        <v>0</v>
      </c>
      <c r="RH110" s="61">
        <f t="shared" si="2709"/>
        <v>0</v>
      </c>
      <c r="RI110" s="61">
        <f t="shared" si="2709"/>
        <v>0</v>
      </c>
      <c r="RJ110" s="61">
        <f t="shared" ref="RJ110" si="2718">RJ111+RJ112+RJ113+RJ114+RJ115</f>
        <v>0</v>
      </c>
      <c r="RK110" s="86">
        <f t="shared" si="2709"/>
        <v>300</v>
      </c>
      <c r="RL110" s="61">
        <f t="shared" si="2709"/>
        <v>300</v>
      </c>
      <c r="RM110" s="61">
        <f t="shared" si="2709"/>
        <v>88</v>
      </c>
      <c r="RN110" s="61">
        <f t="shared" ref="RN110" si="2719">RN111+RN112+RN113+RN114+RN115</f>
        <v>64</v>
      </c>
      <c r="RO110" s="360">
        <f t="shared" si="2709"/>
        <v>600</v>
      </c>
      <c r="RP110" s="300">
        <f t="shared" si="2709"/>
        <v>300</v>
      </c>
      <c r="RQ110" s="300">
        <f t="shared" ref="RQ110:TG110" si="2720">RQ111+RQ112+RQ113+RQ114+RQ115</f>
        <v>553.91</v>
      </c>
      <c r="RR110" s="300">
        <f t="shared" ref="RR110" si="2721">RR111+RR112+RR113+RR114+RR115</f>
        <v>563.6</v>
      </c>
      <c r="RS110" s="360">
        <f t="shared" si="2720"/>
        <v>600</v>
      </c>
      <c r="RT110" s="300">
        <f t="shared" si="2720"/>
        <v>400</v>
      </c>
      <c r="RU110" s="300">
        <f t="shared" si="2720"/>
        <v>789.44</v>
      </c>
      <c r="RV110" s="300">
        <f t="shared" ref="RV110" si="2722">RV111+RV112+RV113+RV114+RV115</f>
        <v>843.53</v>
      </c>
      <c r="RW110" s="61">
        <f t="shared" si="2720"/>
        <v>270</v>
      </c>
      <c r="RX110" s="61">
        <f t="shared" si="2720"/>
        <v>270</v>
      </c>
      <c r="RY110" s="61">
        <f t="shared" si="2720"/>
        <v>240</v>
      </c>
      <c r="RZ110" s="61">
        <f t="shared" ref="RZ110" si="2723">RZ111+RZ112+RZ113+RZ114+RZ115</f>
        <v>240</v>
      </c>
      <c r="SA110" s="86">
        <f t="shared" si="2720"/>
        <v>0</v>
      </c>
      <c r="SB110" s="61">
        <f t="shared" si="2720"/>
        <v>0</v>
      </c>
      <c r="SC110" s="61">
        <f t="shared" si="2720"/>
        <v>67.73</v>
      </c>
      <c r="SD110" s="61">
        <f t="shared" ref="SD110" si="2724">SD111+SD112+SD113+SD114+SD115</f>
        <v>59.73</v>
      </c>
      <c r="SE110" s="197">
        <f t="shared" si="2720"/>
        <v>0</v>
      </c>
      <c r="SF110" s="61">
        <f t="shared" si="2720"/>
        <v>0</v>
      </c>
      <c r="SG110" s="61">
        <f t="shared" si="2720"/>
        <v>1.92</v>
      </c>
      <c r="SH110" s="61">
        <f t="shared" ref="SH110" si="2725">SH111+SH112+SH113+SH114+SH115</f>
        <v>1.92</v>
      </c>
      <c r="SI110" s="197">
        <f t="shared" si="2720"/>
        <v>0</v>
      </c>
      <c r="SJ110" s="61">
        <f t="shared" si="2720"/>
        <v>0</v>
      </c>
      <c r="SK110" s="61">
        <f t="shared" si="2720"/>
        <v>0</v>
      </c>
      <c r="SL110" s="61">
        <f t="shared" ref="SL110" si="2726">SL111+SL112+SL113+SL114+SL115</f>
        <v>0</v>
      </c>
      <c r="SM110" s="197">
        <f t="shared" si="2720"/>
        <v>0</v>
      </c>
      <c r="SN110" s="61">
        <f t="shared" si="2720"/>
        <v>0</v>
      </c>
      <c r="SO110" s="61">
        <f t="shared" si="2720"/>
        <v>0</v>
      </c>
      <c r="SP110" s="61">
        <f t="shared" ref="SP110" si="2727">SP111+SP112+SP113+SP114+SP115</f>
        <v>0</v>
      </c>
      <c r="SQ110" s="197">
        <f t="shared" si="2720"/>
        <v>0</v>
      </c>
      <c r="SR110" s="61">
        <f t="shared" si="2720"/>
        <v>0</v>
      </c>
      <c r="SS110" s="61">
        <f t="shared" si="2720"/>
        <v>0</v>
      </c>
      <c r="ST110" s="61">
        <f t="shared" ref="ST110" si="2728">ST111+ST112+ST113+ST114+ST115</f>
        <v>0</v>
      </c>
      <c r="SU110" s="197">
        <f t="shared" si="2720"/>
        <v>0</v>
      </c>
      <c r="SV110" s="61">
        <f t="shared" si="2720"/>
        <v>1000</v>
      </c>
      <c r="SW110" s="61">
        <f t="shared" si="2720"/>
        <v>679.18999999999994</v>
      </c>
      <c r="SX110" s="61">
        <f t="shared" ref="SX110" si="2729">SX111+SX112+SX113+SX114+SX115</f>
        <v>679.18999999999994</v>
      </c>
      <c r="SY110" s="197">
        <f t="shared" si="2720"/>
        <v>0</v>
      </c>
      <c r="SZ110" s="61">
        <f t="shared" si="2720"/>
        <v>0</v>
      </c>
      <c r="TA110" s="61">
        <f t="shared" si="2720"/>
        <v>0</v>
      </c>
      <c r="TB110" s="197">
        <f t="shared" ref="TB110" si="2730">TB111+TB112+TB113+TB114+TB115</f>
        <v>0</v>
      </c>
      <c r="TC110" s="197">
        <f t="shared" si="2720"/>
        <v>0</v>
      </c>
      <c r="TD110" s="61">
        <f t="shared" si="2720"/>
        <v>0</v>
      </c>
      <c r="TE110" s="61">
        <f t="shared" si="2720"/>
        <v>0</v>
      </c>
      <c r="TF110" s="61">
        <f t="shared" ref="TF110" si="2731">TF111+TF112+TF113+TF114+TF115</f>
        <v>0</v>
      </c>
      <c r="TG110" s="197">
        <f t="shared" si="2720"/>
        <v>3000</v>
      </c>
      <c r="TH110" s="61">
        <f t="shared" ref="TH110:TI110" si="2732">TH111+TH112+TH113+TH114+TH115</f>
        <v>2522</v>
      </c>
      <c r="TI110" s="61">
        <f t="shared" si="2732"/>
        <v>2349.63</v>
      </c>
      <c r="TJ110" s="87">
        <f t="shared" ref="TJ110:TM110" si="2733">TJ111+TJ112+TJ113+TJ114+TJ115</f>
        <v>2389.36</v>
      </c>
      <c r="TK110" s="197">
        <f t="shared" si="2733"/>
        <v>0</v>
      </c>
      <c r="TL110" s="61">
        <f t="shared" si="2733"/>
        <v>0</v>
      </c>
      <c r="TM110" s="61">
        <f t="shared" si="2733"/>
        <v>0</v>
      </c>
      <c r="TN110" s="87">
        <f t="shared" ref="TN110:TR110" si="2734">TN111+TN112+TN113+TN114+TN115</f>
        <v>0</v>
      </c>
      <c r="TO110" s="197">
        <f t="shared" si="2734"/>
        <v>0</v>
      </c>
      <c r="TP110" s="61">
        <f t="shared" si="2734"/>
        <v>0</v>
      </c>
      <c r="TQ110" s="61">
        <f t="shared" si="2734"/>
        <v>0</v>
      </c>
      <c r="TR110" s="87">
        <f t="shared" si="2734"/>
        <v>0</v>
      </c>
      <c r="TS110" s="278"/>
      <c r="TT110" s="278"/>
      <c r="TU110" s="278"/>
      <c r="TV110" s="278"/>
      <c r="TW110" s="278"/>
      <c r="TX110" s="278"/>
      <c r="TY110" s="278"/>
    </row>
    <row r="111" spans="1:546" outlineLevel="2" x14ac:dyDescent="0.2">
      <c r="A111" s="101" t="s">
        <v>464</v>
      </c>
      <c r="B111" s="102" t="s">
        <v>465</v>
      </c>
      <c r="C111" s="186">
        <f t="shared" ref="C111:C115" si="2735">G111+K111+O111+S111+W111+AA111+AE111+AI111+AM111+AQ111+AU111+AY111+BC111+BG111+BK111+BO111+BS111+BW111+CA111+CE111+CI111+CM111+CQ111+CU111+CY111+DC111+DG111+DK111+DO111+DS111+DW111+EA111+EE111+EI111+EM111+EQ111+EU111+EY111+FC111+FG111+FK111+FO111+FS111+FW111+GA111+GE111+GI111+GM111+GQ111+GU111+GY111+HC111+HG111+HK111+HO111+HS111+HW111+IA111+IE111+II111+IM111+IQ111+IU111+IY111+JC111+JG111+JK111+JO111+JS111+JW111+KA111+KE111+KI111+KM111+KQ111+KU111+KY111+LC111+LG111+LK111+LO111+LS111+LW111+MA111+ME111+MI111+MM111+MQ111+MU111+MY111+NC111+NG111+NK111+NO111+NS111+NW111+OA111+OE111+OI111+OM111+OQ111+OU111+OY111+PC111+PG111+PK111+PO111+PS111+PW111+QA111+QE111+QI111+QM111+QQ111+QU111+QY111+RC111+RG111+RK111+RO111+RS111+RW111+SA111+SE111+SI111+SM111+SQ111+SU111+SY111+TC111+TG111+TK111+TO111</f>
        <v>25955</v>
      </c>
      <c r="D111" s="186">
        <f t="shared" ref="D111:D115" si="2736">H111+L111+P111+T111+X111+AB111+AF111+AJ111+AN111+AR111+AV111+AZ111+BD111+BH111+BL111+BP111+BT111+BX111+CB111+CF111+CJ111+CN111+CR111+CV111+CZ111+DD111+DH111+DL111+DP111+DT111+DX111+EB111+EF111+EJ111+EN111+ER111+EV111+EZ111+FD111+FH111+FL111+FP111+FT111+FX111+GB111+GF111+GJ111+GN111+GR111+GV111+GZ111+HD111+HH111+HL111+HP111+HT111+HX111+IB111+IF111+IJ111+IN111+IR111+IV111+IZ111+JD111+JH111+JL111+JP111+JT111+JX111+KB111+KF111+KJ111+KN111+KR111+KV111+KZ111+LD111+LH111+LL111+LP111+LT111+LX111+MB111+MF111+MJ111+MN111+MR111+MV111+MZ111+ND111+NH111+NL111+NP111+NT111+NX111+OB111+OF111+OJ111+ON111+OR111+OV111+OZ111+PD111+PH111+PL111+PP111+PT111+PX111+QB111+QF111+QJ111+QN111+QR111+QV111+QZ111+RD111+RH111+RL111+RP111+RT111+RX111+SB111+SF111+SJ111+SN111+SR111+SV111+SZ111+TD111+TH111+TL111+TP111</f>
        <v>17840.79</v>
      </c>
      <c r="E111" s="186">
        <f t="shared" ref="E111:E115" si="2737">I111+M111+Q111+U111+Y111+AC111+AG111+AK111+AO111+AS111+AW111+BA111+BE111+BI111+BM111+BQ111+BU111+BY111+CC111+CG111+CK111+CO111+CS111+CW111+DA111+DE111+DI111+DM111+DQ111+DU111+DY111+EC111+EG111+EK111+EO111+ES111+EW111+FA111+FE111+FI111+FM111+FQ111+FU111+FY111+GC111+GG111+GK111+GO111+GS111+GW111+HA111+HE111+HI111+HM111+HQ111+HU111+HY111+IC111+IG111+IK111+IO111+IS111+IW111+JA111+JE111+JI111+JM111+JQ111+JU111+JY111+KC111+KG111+KK111+KO111+KS111+KW111+LA111+LE111+LI111+LM111+LQ111+LU111+LY111+MC111+MG111+MK111+MO111+MS111+MW111+NA111+NE111+NI111+NM111+NQ111+NU111+NY111+OC111+OG111+OK111+OO111+OS111+OW111+PA111+PE111+PI111+PM111+PQ111+PU111+PY111+QC111+QG111+QK111+QO111+QS111+QW111+RA111+RE111+RI111+RM111+RQ111+RU111+RY111+SC111+SG111+SK111+SO111+SS111+SW111+TA111+TE111+TI111+TM111+TQ111</f>
        <v>20468.34</v>
      </c>
      <c r="F111" s="186">
        <f t="shared" ref="F111:F115" si="2738">J111+N111+R111+V111+Z111+AD111+AH111+AL111+AP111+AT111+AX111+BB111+BF111+BJ111+BN111+BR111+BV111+BZ111+CD111+CH111+CL111+CP111+CT111+CX111+DB111+DF111+DJ111+DN111+DR111+DV111+DZ111+ED111+EH111+EL111+EP111+ET111+EX111+FB111+FF111+FJ111+FN111+FR111+FV111+FZ111+GD111+GH111+GL111+GP111+GT111+GX111+HB111+HF111+HJ111+HN111+HR111+HV111+HZ111+ID111+IH111+IL111+IP111+IT111+IX111+JB111+JF111+JJ111+JN111+JR111+JV111+JZ111+KD111+KH111+KL111+KP111+KT111+KX111+LB111+LF111+LJ111+LN111+LR111+LV111+LZ111+MD111+MH111+ML111+MP111+MT111+MX111+NB111+NF111+NJ111+NN111+NR111+NV111+NZ111+OD111+OH111+OL111+OP111+OT111+OX111+PB111+PF111+PJ111+PN111+PR111+PV111+PZ111+QD111+QH111+QL111+QP111+QT111+QX111+RB111+RF111+RJ111+RN111+RR111+RV111+RZ111+SD111+SH111+SL111+SP111+ST111+SX111+TB111+TF111+TJ111+TN111+TR111</f>
        <v>20304.64</v>
      </c>
      <c r="G111" s="88"/>
      <c r="H111" s="63"/>
      <c r="I111" s="63"/>
      <c r="J111" s="63"/>
      <c r="K111" s="88">
        <v>5000</v>
      </c>
      <c r="L111" s="63">
        <v>3000</v>
      </c>
      <c r="M111" s="63">
        <v>1820.48</v>
      </c>
      <c r="N111" s="63">
        <v>1660.88</v>
      </c>
      <c r="O111" s="88"/>
      <c r="P111" s="63"/>
      <c r="Q111" s="63"/>
      <c r="R111" s="63"/>
      <c r="S111" s="88"/>
      <c r="T111" s="63"/>
      <c r="U111" s="63"/>
      <c r="V111" s="63"/>
      <c r="W111" s="88"/>
      <c r="X111" s="63"/>
      <c r="Y111" s="63"/>
      <c r="Z111" s="63"/>
      <c r="AA111" s="88"/>
      <c r="AB111" s="63"/>
      <c r="AC111" s="63"/>
      <c r="AD111" s="63"/>
      <c r="AE111" s="88"/>
      <c r="AF111" s="63"/>
      <c r="AG111" s="63"/>
      <c r="AH111" s="63"/>
      <c r="AI111" s="88"/>
      <c r="AJ111" s="63"/>
      <c r="AK111" s="63"/>
      <c r="AL111" s="63"/>
      <c r="AM111" s="88"/>
      <c r="AN111" s="63"/>
      <c r="AO111" s="63"/>
      <c r="AP111" s="63"/>
      <c r="AQ111" s="88"/>
      <c r="AR111" s="63"/>
      <c r="AS111" s="63"/>
      <c r="AT111" s="63"/>
      <c r="AU111" s="88"/>
      <c r="AV111" s="63"/>
      <c r="AW111" s="63"/>
      <c r="AX111" s="63"/>
      <c r="AY111" s="88"/>
      <c r="AZ111" s="63"/>
      <c r="BA111" s="63"/>
      <c r="BB111" s="63"/>
      <c r="BC111" s="88"/>
      <c r="BD111" s="63"/>
      <c r="BE111" s="63"/>
      <c r="BF111" s="63"/>
      <c r="BG111" s="88"/>
      <c r="BH111" s="63"/>
      <c r="BI111" s="63"/>
      <c r="BJ111" s="63"/>
      <c r="BK111" s="88"/>
      <c r="BL111" s="63"/>
      <c r="BM111" s="63"/>
      <c r="BN111" s="63"/>
      <c r="BO111" s="88"/>
      <c r="BP111" s="63"/>
      <c r="BQ111" s="63"/>
      <c r="BR111" s="63"/>
      <c r="BS111" s="88"/>
      <c r="BT111" s="63"/>
      <c r="BU111" s="63"/>
      <c r="BV111" s="63"/>
      <c r="BW111" s="88"/>
      <c r="BX111" s="63"/>
      <c r="BY111" s="63"/>
      <c r="BZ111" s="63"/>
      <c r="CA111" s="88"/>
      <c r="CB111" s="63"/>
      <c r="CC111" s="63"/>
      <c r="CD111" s="63"/>
      <c r="CE111" s="88"/>
      <c r="CF111" s="63"/>
      <c r="CG111" s="63"/>
      <c r="CH111" s="63"/>
      <c r="CI111" s="88"/>
      <c r="CJ111" s="63"/>
      <c r="CK111" s="63"/>
      <c r="CL111" s="63"/>
      <c r="CM111" s="88"/>
      <c r="CN111" s="63"/>
      <c r="CO111" s="63"/>
      <c r="CP111" s="63"/>
      <c r="CQ111" s="88"/>
      <c r="CR111" s="63"/>
      <c r="CS111" s="63">
        <v>931.4</v>
      </c>
      <c r="CT111" s="63">
        <v>931.4</v>
      </c>
      <c r="CU111" s="88"/>
      <c r="CV111" s="63"/>
      <c r="CW111" s="63"/>
      <c r="CX111" s="63"/>
      <c r="CY111" s="88"/>
      <c r="CZ111" s="63"/>
      <c r="DA111" s="63">
        <v>39</v>
      </c>
      <c r="DB111" s="63">
        <v>39</v>
      </c>
      <c r="DC111" s="88"/>
      <c r="DD111" s="63"/>
      <c r="DE111" s="63"/>
      <c r="DF111" s="63"/>
      <c r="DG111" s="88">
        <v>100</v>
      </c>
      <c r="DH111" s="63"/>
      <c r="DI111" s="63"/>
      <c r="DJ111" s="63"/>
      <c r="DK111" s="88"/>
      <c r="DL111" s="63"/>
      <c r="DM111" s="63"/>
      <c r="DN111" s="63"/>
      <c r="DO111" s="88"/>
      <c r="DP111" s="63"/>
      <c r="DQ111" s="63"/>
      <c r="DR111" s="63"/>
      <c r="DS111" s="88">
        <v>300</v>
      </c>
      <c r="DT111" s="63">
        <v>400</v>
      </c>
      <c r="DU111" s="63">
        <v>394.99</v>
      </c>
      <c r="DV111" s="63">
        <v>394.99</v>
      </c>
      <c r="DW111" s="88"/>
      <c r="DX111" s="63"/>
      <c r="DY111" s="63"/>
      <c r="DZ111" s="63"/>
      <c r="EA111" s="88"/>
      <c r="EB111" s="63"/>
      <c r="EC111" s="63"/>
      <c r="ED111" s="63"/>
      <c r="EE111" s="88"/>
      <c r="EF111" s="63"/>
      <c r="EG111" s="63"/>
      <c r="EH111" s="63"/>
      <c r="EI111" s="88"/>
      <c r="EJ111" s="63"/>
      <c r="EK111" s="63"/>
      <c r="EL111" s="63"/>
      <c r="EM111" s="88"/>
      <c r="EN111" s="63"/>
      <c r="EO111" s="63"/>
      <c r="EP111" s="63"/>
      <c r="EQ111" s="88"/>
      <c r="ER111" s="63"/>
      <c r="ES111" s="63"/>
      <c r="ET111" s="63"/>
      <c r="EU111" s="88"/>
      <c r="EV111" s="63"/>
      <c r="EW111" s="63"/>
      <c r="EX111" s="63"/>
      <c r="EY111" s="88"/>
      <c r="EZ111" s="63"/>
      <c r="FA111" s="63"/>
      <c r="FB111" s="63"/>
      <c r="FC111" s="88"/>
      <c r="FD111" s="63"/>
      <c r="FE111" s="63"/>
      <c r="FF111" s="63"/>
      <c r="FG111" s="88"/>
      <c r="FH111" s="63"/>
      <c r="FI111" s="63"/>
      <c r="FJ111" s="63"/>
      <c r="FK111" s="88"/>
      <c r="FL111" s="63"/>
      <c r="FM111" s="63"/>
      <c r="FN111" s="63"/>
      <c r="FO111" s="88"/>
      <c r="FP111" s="63"/>
      <c r="FQ111" s="63"/>
      <c r="FR111" s="63"/>
      <c r="FS111" s="198"/>
      <c r="FT111" s="63"/>
      <c r="FU111" s="63"/>
      <c r="FV111" s="187"/>
      <c r="FW111" s="88"/>
      <c r="FX111" s="63"/>
      <c r="FY111" s="63"/>
      <c r="FZ111" s="187"/>
      <c r="GA111" s="88"/>
      <c r="GB111" s="63"/>
      <c r="GC111" s="63"/>
      <c r="GD111" s="187"/>
      <c r="GE111" s="88"/>
      <c r="GF111" s="63"/>
      <c r="GG111" s="63"/>
      <c r="GH111" s="187"/>
      <c r="GI111" s="117">
        <v>1000</v>
      </c>
      <c r="GJ111" s="63">
        <v>150</v>
      </c>
      <c r="GK111" s="63">
        <v>943.07</v>
      </c>
      <c r="GL111" s="187">
        <v>952.97</v>
      </c>
      <c r="GM111" s="88"/>
      <c r="GN111" s="63"/>
      <c r="GO111" s="63"/>
      <c r="GP111" s="63"/>
      <c r="GQ111" s="88"/>
      <c r="GR111" s="63"/>
      <c r="GS111" s="63"/>
      <c r="GT111" s="63"/>
      <c r="GU111" s="88">
        <v>200</v>
      </c>
      <c r="GV111" s="63"/>
      <c r="GW111" s="63"/>
      <c r="GX111" s="63"/>
      <c r="GY111" s="88">
        <v>355</v>
      </c>
      <c r="GZ111" s="63">
        <v>100</v>
      </c>
      <c r="HA111" s="63">
        <v>81.5</v>
      </c>
      <c r="HB111" s="63">
        <v>81.5</v>
      </c>
      <c r="HC111" s="88"/>
      <c r="HD111" s="63"/>
      <c r="HE111" s="63">
        <v>123</v>
      </c>
      <c r="HF111" s="63">
        <v>123</v>
      </c>
      <c r="HG111" s="88"/>
      <c r="HH111" s="63"/>
      <c r="HI111" s="63"/>
      <c r="HJ111" s="63"/>
      <c r="HK111" s="88"/>
      <c r="HL111" s="63"/>
      <c r="HM111" s="63"/>
      <c r="HN111" s="63"/>
      <c r="HO111" s="88"/>
      <c r="HP111" s="63"/>
      <c r="HQ111" s="63">
        <v>43</v>
      </c>
      <c r="HR111" s="63">
        <v>29</v>
      </c>
      <c r="HS111" s="88">
        <v>800</v>
      </c>
      <c r="HT111" s="63">
        <v>750</v>
      </c>
      <c r="HU111" s="63">
        <v>748</v>
      </c>
      <c r="HV111" s="63">
        <v>748</v>
      </c>
      <c r="HW111" s="88"/>
      <c r="HX111" s="63"/>
      <c r="HY111" s="63"/>
      <c r="HZ111" s="63"/>
      <c r="IA111" s="88"/>
      <c r="IB111" s="63"/>
      <c r="IC111" s="63">
        <v>321</v>
      </c>
      <c r="ID111" s="63">
        <v>321</v>
      </c>
      <c r="IE111" s="88"/>
      <c r="IF111" s="63"/>
      <c r="IG111" s="63">
        <v>53.15</v>
      </c>
      <c r="IH111" s="63">
        <v>53.15</v>
      </c>
      <c r="II111" s="88"/>
      <c r="IJ111" s="63"/>
      <c r="IK111" s="63"/>
      <c r="IL111" s="63"/>
      <c r="IM111" s="88"/>
      <c r="IN111" s="63">
        <v>300</v>
      </c>
      <c r="IO111" s="63">
        <v>331</v>
      </c>
      <c r="IP111" s="63">
        <v>331</v>
      </c>
      <c r="IQ111" s="88"/>
      <c r="IR111" s="63"/>
      <c r="IS111" s="63"/>
      <c r="IT111" s="63"/>
      <c r="IU111" s="88"/>
      <c r="IV111" s="63"/>
      <c r="IW111" s="63"/>
      <c r="IX111" s="63"/>
      <c r="IY111" s="88">
        <v>100</v>
      </c>
      <c r="IZ111" s="63"/>
      <c r="JA111" s="63">
        <v>69</v>
      </c>
      <c r="JB111" s="63">
        <v>69</v>
      </c>
      <c r="JC111" s="88">
        <v>1000</v>
      </c>
      <c r="JD111" s="63"/>
      <c r="JE111" s="63"/>
      <c r="JF111" s="63"/>
      <c r="JG111" s="88"/>
      <c r="JH111" s="63"/>
      <c r="JI111" s="63"/>
      <c r="JJ111" s="63"/>
      <c r="JK111" s="88"/>
      <c r="JL111" s="63"/>
      <c r="JM111" s="63"/>
      <c r="JN111" s="63"/>
      <c r="JO111" s="88"/>
      <c r="JP111" s="63"/>
      <c r="JQ111" s="63"/>
      <c r="JR111" s="63"/>
      <c r="JS111" s="88"/>
      <c r="JT111" s="63"/>
      <c r="JU111" s="63"/>
      <c r="JV111" s="63"/>
      <c r="JW111" s="63"/>
      <c r="JX111" s="63"/>
      <c r="JY111" s="63"/>
      <c r="JZ111" s="63"/>
      <c r="KA111" s="88"/>
      <c r="KB111" s="63"/>
      <c r="KC111" s="63"/>
      <c r="KD111" s="187"/>
      <c r="KE111" s="88"/>
      <c r="KF111" s="63"/>
      <c r="KG111" s="63">
        <v>152.69999999999999</v>
      </c>
      <c r="KH111" s="187">
        <v>152.69999999999999</v>
      </c>
      <c r="KI111" s="88"/>
      <c r="KJ111" s="63"/>
      <c r="KK111" s="63"/>
      <c r="KL111" s="187"/>
      <c r="KM111" s="88"/>
      <c r="KN111" s="63"/>
      <c r="KO111" s="63"/>
      <c r="KP111" s="187"/>
      <c r="KQ111" s="88"/>
      <c r="KR111" s="63"/>
      <c r="KS111" s="63"/>
      <c r="KT111" s="187"/>
      <c r="KU111" s="88"/>
      <c r="KV111" s="63"/>
      <c r="KW111" s="63"/>
      <c r="KX111" s="187"/>
      <c r="KY111" s="88"/>
      <c r="KZ111" s="63"/>
      <c r="LA111" s="63"/>
      <c r="LB111" s="187"/>
      <c r="LC111" s="88"/>
      <c r="LD111" s="63"/>
      <c r="LE111" s="63"/>
      <c r="LF111" s="187"/>
      <c r="LG111" s="88">
        <f>1900-1900</f>
        <v>0</v>
      </c>
      <c r="LH111" s="63">
        <v>608.79</v>
      </c>
      <c r="LI111" s="63">
        <v>1563.76</v>
      </c>
      <c r="LJ111" s="187">
        <v>1563.76</v>
      </c>
      <c r="LK111" s="88"/>
      <c r="LL111" s="63"/>
      <c r="LM111" s="63"/>
      <c r="LN111" s="187"/>
      <c r="LO111" s="88"/>
      <c r="LP111" s="63"/>
      <c r="LQ111" s="63">
        <v>390</v>
      </c>
      <c r="LR111" s="187">
        <v>390</v>
      </c>
      <c r="LS111" s="88"/>
      <c r="LT111" s="63"/>
      <c r="LU111" s="63"/>
      <c r="LV111" s="187"/>
      <c r="LW111" s="88"/>
      <c r="LX111" s="63"/>
      <c r="LY111" s="63">
        <v>319.92</v>
      </c>
      <c r="LZ111" s="187">
        <v>319.92</v>
      </c>
      <c r="MA111" s="88"/>
      <c r="MB111" s="63"/>
      <c r="MC111" s="63"/>
      <c r="MD111" s="187"/>
      <c r="ME111" s="88">
        <v>500</v>
      </c>
      <c r="MF111" s="63"/>
      <c r="MG111" s="63">
        <v>182.47</v>
      </c>
      <c r="MH111" s="187">
        <v>182.47</v>
      </c>
      <c r="MI111" s="88"/>
      <c r="MJ111" s="63"/>
      <c r="MK111" s="63"/>
      <c r="ML111" s="187"/>
      <c r="MM111" s="88"/>
      <c r="MN111" s="63"/>
      <c r="MO111" s="63"/>
      <c r="MP111" s="187"/>
      <c r="MQ111" s="88"/>
      <c r="MR111" s="63"/>
      <c r="MS111" s="63"/>
      <c r="MT111" s="187"/>
      <c r="MU111" s="88"/>
      <c r="MV111" s="63"/>
      <c r="MW111" s="63"/>
      <c r="MX111" s="187"/>
      <c r="MY111" s="88"/>
      <c r="MZ111" s="63"/>
      <c r="NA111" s="63"/>
      <c r="NB111" s="187"/>
      <c r="NC111" s="88">
        <v>15000</v>
      </c>
      <c r="ND111" s="63">
        <v>10532</v>
      </c>
      <c r="NE111" s="63">
        <v>11117.74</v>
      </c>
      <c r="NF111" s="187">
        <v>11117.74</v>
      </c>
      <c r="NG111" s="88"/>
      <c r="NH111" s="63"/>
      <c r="NI111" s="63"/>
      <c r="NJ111" s="187"/>
      <c r="NK111" s="88"/>
      <c r="NL111" s="63"/>
      <c r="NM111" s="63"/>
      <c r="NN111" s="187"/>
      <c r="NO111" s="88"/>
      <c r="NP111" s="63"/>
      <c r="NQ111" s="63"/>
      <c r="NR111" s="187"/>
      <c r="NS111" s="88">
        <v>1000</v>
      </c>
      <c r="NT111" s="63">
        <v>500</v>
      </c>
      <c r="NU111" s="63">
        <v>71.5</v>
      </c>
      <c r="NV111" s="187">
        <v>71.5</v>
      </c>
      <c r="NW111" s="88"/>
      <c r="NX111" s="63"/>
      <c r="NY111" s="63"/>
      <c r="NZ111" s="187"/>
      <c r="OA111" s="88"/>
      <c r="OB111" s="63"/>
      <c r="OC111" s="63"/>
      <c r="OD111" s="63"/>
      <c r="OE111" s="88"/>
      <c r="OF111" s="63"/>
      <c r="OG111" s="63"/>
      <c r="OH111" s="63"/>
      <c r="OI111" s="88"/>
      <c r="OJ111" s="63"/>
      <c r="OK111" s="63"/>
      <c r="OL111" s="63"/>
      <c r="OM111" s="88"/>
      <c r="ON111" s="63"/>
      <c r="OO111" s="63"/>
      <c r="OP111" s="63"/>
      <c r="OQ111" s="198"/>
      <c r="OR111" s="63"/>
      <c r="OS111" s="63"/>
      <c r="OT111" s="63"/>
      <c r="OU111" s="88"/>
      <c r="OV111" s="63"/>
      <c r="OW111" s="63"/>
      <c r="OX111" s="63"/>
      <c r="OY111" s="198"/>
      <c r="OZ111" s="63"/>
      <c r="PA111" s="63"/>
      <c r="PB111" s="63"/>
      <c r="PC111" s="88"/>
      <c r="PD111" s="63"/>
      <c r="PE111" s="63"/>
      <c r="PF111" s="63"/>
      <c r="PG111" s="198"/>
      <c r="PH111" s="63"/>
      <c r="PI111" s="63"/>
      <c r="PJ111" s="63"/>
      <c r="PK111" s="88"/>
      <c r="PL111" s="63"/>
      <c r="PM111" s="63"/>
      <c r="PN111" s="63"/>
      <c r="PO111" s="198"/>
      <c r="PP111" s="63"/>
      <c r="PQ111" s="63"/>
      <c r="PR111" s="63"/>
      <c r="PS111" s="88"/>
      <c r="PT111" s="63"/>
      <c r="PU111" s="63"/>
      <c r="PV111" s="63"/>
      <c r="PW111" s="198"/>
      <c r="PX111" s="63"/>
      <c r="PY111" s="63"/>
      <c r="PZ111" s="63"/>
      <c r="QA111" s="88"/>
      <c r="QB111" s="63"/>
      <c r="QC111" s="63"/>
      <c r="QD111" s="63"/>
      <c r="QE111" s="198"/>
      <c r="QF111" s="63"/>
      <c r="QG111" s="63"/>
      <c r="QH111" s="63"/>
      <c r="QI111" s="88"/>
      <c r="QJ111" s="63"/>
      <c r="QK111" s="63"/>
      <c r="QL111" s="63"/>
      <c r="QM111" s="198"/>
      <c r="QN111" s="63"/>
      <c r="QO111" s="63"/>
      <c r="QP111" s="63"/>
      <c r="QQ111" s="198"/>
      <c r="QR111" s="63"/>
      <c r="QS111" s="63"/>
      <c r="QT111" s="63"/>
      <c r="QU111" s="198"/>
      <c r="QV111" s="63"/>
      <c r="QW111" s="63"/>
      <c r="QX111" s="63"/>
      <c r="QY111" s="198"/>
      <c r="QZ111" s="63"/>
      <c r="RA111" s="63"/>
      <c r="RB111" s="63"/>
      <c r="RC111" s="88"/>
      <c r="RD111" s="63"/>
      <c r="RE111" s="63"/>
      <c r="RF111" s="63"/>
      <c r="RG111" s="198"/>
      <c r="RH111" s="63"/>
      <c r="RI111" s="63"/>
      <c r="RJ111" s="63"/>
      <c r="RK111" s="88"/>
      <c r="RL111" s="63"/>
      <c r="RM111" s="63"/>
      <c r="RN111" s="63"/>
      <c r="RO111" s="198">
        <v>50</v>
      </c>
      <c r="RP111" s="63"/>
      <c r="RQ111" s="63"/>
      <c r="RR111" s="63"/>
      <c r="RS111" s="198">
        <v>50</v>
      </c>
      <c r="RT111" s="63"/>
      <c r="RU111" s="63"/>
      <c r="RV111" s="63"/>
      <c r="RW111" s="63"/>
      <c r="RX111" s="63"/>
      <c r="RY111" s="63"/>
      <c r="RZ111" s="63"/>
      <c r="SA111" s="88"/>
      <c r="SB111" s="63"/>
      <c r="SC111" s="63"/>
      <c r="SD111" s="63"/>
      <c r="SE111" s="198"/>
      <c r="SF111" s="63"/>
      <c r="SG111" s="63"/>
      <c r="SH111" s="63"/>
      <c r="SI111" s="198"/>
      <c r="SJ111" s="63"/>
      <c r="SK111" s="63"/>
      <c r="SL111" s="63"/>
      <c r="SM111" s="198"/>
      <c r="SN111" s="63"/>
      <c r="SO111" s="63"/>
      <c r="SP111" s="63"/>
      <c r="SQ111" s="198"/>
      <c r="SR111" s="63"/>
      <c r="SS111" s="63"/>
      <c r="ST111" s="63"/>
      <c r="SU111" s="198"/>
      <c r="SV111" s="63">
        <v>1000</v>
      </c>
      <c r="SW111" s="63">
        <v>355.79</v>
      </c>
      <c r="SX111" s="63">
        <v>355.79</v>
      </c>
      <c r="SY111" s="198"/>
      <c r="SZ111" s="63"/>
      <c r="TA111" s="63"/>
      <c r="TB111" s="198"/>
      <c r="TC111" s="198"/>
      <c r="TD111" s="63"/>
      <c r="TE111" s="63"/>
      <c r="TF111" s="63"/>
      <c r="TG111" s="198">
        <v>500</v>
      </c>
      <c r="TH111" s="63">
        <v>500</v>
      </c>
      <c r="TI111" s="63">
        <v>415.87</v>
      </c>
      <c r="TJ111" s="89">
        <v>415.87</v>
      </c>
      <c r="TK111" s="198"/>
      <c r="TL111" s="63"/>
      <c r="TM111" s="63"/>
      <c r="TN111" s="89"/>
      <c r="TO111" s="198"/>
      <c r="TP111" s="63"/>
      <c r="TQ111" s="63"/>
      <c r="TR111" s="89"/>
      <c r="TS111" s="267"/>
      <c r="TT111" s="267"/>
      <c r="TU111" s="267"/>
      <c r="TV111" s="267"/>
      <c r="TW111" s="267"/>
      <c r="TX111" s="267"/>
      <c r="TY111" s="267"/>
      <c r="TZ111" s="240"/>
    </row>
    <row r="112" spans="1:546" outlineLevel="2" x14ac:dyDescent="0.2">
      <c r="A112" s="101" t="s">
        <v>466</v>
      </c>
      <c r="B112" s="102" t="s">
        <v>467</v>
      </c>
      <c r="C112" s="186">
        <f t="shared" si="2735"/>
        <v>6030</v>
      </c>
      <c r="D112" s="186">
        <f t="shared" si="2736"/>
        <v>10000</v>
      </c>
      <c r="E112" s="186">
        <f t="shared" si="2737"/>
        <v>7012.67</v>
      </c>
      <c r="F112" s="186">
        <f t="shared" si="2738"/>
        <v>6816.57</v>
      </c>
      <c r="G112" s="88"/>
      <c r="H112" s="63"/>
      <c r="I112" s="63"/>
      <c r="J112" s="63"/>
      <c r="K112" s="88">
        <v>3000</v>
      </c>
      <c r="L112" s="63">
        <v>10000</v>
      </c>
      <c r="M112" s="63">
        <v>6421.17</v>
      </c>
      <c r="N112" s="63">
        <v>6225.07</v>
      </c>
      <c r="O112" s="88"/>
      <c r="P112" s="63"/>
      <c r="Q112" s="63"/>
      <c r="R112" s="63"/>
      <c r="S112" s="88"/>
      <c r="T112" s="63"/>
      <c r="U112" s="63"/>
      <c r="V112" s="63"/>
      <c r="W112" s="88"/>
      <c r="X112" s="63"/>
      <c r="Y112" s="63"/>
      <c r="Z112" s="63"/>
      <c r="AA112" s="88"/>
      <c r="AB112" s="63"/>
      <c r="AC112" s="63"/>
      <c r="AD112" s="63"/>
      <c r="AE112" s="88"/>
      <c r="AF112" s="63"/>
      <c r="AG112" s="63"/>
      <c r="AH112" s="63"/>
      <c r="AI112" s="88"/>
      <c r="AJ112" s="63"/>
      <c r="AK112" s="63"/>
      <c r="AL112" s="63"/>
      <c r="AM112" s="88"/>
      <c r="AN112" s="63"/>
      <c r="AO112" s="63"/>
      <c r="AP112" s="63"/>
      <c r="AQ112" s="88"/>
      <c r="AR112" s="63"/>
      <c r="AS112" s="63"/>
      <c r="AT112" s="63"/>
      <c r="AU112" s="88"/>
      <c r="AV112" s="63"/>
      <c r="AW112" s="63"/>
      <c r="AX112" s="63"/>
      <c r="AY112" s="88"/>
      <c r="AZ112" s="63"/>
      <c r="BA112" s="63"/>
      <c r="BB112" s="63"/>
      <c r="BC112" s="88"/>
      <c r="BD112" s="63"/>
      <c r="BE112" s="63"/>
      <c r="BF112" s="63"/>
      <c r="BG112" s="88"/>
      <c r="BH112" s="63"/>
      <c r="BI112" s="63"/>
      <c r="BJ112" s="63"/>
      <c r="BK112" s="88"/>
      <c r="BL112" s="63"/>
      <c r="BM112" s="63"/>
      <c r="BN112" s="63"/>
      <c r="BO112" s="88"/>
      <c r="BP112" s="63"/>
      <c r="BQ112" s="63"/>
      <c r="BR112" s="63"/>
      <c r="BS112" s="88"/>
      <c r="BT112" s="63"/>
      <c r="BU112" s="63"/>
      <c r="BV112" s="63"/>
      <c r="BW112" s="88"/>
      <c r="BX112" s="63"/>
      <c r="BY112" s="63"/>
      <c r="BZ112" s="63"/>
      <c r="CA112" s="88"/>
      <c r="CB112" s="63"/>
      <c r="CC112" s="63"/>
      <c r="CD112" s="63"/>
      <c r="CE112" s="88"/>
      <c r="CF112" s="63"/>
      <c r="CG112" s="63"/>
      <c r="CH112" s="63"/>
      <c r="CI112" s="88"/>
      <c r="CJ112" s="63"/>
      <c r="CK112" s="63"/>
      <c r="CL112" s="63"/>
      <c r="CM112" s="88"/>
      <c r="CN112" s="63"/>
      <c r="CO112" s="63"/>
      <c r="CP112" s="63"/>
      <c r="CQ112" s="88"/>
      <c r="CR112" s="63"/>
      <c r="CS112" s="63"/>
      <c r="CT112" s="63"/>
      <c r="CU112" s="88"/>
      <c r="CV112" s="63"/>
      <c r="CW112" s="63"/>
      <c r="CX112" s="63"/>
      <c r="CY112" s="88"/>
      <c r="CZ112" s="63"/>
      <c r="DA112" s="63"/>
      <c r="DB112" s="63"/>
      <c r="DC112" s="88"/>
      <c r="DD112" s="63"/>
      <c r="DE112" s="63"/>
      <c r="DF112" s="63"/>
      <c r="DG112" s="88"/>
      <c r="DH112" s="63"/>
      <c r="DI112" s="63"/>
      <c r="DJ112" s="63"/>
      <c r="DK112" s="88"/>
      <c r="DL112" s="63"/>
      <c r="DM112" s="63"/>
      <c r="DN112" s="63"/>
      <c r="DO112" s="88"/>
      <c r="DP112" s="63"/>
      <c r="DQ112" s="63"/>
      <c r="DR112" s="63"/>
      <c r="DS112" s="88"/>
      <c r="DT112" s="63"/>
      <c r="DU112" s="63"/>
      <c r="DV112" s="63"/>
      <c r="DW112" s="88"/>
      <c r="DX112" s="63"/>
      <c r="DY112" s="63"/>
      <c r="DZ112" s="63"/>
      <c r="EA112" s="88"/>
      <c r="EB112" s="63"/>
      <c r="EC112" s="63"/>
      <c r="ED112" s="63"/>
      <c r="EE112" s="88"/>
      <c r="EF112" s="63"/>
      <c r="EG112" s="63"/>
      <c r="EH112" s="63"/>
      <c r="EI112" s="88"/>
      <c r="EJ112" s="63"/>
      <c r="EK112" s="63"/>
      <c r="EL112" s="63"/>
      <c r="EM112" s="88"/>
      <c r="EN112" s="63"/>
      <c r="EO112" s="63"/>
      <c r="EP112" s="63"/>
      <c r="EQ112" s="88"/>
      <c r="ER112" s="63"/>
      <c r="ES112" s="63"/>
      <c r="ET112" s="63"/>
      <c r="EU112" s="88"/>
      <c r="EV112" s="63"/>
      <c r="EW112" s="63"/>
      <c r="EX112" s="63"/>
      <c r="EY112" s="88"/>
      <c r="EZ112" s="63"/>
      <c r="FA112" s="63"/>
      <c r="FB112" s="63"/>
      <c r="FC112" s="88"/>
      <c r="FD112" s="63"/>
      <c r="FE112" s="63"/>
      <c r="FF112" s="63"/>
      <c r="FG112" s="88"/>
      <c r="FH112" s="63"/>
      <c r="FI112" s="63"/>
      <c r="FJ112" s="63"/>
      <c r="FK112" s="88"/>
      <c r="FL112" s="63"/>
      <c r="FM112" s="63"/>
      <c r="FN112" s="63"/>
      <c r="FO112" s="88"/>
      <c r="FP112" s="63"/>
      <c r="FQ112" s="63"/>
      <c r="FR112" s="63"/>
      <c r="FS112" s="198"/>
      <c r="FT112" s="63"/>
      <c r="FU112" s="63"/>
      <c r="FV112" s="187"/>
      <c r="FW112" s="88"/>
      <c r="FX112" s="63"/>
      <c r="FY112" s="63"/>
      <c r="FZ112" s="187"/>
      <c r="GA112" s="88"/>
      <c r="GB112" s="63"/>
      <c r="GC112" s="63"/>
      <c r="GD112" s="187"/>
      <c r="GE112" s="88"/>
      <c r="GF112" s="63"/>
      <c r="GG112" s="63"/>
      <c r="GH112" s="187"/>
      <c r="GI112" s="117">
        <v>430</v>
      </c>
      <c r="GJ112" s="63"/>
      <c r="GK112" s="63"/>
      <c r="GL112" s="187"/>
      <c r="GM112" s="88"/>
      <c r="GN112" s="63"/>
      <c r="GO112" s="63"/>
      <c r="GP112" s="63"/>
      <c r="GQ112" s="88"/>
      <c r="GR112" s="63"/>
      <c r="GS112" s="63"/>
      <c r="GT112" s="63"/>
      <c r="GU112" s="88"/>
      <c r="GV112" s="63"/>
      <c r="GW112" s="63"/>
      <c r="GX112" s="63"/>
      <c r="GY112" s="88"/>
      <c r="GZ112" s="63"/>
      <c r="HA112" s="63"/>
      <c r="HB112" s="63"/>
      <c r="HC112" s="88"/>
      <c r="HD112" s="63"/>
      <c r="HE112" s="63"/>
      <c r="HF112" s="63"/>
      <c r="HG112" s="88"/>
      <c r="HH112" s="63"/>
      <c r="HI112" s="63"/>
      <c r="HJ112" s="63"/>
      <c r="HK112" s="88"/>
      <c r="HL112" s="63"/>
      <c r="HM112" s="63"/>
      <c r="HN112" s="63"/>
      <c r="HO112" s="88"/>
      <c r="HP112" s="63"/>
      <c r="HQ112" s="63"/>
      <c r="HR112" s="63"/>
      <c r="HS112" s="88">
        <v>500</v>
      </c>
      <c r="HT112" s="63"/>
      <c r="HU112" s="63"/>
      <c r="HV112" s="63"/>
      <c r="HW112" s="88"/>
      <c r="HX112" s="63"/>
      <c r="HY112" s="63"/>
      <c r="HZ112" s="63"/>
      <c r="IA112" s="88"/>
      <c r="IB112" s="63"/>
      <c r="IC112" s="63"/>
      <c r="ID112" s="63"/>
      <c r="IE112" s="88">
        <v>300</v>
      </c>
      <c r="IF112" s="63"/>
      <c r="IG112" s="63"/>
      <c r="IH112" s="63"/>
      <c r="II112" s="88"/>
      <c r="IJ112" s="63"/>
      <c r="IK112" s="63"/>
      <c r="IL112" s="63"/>
      <c r="IM112" s="88">
        <v>300</v>
      </c>
      <c r="IN112" s="63"/>
      <c r="IO112" s="63"/>
      <c r="IP112" s="63"/>
      <c r="IQ112" s="88"/>
      <c r="IR112" s="63"/>
      <c r="IS112" s="63"/>
      <c r="IT112" s="63"/>
      <c r="IU112" s="88"/>
      <c r="IV112" s="63"/>
      <c r="IW112" s="63"/>
      <c r="IX112" s="63"/>
      <c r="IY112" s="88"/>
      <c r="IZ112" s="63"/>
      <c r="JA112" s="63"/>
      <c r="JB112" s="63"/>
      <c r="JC112" s="88">
        <f>1500</f>
        <v>1500</v>
      </c>
      <c r="JD112" s="63"/>
      <c r="JE112" s="63"/>
      <c r="JF112" s="63"/>
      <c r="JG112" s="88"/>
      <c r="JH112" s="63"/>
      <c r="JI112" s="63"/>
      <c r="JJ112" s="63"/>
      <c r="JK112" s="88"/>
      <c r="JL112" s="63"/>
      <c r="JM112" s="63"/>
      <c r="JN112" s="63"/>
      <c r="JO112" s="88"/>
      <c r="JP112" s="63"/>
      <c r="JQ112" s="63"/>
      <c r="JR112" s="63"/>
      <c r="JS112" s="88"/>
      <c r="JT112" s="63"/>
      <c r="JU112" s="63"/>
      <c r="JV112" s="63"/>
      <c r="JW112" s="63"/>
      <c r="JX112" s="63"/>
      <c r="JY112" s="63"/>
      <c r="JZ112" s="63"/>
      <c r="KA112" s="88"/>
      <c r="KB112" s="63"/>
      <c r="KC112" s="63"/>
      <c r="KD112" s="187"/>
      <c r="KE112" s="88"/>
      <c r="KF112" s="63"/>
      <c r="KG112" s="63"/>
      <c r="KH112" s="187"/>
      <c r="KI112" s="88"/>
      <c r="KJ112" s="63"/>
      <c r="KK112" s="63"/>
      <c r="KL112" s="187"/>
      <c r="KM112" s="88"/>
      <c r="KN112" s="63"/>
      <c r="KO112" s="63"/>
      <c r="KP112" s="187"/>
      <c r="KQ112" s="88"/>
      <c r="KR112" s="63"/>
      <c r="KS112" s="63"/>
      <c r="KT112" s="187"/>
      <c r="KU112" s="88"/>
      <c r="KV112" s="63"/>
      <c r="KW112" s="63"/>
      <c r="KX112" s="187"/>
      <c r="KY112" s="88"/>
      <c r="KZ112" s="63"/>
      <c r="LA112" s="63"/>
      <c r="LB112" s="187"/>
      <c r="LC112" s="88"/>
      <c r="LD112" s="63"/>
      <c r="LE112" s="63"/>
      <c r="LF112" s="187"/>
      <c r="LG112" s="88"/>
      <c r="LH112" s="63"/>
      <c r="LI112" s="63"/>
      <c r="LJ112" s="187"/>
      <c r="LK112" s="88"/>
      <c r="LL112" s="63"/>
      <c r="LM112" s="63"/>
      <c r="LN112" s="187"/>
      <c r="LO112" s="88"/>
      <c r="LP112" s="63"/>
      <c r="LQ112" s="63"/>
      <c r="LR112" s="187"/>
      <c r="LS112" s="88"/>
      <c r="LT112" s="63"/>
      <c r="LU112" s="63"/>
      <c r="LV112" s="187"/>
      <c r="LW112" s="88"/>
      <c r="LX112" s="63"/>
      <c r="LY112" s="63">
        <v>70</v>
      </c>
      <c r="LZ112" s="187">
        <v>70</v>
      </c>
      <c r="MA112" s="88"/>
      <c r="MB112" s="63"/>
      <c r="MC112" s="63"/>
      <c r="MD112" s="187"/>
      <c r="ME112" s="88"/>
      <c r="MF112" s="63"/>
      <c r="MG112" s="63">
        <v>271.5</v>
      </c>
      <c r="MH112" s="187">
        <v>271.5</v>
      </c>
      <c r="MI112" s="88"/>
      <c r="MJ112" s="63"/>
      <c r="MK112" s="63"/>
      <c r="ML112" s="187"/>
      <c r="MM112" s="88"/>
      <c r="MN112" s="63"/>
      <c r="MO112" s="63"/>
      <c r="MP112" s="187"/>
      <c r="MQ112" s="88"/>
      <c r="MR112" s="63"/>
      <c r="MS112" s="63"/>
      <c r="MT112" s="187"/>
      <c r="MU112" s="88"/>
      <c r="MV112" s="63"/>
      <c r="MW112" s="63"/>
      <c r="MX112" s="187"/>
      <c r="MY112" s="88"/>
      <c r="MZ112" s="63"/>
      <c r="NA112" s="63"/>
      <c r="NB112" s="187"/>
      <c r="NC112" s="88"/>
      <c r="ND112" s="63"/>
      <c r="NE112" s="63"/>
      <c r="NF112" s="187"/>
      <c r="NG112" s="88"/>
      <c r="NH112" s="63"/>
      <c r="NI112" s="63"/>
      <c r="NJ112" s="187"/>
      <c r="NK112" s="88"/>
      <c r="NL112" s="63"/>
      <c r="NM112" s="63"/>
      <c r="NN112" s="187"/>
      <c r="NO112" s="88"/>
      <c r="NP112" s="63"/>
      <c r="NQ112" s="63"/>
      <c r="NR112" s="187"/>
      <c r="NS112" s="88"/>
      <c r="NT112" s="63"/>
      <c r="NU112" s="63"/>
      <c r="NV112" s="187"/>
      <c r="NW112" s="88"/>
      <c r="NX112" s="63"/>
      <c r="NY112" s="63"/>
      <c r="NZ112" s="187"/>
      <c r="OA112" s="88"/>
      <c r="OB112" s="63"/>
      <c r="OC112" s="63"/>
      <c r="OD112" s="63"/>
      <c r="OE112" s="88"/>
      <c r="OF112" s="63"/>
      <c r="OG112" s="63"/>
      <c r="OH112" s="63"/>
      <c r="OI112" s="88"/>
      <c r="OJ112" s="63"/>
      <c r="OK112" s="63"/>
      <c r="OL112" s="63"/>
      <c r="OM112" s="88"/>
      <c r="ON112" s="63"/>
      <c r="OO112" s="63"/>
      <c r="OP112" s="63"/>
      <c r="OQ112" s="198"/>
      <c r="OR112" s="63"/>
      <c r="OS112" s="63"/>
      <c r="OT112" s="63"/>
      <c r="OU112" s="88"/>
      <c r="OV112" s="63"/>
      <c r="OW112" s="63"/>
      <c r="OX112" s="63"/>
      <c r="OY112" s="198"/>
      <c r="OZ112" s="63"/>
      <c r="PA112" s="63"/>
      <c r="PB112" s="63"/>
      <c r="PC112" s="88"/>
      <c r="PD112" s="63"/>
      <c r="PE112" s="63"/>
      <c r="PF112" s="63"/>
      <c r="PG112" s="198"/>
      <c r="PH112" s="63"/>
      <c r="PI112" s="63"/>
      <c r="PJ112" s="63"/>
      <c r="PK112" s="88"/>
      <c r="PL112" s="63"/>
      <c r="PM112" s="63"/>
      <c r="PN112" s="63"/>
      <c r="PO112" s="198"/>
      <c r="PP112" s="63"/>
      <c r="PQ112" s="63"/>
      <c r="PR112" s="63"/>
      <c r="PS112" s="88"/>
      <c r="PT112" s="63"/>
      <c r="PU112" s="63"/>
      <c r="PV112" s="63"/>
      <c r="PW112" s="198"/>
      <c r="PX112" s="63"/>
      <c r="PY112" s="63"/>
      <c r="PZ112" s="63"/>
      <c r="QA112" s="88"/>
      <c r="QB112" s="63"/>
      <c r="QC112" s="63"/>
      <c r="QD112" s="63"/>
      <c r="QE112" s="198"/>
      <c r="QF112" s="63"/>
      <c r="QG112" s="63"/>
      <c r="QH112" s="63"/>
      <c r="QI112" s="88"/>
      <c r="QJ112" s="63"/>
      <c r="QK112" s="63"/>
      <c r="QL112" s="63"/>
      <c r="QM112" s="198"/>
      <c r="QN112" s="63"/>
      <c r="QO112" s="63"/>
      <c r="QP112" s="63"/>
      <c r="QQ112" s="198"/>
      <c r="QR112" s="63"/>
      <c r="QS112" s="63"/>
      <c r="QT112" s="63"/>
      <c r="QU112" s="198"/>
      <c r="QV112" s="63"/>
      <c r="QW112" s="63"/>
      <c r="QX112" s="63"/>
      <c r="QY112" s="198"/>
      <c r="QZ112" s="63"/>
      <c r="RA112" s="63"/>
      <c r="RB112" s="63"/>
      <c r="RC112" s="88"/>
      <c r="RD112" s="63"/>
      <c r="RE112" s="63"/>
      <c r="RF112" s="63"/>
      <c r="RG112" s="198"/>
      <c r="RH112" s="63"/>
      <c r="RI112" s="63"/>
      <c r="RJ112" s="63"/>
      <c r="RK112" s="88"/>
      <c r="RL112" s="63"/>
      <c r="RM112" s="63"/>
      <c r="RN112" s="63"/>
      <c r="RO112" s="198"/>
      <c r="RP112" s="63"/>
      <c r="RQ112" s="63"/>
      <c r="RR112" s="63"/>
      <c r="RS112" s="198"/>
      <c r="RT112" s="63"/>
      <c r="RU112" s="63"/>
      <c r="RV112" s="63"/>
      <c r="RW112" s="63"/>
      <c r="RX112" s="63"/>
      <c r="RY112" s="63"/>
      <c r="RZ112" s="63"/>
      <c r="SA112" s="88"/>
      <c r="SB112" s="63"/>
      <c r="SC112" s="63"/>
      <c r="SD112" s="63"/>
      <c r="SE112" s="198"/>
      <c r="SF112" s="63"/>
      <c r="SG112" s="63"/>
      <c r="SH112" s="63"/>
      <c r="SI112" s="198"/>
      <c r="SJ112" s="63"/>
      <c r="SK112" s="63"/>
      <c r="SL112" s="63"/>
      <c r="SM112" s="198"/>
      <c r="SN112" s="63"/>
      <c r="SO112" s="63"/>
      <c r="SP112" s="63"/>
      <c r="SQ112" s="198"/>
      <c r="SR112" s="63"/>
      <c r="SS112" s="63"/>
      <c r="ST112" s="63"/>
      <c r="SU112" s="198"/>
      <c r="SV112" s="63"/>
      <c r="SW112" s="63">
        <v>250</v>
      </c>
      <c r="SX112" s="63">
        <v>250</v>
      </c>
      <c r="SY112" s="198"/>
      <c r="SZ112" s="63"/>
      <c r="TA112" s="63"/>
      <c r="TB112" s="198"/>
      <c r="TC112" s="198"/>
      <c r="TD112" s="63"/>
      <c r="TE112" s="63"/>
      <c r="TF112" s="63"/>
      <c r="TG112" s="198"/>
      <c r="TH112" s="63"/>
      <c r="TI112" s="63"/>
      <c r="TJ112" s="89"/>
      <c r="TK112" s="198"/>
      <c r="TL112" s="63"/>
      <c r="TM112" s="63"/>
      <c r="TN112" s="89"/>
      <c r="TO112" s="198"/>
      <c r="TP112" s="63"/>
      <c r="TQ112" s="63"/>
      <c r="TR112" s="89"/>
      <c r="TS112" s="267"/>
      <c r="TT112" s="267"/>
      <c r="TU112" s="267"/>
      <c r="TV112" s="267"/>
      <c r="TW112" s="267"/>
      <c r="TX112" s="267"/>
      <c r="TY112" s="267"/>
    </row>
    <row r="113" spans="1:546" outlineLevel="2" x14ac:dyDescent="0.2">
      <c r="A113" s="101" t="s">
        <v>468</v>
      </c>
      <c r="B113" s="102" t="s">
        <v>469</v>
      </c>
      <c r="C113" s="186">
        <f t="shared" si="2735"/>
        <v>21581</v>
      </c>
      <c r="D113" s="186">
        <f t="shared" si="2736"/>
        <v>28524</v>
      </c>
      <c r="E113" s="186">
        <f t="shared" si="2737"/>
        <v>14242.779999999999</v>
      </c>
      <c r="F113" s="186">
        <f t="shared" si="2738"/>
        <v>14519.62</v>
      </c>
      <c r="G113" s="88"/>
      <c r="H113" s="63"/>
      <c r="I113" s="63"/>
      <c r="J113" s="63"/>
      <c r="K113" s="88">
        <f>5760+3100</f>
        <v>8860</v>
      </c>
      <c r="L113" s="63"/>
      <c r="M113" s="63"/>
      <c r="N113" s="63"/>
      <c r="O113" s="88"/>
      <c r="P113" s="63"/>
      <c r="Q113" s="63"/>
      <c r="R113" s="63"/>
      <c r="S113" s="88"/>
      <c r="T113" s="63"/>
      <c r="U113" s="63"/>
      <c r="V113" s="63"/>
      <c r="W113" s="88"/>
      <c r="X113" s="63"/>
      <c r="Y113" s="63"/>
      <c r="Z113" s="63"/>
      <c r="AA113" s="88"/>
      <c r="AB113" s="63"/>
      <c r="AC113" s="63"/>
      <c r="AD113" s="63"/>
      <c r="AE113" s="88"/>
      <c r="AF113" s="63"/>
      <c r="AG113" s="63"/>
      <c r="AH113" s="63"/>
      <c r="AI113" s="88"/>
      <c r="AJ113" s="63"/>
      <c r="AK113" s="63"/>
      <c r="AL113" s="63"/>
      <c r="AM113" s="88"/>
      <c r="AN113" s="63"/>
      <c r="AO113" s="63"/>
      <c r="AP113" s="63"/>
      <c r="AQ113" s="88"/>
      <c r="AR113" s="63"/>
      <c r="AS113" s="63"/>
      <c r="AT113" s="63"/>
      <c r="AU113" s="88"/>
      <c r="AV113" s="63"/>
      <c r="AW113" s="63"/>
      <c r="AX113" s="63"/>
      <c r="AY113" s="88"/>
      <c r="AZ113" s="63"/>
      <c r="BA113" s="63"/>
      <c r="BB113" s="63"/>
      <c r="BC113" s="88"/>
      <c r="BD113" s="63"/>
      <c r="BE113" s="63"/>
      <c r="BF113" s="63"/>
      <c r="BG113" s="88"/>
      <c r="BH113" s="63"/>
      <c r="BI113" s="63"/>
      <c r="BJ113" s="63"/>
      <c r="BK113" s="88"/>
      <c r="BL113" s="63"/>
      <c r="BM113" s="63"/>
      <c r="BN113" s="63"/>
      <c r="BO113" s="88"/>
      <c r="BP113" s="63"/>
      <c r="BQ113" s="63"/>
      <c r="BR113" s="63"/>
      <c r="BS113" s="88"/>
      <c r="BT113" s="63"/>
      <c r="BU113" s="63"/>
      <c r="BV113" s="63"/>
      <c r="BW113" s="88"/>
      <c r="BX113" s="63"/>
      <c r="BY113" s="63"/>
      <c r="BZ113" s="63"/>
      <c r="CA113" s="88"/>
      <c r="CB113" s="63"/>
      <c r="CC113" s="63"/>
      <c r="CD113" s="63"/>
      <c r="CE113" s="88"/>
      <c r="CF113" s="63"/>
      <c r="CG113" s="63"/>
      <c r="CH113" s="63"/>
      <c r="CI113" s="88"/>
      <c r="CJ113" s="63"/>
      <c r="CK113" s="63"/>
      <c r="CL113" s="63"/>
      <c r="CM113" s="88"/>
      <c r="CN113" s="63"/>
      <c r="CO113" s="63"/>
      <c r="CP113" s="63"/>
      <c r="CQ113" s="88"/>
      <c r="CR113" s="63"/>
      <c r="CS113" s="63"/>
      <c r="CT113" s="63"/>
      <c r="CU113" s="88"/>
      <c r="CV113" s="63"/>
      <c r="CW113" s="63"/>
      <c r="CX113" s="63"/>
      <c r="CY113" s="88"/>
      <c r="CZ113" s="63">
        <v>1400</v>
      </c>
      <c r="DA113" s="63">
        <v>571.83000000000004</v>
      </c>
      <c r="DB113" s="63">
        <v>549.83000000000004</v>
      </c>
      <c r="DC113" s="88"/>
      <c r="DD113" s="63"/>
      <c r="DE113" s="63"/>
      <c r="DF113" s="63"/>
      <c r="DG113" s="88">
        <v>512</v>
      </c>
      <c r="DH113" s="63">
        <v>512</v>
      </c>
      <c r="DI113" s="63">
        <v>346.42</v>
      </c>
      <c r="DJ113" s="63">
        <v>368.42</v>
      </c>
      <c r="DK113" s="88"/>
      <c r="DL113" s="63"/>
      <c r="DM113" s="63"/>
      <c r="DN113" s="63"/>
      <c r="DO113" s="88"/>
      <c r="DP113" s="63"/>
      <c r="DQ113" s="63"/>
      <c r="DR113" s="63"/>
      <c r="DS113" s="88"/>
      <c r="DT113" s="63"/>
      <c r="DU113" s="63"/>
      <c r="DV113" s="63"/>
      <c r="DW113" s="88"/>
      <c r="DX113" s="63"/>
      <c r="DY113" s="63"/>
      <c r="DZ113" s="63"/>
      <c r="EA113" s="88"/>
      <c r="EB113" s="63"/>
      <c r="EC113" s="63"/>
      <c r="ED113" s="63"/>
      <c r="EE113" s="88"/>
      <c r="EF113" s="63"/>
      <c r="EG113" s="63">
        <v>138</v>
      </c>
      <c r="EH113" s="63">
        <v>138</v>
      </c>
      <c r="EI113" s="88"/>
      <c r="EJ113" s="63"/>
      <c r="EK113" s="63"/>
      <c r="EL113" s="63"/>
      <c r="EM113" s="88"/>
      <c r="EN113" s="63"/>
      <c r="EO113" s="63"/>
      <c r="EP113" s="63"/>
      <c r="EQ113" s="88"/>
      <c r="ER113" s="63"/>
      <c r="ES113" s="63"/>
      <c r="ET113" s="63"/>
      <c r="EU113" s="88"/>
      <c r="EV113" s="63"/>
      <c r="EW113" s="63"/>
      <c r="EX113" s="63"/>
      <c r="EY113" s="88"/>
      <c r="EZ113" s="63"/>
      <c r="FA113" s="63"/>
      <c r="FB113" s="63"/>
      <c r="FC113" s="88"/>
      <c r="FD113" s="63"/>
      <c r="FE113" s="63"/>
      <c r="FF113" s="63"/>
      <c r="FG113" s="88"/>
      <c r="FH113" s="63"/>
      <c r="FI113" s="63"/>
      <c r="FJ113" s="63"/>
      <c r="FK113" s="88"/>
      <c r="FL113" s="63"/>
      <c r="FM113" s="63">
        <v>60</v>
      </c>
      <c r="FN113" s="63"/>
      <c r="FO113" s="88"/>
      <c r="FP113" s="63"/>
      <c r="FQ113" s="63"/>
      <c r="FR113" s="63"/>
      <c r="FS113" s="198"/>
      <c r="FT113" s="63"/>
      <c r="FU113" s="63"/>
      <c r="FV113" s="187"/>
      <c r="FW113" s="88"/>
      <c r="FX113" s="63"/>
      <c r="FY113" s="63">
        <v>24</v>
      </c>
      <c r="FZ113" s="187">
        <v>16</v>
      </c>
      <c r="GA113" s="88"/>
      <c r="GB113" s="63"/>
      <c r="GC113" s="63"/>
      <c r="GD113" s="187"/>
      <c r="GE113" s="88"/>
      <c r="GF113" s="63"/>
      <c r="GG113" s="63"/>
      <c r="GH113" s="187"/>
      <c r="GI113" s="117">
        <v>800</v>
      </c>
      <c r="GJ113" s="63">
        <v>1550</v>
      </c>
      <c r="GK113" s="63">
        <v>1129.04</v>
      </c>
      <c r="GL113" s="187">
        <v>1105.6400000000001</v>
      </c>
      <c r="GM113" s="88"/>
      <c r="GN113" s="63"/>
      <c r="GO113" s="63"/>
      <c r="GP113" s="63"/>
      <c r="GQ113" s="88"/>
      <c r="GR113" s="63"/>
      <c r="GS113" s="63"/>
      <c r="GT113" s="63"/>
      <c r="GU113" s="88">
        <v>270</v>
      </c>
      <c r="GV113" s="63">
        <v>270</v>
      </c>
      <c r="GW113" s="63">
        <v>217.16</v>
      </c>
      <c r="GX113" s="63">
        <v>217.16</v>
      </c>
      <c r="GY113" s="88">
        <v>1115</v>
      </c>
      <c r="GZ113" s="63">
        <v>1020</v>
      </c>
      <c r="HA113" s="63">
        <v>731.44</v>
      </c>
      <c r="HB113" s="63">
        <v>731.44</v>
      </c>
      <c r="HC113" s="88">
        <v>470</v>
      </c>
      <c r="HD113" s="63">
        <v>700</v>
      </c>
      <c r="HE113" s="63">
        <v>88</v>
      </c>
      <c r="HF113" s="63">
        <v>88</v>
      </c>
      <c r="HG113" s="88"/>
      <c r="HH113" s="63">
        <v>100</v>
      </c>
      <c r="HI113" s="63">
        <v>87.55</v>
      </c>
      <c r="HJ113" s="63">
        <v>87.55</v>
      </c>
      <c r="HK113" s="88">
        <v>825</v>
      </c>
      <c r="HL113" s="63">
        <v>825</v>
      </c>
      <c r="HM113" s="63">
        <v>159.55000000000001</v>
      </c>
      <c r="HN113" s="63">
        <v>135.55000000000001</v>
      </c>
      <c r="HO113" s="88"/>
      <c r="HP113" s="63">
        <v>600</v>
      </c>
      <c r="HQ113" s="63">
        <v>159.55000000000001</v>
      </c>
      <c r="HR113" s="63">
        <v>135.55000000000001</v>
      </c>
      <c r="HS113" s="88">
        <v>470</v>
      </c>
      <c r="HT113" s="63">
        <v>470</v>
      </c>
      <c r="HU113" s="63">
        <v>497.17</v>
      </c>
      <c r="HV113" s="63">
        <v>497.17</v>
      </c>
      <c r="HW113" s="88"/>
      <c r="HX113" s="63"/>
      <c r="HY113" s="63"/>
      <c r="HZ113" s="63"/>
      <c r="IA113" s="88"/>
      <c r="IB113" s="63"/>
      <c r="IC113" s="63"/>
      <c r="ID113" s="63"/>
      <c r="IE113" s="88">
        <v>400</v>
      </c>
      <c r="IF113" s="63">
        <v>700</v>
      </c>
      <c r="IG113" s="63">
        <v>158</v>
      </c>
      <c r="IH113" s="63">
        <v>158</v>
      </c>
      <c r="II113" s="88">
        <v>85</v>
      </c>
      <c r="IJ113" s="63">
        <v>85</v>
      </c>
      <c r="IK113" s="63"/>
      <c r="IL113" s="63"/>
      <c r="IM113" s="88">
        <v>300</v>
      </c>
      <c r="IN113" s="63">
        <v>300</v>
      </c>
      <c r="IO113" s="63">
        <v>72</v>
      </c>
      <c r="IP113" s="63">
        <v>48</v>
      </c>
      <c r="IQ113" s="88"/>
      <c r="IR113" s="63"/>
      <c r="IS113" s="63"/>
      <c r="IT113" s="63"/>
      <c r="IU113" s="88"/>
      <c r="IV113" s="63"/>
      <c r="IW113" s="63"/>
      <c r="IX113" s="63"/>
      <c r="IY113" s="88"/>
      <c r="IZ113" s="63"/>
      <c r="JA113" s="63"/>
      <c r="JB113" s="63"/>
      <c r="JC113" s="88"/>
      <c r="JD113" s="63"/>
      <c r="JE113" s="63"/>
      <c r="JF113" s="63"/>
      <c r="JG113" s="88"/>
      <c r="JH113" s="63"/>
      <c r="JI113" s="63"/>
      <c r="JJ113" s="63"/>
      <c r="JK113" s="88"/>
      <c r="JL113" s="63"/>
      <c r="JM113" s="63"/>
      <c r="JN113" s="63"/>
      <c r="JO113" s="88"/>
      <c r="JP113" s="63"/>
      <c r="JQ113" s="63"/>
      <c r="JR113" s="63"/>
      <c r="JS113" s="88"/>
      <c r="JT113" s="63"/>
      <c r="JU113" s="63">
        <v>32</v>
      </c>
      <c r="JV113" s="63">
        <v>16</v>
      </c>
      <c r="JW113" s="63"/>
      <c r="JX113" s="63"/>
      <c r="JY113" s="63"/>
      <c r="JZ113" s="63"/>
      <c r="KA113" s="88">
        <v>400</v>
      </c>
      <c r="KB113" s="63">
        <v>400</v>
      </c>
      <c r="KC113" s="63">
        <v>343.5</v>
      </c>
      <c r="KD113" s="187">
        <v>343.5</v>
      </c>
      <c r="KE113" s="88">
        <v>200</v>
      </c>
      <c r="KF113" s="63">
        <v>200</v>
      </c>
      <c r="KG113" s="63">
        <v>141.46</v>
      </c>
      <c r="KH113" s="187">
        <v>141.46</v>
      </c>
      <c r="KI113" s="88"/>
      <c r="KJ113" s="63"/>
      <c r="KK113" s="63"/>
      <c r="KL113" s="187"/>
      <c r="KM113" s="88">
        <v>124</v>
      </c>
      <c r="KN113" s="63">
        <v>124</v>
      </c>
      <c r="KO113" s="63"/>
      <c r="KP113" s="187"/>
      <c r="KQ113" s="88"/>
      <c r="KR113" s="63"/>
      <c r="KS113" s="63"/>
      <c r="KT113" s="187"/>
      <c r="KU113" s="88"/>
      <c r="KV113" s="63"/>
      <c r="KW113" s="63"/>
      <c r="KX113" s="187"/>
      <c r="KY113" s="88"/>
      <c r="KZ113" s="63"/>
      <c r="LA113" s="63"/>
      <c r="LB113" s="187"/>
      <c r="LC113" s="88"/>
      <c r="LD113" s="63"/>
      <c r="LE113" s="63"/>
      <c r="LF113" s="187"/>
      <c r="LG113" s="88"/>
      <c r="LH113" s="63">
        <v>5330</v>
      </c>
      <c r="LI113" s="63">
        <v>4689.6000000000004</v>
      </c>
      <c r="LJ113" s="187">
        <v>5634.76</v>
      </c>
      <c r="LK113" s="88"/>
      <c r="LL113" s="63"/>
      <c r="LM113" s="63"/>
      <c r="LN113" s="187"/>
      <c r="LO113" s="88">
        <v>1000</v>
      </c>
      <c r="LP113" s="63">
        <v>2800</v>
      </c>
      <c r="LQ113" s="63">
        <v>330.91</v>
      </c>
      <c r="LR113" s="187">
        <v>330.91</v>
      </c>
      <c r="LS113" s="88"/>
      <c r="LT113" s="63"/>
      <c r="LU113" s="63"/>
      <c r="LV113" s="187"/>
      <c r="LW113" s="88">
        <v>1800</v>
      </c>
      <c r="LX113" s="63">
        <v>1800</v>
      </c>
      <c r="LY113" s="63">
        <v>735.6</v>
      </c>
      <c r="LZ113" s="187">
        <v>561.6</v>
      </c>
      <c r="MA113" s="88"/>
      <c r="MB113" s="63"/>
      <c r="MC113" s="63"/>
      <c r="MD113" s="187"/>
      <c r="ME113" s="88">
        <v>1200</v>
      </c>
      <c r="MF113" s="63">
        <v>6500</v>
      </c>
      <c r="MG113" s="63">
        <v>1898.04</v>
      </c>
      <c r="MH113" s="187">
        <v>1698.04</v>
      </c>
      <c r="MI113" s="88"/>
      <c r="MJ113" s="63"/>
      <c r="MK113" s="63"/>
      <c r="ML113" s="187"/>
      <c r="MM113" s="88"/>
      <c r="MN113" s="63"/>
      <c r="MO113" s="63"/>
      <c r="MP113" s="187"/>
      <c r="MQ113" s="88"/>
      <c r="MR113" s="63"/>
      <c r="MS113" s="63"/>
      <c r="MT113" s="187"/>
      <c r="MU113" s="88"/>
      <c r="MV113" s="63"/>
      <c r="MW113" s="63"/>
      <c r="MX113" s="187"/>
      <c r="MY113" s="88"/>
      <c r="MZ113" s="63"/>
      <c r="NA113" s="63"/>
      <c r="NB113" s="187"/>
      <c r="NC113" s="88">
        <v>1500</v>
      </c>
      <c r="ND113" s="63">
        <v>1500</v>
      </c>
      <c r="NE113" s="63">
        <v>948.16</v>
      </c>
      <c r="NF113" s="187">
        <v>868.16</v>
      </c>
      <c r="NG113" s="88"/>
      <c r="NH113" s="63"/>
      <c r="NI113" s="63"/>
      <c r="NJ113" s="187"/>
      <c r="NK113" s="88"/>
      <c r="NL113" s="63"/>
      <c r="NM113" s="63"/>
      <c r="NN113" s="187"/>
      <c r="NO113" s="88"/>
      <c r="NP113" s="63"/>
      <c r="NQ113" s="63"/>
      <c r="NR113" s="187"/>
      <c r="NS113" s="88">
        <v>50</v>
      </c>
      <c r="NT113" s="63">
        <v>50</v>
      </c>
      <c r="NU113" s="63"/>
      <c r="NV113" s="187"/>
      <c r="NW113" s="88"/>
      <c r="NX113" s="63"/>
      <c r="NY113" s="63"/>
      <c r="NZ113" s="187"/>
      <c r="OA113" s="88"/>
      <c r="OB113" s="63"/>
      <c r="OC113" s="63"/>
      <c r="OD113" s="63"/>
      <c r="OE113" s="88"/>
      <c r="OF113" s="63"/>
      <c r="OG113" s="63"/>
      <c r="OH113" s="63"/>
      <c r="OI113" s="88"/>
      <c r="OJ113" s="63"/>
      <c r="OK113" s="63"/>
      <c r="OL113" s="63"/>
      <c r="OM113" s="88"/>
      <c r="ON113" s="63"/>
      <c r="OO113" s="63"/>
      <c r="OP113" s="63"/>
      <c r="OQ113" s="198"/>
      <c r="OR113" s="63"/>
      <c r="OS113" s="63"/>
      <c r="OT113" s="63"/>
      <c r="OU113" s="88"/>
      <c r="OV113" s="63"/>
      <c r="OW113" s="63"/>
      <c r="OX113" s="63"/>
      <c r="OY113" s="198"/>
      <c r="OZ113" s="63"/>
      <c r="PA113" s="63"/>
      <c r="PB113" s="63"/>
      <c r="PC113" s="88"/>
      <c r="PD113" s="63"/>
      <c r="PE113" s="63"/>
      <c r="PF113" s="63"/>
      <c r="PG113" s="198"/>
      <c r="PH113" s="63"/>
      <c r="PI113" s="63"/>
      <c r="PJ113" s="63"/>
      <c r="PK113" s="88"/>
      <c r="PL113" s="63"/>
      <c r="PM113" s="63"/>
      <c r="PN113" s="63"/>
      <c r="PO113" s="198"/>
      <c r="PP113" s="63"/>
      <c r="PQ113" s="63"/>
      <c r="PR113" s="63"/>
      <c r="PS113" s="88"/>
      <c r="PT113" s="63"/>
      <c r="PU113" s="63"/>
      <c r="PV113" s="63"/>
      <c r="PW113" s="198"/>
      <c r="PX113" s="63"/>
      <c r="PY113" s="63"/>
      <c r="PZ113" s="63"/>
      <c r="QA113" s="88"/>
      <c r="QB113" s="63"/>
      <c r="QC113" s="63"/>
      <c r="QD113" s="63"/>
      <c r="QE113" s="198"/>
      <c r="QF113" s="63"/>
      <c r="QG113" s="63"/>
      <c r="QH113" s="63"/>
      <c r="QI113" s="88"/>
      <c r="QJ113" s="63"/>
      <c r="QK113" s="63"/>
      <c r="QL113" s="63"/>
      <c r="QM113" s="198"/>
      <c r="QN113" s="63"/>
      <c r="QO113" s="63"/>
      <c r="QP113" s="63"/>
      <c r="QQ113" s="198"/>
      <c r="QR113" s="63"/>
      <c r="QS113" s="63"/>
      <c r="QT113" s="63"/>
      <c r="QU113" s="198"/>
      <c r="QV113" s="63"/>
      <c r="QW113" s="63"/>
      <c r="QX113" s="63"/>
      <c r="QY113" s="198"/>
      <c r="QZ113" s="63">
        <v>188</v>
      </c>
      <c r="RA113" s="63">
        <v>0</v>
      </c>
      <c r="RB113" s="63">
        <v>0</v>
      </c>
      <c r="RC113" s="88"/>
      <c r="RD113" s="63"/>
      <c r="RE113" s="63"/>
      <c r="RF113" s="63"/>
      <c r="RG113" s="198"/>
      <c r="RH113" s="63"/>
      <c r="RI113" s="63"/>
      <c r="RJ113" s="63"/>
      <c r="RK113" s="88"/>
      <c r="RL113" s="63">
        <v>0</v>
      </c>
      <c r="RM113" s="63">
        <v>88</v>
      </c>
      <c r="RN113" s="63">
        <v>64</v>
      </c>
      <c r="RO113" s="198">
        <v>50</v>
      </c>
      <c r="RP113" s="63"/>
      <c r="RQ113" s="63">
        <v>26.92</v>
      </c>
      <c r="RR113" s="63">
        <v>16</v>
      </c>
      <c r="RS113" s="198">
        <v>50</v>
      </c>
      <c r="RT113" s="63"/>
      <c r="RU113" s="63">
        <v>48</v>
      </c>
      <c r="RV113" s="63">
        <v>48</v>
      </c>
      <c r="RW113" s="63"/>
      <c r="RX113" s="63"/>
      <c r="RY113" s="63"/>
      <c r="RZ113" s="63"/>
      <c r="SA113" s="88"/>
      <c r="SB113" s="63"/>
      <c r="SC113" s="63"/>
      <c r="SD113" s="63"/>
      <c r="SE113" s="198"/>
      <c r="SF113" s="63"/>
      <c r="SG113" s="63"/>
      <c r="SH113" s="63"/>
      <c r="SI113" s="198"/>
      <c r="SJ113" s="63"/>
      <c r="SK113" s="63"/>
      <c r="SL113" s="63"/>
      <c r="SM113" s="198"/>
      <c r="SN113" s="63"/>
      <c r="SO113" s="63"/>
      <c r="SP113" s="63"/>
      <c r="SQ113" s="198"/>
      <c r="SR113" s="63"/>
      <c r="SS113" s="63"/>
      <c r="ST113" s="63"/>
      <c r="SU113" s="198"/>
      <c r="SV113" s="63"/>
      <c r="SW113" s="63"/>
      <c r="SX113" s="63"/>
      <c r="SY113" s="198"/>
      <c r="SZ113" s="63"/>
      <c r="TA113" s="63"/>
      <c r="TB113" s="198"/>
      <c r="TC113" s="198"/>
      <c r="TD113" s="63"/>
      <c r="TE113" s="63"/>
      <c r="TF113" s="63"/>
      <c r="TG113" s="198">
        <v>1100</v>
      </c>
      <c r="TH113" s="63">
        <v>1100</v>
      </c>
      <c r="TI113" s="63">
        <v>520.88</v>
      </c>
      <c r="TJ113" s="89">
        <v>520.88</v>
      </c>
      <c r="TK113" s="198"/>
      <c r="TL113" s="63"/>
      <c r="TM113" s="63"/>
      <c r="TN113" s="89"/>
      <c r="TO113" s="198"/>
      <c r="TP113" s="63"/>
      <c r="TQ113" s="63"/>
      <c r="TR113" s="89"/>
      <c r="TS113" s="267"/>
      <c r="TT113" s="267"/>
      <c r="TU113" s="267"/>
      <c r="TV113" s="267"/>
      <c r="TW113" s="267"/>
      <c r="TX113" s="267"/>
      <c r="TY113" s="267"/>
    </row>
    <row r="114" spans="1:546" outlineLevel="2" x14ac:dyDescent="0.2">
      <c r="A114" s="101" t="s">
        <v>470</v>
      </c>
      <c r="B114" s="102" t="s">
        <v>471</v>
      </c>
      <c r="C114" s="186">
        <f t="shared" si="2735"/>
        <v>6325</v>
      </c>
      <c r="D114" s="186">
        <f t="shared" si="2736"/>
        <v>1861</v>
      </c>
      <c r="E114" s="186">
        <f t="shared" si="2737"/>
        <v>4300.92</v>
      </c>
      <c r="F114" s="186">
        <f t="shared" si="2738"/>
        <v>3822.5199999999995</v>
      </c>
      <c r="G114" s="88"/>
      <c r="H114" s="63"/>
      <c r="I114" s="63"/>
      <c r="J114" s="63"/>
      <c r="K114" s="88">
        <v>2000</v>
      </c>
      <c r="L114" s="63">
        <v>900</v>
      </c>
      <c r="M114" s="63">
        <v>550.82000000000005</v>
      </c>
      <c r="N114" s="63"/>
      <c r="O114" s="88"/>
      <c r="P114" s="63"/>
      <c r="Q114" s="63"/>
      <c r="R114" s="63"/>
      <c r="S114" s="88"/>
      <c r="T114" s="63"/>
      <c r="U114" s="63"/>
      <c r="V114" s="63"/>
      <c r="W114" s="88"/>
      <c r="X114" s="63"/>
      <c r="Y114" s="63"/>
      <c r="Z114" s="63"/>
      <c r="AA114" s="88"/>
      <c r="AB114" s="63"/>
      <c r="AC114" s="63"/>
      <c r="AD114" s="63"/>
      <c r="AE114" s="88"/>
      <c r="AF114" s="63"/>
      <c r="AG114" s="63"/>
      <c r="AH114" s="63"/>
      <c r="AI114" s="88"/>
      <c r="AJ114" s="63"/>
      <c r="AK114" s="63"/>
      <c r="AL114" s="63"/>
      <c r="AM114" s="88"/>
      <c r="AN114" s="63"/>
      <c r="AO114" s="63"/>
      <c r="AP114" s="63"/>
      <c r="AQ114" s="88"/>
      <c r="AR114" s="63"/>
      <c r="AS114" s="63"/>
      <c r="AT114" s="63"/>
      <c r="AU114" s="88"/>
      <c r="AV114" s="63"/>
      <c r="AW114" s="63"/>
      <c r="AX114" s="63"/>
      <c r="AY114" s="88"/>
      <c r="AZ114" s="63"/>
      <c r="BA114" s="63"/>
      <c r="BB114" s="63"/>
      <c r="BC114" s="88"/>
      <c r="BD114" s="63"/>
      <c r="BE114" s="63"/>
      <c r="BF114" s="63"/>
      <c r="BG114" s="88"/>
      <c r="BH114" s="63"/>
      <c r="BI114" s="63">
        <v>178.24</v>
      </c>
      <c r="BJ114" s="63">
        <v>178.24</v>
      </c>
      <c r="BK114" s="88"/>
      <c r="BL114" s="63"/>
      <c r="BM114" s="63"/>
      <c r="BN114" s="63"/>
      <c r="BO114" s="88"/>
      <c r="BP114" s="63"/>
      <c r="BQ114" s="63"/>
      <c r="BR114" s="63"/>
      <c r="BS114" s="88"/>
      <c r="BT114" s="63"/>
      <c r="BU114" s="63"/>
      <c r="BV114" s="63"/>
      <c r="BW114" s="88"/>
      <c r="BX114" s="63"/>
      <c r="BY114" s="63"/>
      <c r="BZ114" s="63"/>
      <c r="CA114" s="88">
        <v>600</v>
      </c>
      <c r="CB114" s="63"/>
      <c r="CC114" s="63">
        <v>24.78</v>
      </c>
      <c r="CD114" s="63">
        <v>24.78</v>
      </c>
      <c r="CE114" s="88"/>
      <c r="CF114" s="63"/>
      <c r="CG114" s="63"/>
      <c r="CH114" s="63"/>
      <c r="CI114" s="88"/>
      <c r="CJ114" s="63">
        <v>0</v>
      </c>
      <c r="CK114" s="63">
        <v>7.08</v>
      </c>
      <c r="CL114" s="63">
        <v>7.08</v>
      </c>
      <c r="CM114" s="88"/>
      <c r="CN114" s="63"/>
      <c r="CO114" s="63"/>
      <c r="CP114" s="63"/>
      <c r="CQ114" s="88"/>
      <c r="CR114" s="63"/>
      <c r="CS114" s="63">
        <v>21.24</v>
      </c>
      <c r="CT114" s="63">
        <v>28.32</v>
      </c>
      <c r="CU114" s="88"/>
      <c r="CV114" s="63"/>
      <c r="CW114" s="63"/>
      <c r="CX114" s="63"/>
      <c r="CY114" s="88"/>
      <c r="CZ114" s="63"/>
      <c r="DA114" s="63">
        <v>732.18</v>
      </c>
      <c r="DB114" s="63">
        <v>741.18</v>
      </c>
      <c r="DC114" s="88"/>
      <c r="DD114" s="63"/>
      <c r="DE114" s="63"/>
      <c r="DF114" s="63"/>
      <c r="DG114" s="88"/>
      <c r="DH114" s="63"/>
      <c r="DI114" s="63">
        <v>3.54</v>
      </c>
      <c r="DJ114" s="63">
        <v>10.62</v>
      </c>
      <c r="DK114" s="88"/>
      <c r="DL114" s="63"/>
      <c r="DM114" s="63"/>
      <c r="DN114" s="63"/>
      <c r="DO114" s="88"/>
      <c r="DP114" s="63"/>
      <c r="DQ114" s="63"/>
      <c r="DR114" s="63"/>
      <c r="DS114" s="88">
        <v>100</v>
      </c>
      <c r="DT114" s="63"/>
      <c r="DU114" s="63">
        <v>16.54</v>
      </c>
      <c r="DV114" s="63">
        <v>16.54</v>
      </c>
      <c r="DW114" s="88"/>
      <c r="DX114" s="63"/>
      <c r="DY114" s="63"/>
      <c r="DZ114" s="63"/>
      <c r="EA114" s="88"/>
      <c r="EB114" s="63"/>
      <c r="EC114" s="63"/>
      <c r="ED114" s="63"/>
      <c r="EE114" s="88"/>
      <c r="EF114" s="63"/>
      <c r="EG114" s="63"/>
      <c r="EH114" s="63"/>
      <c r="EI114" s="88"/>
      <c r="EJ114" s="63"/>
      <c r="EK114" s="63"/>
      <c r="EL114" s="63"/>
      <c r="EM114" s="88"/>
      <c r="EN114" s="63"/>
      <c r="EO114" s="63">
        <v>7.08</v>
      </c>
      <c r="EP114" s="63">
        <v>7.08</v>
      </c>
      <c r="EQ114" s="88"/>
      <c r="ER114" s="63"/>
      <c r="ES114" s="63"/>
      <c r="ET114" s="63"/>
      <c r="EU114" s="88"/>
      <c r="EV114" s="63"/>
      <c r="EW114" s="63"/>
      <c r="EX114" s="63"/>
      <c r="EY114" s="88"/>
      <c r="EZ114" s="63"/>
      <c r="FA114" s="63"/>
      <c r="FB114" s="63"/>
      <c r="FC114" s="88"/>
      <c r="FD114" s="63"/>
      <c r="FE114" s="63"/>
      <c r="FF114" s="63"/>
      <c r="FG114" s="88"/>
      <c r="FH114" s="63"/>
      <c r="FI114" s="63"/>
      <c r="FJ114" s="63"/>
      <c r="FK114" s="88"/>
      <c r="FL114" s="63"/>
      <c r="FM114" s="63"/>
      <c r="FN114" s="63"/>
      <c r="FO114" s="88"/>
      <c r="FP114" s="63"/>
      <c r="FQ114" s="63"/>
      <c r="FR114" s="63"/>
      <c r="FS114" s="198"/>
      <c r="FT114" s="63"/>
      <c r="FU114" s="63"/>
      <c r="FV114" s="187"/>
      <c r="FW114" s="88"/>
      <c r="FX114" s="63"/>
      <c r="FY114" s="63"/>
      <c r="FZ114" s="187"/>
      <c r="GA114" s="88"/>
      <c r="GB114" s="63"/>
      <c r="GC114" s="63"/>
      <c r="GD114" s="187"/>
      <c r="GE114" s="88"/>
      <c r="GF114" s="63"/>
      <c r="GG114" s="63"/>
      <c r="GH114" s="187"/>
      <c r="GI114" s="117"/>
      <c r="GJ114" s="63"/>
      <c r="GK114" s="63"/>
      <c r="GL114" s="187"/>
      <c r="GM114" s="88"/>
      <c r="GN114" s="63"/>
      <c r="GO114" s="63"/>
      <c r="GP114" s="63"/>
      <c r="GQ114" s="88"/>
      <c r="GR114" s="63"/>
      <c r="GS114" s="63"/>
      <c r="GT114" s="63"/>
      <c r="GU114" s="88"/>
      <c r="GV114" s="63"/>
      <c r="GW114" s="63">
        <v>7.08</v>
      </c>
      <c r="GX114" s="63">
        <v>7.08</v>
      </c>
      <c r="GY114" s="88"/>
      <c r="GZ114" s="63"/>
      <c r="HA114" s="63">
        <v>21.24</v>
      </c>
      <c r="HB114" s="63">
        <v>21.24</v>
      </c>
      <c r="HC114" s="88"/>
      <c r="HD114" s="63"/>
      <c r="HE114" s="63"/>
      <c r="HF114" s="63"/>
      <c r="HG114" s="88"/>
      <c r="HH114" s="63"/>
      <c r="HI114" s="63">
        <v>7.08</v>
      </c>
      <c r="HJ114" s="63">
        <v>8.83</v>
      </c>
      <c r="HK114" s="88"/>
      <c r="HL114" s="63"/>
      <c r="HM114" s="63">
        <v>17.760000000000002</v>
      </c>
      <c r="HN114" s="63">
        <v>17.760000000000002</v>
      </c>
      <c r="HO114" s="88">
        <v>800</v>
      </c>
      <c r="HP114" s="63"/>
      <c r="HQ114" s="63"/>
      <c r="HR114" s="63"/>
      <c r="HS114" s="88"/>
      <c r="HT114" s="63"/>
      <c r="HU114" s="63">
        <v>14.16</v>
      </c>
      <c r="HV114" s="63">
        <v>14.16</v>
      </c>
      <c r="HW114" s="88"/>
      <c r="HX114" s="63"/>
      <c r="HY114" s="63"/>
      <c r="HZ114" s="63"/>
      <c r="IA114" s="88"/>
      <c r="IB114" s="63"/>
      <c r="IC114" s="63"/>
      <c r="ID114" s="63"/>
      <c r="IE114" s="88">
        <v>300</v>
      </c>
      <c r="IF114" s="63"/>
      <c r="IG114" s="63"/>
      <c r="IH114" s="63"/>
      <c r="II114" s="88"/>
      <c r="IJ114" s="63"/>
      <c r="IK114" s="63">
        <v>14.16</v>
      </c>
      <c r="IL114" s="63">
        <v>15.94</v>
      </c>
      <c r="IM114" s="88"/>
      <c r="IN114" s="63"/>
      <c r="IO114" s="63"/>
      <c r="IP114" s="63"/>
      <c r="IQ114" s="88"/>
      <c r="IR114" s="63"/>
      <c r="IS114" s="63"/>
      <c r="IT114" s="63"/>
      <c r="IU114" s="88"/>
      <c r="IV114" s="63"/>
      <c r="IW114" s="63"/>
      <c r="IX114" s="63"/>
      <c r="IY114" s="88"/>
      <c r="IZ114" s="63"/>
      <c r="JA114" s="63"/>
      <c r="JB114" s="63"/>
      <c r="JC114" s="88">
        <f>1560-1000</f>
        <v>560</v>
      </c>
      <c r="JD114" s="63"/>
      <c r="JE114" s="63"/>
      <c r="JF114" s="63"/>
      <c r="JG114" s="88"/>
      <c r="JH114" s="63"/>
      <c r="JI114" s="63"/>
      <c r="JJ114" s="63"/>
      <c r="JK114" s="88"/>
      <c r="JL114" s="63"/>
      <c r="JM114" s="63"/>
      <c r="JN114" s="63"/>
      <c r="JO114" s="88"/>
      <c r="JP114" s="63"/>
      <c r="JQ114" s="63"/>
      <c r="JR114" s="63"/>
      <c r="JS114" s="88">
        <v>450</v>
      </c>
      <c r="JT114" s="63"/>
      <c r="JU114" s="63">
        <v>380.4</v>
      </c>
      <c r="JV114" s="63">
        <v>380.4</v>
      </c>
      <c r="JW114" s="63"/>
      <c r="JX114" s="63"/>
      <c r="JY114" s="63"/>
      <c r="JZ114" s="63"/>
      <c r="KA114" s="88"/>
      <c r="KB114" s="63"/>
      <c r="KC114" s="63">
        <v>21.24</v>
      </c>
      <c r="KD114" s="187">
        <v>28.32</v>
      </c>
      <c r="KE114" s="88">
        <v>365</v>
      </c>
      <c r="KF114" s="63"/>
      <c r="KG114" s="63">
        <v>30</v>
      </c>
      <c r="KH114" s="187">
        <v>60</v>
      </c>
      <c r="KI114" s="88"/>
      <c r="KJ114" s="63"/>
      <c r="KK114" s="63"/>
      <c r="KL114" s="187"/>
      <c r="KM114" s="88">
        <v>400</v>
      </c>
      <c r="KN114" s="63">
        <v>376</v>
      </c>
      <c r="KO114" s="63">
        <v>375.86</v>
      </c>
      <c r="KP114" s="187">
        <v>375.86</v>
      </c>
      <c r="KQ114" s="88"/>
      <c r="KR114" s="63"/>
      <c r="KS114" s="63"/>
      <c r="KT114" s="187"/>
      <c r="KU114" s="88"/>
      <c r="KV114" s="63"/>
      <c r="KW114" s="63"/>
      <c r="KX114" s="187"/>
      <c r="KY114" s="88"/>
      <c r="KZ114" s="63"/>
      <c r="LA114" s="63"/>
      <c r="LB114" s="187"/>
      <c r="LC114" s="88"/>
      <c r="LD114" s="63"/>
      <c r="LE114" s="63"/>
      <c r="LF114" s="187"/>
      <c r="LG114" s="88">
        <v>750</v>
      </c>
      <c r="LH114" s="63"/>
      <c r="LI114" s="63"/>
      <c r="LJ114" s="187"/>
      <c r="LK114" s="88"/>
      <c r="LL114" s="63"/>
      <c r="LM114" s="63"/>
      <c r="LN114" s="187"/>
      <c r="LO114" s="88"/>
      <c r="LP114" s="63"/>
      <c r="LQ114" s="63">
        <v>21.24</v>
      </c>
      <c r="LR114" s="187">
        <v>28.32</v>
      </c>
      <c r="LS114" s="88"/>
      <c r="LT114" s="63"/>
      <c r="LU114" s="63"/>
      <c r="LV114" s="187"/>
      <c r="LW114" s="88"/>
      <c r="LX114" s="63"/>
      <c r="LY114" s="63">
        <v>35.64</v>
      </c>
      <c r="LZ114" s="187">
        <v>46.32</v>
      </c>
      <c r="MA114" s="88"/>
      <c r="MB114" s="63"/>
      <c r="MC114" s="63"/>
      <c r="MD114" s="187"/>
      <c r="ME114" s="88"/>
      <c r="MF114" s="63"/>
      <c r="MG114" s="63">
        <v>39</v>
      </c>
      <c r="MH114" s="187">
        <v>49.68</v>
      </c>
      <c r="MI114" s="88"/>
      <c r="MJ114" s="63"/>
      <c r="MK114" s="63"/>
      <c r="ML114" s="187"/>
      <c r="MM114" s="88"/>
      <c r="MN114" s="63"/>
      <c r="MO114" s="63"/>
      <c r="MP114" s="187"/>
      <c r="MQ114" s="88"/>
      <c r="MR114" s="63"/>
      <c r="MS114" s="63"/>
      <c r="MT114" s="187"/>
      <c r="MU114" s="88"/>
      <c r="MV114" s="63"/>
      <c r="MW114" s="63"/>
      <c r="MX114" s="187"/>
      <c r="MY114" s="88"/>
      <c r="MZ114" s="63"/>
      <c r="NA114" s="63"/>
      <c r="NB114" s="187"/>
      <c r="NC114" s="88"/>
      <c r="ND114" s="63"/>
      <c r="NE114" s="63">
        <v>1383.8</v>
      </c>
      <c r="NF114" s="187">
        <v>1383.8</v>
      </c>
      <c r="NG114" s="88"/>
      <c r="NH114" s="63"/>
      <c r="NI114" s="63"/>
      <c r="NJ114" s="187"/>
      <c r="NK114" s="88"/>
      <c r="NL114" s="63"/>
      <c r="NM114" s="63"/>
      <c r="NN114" s="187"/>
      <c r="NO114" s="88"/>
      <c r="NP114" s="63"/>
      <c r="NQ114" s="63"/>
      <c r="NR114" s="187"/>
      <c r="NS114" s="88"/>
      <c r="NT114" s="63"/>
      <c r="NU114" s="63"/>
      <c r="NV114" s="187"/>
      <c r="NW114" s="88"/>
      <c r="NX114" s="63"/>
      <c r="NY114" s="63"/>
      <c r="NZ114" s="187"/>
      <c r="OA114" s="88"/>
      <c r="OB114" s="63"/>
      <c r="OC114" s="63"/>
      <c r="OD114" s="63"/>
      <c r="OE114" s="88"/>
      <c r="OF114" s="63"/>
      <c r="OG114" s="63"/>
      <c r="OH114" s="63"/>
      <c r="OI114" s="88"/>
      <c r="OJ114" s="63"/>
      <c r="OK114" s="63"/>
      <c r="OL114" s="63"/>
      <c r="OM114" s="88"/>
      <c r="ON114" s="63"/>
      <c r="OO114" s="63"/>
      <c r="OP114" s="63"/>
      <c r="OQ114" s="198"/>
      <c r="OR114" s="63"/>
      <c r="OS114" s="63"/>
      <c r="OT114" s="63"/>
      <c r="OU114" s="88"/>
      <c r="OV114" s="63"/>
      <c r="OW114" s="63"/>
      <c r="OX114" s="63"/>
      <c r="OY114" s="198"/>
      <c r="OZ114" s="63"/>
      <c r="PA114" s="63"/>
      <c r="PB114" s="63"/>
      <c r="PC114" s="88"/>
      <c r="PD114" s="63"/>
      <c r="PE114" s="63"/>
      <c r="PF114" s="63"/>
      <c r="PG114" s="198"/>
      <c r="PH114" s="63"/>
      <c r="PI114" s="63"/>
      <c r="PJ114" s="63"/>
      <c r="PK114" s="88"/>
      <c r="PL114" s="63"/>
      <c r="PM114" s="63"/>
      <c r="PN114" s="63"/>
      <c r="PO114" s="198"/>
      <c r="PP114" s="63"/>
      <c r="PQ114" s="63"/>
      <c r="PR114" s="63"/>
      <c r="PS114" s="88"/>
      <c r="PT114" s="63"/>
      <c r="PU114" s="63"/>
      <c r="PV114" s="63"/>
      <c r="PW114" s="198"/>
      <c r="PX114" s="63"/>
      <c r="PY114" s="63"/>
      <c r="PZ114" s="63"/>
      <c r="QA114" s="88"/>
      <c r="QB114" s="63"/>
      <c r="QC114" s="63"/>
      <c r="QD114" s="63"/>
      <c r="QE114" s="198"/>
      <c r="QF114" s="63"/>
      <c r="QG114" s="63"/>
      <c r="QH114" s="63"/>
      <c r="QI114" s="88"/>
      <c r="QJ114" s="63"/>
      <c r="QK114" s="63"/>
      <c r="QL114" s="63"/>
      <c r="QM114" s="198"/>
      <c r="QN114" s="63"/>
      <c r="QO114" s="63"/>
      <c r="QP114" s="63"/>
      <c r="QQ114" s="198"/>
      <c r="QR114" s="63"/>
      <c r="QS114" s="63"/>
      <c r="QT114" s="63"/>
      <c r="QU114" s="198"/>
      <c r="QV114" s="63"/>
      <c r="QW114" s="63"/>
      <c r="QX114" s="63"/>
      <c r="QY114" s="198"/>
      <c r="QZ114" s="63">
        <v>400</v>
      </c>
      <c r="RA114" s="63">
        <v>132.78</v>
      </c>
      <c r="RB114" s="63">
        <v>132.57</v>
      </c>
      <c r="RC114" s="88"/>
      <c r="RD114" s="63"/>
      <c r="RE114" s="63"/>
      <c r="RF114" s="63"/>
      <c r="RG114" s="198"/>
      <c r="RH114" s="63"/>
      <c r="RI114" s="63"/>
      <c r="RJ114" s="63"/>
      <c r="RK114" s="88"/>
      <c r="RL114" s="63"/>
      <c r="RM114" s="63"/>
      <c r="RN114" s="63"/>
      <c r="RO114" s="198"/>
      <c r="RP114" s="63"/>
      <c r="RQ114" s="63"/>
      <c r="RR114" s="63"/>
      <c r="RS114" s="198"/>
      <c r="RT114" s="63"/>
      <c r="RU114" s="63"/>
      <c r="RV114" s="63"/>
      <c r="RW114" s="63"/>
      <c r="RX114" s="63"/>
      <c r="RY114" s="63"/>
      <c r="RZ114" s="63"/>
      <c r="SA114" s="88"/>
      <c r="SB114" s="63"/>
      <c r="SC114" s="63"/>
      <c r="SD114" s="63"/>
      <c r="SE114" s="198"/>
      <c r="SF114" s="63"/>
      <c r="SG114" s="63"/>
      <c r="SH114" s="63"/>
      <c r="SI114" s="198"/>
      <c r="SJ114" s="63"/>
      <c r="SK114" s="63"/>
      <c r="SL114" s="63"/>
      <c r="SM114" s="198"/>
      <c r="SN114" s="63"/>
      <c r="SO114" s="63"/>
      <c r="SP114" s="63"/>
      <c r="SQ114" s="198"/>
      <c r="SR114" s="63"/>
      <c r="SS114" s="63"/>
      <c r="ST114" s="63"/>
      <c r="SU114" s="198"/>
      <c r="SV114" s="63"/>
      <c r="SW114" s="63"/>
      <c r="SX114" s="63"/>
      <c r="SY114" s="198"/>
      <c r="SZ114" s="63"/>
      <c r="TA114" s="63"/>
      <c r="TB114" s="198"/>
      <c r="TC114" s="198"/>
      <c r="TD114" s="63"/>
      <c r="TE114" s="63"/>
      <c r="TF114" s="63"/>
      <c r="TG114" s="198">
        <v>0</v>
      </c>
      <c r="TH114" s="63">
        <v>185</v>
      </c>
      <c r="TI114" s="63">
        <v>257.98</v>
      </c>
      <c r="TJ114" s="89">
        <v>238.4</v>
      </c>
      <c r="TK114" s="198"/>
      <c r="TL114" s="63"/>
      <c r="TM114" s="63"/>
      <c r="TN114" s="89"/>
      <c r="TO114" s="198"/>
      <c r="TP114" s="63"/>
      <c r="TQ114" s="63"/>
      <c r="TR114" s="89"/>
      <c r="TS114" s="267"/>
      <c r="TT114" s="267"/>
      <c r="TU114" s="267"/>
      <c r="TV114" s="267"/>
      <c r="TW114" s="267"/>
      <c r="TX114" s="267"/>
      <c r="TY114" s="267"/>
    </row>
    <row r="115" spans="1:546" outlineLevel="2" x14ac:dyDescent="0.2">
      <c r="A115" s="101" t="s">
        <v>472</v>
      </c>
      <c r="B115" s="102" t="s">
        <v>473</v>
      </c>
      <c r="C115" s="186">
        <f t="shared" si="2735"/>
        <v>13206</v>
      </c>
      <c r="D115" s="186">
        <f t="shared" si="2736"/>
        <v>21472</v>
      </c>
      <c r="E115" s="186">
        <f t="shared" si="2737"/>
        <v>36785.049999999996</v>
      </c>
      <c r="F115" s="186">
        <f t="shared" si="2738"/>
        <v>37010.609999999986</v>
      </c>
      <c r="G115" s="88"/>
      <c r="H115" s="63"/>
      <c r="I115" s="63"/>
      <c r="J115" s="63">
        <v>7.91</v>
      </c>
      <c r="K115" s="88">
        <v>2000</v>
      </c>
      <c r="L115" s="63">
        <v>7960</v>
      </c>
      <c r="M115" s="63">
        <v>12589.13</v>
      </c>
      <c r="N115" s="63">
        <f>6629.54+6385.54</f>
        <v>13015.08</v>
      </c>
      <c r="O115" s="88"/>
      <c r="P115" s="63"/>
      <c r="Q115" s="63"/>
      <c r="R115" s="63"/>
      <c r="S115" s="88"/>
      <c r="T115" s="63"/>
      <c r="U115" s="63"/>
      <c r="V115" s="63"/>
      <c r="W115" s="88"/>
      <c r="X115" s="63"/>
      <c r="Y115" s="63"/>
      <c r="Z115" s="63"/>
      <c r="AA115" s="88"/>
      <c r="AB115" s="63"/>
      <c r="AC115" s="63"/>
      <c r="AD115" s="63"/>
      <c r="AE115" s="88"/>
      <c r="AF115" s="63"/>
      <c r="AG115" s="63"/>
      <c r="AH115" s="63"/>
      <c r="AI115" s="88">
        <v>200</v>
      </c>
      <c r="AJ115" s="63">
        <v>192</v>
      </c>
      <c r="AK115" s="63">
        <v>155</v>
      </c>
      <c r="AL115" s="63">
        <v>107.15</v>
      </c>
      <c r="AM115" s="88"/>
      <c r="AN115" s="63"/>
      <c r="AO115" s="63"/>
      <c r="AP115" s="63"/>
      <c r="AQ115" s="88"/>
      <c r="AR115" s="63"/>
      <c r="AS115" s="63"/>
      <c r="AT115" s="63"/>
      <c r="AU115" s="88"/>
      <c r="AV115" s="63"/>
      <c r="AW115" s="63"/>
      <c r="AX115" s="63"/>
      <c r="AY115" s="88"/>
      <c r="AZ115" s="63"/>
      <c r="BA115" s="63"/>
      <c r="BB115" s="63"/>
      <c r="BC115" s="88"/>
      <c r="BD115" s="63"/>
      <c r="BE115" s="63"/>
      <c r="BF115" s="63"/>
      <c r="BG115" s="88"/>
      <c r="BH115" s="63"/>
      <c r="BI115" s="63"/>
      <c r="BJ115" s="63"/>
      <c r="BK115" s="88"/>
      <c r="BL115" s="63"/>
      <c r="BM115" s="63">
        <v>33.590000000000003</v>
      </c>
      <c r="BN115" s="63">
        <v>33.590000000000003</v>
      </c>
      <c r="BO115" s="88"/>
      <c r="BP115" s="63"/>
      <c r="BQ115" s="63"/>
      <c r="BR115" s="63"/>
      <c r="BS115" s="88"/>
      <c r="BT115" s="63"/>
      <c r="BU115" s="63"/>
      <c r="BV115" s="63"/>
      <c r="BW115" s="88"/>
      <c r="BX115" s="63"/>
      <c r="BY115" s="63"/>
      <c r="BZ115" s="63"/>
      <c r="CA115" s="88"/>
      <c r="CB115" s="63"/>
      <c r="CC115" s="63">
        <v>160.22999999999999</v>
      </c>
      <c r="CD115" s="63">
        <v>160.22999999999999</v>
      </c>
      <c r="CE115" s="88"/>
      <c r="CF115" s="63"/>
      <c r="CG115" s="63"/>
      <c r="CH115" s="63"/>
      <c r="CI115" s="88">
        <v>480</v>
      </c>
      <c r="CJ115" s="63">
        <v>480</v>
      </c>
      <c r="CK115" s="63">
        <v>541.25</v>
      </c>
      <c r="CL115" s="63">
        <v>532.55999999999995</v>
      </c>
      <c r="CM115" s="88"/>
      <c r="CN115" s="63"/>
      <c r="CO115" s="63">
        <v>6216</v>
      </c>
      <c r="CP115" s="63">
        <v>6216</v>
      </c>
      <c r="CQ115" s="88"/>
      <c r="CR115" s="63"/>
      <c r="CS115" s="63">
        <v>1325.65</v>
      </c>
      <c r="CT115" s="63">
        <v>1379.65</v>
      </c>
      <c r="CU115" s="88"/>
      <c r="CV115" s="63"/>
      <c r="CW115" s="63">
        <v>4.53</v>
      </c>
      <c r="CX115" s="63">
        <v>4.53</v>
      </c>
      <c r="CY115" s="88">
        <f>2000</f>
        <v>2000</v>
      </c>
      <c r="CZ115" s="63">
        <v>150</v>
      </c>
      <c r="DA115" s="63">
        <v>358.9</v>
      </c>
      <c r="DB115" s="63">
        <v>193.9</v>
      </c>
      <c r="DC115" s="88"/>
      <c r="DD115" s="63"/>
      <c r="DE115" s="63"/>
      <c r="DF115" s="63"/>
      <c r="DG115" s="88">
        <v>461</v>
      </c>
      <c r="DH115" s="63">
        <v>461</v>
      </c>
      <c r="DI115" s="63">
        <v>368.23</v>
      </c>
      <c r="DJ115" s="63">
        <v>551.83000000000004</v>
      </c>
      <c r="DK115" s="88"/>
      <c r="DL115" s="63">
        <v>700</v>
      </c>
      <c r="DM115" s="63">
        <f>967.2</f>
        <v>967.2</v>
      </c>
      <c r="DN115" s="63">
        <f>967.2</f>
        <v>967.2</v>
      </c>
      <c r="DO115" s="88"/>
      <c r="DP115" s="63"/>
      <c r="DQ115" s="63"/>
      <c r="DR115" s="63"/>
      <c r="DS115" s="88"/>
      <c r="DT115" s="63">
        <v>300</v>
      </c>
      <c r="DU115" s="63">
        <v>296.26</v>
      </c>
      <c r="DV115" s="63">
        <v>296.26</v>
      </c>
      <c r="DW115" s="88"/>
      <c r="DX115" s="63"/>
      <c r="DY115" s="63"/>
      <c r="DZ115" s="63"/>
      <c r="EA115" s="88"/>
      <c r="EB115" s="63"/>
      <c r="EC115" s="63"/>
      <c r="ED115" s="63"/>
      <c r="EE115" s="88"/>
      <c r="EF115" s="63"/>
      <c r="EG115" s="63"/>
      <c r="EH115" s="63"/>
      <c r="EI115" s="88"/>
      <c r="EJ115" s="63"/>
      <c r="EK115" s="63"/>
      <c r="EL115" s="63"/>
      <c r="EM115" s="88"/>
      <c r="EN115" s="63"/>
      <c r="EO115" s="63">
        <v>198.6</v>
      </c>
      <c r="EP115" s="63">
        <v>198.6</v>
      </c>
      <c r="EQ115" s="88"/>
      <c r="ER115" s="63"/>
      <c r="ES115" s="63"/>
      <c r="ET115" s="63"/>
      <c r="EU115" s="88"/>
      <c r="EV115" s="63"/>
      <c r="EW115" s="63"/>
      <c r="EX115" s="63"/>
      <c r="EY115" s="88"/>
      <c r="EZ115" s="63"/>
      <c r="FA115" s="63">
        <v>68.400000000000006</v>
      </c>
      <c r="FB115" s="63">
        <v>68.400000000000006</v>
      </c>
      <c r="FC115" s="88"/>
      <c r="FD115" s="63"/>
      <c r="FE115" s="63"/>
      <c r="FF115" s="63"/>
      <c r="FG115" s="88"/>
      <c r="FH115" s="63"/>
      <c r="FI115" s="63"/>
      <c r="FJ115" s="63"/>
      <c r="FK115" s="88"/>
      <c r="FL115" s="63"/>
      <c r="FM115" s="63"/>
      <c r="FN115" s="63"/>
      <c r="FO115" s="88"/>
      <c r="FP115" s="63"/>
      <c r="FQ115" s="63"/>
      <c r="FR115" s="63"/>
      <c r="FS115" s="198"/>
      <c r="FT115" s="63"/>
      <c r="FU115" s="63"/>
      <c r="FV115" s="187"/>
      <c r="FW115" s="88"/>
      <c r="FX115" s="63">
        <v>500</v>
      </c>
      <c r="FY115" s="63">
        <v>39.6</v>
      </c>
      <c r="FZ115" s="187">
        <v>39.6</v>
      </c>
      <c r="GA115" s="88"/>
      <c r="GB115" s="63"/>
      <c r="GC115" s="63"/>
      <c r="GD115" s="187"/>
      <c r="GE115" s="88"/>
      <c r="GF115" s="63"/>
      <c r="GG115" s="63"/>
      <c r="GH115" s="187"/>
      <c r="GI115" s="117"/>
      <c r="GJ115" s="63">
        <v>750</v>
      </c>
      <c r="GK115" s="63">
        <v>761.46</v>
      </c>
      <c r="GL115" s="187">
        <v>765.05</v>
      </c>
      <c r="GM115" s="88"/>
      <c r="GN115" s="63"/>
      <c r="GO115" s="63"/>
      <c r="GP115" s="63"/>
      <c r="GQ115" s="88"/>
      <c r="GR115" s="63"/>
      <c r="GS115" s="63">
        <v>101.74</v>
      </c>
      <c r="GT115" s="63">
        <v>147.6</v>
      </c>
      <c r="GU115" s="88">
        <v>400</v>
      </c>
      <c r="GV115" s="63">
        <v>330</v>
      </c>
      <c r="GW115" s="63">
        <v>350.09</v>
      </c>
      <c r="GX115" s="63">
        <v>332.1</v>
      </c>
      <c r="GY115" s="88">
        <v>450</v>
      </c>
      <c r="GZ115" s="63">
        <v>450</v>
      </c>
      <c r="HA115" s="63">
        <v>381.33</v>
      </c>
      <c r="HB115" s="63">
        <v>381.35</v>
      </c>
      <c r="HC115" s="88"/>
      <c r="HD115" s="63">
        <v>450</v>
      </c>
      <c r="HE115" s="63">
        <v>551.96</v>
      </c>
      <c r="HF115" s="63">
        <v>555.55999999999995</v>
      </c>
      <c r="HG115" s="88"/>
      <c r="HH115" s="63">
        <v>90</v>
      </c>
      <c r="HI115" s="63">
        <v>128.91</v>
      </c>
      <c r="HJ115" s="63">
        <v>145.83000000000001</v>
      </c>
      <c r="HK115" s="88"/>
      <c r="HL115" s="63"/>
      <c r="HM115" s="63">
        <v>547.32000000000005</v>
      </c>
      <c r="HN115" s="63">
        <v>586.91999999999996</v>
      </c>
      <c r="HO115" s="88"/>
      <c r="HP115" s="63"/>
      <c r="HQ115" s="63">
        <v>405.77</v>
      </c>
      <c r="HR115" s="63">
        <v>445.37</v>
      </c>
      <c r="HS115" s="88"/>
      <c r="HT115" s="63">
        <v>360</v>
      </c>
      <c r="HU115" s="63">
        <v>416.32</v>
      </c>
      <c r="HV115" s="63">
        <v>413.14</v>
      </c>
      <c r="HW115" s="88"/>
      <c r="HX115" s="63"/>
      <c r="HY115" s="63">
        <v>120</v>
      </c>
      <c r="HZ115" s="63">
        <v>66</v>
      </c>
      <c r="IA115" s="88"/>
      <c r="IB115" s="63"/>
      <c r="IC115" s="63">
        <v>52.4</v>
      </c>
      <c r="ID115" s="63">
        <v>52.4</v>
      </c>
      <c r="IE115" s="88">
        <v>100</v>
      </c>
      <c r="IF115" s="63">
        <v>450</v>
      </c>
      <c r="IG115" s="63">
        <v>424.8</v>
      </c>
      <c r="IH115" s="63">
        <v>428.4</v>
      </c>
      <c r="II115" s="88">
        <v>45</v>
      </c>
      <c r="IJ115" s="63">
        <v>45</v>
      </c>
      <c r="IK115" s="63">
        <v>122.19</v>
      </c>
      <c r="IL115" s="63">
        <v>139.1</v>
      </c>
      <c r="IM115" s="88">
        <v>100</v>
      </c>
      <c r="IN115" s="63"/>
      <c r="IO115" s="63"/>
      <c r="IP115" s="63"/>
      <c r="IQ115" s="88"/>
      <c r="IR115" s="63"/>
      <c r="IS115" s="63"/>
      <c r="IT115" s="63"/>
      <c r="IU115" s="88"/>
      <c r="IV115" s="63"/>
      <c r="IW115" s="63"/>
      <c r="IX115" s="63"/>
      <c r="IY115" s="88"/>
      <c r="IZ115" s="63"/>
      <c r="JA115" s="63"/>
      <c r="JB115" s="63"/>
      <c r="JC115" s="88"/>
      <c r="JD115" s="63"/>
      <c r="JE115" s="63"/>
      <c r="JF115" s="63"/>
      <c r="JG115" s="88"/>
      <c r="JH115" s="63"/>
      <c r="JI115" s="63"/>
      <c r="JJ115" s="63"/>
      <c r="JK115" s="88"/>
      <c r="JL115" s="63"/>
      <c r="JM115" s="63"/>
      <c r="JN115" s="63"/>
      <c r="JO115" s="88"/>
      <c r="JP115" s="63"/>
      <c r="JQ115" s="63"/>
      <c r="JR115" s="63"/>
      <c r="JS115" s="88"/>
      <c r="JT115" s="63"/>
      <c r="JU115" s="63"/>
      <c r="JV115" s="63"/>
      <c r="JW115" s="63"/>
      <c r="JX115" s="63"/>
      <c r="JY115" s="63">
        <v>65.099999999999994</v>
      </c>
      <c r="JZ115" s="63">
        <v>65.099999999999994</v>
      </c>
      <c r="KA115" s="88"/>
      <c r="KB115" s="63">
        <v>325</v>
      </c>
      <c r="KC115" s="63">
        <v>355.49</v>
      </c>
      <c r="KD115" s="187">
        <v>377.09</v>
      </c>
      <c r="KE115" s="88"/>
      <c r="KF115" s="63">
        <v>365</v>
      </c>
      <c r="KG115" s="63">
        <v>374.86</v>
      </c>
      <c r="KH115" s="187">
        <v>349.85</v>
      </c>
      <c r="KI115" s="88"/>
      <c r="KJ115" s="63"/>
      <c r="KK115" s="63"/>
      <c r="KL115" s="187"/>
      <c r="KM115" s="88"/>
      <c r="KN115" s="63">
        <v>90</v>
      </c>
      <c r="KO115" s="63"/>
      <c r="KP115" s="187"/>
      <c r="KQ115" s="88"/>
      <c r="KR115" s="63"/>
      <c r="KS115" s="63"/>
      <c r="KT115" s="187"/>
      <c r="KU115" s="88"/>
      <c r="KV115" s="63"/>
      <c r="KW115" s="63"/>
      <c r="KX115" s="187"/>
      <c r="KY115" s="88"/>
      <c r="KZ115" s="63"/>
      <c r="LA115" s="63"/>
      <c r="LB115" s="187"/>
      <c r="LC115" s="88"/>
      <c r="LD115" s="63"/>
      <c r="LE115" s="63"/>
      <c r="LF115" s="187"/>
      <c r="LG115" s="88">
        <f>1000-1000</f>
        <v>0</v>
      </c>
      <c r="LH115" s="63">
        <v>2551</v>
      </c>
      <c r="LI115" s="63">
        <v>597.16</v>
      </c>
      <c r="LJ115" s="187">
        <v>0</v>
      </c>
      <c r="LK115" s="88"/>
      <c r="LL115" s="63"/>
      <c r="LM115" s="63"/>
      <c r="LN115" s="187"/>
      <c r="LO115" s="88">
        <v>1500</v>
      </c>
      <c r="LP115" s="63">
        <v>810</v>
      </c>
      <c r="LQ115" s="63">
        <v>1303.05</v>
      </c>
      <c r="LR115" s="187">
        <v>1343.52</v>
      </c>
      <c r="LS115" s="88"/>
      <c r="LT115" s="63"/>
      <c r="LU115" s="63"/>
      <c r="LV115" s="187"/>
      <c r="LW115" s="88"/>
      <c r="LX115" s="63"/>
      <c r="LY115" s="63">
        <v>880.21</v>
      </c>
      <c r="LZ115" s="187">
        <v>934.21</v>
      </c>
      <c r="MA115" s="88"/>
      <c r="MB115" s="63"/>
      <c r="MC115" s="63"/>
      <c r="MD115" s="187"/>
      <c r="ME115" s="88">
        <v>1000</v>
      </c>
      <c r="MF115" s="63"/>
      <c r="MG115" s="63">
        <v>596.51</v>
      </c>
      <c r="MH115" s="187">
        <v>636.11</v>
      </c>
      <c r="MI115" s="88"/>
      <c r="MJ115" s="63"/>
      <c r="MK115" s="63"/>
      <c r="ML115" s="187"/>
      <c r="MM115" s="88"/>
      <c r="MN115" s="63"/>
      <c r="MO115" s="63"/>
      <c r="MP115" s="187"/>
      <c r="MQ115" s="88"/>
      <c r="MR115" s="63"/>
      <c r="MS115" s="63"/>
      <c r="MT115" s="187"/>
      <c r="MU115" s="88"/>
      <c r="MV115" s="63"/>
      <c r="MW115" s="63"/>
      <c r="MX115" s="187"/>
      <c r="MY115" s="88"/>
      <c r="MZ115" s="63"/>
      <c r="NA115" s="63"/>
      <c r="NB115" s="187"/>
      <c r="NC115" s="88">
        <v>1500</v>
      </c>
      <c r="ND115" s="63">
        <v>1224</v>
      </c>
      <c r="NE115" s="63">
        <v>1939.33</v>
      </c>
      <c r="NF115" s="187">
        <v>1957.33</v>
      </c>
      <c r="NG115" s="88"/>
      <c r="NH115" s="63"/>
      <c r="NI115" s="63"/>
      <c r="NJ115" s="187"/>
      <c r="NK115" s="88"/>
      <c r="NL115" s="63"/>
      <c r="NM115" s="63"/>
      <c r="NN115" s="187"/>
      <c r="NO115" s="88"/>
      <c r="NP115" s="63"/>
      <c r="NQ115" s="63"/>
      <c r="NR115" s="187"/>
      <c r="NS115" s="88"/>
      <c r="NT115" s="63"/>
      <c r="NU115" s="63"/>
      <c r="NV115" s="187"/>
      <c r="NW115" s="88"/>
      <c r="NX115" s="63"/>
      <c r="NY115" s="63"/>
      <c r="NZ115" s="187"/>
      <c r="OA115" s="88"/>
      <c r="OB115" s="63"/>
      <c r="OC115" s="63"/>
      <c r="OD115" s="63"/>
      <c r="OE115" s="88"/>
      <c r="OF115" s="63"/>
      <c r="OG115" s="63"/>
      <c r="OH115" s="63"/>
      <c r="OI115" s="88"/>
      <c r="OJ115" s="63"/>
      <c r="OK115" s="63"/>
      <c r="OL115" s="63"/>
      <c r="OM115" s="88"/>
      <c r="ON115" s="63"/>
      <c r="OO115" s="63"/>
      <c r="OP115" s="63"/>
      <c r="OQ115" s="198"/>
      <c r="OR115" s="63"/>
      <c r="OS115" s="63"/>
      <c r="OT115" s="63"/>
      <c r="OU115" s="88"/>
      <c r="OV115" s="63"/>
      <c r="OW115" s="63"/>
      <c r="OX115" s="63"/>
      <c r="OY115" s="198"/>
      <c r="OZ115" s="63"/>
      <c r="PA115" s="63"/>
      <c r="PB115" s="63"/>
      <c r="PC115" s="88"/>
      <c r="PD115" s="63"/>
      <c r="PE115" s="63"/>
      <c r="PF115" s="63"/>
      <c r="PG115" s="198"/>
      <c r="PH115" s="63"/>
      <c r="PI115" s="63"/>
      <c r="PJ115" s="63"/>
      <c r="PK115" s="88"/>
      <c r="PL115" s="63"/>
      <c r="PM115" s="63"/>
      <c r="PN115" s="63"/>
      <c r="PO115" s="198"/>
      <c r="PP115" s="63"/>
      <c r="PQ115" s="63"/>
      <c r="PR115" s="63"/>
      <c r="PS115" s="88"/>
      <c r="PT115" s="63"/>
      <c r="PU115" s="63"/>
      <c r="PV115" s="63"/>
      <c r="PW115" s="198"/>
      <c r="PX115" s="63"/>
      <c r="PY115" s="63"/>
      <c r="PZ115" s="63"/>
      <c r="QA115" s="88"/>
      <c r="QB115" s="63"/>
      <c r="QC115" s="63"/>
      <c r="QD115" s="63"/>
      <c r="QE115" s="198"/>
      <c r="QF115" s="63"/>
      <c r="QG115" s="63"/>
      <c r="QH115" s="63"/>
      <c r="QI115" s="88"/>
      <c r="QJ115" s="63"/>
      <c r="QK115" s="63"/>
      <c r="QL115" s="63"/>
      <c r="QM115" s="198"/>
      <c r="QN115" s="63"/>
      <c r="QO115" s="63"/>
      <c r="QP115" s="63"/>
      <c r="QQ115" s="198"/>
      <c r="QR115" s="63"/>
      <c r="QS115" s="63"/>
      <c r="QT115" s="63"/>
      <c r="QU115" s="198"/>
      <c r="QV115" s="63"/>
      <c r="QW115" s="63"/>
      <c r="QX115" s="63"/>
      <c r="QY115" s="198"/>
      <c r="QZ115" s="63">
        <v>432</v>
      </c>
      <c r="RA115" s="63">
        <v>180.1</v>
      </c>
      <c r="RB115" s="63">
        <v>183.7</v>
      </c>
      <c r="RC115" s="88"/>
      <c r="RD115" s="63"/>
      <c r="RE115" s="63"/>
      <c r="RF115" s="63"/>
      <c r="RG115" s="198"/>
      <c r="RH115" s="63"/>
      <c r="RI115" s="63"/>
      <c r="RJ115" s="63"/>
      <c r="RK115" s="88">
        <v>300</v>
      </c>
      <c r="RL115" s="63">
        <v>300</v>
      </c>
      <c r="RM115" s="63">
        <v>0</v>
      </c>
      <c r="RN115" s="63">
        <v>0</v>
      </c>
      <c r="RO115" s="198">
        <v>500</v>
      </c>
      <c r="RP115" s="63">
        <v>300</v>
      </c>
      <c r="RQ115" s="63">
        <v>526.99</v>
      </c>
      <c r="RR115" s="63">
        <v>547.6</v>
      </c>
      <c r="RS115" s="198">
        <v>500</v>
      </c>
      <c r="RT115" s="63">
        <v>400</v>
      </c>
      <c r="RU115" s="63">
        <v>741.44</v>
      </c>
      <c r="RV115" s="63">
        <v>795.53</v>
      </c>
      <c r="RW115" s="63">
        <v>270</v>
      </c>
      <c r="RX115" s="63">
        <v>270</v>
      </c>
      <c r="RY115" s="63">
        <v>240</v>
      </c>
      <c r="RZ115" s="63">
        <v>240</v>
      </c>
      <c r="SA115" s="88"/>
      <c r="SB115" s="63"/>
      <c r="SC115" s="63">
        <v>67.73</v>
      </c>
      <c r="SD115" s="63">
        <v>59.73</v>
      </c>
      <c r="SE115" s="198"/>
      <c r="SF115" s="63"/>
      <c r="SG115" s="63">
        <v>1.92</v>
      </c>
      <c r="SH115" s="63">
        <v>1.92</v>
      </c>
      <c r="SI115" s="198"/>
      <c r="SJ115" s="63"/>
      <c r="SK115" s="63"/>
      <c r="SL115" s="63"/>
      <c r="SM115" s="198"/>
      <c r="SN115" s="63"/>
      <c r="SO115" s="63"/>
      <c r="SP115" s="63"/>
      <c r="SQ115" s="198"/>
      <c r="SR115" s="63"/>
      <c r="SS115" s="63"/>
      <c r="ST115" s="63"/>
      <c r="SU115" s="198"/>
      <c r="SV115" s="63"/>
      <c r="SW115" s="63">
        <v>73.400000000000006</v>
      </c>
      <c r="SX115" s="63">
        <v>73.400000000000006</v>
      </c>
      <c r="SY115" s="198"/>
      <c r="SZ115" s="63"/>
      <c r="TA115" s="63"/>
      <c r="TB115" s="198"/>
      <c r="TC115" s="198"/>
      <c r="TD115" s="63"/>
      <c r="TE115" s="63"/>
      <c r="TF115" s="63"/>
      <c r="TG115" s="198">
        <v>1400</v>
      </c>
      <c r="TH115" s="63">
        <v>737</v>
      </c>
      <c r="TI115" s="63">
        <v>1154.9000000000001</v>
      </c>
      <c r="TJ115" s="89">
        <v>1214.21</v>
      </c>
      <c r="TK115" s="198"/>
      <c r="TL115" s="63"/>
      <c r="TM115" s="63"/>
      <c r="TN115" s="89"/>
      <c r="TO115" s="198"/>
      <c r="TP115" s="63"/>
      <c r="TQ115" s="63"/>
      <c r="TR115" s="89"/>
      <c r="TS115" s="267"/>
      <c r="TT115" s="267"/>
      <c r="TU115" s="267"/>
      <c r="TV115" s="267"/>
      <c r="TW115" s="267"/>
      <c r="TX115" s="267"/>
      <c r="TY115" s="267"/>
    </row>
    <row r="116" spans="1:546" outlineLevel="1" x14ac:dyDescent="0.2">
      <c r="A116" s="101"/>
      <c r="B116" s="102"/>
      <c r="C116" s="88"/>
      <c r="D116" s="63"/>
      <c r="E116" s="187"/>
      <c r="F116" s="187"/>
      <c r="G116" s="88"/>
      <c r="H116" s="63"/>
      <c r="I116" s="63"/>
      <c r="J116" s="63"/>
      <c r="K116" s="88"/>
      <c r="L116" s="63"/>
      <c r="M116" s="63"/>
      <c r="N116" s="63"/>
      <c r="O116" s="88"/>
      <c r="P116" s="63"/>
      <c r="Q116" s="63"/>
      <c r="R116" s="63"/>
      <c r="S116" s="88"/>
      <c r="T116" s="63"/>
      <c r="U116" s="63"/>
      <c r="V116" s="63"/>
      <c r="W116" s="88"/>
      <c r="X116" s="63"/>
      <c r="Y116" s="63"/>
      <c r="Z116" s="63"/>
      <c r="AA116" s="88"/>
      <c r="AB116" s="63"/>
      <c r="AC116" s="63"/>
      <c r="AD116" s="63"/>
      <c r="AE116" s="88"/>
      <c r="AF116" s="63"/>
      <c r="AG116" s="63"/>
      <c r="AH116" s="63"/>
      <c r="AI116" s="88"/>
      <c r="AJ116" s="63"/>
      <c r="AK116" s="63"/>
      <c r="AL116" s="63"/>
      <c r="AM116" s="88"/>
      <c r="AN116" s="63"/>
      <c r="AO116" s="63"/>
      <c r="AP116" s="63"/>
      <c r="AQ116" s="88"/>
      <c r="AR116" s="63"/>
      <c r="AS116" s="63"/>
      <c r="AT116" s="63"/>
      <c r="AU116" s="88"/>
      <c r="AV116" s="63"/>
      <c r="AW116" s="63"/>
      <c r="AX116" s="63"/>
      <c r="AY116" s="88"/>
      <c r="AZ116" s="63"/>
      <c r="BA116" s="63"/>
      <c r="BB116" s="63"/>
      <c r="BC116" s="88"/>
      <c r="BD116" s="63"/>
      <c r="BE116" s="63"/>
      <c r="BF116" s="63"/>
      <c r="BG116" s="88"/>
      <c r="BH116" s="63"/>
      <c r="BI116" s="63"/>
      <c r="BJ116" s="63"/>
      <c r="BK116" s="88"/>
      <c r="BL116" s="63"/>
      <c r="BM116" s="63"/>
      <c r="BN116" s="63"/>
      <c r="BO116" s="88"/>
      <c r="BP116" s="63"/>
      <c r="BQ116" s="63"/>
      <c r="BR116" s="63"/>
      <c r="BS116" s="88"/>
      <c r="BT116" s="63"/>
      <c r="BU116" s="63"/>
      <c r="BV116" s="63"/>
      <c r="BW116" s="88"/>
      <c r="BX116" s="63"/>
      <c r="BY116" s="63"/>
      <c r="BZ116" s="63"/>
      <c r="CA116" s="88"/>
      <c r="CB116" s="63"/>
      <c r="CC116" s="63"/>
      <c r="CD116" s="63"/>
      <c r="CE116" s="88"/>
      <c r="CF116" s="63"/>
      <c r="CG116" s="63"/>
      <c r="CH116" s="63"/>
      <c r="CI116" s="88"/>
      <c r="CJ116" s="63"/>
      <c r="CK116" s="63"/>
      <c r="CL116" s="63"/>
      <c r="CM116" s="88"/>
      <c r="CN116" s="63"/>
      <c r="CO116" s="63"/>
      <c r="CP116" s="63"/>
      <c r="CQ116" s="88"/>
      <c r="CR116" s="63"/>
      <c r="CS116" s="63"/>
      <c r="CT116" s="63"/>
      <c r="CU116" s="88"/>
      <c r="CV116" s="63"/>
      <c r="CW116" s="63"/>
      <c r="CX116" s="63"/>
      <c r="CY116" s="88"/>
      <c r="CZ116" s="63"/>
      <c r="DA116" s="63"/>
      <c r="DB116" s="63"/>
      <c r="DC116" s="88"/>
      <c r="DD116" s="63"/>
      <c r="DE116" s="63"/>
      <c r="DF116" s="63"/>
      <c r="DG116" s="88"/>
      <c r="DH116" s="63"/>
      <c r="DI116" s="63"/>
      <c r="DJ116" s="63"/>
      <c r="DK116" s="88"/>
      <c r="DL116" s="63"/>
      <c r="DM116" s="63"/>
      <c r="DN116" s="63"/>
      <c r="DO116" s="88"/>
      <c r="DP116" s="63"/>
      <c r="DQ116" s="63"/>
      <c r="DR116" s="63"/>
      <c r="DS116" s="88"/>
      <c r="DT116" s="63"/>
      <c r="DU116" s="63"/>
      <c r="DV116" s="63"/>
      <c r="DW116" s="88"/>
      <c r="DX116" s="63"/>
      <c r="DY116" s="63"/>
      <c r="DZ116" s="63"/>
      <c r="EA116" s="88"/>
      <c r="EB116" s="63"/>
      <c r="EC116" s="63"/>
      <c r="ED116" s="63"/>
      <c r="EE116" s="88"/>
      <c r="EF116" s="63"/>
      <c r="EG116" s="63"/>
      <c r="EH116" s="63"/>
      <c r="EI116" s="88"/>
      <c r="EJ116" s="63"/>
      <c r="EK116" s="63"/>
      <c r="EL116" s="63"/>
      <c r="EM116" s="88"/>
      <c r="EN116" s="63"/>
      <c r="EO116" s="63"/>
      <c r="EP116" s="63"/>
      <c r="EQ116" s="88"/>
      <c r="ER116" s="63"/>
      <c r="ES116" s="63"/>
      <c r="ET116" s="63"/>
      <c r="EU116" s="88"/>
      <c r="EV116" s="63"/>
      <c r="EW116" s="63"/>
      <c r="EX116" s="63"/>
      <c r="EY116" s="88"/>
      <c r="EZ116" s="63"/>
      <c r="FA116" s="63"/>
      <c r="FB116" s="63"/>
      <c r="FC116" s="88"/>
      <c r="FD116" s="63"/>
      <c r="FE116" s="63"/>
      <c r="FF116" s="63"/>
      <c r="FG116" s="88"/>
      <c r="FH116" s="63"/>
      <c r="FI116" s="63"/>
      <c r="FJ116" s="63"/>
      <c r="FK116" s="88"/>
      <c r="FL116" s="63"/>
      <c r="FM116" s="63"/>
      <c r="FN116" s="63"/>
      <c r="FO116" s="88"/>
      <c r="FP116" s="63"/>
      <c r="FQ116" s="63"/>
      <c r="FR116" s="63"/>
      <c r="FS116" s="198"/>
      <c r="FT116" s="63"/>
      <c r="FU116" s="63"/>
      <c r="FV116" s="187"/>
      <c r="FW116" s="88"/>
      <c r="FX116" s="63"/>
      <c r="FY116" s="63"/>
      <c r="FZ116" s="187"/>
      <c r="GA116" s="88"/>
      <c r="GB116" s="63"/>
      <c r="GC116" s="63"/>
      <c r="GD116" s="187"/>
      <c r="GE116" s="88"/>
      <c r="GF116" s="63"/>
      <c r="GG116" s="63"/>
      <c r="GH116" s="187"/>
      <c r="GI116" s="88"/>
      <c r="GJ116" s="63"/>
      <c r="GK116" s="63"/>
      <c r="GL116" s="187"/>
      <c r="GM116" s="88"/>
      <c r="GN116" s="63"/>
      <c r="GO116" s="63"/>
      <c r="GP116" s="63"/>
      <c r="GQ116" s="88"/>
      <c r="GR116" s="63"/>
      <c r="GS116" s="63"/>
      <c r="GT116" s="63"/>
      <c r="GU116" s="88"/>
      <c r="GV116" s="63"/>
      <c r="GW116" s="63"/>
      <c r="GX116" s="63"/>
      <c r="GY116" s="88"/>
      <c r="GZ116" s="63"/>
      <c r="HA116" s="63"/>
      <c r="HB116" s="63"/>
      <c r="HC116" s="88"/>
      <c r="HD116" s="63"/>
      <c r="HE116" s="63"/>
      <c r="HF116" s="63"/>
      <c r="HG116" s="88"/>
      <c r="HH116" s="63"/>
      <c r="HI116" s="63"/>
      <c r="HJ116" s="63"/>
      <c r="HK116" s="88"/>
      <c r="HL116" s="63"/>
      <c r="HM116" s="63"/>
      <c r="HN116" s="63"/>
      <c r="HO116" s="88"/>
      <c r="HP116" s="63"/>
      <c r="HQ116" s="63"/>
      <c r="HR116" s="63"/>
      <c r="HS116" s="88"/>
      <c r="HT116" s="63"/>
      <c r="HU116" s="63"/>
      <c r="HV116" s="63"/>
      <c r="HW116" s="88"/>
      <c r="HX116" s="63"/>
      <c r="HY116" s="63"/>
      <c r="HZ116" s="63"/>
      <c r="IA116" s="88"/>
      <c r="IB116" s="63"/>
      <c r="IC116" s="63"/>
      <c r="ID116" s="63"/>
      <c r="IE116" s="88"/>
      <c r="IF116" s="63"/>
      <c r="IG116" s="63"/>
      <c r="IH116" s="63"/>
      <c r="II116" s="88"/>
      <c r="IJ116" s="63"/>
      <c r="IK116" s="63"/>
      <c r="IL116" s="63"/>
      <c r="IM116" s="88"/>
      <c r="IN116" s="63"/>
      <c r="IO116" s="63"/>
      <c r="IP116" s="63"/>
      <c r="IQ116" s="88"/>
      <c r="IR116" s="63"/>
      <c r="IS116" s="63"/>
      <c r="IT116" s="63"/>
      <c r="IU116" s="88"/>
      <c r="IV116" s="63"/>
      <c r="IW116" s="63"/>
      <c r="IX116" s="63"/>
      <c r="IY116" s="88"/>
      <c r="IZ116" s="63"/>
      <c r="JA116" s="63"/>
      <c r="JB116" s="63"/>
      <c r="JC116" s="88"/>
      <c r="JD116" s="63"/>
      <c r="JE116" s="63"/>
      <c r="JF116" s="63"/>
      <c r="JG116" s="88"/>
      <c r="JH116" s="63"/>
      <c r="JI116" s="63"/>
      <c r="JJ116" s="63"/>
      <c r="JK116" s="88"/>
      <c r="JL116" s="63"/>
      <c r="JM116" s="63"/>
      <c r="JN116" s="63"/>
      <c r="JO116" s="88"/>
      <c r="JP116" s="63"/>
      <c r="JQ116" s="63"/>
      <c r="JR116" s="63"/>
      <c r="JS116" s="88"/>
      <c r="JT116" s="63"/>
      <c r="JU116" s="63"/>
      <c r="JV116" s="63"/>
      <c r="JW116" s="63"/>
      <c r="JX116" s="63"/>
      <c r="JY116" s="63"/>
      <c r="JZ116" s="63"/>
      <c r="KA116" s="88"/>
      <c r="KB116" s="63"/>
      <c r="KC116" s="63"/>
      <c r="KD116" s="187"/>
      <c r="KE116" s="88"/>
      <c r="KF116" s="63"/>
      <c r="KG116" s="63"/>
      <c r="KH116" s="187"/>
      <c r="KI116" s="88"/>
      <c r="KJ116" s="63"/>
      <c r="KK116" s="63"/>
      <c r="KL116" s="187"/>
      <c r="KM116" s="88"/>
      <c r="KN116" s="63"/>
      <c r="KO116" s="63"/>
      <c r="KP116" s="187"/>
      <c r="KQ116" s="88"/>
      <c r="KR116" s="63"/>
      <c r="KS116" s="63"/>
      <c r="KT116" s="187"/>
      <c r="KU116" s="88"/>
      <c r="KV116" s="63"/>
      <c r="KW116" s="63"/>
      <c r="KX116" s="187"/>
      <c r="KY116" s="88"/>
      <c r="KZ116" s="63"/>
      <c r="LA116" s="63"/>
      <c r="LB116" s="187"/>
      <c r="LC116" s="88"/>
      <c r="LD116" s="63"/>
      <c r="LE116" s="63"/>
      <c r="LF116" s="187"/>
      <c r="LG116" s="88"/>
      <c r="LH116" s="63"/>
      <c r="LI116" s="63"/>
      <c r="LJ116" s="187"/>
      <c r="LK116" s="88"/>
      <c r="LL116" s="63"/>
      <c r="LM116" s="63"/>
      <c r="LN116" s="187"/>
      <c r="LO116" s="88"/>
      <c r="LP116" s="63"/>
      <c r="LQ116" s="63"/>
      <c r="LR116" s="187"/>
      <c r="LS116" s="88"/>
      <c r="LT116" s="63"/>
      <c r="LU116" s="63"/>
      <c r="LV116" s="187"/>
      <c r="LW116" s="88"/>
      <c r="LX116" s="63"/>
      <c r="LY116" s="63"/>
      <c r="LZ116" s="187"/>
      <c r="MA116" s="88"/>
      <c r="MB116" s="63"/>
      <c r="MC116" s="63"/>
      <c r="MD116" s="187"/>
      <c r="ME116" s="88"/>
      <c r="MF116" s="63"/>
      <c r="MG116" s="63"/>
      <c r="MH116" s="187"/>
      <c r="MI116" s="88"/>
      <c r="MJ116" s="63"/>
      <c r="MK116" s="63"/>
      <c r="ML116" s="187"/>
      <c r="MM116" s="88"/>
      <c r="MN116" s="63"/>
      <c r="MO116" s="63"/>
      <c r="MP116" s="187"/>
      <c r="MQ116" s="88"/>
      <c r="MR116" s="63"/>
      <c r="MS116" s="63"/>
      <c r="MT116" s="187"/>
      <c r="MU116" s="88"/>
      <c r="MV116" s="63"/>
      <c r="MW116" s="63"/>
      <c r="MX116" s="187"/>
      <c r="MY116" s="88"/>
      <c r="MZ116" s="63"/>
      <c r="NA116" s="63"/>
      <c r="NB116" s="187"/>
      <c r="NC116" s="88"/>
      <c r="ND116" s="63"/>
      <c r="NE116" s="63"/>
      <c r="NF116" s="187"/>
      <c r="NG116" s="88"/>
      <c r="NH116" s="63"/>
      <c r="NI116" s="63"/>
      <c r="NJ116" s="187"/>
      <c r="NK116" s="88"/>
      <c r="NL116" s="63"/>
      <c r="NM116" s="63"/>
      <c r="NN116" s="187"/>
      <c r="NO116" s="88"/>
      <c r="NP116" s="63"/>
      <c r="NQ116" s="63"/>
      <c r="NR116" s="187"/>
      <c r="NS116" s="88"/>
      <c r="NT116" s="63"/>
      <c r="NU116" s="63"/>
      <c r="NV116" s="187"/>
      <c r="NW116" s="88"/>
      <c r="NX116" s="63"/>
      <c r="NY116" s="63"/>
      <c r="NZ116" s="187"/>
      <c r="OA116" s="88"/>
      <c r="OB116" s="63"/>
      <c r="OC116" s="63"/>
      <c r="OD116" s="63"/>
      <c r="OE116" s="88"/>
      <c r="OF116" s="63"/>
      <c r="OG116" s="63"/>
      <c r="OH116" s="63"/>
      <c r="OI116" s="88"/>
      <c r="OJ116" s="63"/>
      <c r="OK116" s="63"/>
      <c r="OL116" s="63"/>
      <c r="OM116" s="88"/>
      <c r="ON116" s="63"/>
      <c r="OO116" s="63"/>
      <c r="OP116" s="63"/>
      <c r="OQ116" s="198"/>
      <c r="OR116" s="63"/>
      <c r="OS116" s="63"/>
      <c r="OT116" s="63"/>
      <c r="OU116" s="88"/>
      <c r="OV116" s="63"/>
      <c r="OW116" s="63"/>
      <c r="OX116" s="63"/>
      <c r="OY116" s="198"/>
      <c r="OZ116" s="63"/>
      <c r="PA116" s="63"/>
      <c r="PB116" s="63"/>
      <c r="PC116" s="88"/>
      <c r="PD116" s="63"/>
      <c r="PE116" s="63"/>
      <c r="PF116" s="63"/>
      <c r="PG116" s="198"/>
      <c r="PH116" s="63"/>
      <c r="PI116" s="63"/>
      <c r="PJ116" s="63"/>
      <c r="PK116" s="88"/>
      <c r="PL116" s="63"/>
      <c r="PM116" s="63"/>
      <c r="PN116" s="63"/>
      <c r="PO116" s="198"/>
      <c r="PP116" s="63"/>
      <c r="PQ116" s="63"/>
      <c r="PR116" s="63"/>
      <c r="PS116" s="88"/>
      <c r="PT116" s="63"/>
      <c r="PU116" s="63"/>
      <c r="PV116" s="63"/>
      <c r="PW116" s="198"/>
      <c r="PX116" s="63"/>
      <c r="PY116" s="63"/>
      <c r="PZ116" s="63"/>
      <c r="QA116" s="88"/>
      <c r="QB116" s="63"/>
      <c r="QC116" s="63"/>
      <c r="QD116" s="63"/>
      <c r="QE116" s="198"/>
      <c r="QF116" s="63"/>
      <c r="QG116" s="63"/>
      <c r="QH116" s="63"/>
      <c r="QI116" s="88"/>
      <c r="QJ116" s="63"/>
      <c r="QK116" s="63"/>
      <c r="QL116" s="63"/>
      <c r="QM116" s="198"/>
      <c r="QN116" s="63"/>
      <c r="QO116" s="63"/>
      <c r="QP116" s="63"/>
      <c r="QQ116" s="198"/>
      <c r="QR116" s="63"/>
      <c r="QS116" s="63"/>
      <c r="QT116" s="63"/>
      <c r="QU116" s="198"/>
      <c r="QV116" s="63"/>
      <c r="QW116" s="63"/>
      <c r="QX116" s="63"/>
      <c r="QY116" s="198"/>
      <c r="QZ116" s="63"/>
      <c r="RA116" s="63"/>
      <c r="RB116" s="63"/>
      <c r="RC116" s="88"/>
      <c r="RD116" s="63"/>
      <c r="RE116" s="63"/>
      <c r="RF116" s="63"/>
      <c r="RG116" s="198"/>
      <c r="RH116" s="63"/>
      <c r="RI116" s="63"/>
      <c r="RJ116" s="63"/>
      <c r="RK116" s="88"/>
      <c r="RL116" s="63"/>
      <c r="RM116" s="63"/>
      <c r="RN116" s="63"/>
      <c r="RO116" s="198"/>
      <c r="RP116" s="63"/>
      <c r="RQ116" s="63"/>
      <c r="RR116" s="63"/>
      <c r="RS116" s="198"/>
      <c r="RT116" s="63"/>
      <c r="RU116" s="63"/>
      <c r="RV116" s="63"/>
      <c r="RW116" s="63"/>
      <c r="RX116" s="63"/>
      <c r="RY116" s="63"/>
      <c r="RZ116" s="63"/>
      <c r="SA116" s="88"/>
      <c r="SB116" s="63"/>
      <c r="SC116" s="63"/>
      <c r="SD116" s="63"/>
      <c r="SE116" s="198"/>
      <c r="SF116" s="63"/>
      <c r="SG116" s="63"/>
      <c r="SH116" s="63"/>
      <c r="SI116" s="198"/>
      <c r="SJ116" s="63"/>
      <c r="SK116" s="63"/>
      <c r="SL116" s="63"/>
      <c r="SM116" s="198"/>
      <c r="SN116" s="63"/>
      <c r="SO116" s="63"/>
      <c r="SP116" s="63"/>
      <c r="SQ116" s="198"/>
      <c r="SR116" s="63"/>
      <c r="SS116" s="63"/>
      <c r="ST116" s="63"/>
      <c r="SU116" s="198"/>
      <c r="SV116" s="63"/>
      <c r="SW116" s="63"/>
      <c r="SX116" s="63"/>
      <c r="SY116" s="198"/>
      <c r="SZ116" s="63"/>
      <c r="TA116" s="63"/>
      <c r="TB116" s="198"/>
      <c r="TC116" s="198"/>
      <c r="TD116" s="63"/>
      <c r="TE116" s="63"/>
      <c r="TF116" s="63"/>
      <c r="TG116" s="198"/>
      <c r="TH116" s="63"/>
      <c r="TI116" s="63"/>
      <c r="TJ116" s="89"/>
      <c r="TK116" s="198"/>
      <c r="TL116" s="63"/>
      <c r="TM116" s="63"/>
      <c r="TN116" s="89"/>
      <c r="TO116" s="198"/>
      <c r="TP116" s="63"/>
      <c r="TQ116" s="63"/>
      <c r="TR116" s="89"/>
      <c r="TS116" s="267"/>
      <c r="TT116" s="267"/>
      <c r="TU116" s="267"/>
      <c r="TV116" s="267"/>
      <c r="TW116" s="267"/>
      <c r="TX116" s="267"/>
      <c r="TY116" s="267"/>
    </row>
    <row r="117" spans="1:546" s="48" customFormat="1" outlineLevel="1" x14ac:dyDescent="0.2">
      <c r="A117" s="99" t="s">
        <v>474</v>
      </c>
      <c r="B117" s="100" t="s">
        <v>475</v>
      </c>
      <c r="C117" s="86">
        <f>C118+C119+C120+C121</f>
        <v>57154</v>
      </c>
      <c r="D117" s="61">
        <f t="shared" ref="D117:Q117" si="2739">D118+D119+D120+D121</f>
        <v>63663.41</v>
      </c>
      <c r="E117" s="185">
        <f>E118+E119+E120+E121</f>
        <v>89119.59</v>
      </c>
      <c r="F117" s="185">
        <f>F118+F119+F120+F121</f>
        <v>88971.21</v>
      </c>
      <c r="G117" s="86">
        <f t="shared" si="2739"/>
        <v>0</v>
      </c>
      <c r="H117" s="61">
        <f t="shared" si="2739"/>
        <v>0</v>
      </c>
      <c r="I117" s="61">
        <f t="shared" si="2739"/>
        <v>0</v>
      </c>
      <c r="J117" s="61">
        <f t="shared" ref="J117" si="2740">J118+J119+J120+J121</f>
        <v>0</v>
      </c>
      <c r="K117" s="86">
        <f t="shared" si="2739"/>
        <v>3000</v>
      </c>
      <c r="L117" s="61">
        <f t="shared" si="2739"/>
        <v>3800</v>
      </c>
      <c r="M117" s="61">
        <f t="shared" si="2739"/>
        <v>3202.5</v>
      </c>
      <c r="N117" s="61">
        <f t="shared" ref="N117" si="2741">N118+N119+N120+N121</f>
        <v>3202.5</v>
      </c>
      <c r="O117" s="86">
        <f t="shared" si="2739"/>
        <v>0</v>
      </c>
      <c r="P117" s="61">
        <f t="shared" si="2739"/>
        <v>0</v>
      </c>
      <c r="Q117" s="61">
        <f t="shared" si="2739"/>
        <v>0</v>
      </c>
      <c r="R117" s="61">
        <f t="shared" ref="R117" si="2742">R118+R119+R120+R121</f>
        <v>0</v>
      </c>
      <c r="S117" s="86">
        <f t="shared" ref="S117:AS117" si="2743">S118+S119+S120+S121</f>
        <v>0</v>
      </c>
      <c r="T117" s="61">
        <f t="shared" si="2743"/>
        <v>0</v>
      </c>
      <c r="U117" s="61">
        <f t="shared" si="2743"/>
        <v>0</v>
      </c>
      <c r="V117" s="61">
        <f t="shared" ref="V117" si="2744">V118+V119+V120+V121</f>
        <v>0</v>
      </c>
      <c r="W117" s="86">
        <f t="shared" si="2743"/>
        <v>0</v>
      </c>
      <c r="X117" s="61">
        <f t="shared" si="2743"/>
        <v>0</v>
      </c>
      <c r="Y117" s="61">
        <f t="shared" si="2743"/>
        <v>0</v>
      </c>
      <c r="Z117" s="61">
        <f t="shared" ref="Z117" si="2745">Z118+Z119+Z120+Z121</f>
        <v>0</v>
      </c>
      <c r="AA117" s="86">
        <f t="shared" si="2743"/>
        <v>0</v>
      </c>
      <c r="AB117" s="61">
        <f t="shared" si="2743"/>
        <v>0</v>
      </c>
      <c r="AC117" s="61">
        <f t="shared" si="2743"/>
        <v>0</v>
      </c>
      <c r="AD117" s="61">
        <f t="shared" ref="AD117" si="2746">AD118+AD119+AD120+AD121</f>
        <v>0</v>
      </c>
      <c r="AE117" s="86">
        <f t="shared" si="2743"/>
        <v>0</v>
      </c>
      <c r="AF117" s="61">
        <f t="shared" si="2743"/>
        <v>0</v>
      </c>
      <c r="AG117" s="61">
        <f t="shared" si="2743"/>
        <v>0</v>
      </c>
      <c r="AH117" s="61">
        <f t="shared" ref="AH117" si="2747">AH118+AH119+AH120+AH121</f>
        <v>0</v>
      </c>
      <c r="AI117" s="86">
        <f t="shared" si="2743"/>
        <v>0</v>
      </c>
      <c r="AJ117" s="61">
        <f t="shared" si="2743"/>
        <v>0</v>
      </c>
      <c r="AK117" s="61">
        <f t="shared" si="2743"/>
        <v>0</v>
      </c>
      <c r="AL117" s="61">
        <f t="shared" ref="AL117" si="2748">AL118+AL119+AL120+AL121</f>
        <v>0</v>
      </c>
      <c r="AM117" s="86">
        <f t="shared" si="2743"/>
        <v>0</v>
      </c>
      <c r="AN117" s="61">
        <f t="shared" si="2743"/>
        <v>0</v>
      </c>
      <c r="AO117" s="61">
        <f t="shared" si="2743"/>
        <v>0</v>
      </c>
      <c r="AP117" s="61">
        <f t="shared" ref="AP117" si="2749">AP118+AP119+AP120+AP121</f>
        <v>0</v>
      </c>
      <c r="AQ117" s="86">
        <f t="shared" si="2743"/>
        <v>0</v>
      </c>
      <c r="AR117" s="61">
        <f t="shared" si="2743"/>
        <v>0</v>
      </c>
      <c r="AS117" s="61">
        <f t="shared" si="2743"/>
        <v>0</v>
      </c>
      <c r="AT117" s="61">
        <f t="shared" ref="AT117" si="2750">AT118+AT119+AT120+AT121</f>
        <v>0</v>
      </c>
      <c r="AU117" s="86">
        <f t="shared" ref="AU117:BM117" si="2751">AU118+AU119+AU120+AU121</f>
        <v>0</v>
      </c>
      <c r="AV117" s="61">
        <f t="shared" si="2751"/>
        <v>0</v>
      </c>
      <c r="AW117" s="61">
        <f t="shared" si="2751"/>
        <v>0</v>
      </c>
      <c r="AX117" s="61">
        <f t="shared" ref="AX117" si="2752">AX118+AX119+AX120+AX121</f>
        <v>0</v>
      </c>
      <c r="AY117" s="86">
        <f t="shared" si="2751"/>
        <v>0</v>
      </c>
      <c r="AZ117" s="61">
        <f t="shared" si="2751"/>
        <v>0</v>
      </c>
      <c r="BA117" s="61">
        <f t="shared" si="2751"/>
        <v>0</v>
      </c>
      <c r="BB117" s="61">
        <f t="shared" ref="BB117" si="2753">BB118+BB119+BB120+BB121</f>
        <v>0</v>
      </c>
      <c r="BC117" s="86">
        <f t="shared" si="2751"/>
        <v>0</v>
      </c>
      <c r="BD117" s="61">
        <f t="shared" si="2751"/>
        <v>0</v>
      </c>
      <c r="BE117" s="61">
        <f t="shared" si="2751"/>
        <v>0</v>
      </c>
      <c r="BF117" s="61">
        <f t="shared" ref="BF117" si="2754">BF118+BF119+BF120+BF121</f>
        <v>0</v>
      </c>
      <c r="BG117" s="86">
        <f t="shared" si="2751"/>
        <v>0</v>
      </c>
      <c r="BH117" s="61">
        <f t="shared" si="2751"/>
        <v>0</v>
      </c>
      <c r="BI117" s="61">
        <f t="shared" si="2751"/>
        <v>0</v>
      </c>
      <c r="BJ117" s="61">
        <f t="shared" ref="BJ117" si="2755">BJ118+BJ119+BJ120+BJ121</f>
        <v>0</v>
      </c>
      <c r="BK117" s="86">
        <f t="shared" si="2751"/>
        <v>0</v>
      </c>
      <c r="BL117" s="61">
        <f t="shared" si="2751"/>
        <v>0</v>
      </c>
      <c r="BM117" s="61">
        <f t="shared" si="2751"/>
        <v>0</v>
      </c>
      <c r="BN117" s="61">
        <f t="shared" ref="BN117" si="2756">BN118+BN119+BN120+BN121</f>
        <v>0</v>
      </c>
      <c r="BO117" s="86">
        <f t="shared" ref="BO117:CI117" si="2757">BO118+BO119+BO120+BO121</f>
        <v>0</v>
      </c>
      <c r="BP117" s="61">
        <f t="shared" si="2757"/>
        <v>0</v>
      </c>
      <c r="BQ117" s="61">
        <f t="shared" si="2757"/>
        <v>0</v>
      </c>
      <c r="BR117" s="61">
        <f t="shared" ref="BR117" si="2758">BR118+BR119+BR120+BR121</f>
        <v>0</v>
      </c>
      <c r="BS117" s="86">
        <f t="shared" si="2757"/>
        <v>0</v>
      </c>
      <c r="BT117" s="61">
        <f t="shared" si="2757"/>
        <v>0</v>
      </c>
      <c r="BU117" s="61">
        <f t="shared" si="2757"/>
        <v>0</v>
      </c>
      <c r="BV117" s="61">
        <f t="shared" ref="BV117" si="2759">BV118+BV119+BV120+BV121</f>
        <v>0</v>
      </c>
      <c r="BW117" s="86">
        <f t="shared" si="2757"/>
        <v>0</v>
      </c>
      <c r="BX117" s="61">
        <f t="shared" si="2757"/>
        <v>0</v>
      </c>
      <c r="BY117" s="61">
        <f t="shared" si="2757"/>
        <v>0</v>
      </c>
      <c r="BZ117" s="61">
        <f t="shared" ref="BZ117" si="2760">BZ118+BZ119+BZ120+BZ121</f>
        <v>0</v>
      </c>
      <c r="CA117" s="86">
        <f>CA118+CA119+CA120+CA121</f>
        <v>500</v>
      </c>
      <c r="CB117" s="61">
        <f>CB118+CB119+CB120+CB121</f>
        <v>51</v>
      </c>
      <c r="CC117" s="61">
        <f>CC118+CC119+CC120+CC121</f>
        <v>194.65</v>
      </c>
      <c r="CD117" s="61">
        <f>CD118+CD119+CD120+CD121</f>
        <v>194.65</v>
      </c>
      <c r="CE117" s="86">
        <f t="shared" si="2757"/>
        <v>0</v>
      </c>
      <c r="CF117" s="61">
        <f t="shared" si="2757"/>
        <v>0</v>
      </c>
      <c r="CG117" s="61">
        <f t="shared" si="2757"/>
        <v>0</v>
      </c>
      <c r="CH117" s="61">
        <f t="shared" ref="CH117" si="2761">CH118+CH119+CH120+CH121</f>
        <v>0</v>
      </c>
      <c r="CI117" s="86">
        <f t="shared" si="2757"/>
        <v>0</v>
      </c>
      <c r="CJ117" s="61">
        <f t="shared" ref="CJ117:DM117" si="2762">CJ118+CJ119+CJ120+CJ121</f>
        <v>0</v>
      </c>
      <c r="CK117" s="61">
        <f t="shared" si="2762"/>
        <v>0</v>
      </c>
      <c r="CL117" s="61">
        <f t="shared" ref="CL117" si="2763">CL118+CL119+CL120+CL121</f>
        <v>0</v>
      </c>
      <c r="CM117" s="86">
        <f t="shared" si="2762"/>
        <v>0</v>
      </c>
      <c r="CN117" s="61">
        <f t="shared" si="2762"/>
        <v>0</v>
      </c>
      <c r="CO117" s="61">
        <f t="shared" si="2762"/>
        <v>0</v>
      </c>
      <c r="CP117" s="61">
        <f t="shared" ref="CP117" si="2764">CP118+CP119+CP120+CP121</f>
        <v>0</v>
      </c>
      <c r="CQ117" s="86">
        <f>CQ118+CQ119+CQ120+CQ121</f>
        <v>0</v>
      </c>
      <c r="CR117" s="61">
        <f t="shared" si="2762"/>
        <v>0</v>
      </c>
      <c r="CS117" s="61">
        <f t="shared" si="2762"/>
        <v>0</v>
      </c>
      <c r="CT117" s="61">
        <f t="shared" ref="CT117" si="2765">CT118+CT119+CT120+CT121</f>
        <v>0</v>
      </c>
      <c r="CU117" s="86">
        <f t="shared" si="2762"/>
        <v>0</v>
      </c>
      <c r="CV117" s="61">
        <f t="shared" si="2762"/>
        <v>0</v>
      </c>
      <c r="CW117" s="61">
        <f t="shared" si="2762"/>
        <v>0</v>
      </c>
      <c r="CX117" s="61">
        <f t="shared" ref="CX117" si="2766">CX118+CX119+CX120+CX121</f>
        <v>0</v>
      </c>
      <c r="CY117" s="86">
        <f t="shared" si="2762"/>
        <v>0</v>
      </c>
      <c r="CZ117" s="61">
        <f t="shared" si="2762"/>
        <v>0</v>
      </c>
      <c r="DA117" s="61">
        <f t="shared" si="2762"/>
        <v>0</v>
      </c>
      <c r="DB117" s="61">
        <f t="shared" ref="DB117" si="2767">DB118+DB119+DB120+DB121</f>
        <v>0</v>
      </c>
      <c r="DC117" s="86">
        <f t="shared" si="2762"/>
        <v>0</v>
      </c>
      <c r="DD117" s="61">
        <f t="shared" si="2762"/>
        <v>0</v>
      </c>
      <c r="DE117" s="61">
        <f t="shared" si="2762"/>
        <v>0</v>
      </c>
      <c r="DF117" s="61">
        <f t="shared" ref="DF117" si="2768">DF118+DF119+DF120+DF121</f>
        <v>0</v>
      </c>
      <c r="DG117" s="86">
        <f>DG118+DG119+DG120+DG121</f>
        <v>300</v>
      </c>
      <c r="DH117" s="61">
        <f>DH118+DH119+DH120+DH121</f>
        <v>300</v>
      </c>
      <c r="DI117" s="61">
        <f>DI118+DI119+DI120+DI121</f>
        <v>404.1</v>
      </c>
      <c r="DJ117" s="61">
        <f>DJ118+DJ119+DJ120+DJ121</f>
        <v>404.1</v>
      </c>
      <c r="DK117" s="86">
        <f t="shared" si="2762"/>
        <v>0</v>
      </c>
      <c r="DL117" s="61">
        <f t="shared" si="2762"/>
        <v>0</v>
      </c>
      <c r="DM117" s="61">
        <f t="shared" si="2762"/>
        <v>0</v>
      </c>
      <c r="DN117" s="61">
        <f t="shared" ref="DN117" si="2769">DN118+DN119+DN120+DN121</f>
        <v>0</v>
      </c>
      <c r="DO117" s="86">
        <f t="shared" ref="DO117:DY117" si="2770">DO118+DO119+DO120+DO121</f>
        <v>0</v>
      </c>
      <c r="DP117" s="61">
        <f t="shared" si="2770"/>
        <v>0</v>
      </c>
      <c r="DQ117" s="61">
        <f t="shared" si="2770"/>
        <v>0</v>
      </c>
      <c r="DR117" s="61">
        <f t="shared" ref="DR117" si="2771">DR118+DR119+DR120+DR121</f>
        <v>0</v>
      </c>
      <c r="DS117" s="86">
        <f t="shared" si="2770"/>
        <v>0</v>
      </c>
      <c r="DT117" s="61">
        <f t="shared" si="2770"/>
        <v>0</v>
      </c>
      <c r="DU117" s="61">
        <f t="shared" si="2770"/>
        <v>0</v>
      </c>
      <c r="DV117" s="61">
        <f t="shared" ref="DV117" si="2772">DV118+DV119+DV120+DV121</f>
        <v>0</v>
      </c>
      <c r="DW117" s="86">
        <f t="shared" si="2770"/>
        <v>0</v>
      </c>
      <c r="DX117" s="61">
        <f t="shared" si="2770"/>
        <v>0</v>
      </c>
      <c r="DY117" s="61">
        <f t="shared" si="2770"/>
        <v>0</v>
      </c>
      <c r="DZ117" s="61">
        <f t="shared" ref="DZ117" si="2773">DZ118+DZ119+DZ120+DZ121</f>
        <v>0</v>
      </c>
      <c r="EA117" s="86">
        <f t="shared" ref="EA117:FP117" si="2774">EA118+EA119+EA120+EA121</f>
        <v>0</v>
      </c>
      <c r="EB117" s="61">
        <f t="shared" si="2774"/>
        <v>0</v>
      </c>
      <c r="EC117" s="61">
        <f t="shared" si="2774"/>
        <v>0</v>
      </c>
      <c r="ED117" s="61">
        <f t="shared" ref="ED117" si="2775">ED118+ED119+ED120+ED121</f>
        <v>0</v>
      </c>
      <c r="EE117" s="86">
        <f t="shared" si="2774"/>
        <v>0</v>
      </c>
      <c r="EF117" s="61">
        <f t="shared" si="2774"/>
        <v>0</v>
      </c>
      <c r="EG117" s="61">
        <f t="shared" si="2774"/>
        <v>0</v>
      </c>
      <c r="EH117" s="61">
        <f t="shared" ref="EH117" si="2776">EH118+EH119+EH120+EH121</f>
        <v>0</v>
      </c>
      <c r="EI117" s="86">
        <f t="shared" ref="EI117:EO117" si="2777">EI118+EI119+EI120+EI121</f>
        <v>0</v>
      </c>
      <c r="EJ117" s="61">
        <f t="shared" si="2777"/>
        <v>1200</v>
      </c>
      <c r="EK117" s="61">
        <f t="shared" si="2777"/>
        <v>485.99</v>
      </c>
      <c r="EL117" s="61">
        <f t="shared" ref="EL117" si="2778">EL118+EL119+EL120+EL121</f>
        <v>485.99</v>
      </c>
      <c r="EM117" s="86">
        <f t="shared" si="2777"/>
        <v>0</v>
      </c>
      <c r="EN117" s="61">
        <f t="shared" si="2777"/>
        <v>0</v>
      </c>
      <c r="EO117" s="61">
        <f t="shared" si="2777"/>
        <v>0</v>
      </c>
      <c r="EP117" s="61">
        <f t="shared" ref="EP117" si="2779">EP118+EP119+EP120+EP121</f>
        <v>27.45</v>
      </c>
      <c r="EQ117" s="86">
        <f t="shared" si="2774"/>
        <v>0</v>
      </c>
      <c r="ER117" s="61">
        <f t="shared" si="2774"/>
        <v>0</v>
      </c>
      <c r="ES117" s="61">
        <f t="shared" si="2774"/>
        <v>0</v>
      </c>
      <c r="ET117" s="61">
        <f t="shared" ref="ET117" si="2780">ET118+ET119+ET120+ET121</f>
        <v>0</v>
      </c>
      <c r="EU117" s="86">
        <f>EU118+EU119+EU120+EU121</f>
        <v>0</v>
      </c>
      <c r="EV117" s="61">
        <f>EV118+EV119+EV120+EV121</f>
        <v>0</v>
      </c>
      <c r="EW117" s="61">
        <f>EW118+EW119+EW120+EW121</f>
        <v>0</v>
      </c>
      <c r="EX117" s="61">
        <f>EX118+EX119+EX120+EX121</f>
        <v>0</v>
      </c>
      <c r="EY117" s="86">
        <f t="shared" si="2774"/>
        <v>0</v>
      </c>
      <c r="EZ117" s="61">
        <f t="shared" si="2774"/>
        <v>0</v>
      </c>
      <c r="FA117" s="61">
        <f t="shared" si="2774"/>
        <v>0</v>
      </c>
      <c r="FB117" s="61">
        <f t="shared" ref="FB117" si="2781">FB118+FB119+FB120+FB121</f>
        <v>0</v>
      </c>
      <c r="FC117" s="86">
        <f t="shared" si="2774"/>
        <v>0</v>
      </c>
      <c r="FD117" s="61">
        <f t="shared" si="2774"/>
        <v>0</v>
      </c>
      <c r="FE117" s="61">
        <f t="shared" si="2774"/>
        <v>0</v>
      </c>
      <c r="FF117" s="61">
        <f t="shared" ref="FF117" si="2782">FF118+FF119+FF120+FF121</f>
        <v>0</v>
      </c>
      <c r="FG117" s="86">
        <f t="shared" ref="FG117:FM117" si="2783">FG118+FG119+FG120+FG121</f>
        <v>500</v>
      </c>
      <c r="FH117" s="61">
        <f t="shared" si="2783"/>
        <v>500</v>
      </c>
      <c r="FI117" s="61">
        <f t="shared" si="2783"/>
        <v>0</v>
      </c>
      <c r="FJ117" s="61">
        <f t="shared" ref="FJ117" si="2784">FJ118+FJ119+FJ120+FJ121</f>
        <v>0</v>
      </c>
      <c r="FK117" s="86">
        <f t="shared" si="2783"/>
        <v>1000</v>
      </c>
      <c r="FL117" s="61">
        <f t="shared" si="2783"/>
        <v>0</v>
      </c>
      <c r="FM117" s="61">
        <f t="shared" si="2783"/>
        <v>0</v>
      </c>
      <c r="FN117" s="61">
        <f t="shared" ref="FN117" si="2785">FN118+FN119+FN120+FN121</f>
        <v>0</v>
      </c>
      <c r="FO117" s="86">
        <f t="shared" si="2774"/>
        <v>0</v>
      </c>
      <c r="FP117" s="61">
        <f t="shared" si="2774"/>
        <v>0</v>
      </c>
      <c r="FQ117" s="61">
        <f t="shared" ref="FQ117:GG117" si="2786">FQ118+FQ119+FQ120+FQ121</f>
        <v>0</v>
      </c>
      <c r="FR117" s="61">
        <f t="shared" ref="FR117" si="2787">FR118+FR119+FR120+FR121</f>
        <v>0</v>
      </c>
      <c r="FS117" s="197">
        <f t="shared" si="2786"/>
        <v>0</v>
      </c>
      <c r="FT117" s="61">
        <f t="shared" si="2786"/>
        <v>0</v>
      </c>
      <c r="FU117" s="61">
        <f t="shared" ref="FU117:FV117" si="2788">FU118+FU119+FU120+FU121</f>
        <v>0</v>
      </c>
      <c r="FV117" s="185">
        <f t="shared" si="2788"/>
        <v>0</v>
      </c>
      <c r="FW117" s="86">
        <f t="shared" si="2786"/>
        <v>0</v>
      </c>
      <c r="FX117" s="61">
        <f t="shared" si="2786"/>
        <v>800</v>
      </c>
      <c r="FY117" s="61">
        <f t="shared" si="2786"/>
        <v>0</v>
      </c>
      <c r="FZ117" s="185">
        <f t="shared" ref="FZ117" si="2789">FZ118+FZ119+FZ120+FZ121</f>
        <v>0</v>
      </c>
      <c r="GA117" s="86">
        <f t="shared" si="2786"/>
        <v>0</v>
      </c>
      <c r="GB117" s="61">
        <f t="shared" si="2786"/>
        <v>0</v>
      </c>
      <c r="GC117" s="61">
        <f t="shared" si="2786"/>
        <v>43</v>
      </c>
      <c r="GD117" s="185">
        <f t="shared" ref="GD117" si="2790">GD118+GD119+GD120+GD121</f>
        <v>43</v>
      </c>
      <c r="GE117" s="86">
        <f t="shared" si="2786"/>
        <v>0</v>
      </c>
      <c r="GF117" s="61">
        <f t="shared" si="2786"/>
        <v>0</v>
      </c>
      <c r="GG117" s="61">
        <f t="shared" si="2786"/>
        <v>0</v>
      </c>
      <c r="GH117" s="185">
        <f t="shared" ref="GH117" si="2791">GH118+GH119+GH120+GH121</f>
        <v>0</v>
      </c>
      <c r="GI117" s="86">
        <f>GI118+GI119+GI120+GI121</f>
        <v>2900</v>
      </c>
      <c r="GJ117" s="61">
        <f t="shared" ref="GJ117:GS117" si="2792">GJ118+GJ119+GJ120+GJ121</f>
        <v>4900</v>
      </c>
      <c r="GK117" s="61">
        <f t="shared" si="2792"/>
        <v>20469.11</v>
      </c>
      <c r="GL117" s="185">
        <f t="shared" ref="GL117" si="2793">GL118+GL119+GL120+GL121</f>
        <v>20958.68</v>
      </c>
      <c r="GM117" s="86">
        <f t="shared" si="2792"/>
        <v>0</v>
      </c>
      <c r="GN117" s="61">
        <f t="shared" si="2792"/>
        <v>0</v>
      </c>
      <c r="GO117" s="61">
        <f t="shared" si="2792"/>
        <v>0</v>
      </c>
      <c r="GP117" s="61">
        <f t="shared" ref="GP117" si="2794">GP118+GP119+GP120+GP121</f>
        <v>0</v>
      </c>
      <c r="GQ117" s="86">
        <f t="shared" si="2792"/>
        <v>0</v>
      </c>
      <c r="GR117" s="61">
        <f t="shared" si="2792"/>
        <v>0</v>
      </c>
      <c r="GS117" s="61">
        <f t="shared" si="2792"/>
        <v>0</v>
      </c>
      <c r="GT117" s="61">
        <f t="shared" ref="GT117" si="2795">GT118+GT119+GT120+GT121</f>
        <v>0</v>
      </c>
      <c r="GU117" s="86">
        <f t="shared" ref="GU117" si="2796">GU118+GU119+GU120+GU121</f>
        <v>0</v>
      </c>
      <c r="GV117" s="61">
        <f t="shared" ref="GV117" si="2797">GV118+GV119+GV120+GV121</f>
        <v>0</v>
      </c>
      <c r="GW117" s="61">
        <f t="shared" ref="GW117" si="2798">GW118+GW119+GW120+GW121</f>
        <v>109</v>
      </c>
      <c r="GX117" s="61">
        <f t="shared" ref="GX117" si="2799">GX118+GX119+GX120+GX121</f>
        <v>109</v>
      </c>
      <c r="GY117" s="86">
        <f t="shared" ref="GY117" si="2800">GY118+GY119+GY120+GY121</f>
        <v>200</v>
      </c>
      <c r="GZ117" s="61">
        <f t="shared" ref="GZ117" si="2801">GZ118+GZ119+GZ120+GZ121</f>
        <v>100</v>
      </c>
      <c r="HA117" s="61">
        <f t="shared" ref="HA117:HB117" si="2802">HA118+HA119+HA120+HA121</f>
        <v>46.8</v>
      </c>
      <c r="HB117" s="61">
        <f t="shared" si="2802"/>
        <v>46.8</v>
      </c>
      <c r="HC117" s="86">
        <f t="shared" ref="HC117" si="2803">HC118+HC119+HC120+HC121</f>
        <v>1000</v>
      </c>
      <c r="HD117" s="61">
        <f t="shared" ref="HD117" si="2804">HD118+HD119+HD120+HD121</f>
        <v>0</v>
      </c>
      <c r="HE117" s="61">
        <f t="shared" ref="HE117:HI117" si="2805">HE118+HE119+HE120+HE121</f>
        <v>0</v>
      </c>
      <c r="HF117" s="61">
        <f t="shared" ref="HF117" si="2806">HF118+HF119+HF120+HF121</f>
        <v>0</v>
      </c>
      <c r="HG117" s="86">
        <f t="shared" si="2805"/>
        <v>600</v>
      </c>
      <c r="HH117" s="61">
        <f t="shared" si="2805"/>
        <v>300</v>
      </c>
      <c r="HI117" s="61">
        <f t="shared" si="2805"/>
        <v>183.3</v>
      </c>
      <c r="HJ117" s="61">
        <f t="shared" ref="HJ117" si="2807">HJ118+HJ119+HJ120+HJ121</f>
        <v>183.3</v>
      </c>
      <c r="HK117" s="86">
        <f t="shared" ref="HK117" si="2808">HK118+HK119+HK120+HK121</f>
        <v>0</v>
      </c>
      <c r="HL117" s="61">
        <f t="shared" ref="HL117" si="2809">HL118+HL119+HL120+HL121</f>
        <v>300</v>
      </c>
      <c r="HM117" s="61">
        <f t="shared" ref="HM117" si="2810">HM118+HM119+HM120+HM121</f>
        <v>0</v>
      </c>
      <c r="HN117" s="61">
        <f t="shared" ref="HN117" si="2811">HN118+HN119+HN120+HN121</f>
        <v>0</v>
      </c>
      <c r="HO117" s="86">
        <f t="shared" ref="HO117" si="2812">HO118+HO119+HO120+HO121</f>
        <v>1000</v>
      </c>
      <c r="HP117" s="61">
        <f t="shared" ref="HP117" si="2813">HP118+HP119+HP120+HP121</f>
        <v>900</v>
      </c>
      <c r="HQ117" s="61">
        <f t="shared" ref="HQ117:HR117" si="2814">HQ118+HQ119+HQ120+HQ121</f>
        <v>734.52</v>
      </c>
      <c r="HR117" s="61">
        <f t="shared" si="2814"/>
        <v>830.77</v>
      </c>
      <c r="HS117" s="86">
        <f t="shared" ref="HS117" si="2815">HS118+HS119+HS120+HS121</f>
        <v>2700</v>
      </c>
      <c r="HT117" s="61">
        <f t="shared" ref="HT117" si="2816">HT118+HT119+HT120+HT121</f>
        <v>3100</v>
      </c>
      <c r="HU117" s="61">
        <f t="shared" ref="HU117:HV117" si="2817">HU118+HU119+HU120+HU121</f>
        <v>3313.1</v>
      </c>
      <c r="HV117" s="61">
        <f t="shared" si="2817"/>
        <v>2550.56</v>
      </c>
      <c r="HW117" s="86">
        <f t="shared" ref="HW117" si="2818">HW118+HW119+HW120+HW121</f>
        <v>584</v>
      </c>
      <c r="HX117" s="61">
        <f t="shared" ref="HX117" si="2819">HX118+HX119+HX120+HX121</f>
        <v>300</v>
      </c>
      <c r="HY117" s="61">
        <f t="shared" ref="HY117:HZ117" si="2820">HY118+HY119+HY120+HY121</f>
        <v>532</v>
      </c>
      <c r="HZ117" s="61">
        <f t="shared" si="2820"/>
        <v>532</v>
      </c>
      <c r="IA117" s="86">
        <f t="shared" ref="IA117" si="2821">IA118+IA119+IA120+IA121</f>
        <v>450</v>
      </c>
      <c r="IB117" s="61">
        <f t="shared" ref="IB117" si="2822">IB118+IB119+IB120+IB121</f>
        <v>500</v>
      </c>
      <c r="IC117" s="61">
        <f t="shared" ref="IC117" si="2823">IC118+IC119+IC120+IC121</f>
        <v>0</v>
      </c>
      <c r="ID117" s="61">
        <f t="shared" ref="ID117" si="2824">ID118+ID119+ID120+ID121</f>
        <v>0</v>
      </c>
      <c r="IE117" s="307">
        <f t="shared" ref="IE117" si="2825">IE118+IE119+IE120+IE121</f>
        <v>500</v>
      </c>
      <c r="IF117" s="300">
        <f t="shared" ref="IF117" si="2826">IF118+IF119+IF120+IF121</f>
        <v>300</v>
      </c>
      <c r="IG117" s="300">
        <f t="shared" ref="IG117:IH117" si="2827">IG118+IG119+IG120+IG121</f>
        <v>61.5</v>
      </c>
      <c r="IH117" s="300">
        <f t="shared" si="2827"/>
        <v>61.5</v>
      </c>
      <c r="II117" s="86">
        <f>II118+II119+II120+II121</f>
        <v>500</v>
      </c>
      <c r="IJ117" s="61">
        <f t="shared" ref="IJ117" si="2828">IJ118+IJ119+IJ120+IJ121</f>
        <v>1000</v>
      </c>
      <c r="IK117" s="61">
        <f t="shared" ref="IK117" si="2829">IK118+IK119+IK120+IK121</f>
        <v>1075.6199999999999</v>
      </c>
      <c r="IL117" s="61">
        <f t="shared" ref="IL117" si="2830">IL118+IL119+IL120+IL121</f>
        <v>1075.6199999999999</v>
      </c>
      <c r="IM117" s="86">
        <v>500</v>
      </c>
      <c r="IN117" s="61">
        <f t="shared" ref="IN117" si="2831">IN118+IN119+IN120+IN121</f>
        <v>300</v>
      </c>
      <c r="IO117" s="61">
        <f t="shared" ref="IO117:IP117" si="2832">IO118+IO119+IO120+IO121</f>
        <v>724</v>
      </c>
      <c r="IP117" s="61">
        <f t="shared" si="2832"/>
        <v>724</v>
      </c>
      <c r="IQ117" s="86">
        <f t="shared" ref="IQ117" si="2833">IQ118+IQ119+IQ120+IQ121</f>
        <v>0</v>
      </c>
      <c r="IR117" s="61">
        <f t="shared" ref="IR117" si="2834">IR118+IR119+IR120+IR121</f>
        <v>0</v>
      </c>
      <c r="IS117" s="61">
        <f t="shared" ref="IS117:IT117" si="2835">IS118+IS119+IS120+IS121</f>
        <v>0</v>
      </c>
      <c r="IT117" s="61">
        <f t="shared" si="2835"/>
        <v>0</v>
      </c>
      <c r="IU117" s="307">
        <f t="shared" ref="IU117" si="2836">IU118+IU119+IU120+IU121</f>
        <v>400</v>
      </c>
      <c r="IV117" s="300">
        <f t="shared" ref="IV117" si="2837">IV118+IV119+IV120+IV121</f>
        <v>0</v>
      </c>
      <c r="IW117" s="300">
        <f t="shared" ref="IW117" si="2838">IW118+IW119+IW120+IW121</f>
        <v>0</v>
      </c>
      <c r="IX117" s="300">
        <f t="shared" ref="IX117" si="2839">IX118+IX119+IX120+IX121</f>
        <v>0</v>
      </c>
      <c r="IY117" s="86">
        <f t="shared" ref="IY117" si="2840">IY118+IY119+IY120+IY121</f>
        <v>300</v>
      </c>
      <c r="IZ117" s="61">
        <f t="shared" ref="IZ117" si="2841">IZ118+IZ119+IZ120+IZ121</f>
        <v>300</v>
      </c>
      <c r="JA117" s="61">
        <f t="shared" ref="JA117:JB117" si="2842">JA118+JA119+JA120+JA121</f>
        <v>1238.4000000000001</v>
      </c>
      <c r="JB117" s="61">
        <f t="shared" si="2842"/>
        <v>1238.4000000000001</v>
      </c>
      <c r="JC117" s="86">
        <f t="shared" ref="JC117" si="2843">JC118+JC119+JC120+JC121</f>
        <v>0</v>
      </c>
      <c r="JD117" s="61">
        <f t="shared" ref="JD117" si="2844">JD118+JD119+JD120+JD121</f>
        <v>0</v>
      </c>
      <c r="JE117" s="61">
        <f t="shared" ref="JE117:JY117" si="2845">JE118+JE119+JE120+JE121</f>
        <v>0</v>
      </c>
      <c r="JF117" s="61">
        <f t="shared" ref="JF117" si="2846">JF118+JF119+JF120+JF121</f>
        <v>0</v>
      </c>
      <c r="JG117" s="86">
        <f t="shared" si="2845"/>
        <v>0</v>
      </c>
      <c r="JH117" s="61">
        <f t="shared" si="2845"/>
        <v>0</v>
      </c>
      <c r="JI117" s="61">
        <f t="shared" si="2845"/>
        <v>0</v>
      </c>
      <c r="JJ117" s="61">
        <f t="shared" ref="JJ117" si="2847">JJ118+JJ119+JJ120+JJ121</f>
        <v>0</v>
      </c>
      <c r="JK117" s="86">
        <f t="shared" si="2845"/>
        <v>0</v>
      </c>
      <c r="JL117" s="61">
        <f t="shared" si="2845"/>
        <v>3000</v>
      </c>
      <c r="JM117" s="61">
        <f t="shared" si="2845"/>
        <v>3055</v>
      </c>
      <c r="JN117" s="61">
        <f t="shared" ref="JN117" si="2848">JN118+JN119+JN120+JN121</f>
        <v>3055</v>
      </c>
      <c r="JO117" s="86">
        <f t="shared" si="2845"/>
        <v>0</v>
      </c>
      <c r="JP117" s="61">
        <f t="shared" si="2845"/>
        <v>0</v>
      </c>
      <c r="JQ117" s="61">
        <f t="shared" si="2845"/>
        <v>0</v>
      </c>
      <c r="JR117" s="61">
        <f t="shared" ref="JR117" si="2849">JR118+JR119+JR120+JR121</f>
        <v>0</v>
      </c>
      <c r="JS117" s="86">
        <f t="shared" si="2845"/>
        <v>0</v>
      </c>
      <c r="JT117" s="61">
        <f t="shared" si="2845"/>
        <v>0</v>
      </c>
      <c r="JU117" s="61">
        <f t="shared" si="2845"/>
        <v>0</v>
      </c>
      <c r="JV117" s="61">
        <f t="shared" ref="JV117" si="2850">JV118+JV119+JV120+JV121</f>
        <v>0</v>
      </c>
      <c r="JW117" s="61">
        <f t="shared" si="2845"/>
        <v>0</v>
      </c>
      <c r="JX117" s="61">
        <f t="shared" si="2845"/>
        <v>0</v>
      </c>
      <c r="JY117" s="61">
        <f t="shared" si="2845"/>
        <v>0</v>
      </c>
      <c r="JZ117" s="61">
        <f t="shared" ref="JZ117" si="2851">JZ118+JZ119+JZ120+JZ121</f>
        <v>0</v>
      </c>
      <c r="KA117" s="86">
        <f t="shared" ref="KA117:KW117" si="2852">KA118+KA119+KA120+KA121</f>
        <v>4500</v>
      </c>
      <c r="KB117" s="61">
        <f t="shared" si="2852"/>
        <v>2100</v>
      </c>
      <c r="KC117" s="61">
        <f t="shared" si="2852"/>
        <v>980.24</v>
      </c>
      <c r="KD117" s="185">
        <f t="shared" ref="KD117" si="2853">KD118+KD119+KD120+KD121</f>
        <v>980.24</v>
      </c>
      <c r="KE117" s="86">
        <f t="shared" si="2852"/>
        <v>5520</v>
      </c>
      <c r="KF117" s="61">
        <f t="shared" si="2852"/>
        <v>1985</v>
      </c>
      <c r="KG117" s="61">
        <f t="shared" si="2852"/>
        <v>2508</v>
      </c>
      <c r="KH117" s="185">
        <f t="shared" ref="KH117" si="2854">KH118+KH119+KH120+KH121</f>
        <v>2508</v>
      </c>
      <c r="KI117" s="86">
        <f t="shared" si="2852"/>
        <v>200</v>
      </c>
      <c r="KJ117" s="61">
        <f t="shared" si="2852"/>
        <v>400</v>
      </c>
      <c r="KK117" s="61">
        <f t="shared" si="2852"/>
        <v>378.28999999999996</v>
      </c>
      <c r="KL117" s="185">
        <f t="shared" ref="KL117" si="2855">KL118+KL119+KL120+KL121</f>
        <v>378.28999999999996</v>
      </c>
      <c r="KM117" s="86">
        <f t="shared" si="2852"/>
        <v>0</v>
      </c>
      <c r="KN117" s="61">
        <f t="shared" si="2852"/>
        <v>2100</v>
      </c>
      <c r="KO117" s="61">
        <f t="shared" si="2852"/>
        <v>1967.89</v>
      </c>
      <c r="KP117" s="185">
        <f t="shared" ref="KP117" si="2856">KP118+KP119+KP120+KP121</f>
        <v>1968.78</v>
      </c>
      <c r="KQ117" s="86">
        <f t="shared" si="2852"/>
        <v>500</v>
      </c>
      <c r="KR117" s="61">
        <f t="shared" si="2852"/>
        <v>575</v>
      </c>
      <c r="KS117" s="61">
        <f t="shared" si="2852"/>
        <v>0</v>
      </c>
      <c r="KT117" s="185">
        <f t="shared" ref="KT117" si="2857">KT118+KT119+KT120+KT121</f>
        <v>0</v>
      </c>
      <c r="KU117" s="86">
        <f t="shared" si="2852"/>
        <v>0</v>
      </c>
      <c r="KV117" s="61">
        <f t="shared" si="2852"/>
        <v>0</v>
      </c>
      <c r="KW117" s="61">
        <f t="shared" si="2852"/>
        <v>0</v>
      </c>
      <c r="KX117" s="185">
        <f t="shared" ref="KX117" si="2858">KX118+KX119+KX120+KX121</f>
        <v>0</v>
      </c>
      <c r="KY117" s="86">
        <f t="shared" ref="KY117:LE117" si="2859">KY118+KY119+KY120+KY121</f>
        <v>0</v>
      </c>
      <c r="KZ117" s="61">
        <f t="shared" si="2859"/>
        <v>0</v>
      </c>
      <c r="LA117" s="61">
        <f t="shared" si="2859"/>
        <v>0</v>
      </c>
      <c r="LB117" s="185">
        <f t="shared" ref="LB117" si="2860">LB118+LB119+LB120+LB121</f>
        <v>0</v>
      </c>
      <c r="LC117" s="86">
        <f t="shared" si="2859"/>
        <v>0</v>
      </c>
      <c r="LD117" s="61">
        <f t="shared" si="2859"/>
        <v>0</v>
      </c>
      <c r="LE117" s="61">
        <f t="shared" si="2859"/>
        <v>0</v>
      </c>
      <c r="LF117" s="185">
        <f t="shared" ref="LF117" si="2861">LF118+LF119+LF120+LF121</f>
        <v>0</v>
      </c>
      <c r="LG117" s="86">
        <f t="shared" ref="LG117:NI117" si="2862">LG118+LG119+LG120+LG121</f>
        <v>1000</v>
      </c>
      <c r="LH117" s="61">
        <f t="shared" si="2862"/>
        <v>2120</v>
      </c>
      <c r="LI117" s="61">
        <f t="shared" si="2862"/>
        <v>1364.04</v>
      </c>
      <c r="LJ117" s="185">
        <f t="shared" ref="LJ117" si="2863">LJ118+LJ119+LJ120+LJ121</f>
        <v>1364.04</v>
      </c>
      <c r="LK117" s="86">
        <f t="shared" si="2862"/>
        <v>0</v>
      </c>
      <c r="LL117" s="61">
        <f t="shared" si="2862"/>
        <v>0</v>
      </c>
      <c r="LM117" s="61">
        <f t="shared" si="2862"/>
        <v>0</v>
      </c>
      <c r="LN117" s="185">
        <f t="shared" ref="LN117" si="2864">LN118+LN119+LN120+LN121</f>
        <v>0</v>
      </c>
      <c r="LO117" s="86">
        <f t="shared" si="2862"/>
        <v>1500</v>
      </c>
      <c r="LP117" s="61">
        <f t="shared" si="2862"/>
        <v>0</v>
      </c>
      <c r="LQ117" s="61">
        <f t="shared" si="2862"/>
        <v>937.6</v>
      </c>
      <c r="LR117" s="185">
        <f t="shared" ref="LR117" si="2865">LR118+LR119+LR120+LR121</f>
        <v>937.6</v>
      </c>
      <c r="LS117" s="86">
        <f t="shared" si="2862"/>
        <v>0</v>
      </c>
      <c r="LT117" s="61">
        <f t="shared" si="2862"/>
        <v>0</v>
      </c>
      <c r="LU117" s="61">
        <f t="shared" si="2862"/>
        <v>0</v>
      </c>
      <c r="LV117" s="185">
        <f t="shared" ref="LV117" si="2866">LV118+LV119+LV120+LV121</f>
        <v>0</v>
      </c>
      <c r="LW117" s="86">
        <f t="shared" si="2862"/>
        <v>6000</v>
      </c>
      <c r="LX117" s="61">
        <f t="shared" si="2862"/>
        <v>6000</v>
      </c>
      <c r="LY117" s="61">
        <f t="shared" si="2862"/>
        <v>3701.77</v>
      </c>
      <c r="LZ117" s="185">
        <f t="shared" ref="LZ117" si="2867">LZ118+LZ119+LZ120+LZ121</f>
        <v>3701.77</v>
      </c>
      <c r="MA117" s="86">
        <f t="shared" si="2862"/>
        <v>0</v>
      </c>
      <c r="MB117" s="61">
        <f t="shared" si="2862"/>
        <v>0</v>
      </c>
      <c r="MC117" s="61">
        <f t="shared" si="2862"/>
        <v>0</v>
      </c>
      <c r="MD117" s="185">
        <f t="shared" ref="MD117" si="2868">MD118+MD119+MD120+MD121</f>
        <v>0</v>
      </c>
      <c r="ME117" s="86">
        <f t="shared" si="2862"/>
        <v>6000</v>
      </c>
      <c r="MF117" s="61">
        <f t="shared" si="2862"/>
        <v>6000</v>
      </c>
      <c r="MG117" s="61">
        <f t="shared" si="2862"/>
        <v>6720.07</v>
      </c>
      <c r="MH117" s="185">
        <f t="shared" ref="MH117" si="2869">MH118+MH119+MH120+MH121</f>
        <v>6720.07</v>
      </c>
      <c r="MI117" s="86">
        <f t="shared" si="2862"/>
        <v>0</v>
      </c>
      <c r="MJ117" s="61">
        <f t="shared" si="2862"/>
        <v>0</v>
      </c>
      <c r="MK117" s="61">
        <f t="shared" si="2862"/>
        <v>0</v>
      </c>
      <c r="ML117" s="185">
        <f t="shared" ref="ML117" si="2870">ML118+ML119+ML120+ML121</f>
        <v>0</v>
      </c>
      <c r="MM117" s="86">
        <f t="shared" si="2862"/>
        <v>0</v>
      </c>
      <c r="MN117" s="61">
        <f t="shared" si="2862"/>
        <v>0</v>
      </c>
      <c r="MO117" s="61">
        <f t="shared" si="2862"/>
        <v>0</v>
      </c>
      <c r="MP117" s="185">
        <f t="shared" ref="MP117" si="2871">MP118+MP119+MP120+MP121</f>
        <v>0</v>
      </c>
      <c r="MQ117" s="86">
        <f t="shared" si="2862"/>
        <v>0</v>
      </c>
      <c r="MR117" s="61">
        <f t="shared" si="2862"/>
        <v>0</v>
      </c>
      <c r="MS117" s="61">
        <f t="shared" si="2862"/>
        <v>0</v>
      </c>
      <c r="MT117" s="185">
        <f t="shared" ref="MT117" si="2872">MT118+MT119+MT120+MT121</f>
        <v>0</v>
      </c>
      <c r="MU117" s="86">
        <f t="shared" si="2862"/>
        <v>0</v>
      </c>
      <c r="MV117" s="61">
        <f t="shared" si="2862"/>
        <v>0</v>
      </c>
      <c r="MW117" s="61">
        <f t="shared" si="2862"/>
        <v>0</v>
      </c>
      <c r="MX117" s="185">
        <f t="shared" ref="MX117" si="2873">MX118+MX119+MX120+MX121</f>
        <v>0</v>
      </c>
      <c r="MY117" s="86">
        <f t="shared" si="2862"/>
        <v>0</v>
      </c>
      <c r="MZ117" s="61">
        <f t="shared" si="2862"/>
        <v>0</v>
      </c>
      <c r="NA117" s="61">
        <f t="shared" si="2862"/>
        <v>9558.4</v>
      </c>
      <c r="NB117" s="185">
        <f t="shared" ref="NB117" si="2874">NB118+NB119+NB120+NB121</f>
        <v>9558.4</v>
      </c>
      <c r="NC117" s="86">
        <f t="shared" si="2862"/>
        <v>10000</v>
      </c>
      <c r="ND117" s="61">
        <f t="shared" si="2862"/>
        <v>13534.41</v>
      </c>
      <c r="NE117" s="61">
        <f t="shared" si="2862"/>
        <v>13839.929999999998</v>
      </c>
      <c r="NF117" s="185">
        <f t="shared" ref="NF117" si="2875">NF118+NF119+NF120+NF121</f>
        <v>13839.929999999998</v>
      </c>
      <c r="NG117" s="86">
        <f t="shared" si="2862"/>
        <v>0</v>
      </c>
      <c r="NH117" s="61">
        <f t="shared" si="2862"/>
        <v>0</v>
      </c>
      <c r="NI117" s="61">
        <f t="shared" si="2862"/>
        <v>0</v>
      </c>
      <c r="NJ117" s="185">
        <f t="shared" ref="NJ117" si="2876">NJ118+NJ119+NJ120+NJ121</f>
        <v>0</v>
      </c>
      <c r="NK117" s="86">
        <f t="shared" ref="NK117:PP117" si="2877">NK118+NK119+NK120+NK121</f>
        <v>0</v>
      </c>
      <c r="NL117" s="61">
        <f t="shared" si="2877"/>
        <v>0</v>
      </c>
      <c r="NM117" s="61">
        <f t="shared" si="2877"/>
        <v>0</v>
      </c>
      <c r="NN117" s="185">
        <f t="shared" ref="NN117" si="2878">NN118+NN119+NN120+NN121</f>
        <v>0</v>
      </c>
      <c r="NO117" s="86">
        <f t="shared" ref="NO117:NU117" si="2879">NO118+NO119+NO120+NO121</f>
        <v>0</v>
      </c>
      <c r="NP117" s="61">
        <f t="shared" si="2879"/>
        <v>0</v>
      </c>
      <c r="NQ117" s="61">
        <f t="shared" si="2879"/>
        <v>0</v>
      </c>
      <c r="NR117" s="185">
        <f t="shared" ref="NR117" si="2880">NR118+NR119+NR120+NR121</f>
        <v>0</v>
      </c>
      <c r="NS117" s="86">
        <f t="shared" si="2879"/>
        <v>4000</v>
      </c>
      <c r="NT117" s="61">
        <f t="shared" si="2879"/>
        <v>1400</v>
      </c>
      <c r="NU117" s="61">
        <f t="shared" si="2879"/>
        <v>4439.24</v>
      </c>
      <c r="NV117" s="185">
        <f t="shared" ref="NV117" si="2881">NV118+NV119+NV120+NV121</f>
        <v>4439.24</v>
      </c>
      <c r="NW117" s="86">
        <f t="shared" si="2877"/>
        <v>0</v>
      </c>
      <c r="NX117" s="61">
        <f t="shared" si="2877"/>
        <v>0</v>
      </c>
      <c r="NY117" s="61">
        <f t="shared" si="2877"/>
        <v>0</v>
      </c>
      <c r="NZ117" s="185">
        <f t="shared" ref="NZ117" si="2882">NZ118+NZ119+NZ120+NZ121</f>
        <v>0</v>
      </c>
      <c r="OA117" s="86">
        <f t="shared" ref="OA117:PM117" si="2883">OA118+OA119+OA120+OA121</f>
        <v>0</v>
      </c>
      <c r="OB117" s="61">
        <f t="shared" si="2883"/>
        <v>0</v>
      </c>
      <c r="OC117" s="61">
        <f t="shared" si="2883"/>
        <v>0</v>
      </c>
      <c r="OD117" s="61">
        <f t="shared" ref="OD117" si="2884">OD118+OD119+OD120+OD121</f>
        <v>0</v>
      </c>
      <c r="OE117" s="86">
        <f t="shared" si="2883"/>
        <v>0</v>
      </c>
      <c r="OF117" s="61">
        <f t="shared" si="2883"/>
        <v>0</v>
      </c>
      <c r="OG117" s="61">
        <f t="shared" si="2883"/>
        <v>0</v>
      </c>
      <c r="OH117" s="61">
        <f t="shared" ref="OH117" si="2885">OH118+OH119+OH120+OH121</f>
        <v>0</v>
      </c>
      <c r="OI117" s="86">
        <f t="shared" si="2883"/>
        <v>0</v>
      </c>
      <c r="OJ117" s="61">
        <f t="shared" si="2883"/>
        <v>0</v>
      </c>
      <c r="OK117" s="61">
        <f t="shared" si="2883"/>
        <v>0</v>
      </c>
      <c r="OL117" s="61">
        <f t="shared" ref="OL117" si="2886">OL118+OL119+OL120+OL121</f>
        <v>0</v>
      </c>
      <c r="OM117" s="86">
        <f t="shared" si="2883"/>
        <v>0</v>
      </c>
      <c r="ON117" s="61">
        <f t="shared" si="2883"/>
        <v>0</v>
      </c>
      <c r="OO117" s="61">
        <f t="shared" si="2883"/>
        <v>0</v>
      </c>
      <c r="OP117" s="61">
        <f t="shared" ref="OP117" si="2887">OP118+OP119+OP120+OP121</f>
        <v>0</v>
      </c>
      <c r="OQ117" s="197">
        <f t="shared" si="2883"/>
        <v>0</v>
      </c>
      <c r="OR117" s="61">
        <f t="shared" si="2883"/>
        <v>0</v>
      </c>
      <c r="OS117" s="61">
        <f t="shared" si="2883"/>
        <v>0</v>
      </c>
      <c r="OT117" s="61">
        <f t="shared" ref="OT117" si="2888">OT118+OT119+OT120+OT121</f>
        <v>0</v>
      </c>
      <c r="OU117" s="86">
        <f t="shared" si="2883"/>
        <v>0</v>
      </c>
      <c r="OV117" s="61">
        <f t="shared" si="2883"/>
        <v>0</v>
      </c>
      <c r="OW117" s="61">
        <f t="shared" si="2883"/>
        <v>0</v>
      </c>
      <c r="OX117" s="61">
        <f t="shared" ref="OX117" si="2889">OX118+OX119+OX120+OX121</f>
        <v>0</v>
      </c>
      <c r="OY117" s="197">
        <f t="shared" si="2883"/>
        <v>0</v>
      </c>
      <c r="OZ117" s="61">
        <f t="shared" si="2883"/>
        <v>0</v>
      </c>
      <c r="PA117" s="61">
        <f t="shared" si="2883"/>
        <v>0</v>
      </c>
      <c r="PB117" s="61">
        <f t="shared" ref="PB117" si="2890">PB118+PB119+PB120+PB121</f>
        <v>0</v>
      </c>
      <c r="PC117" s="86">
        <f t="shared" si="2883"/>
        <v>0</v>
      </c>
      <c r="PD117" s="61">
        <f t="shared" si="2883"/>
        <v>0</v>
      </c>
      <c r="PE117" s="61">
        <f t="shared" si="2883"/>
        <v>0</v>
      </c>
      <c r="PF117" s="61">
        <f t="shared" ref="PF117" si="2891">PF118+PF119+PF120+PF121</f>
        <v>0</v>
      </c>
      <c r="PG117" s="197">
        <f t="shared" si="2883"/>
        <v>0</v>
      </c>
      <c r="PH117" s="61">
        <f t="shared" si="2883"/>
        <v>0</v>
      </c>
      <c r="PI117" s="61">
        <f t="shared" si="2883"/>
        <v>0</v>
      </c>
      <c r="PJ117" s="61">
        <f t="shared" ref="PJ117" si="2892">PJ118+PJ119+PJ120+PJ121</f>
        <v>0</v>
      </c>
      <c r="PK117" s="86">
        <f t="shared" si="2883"/>
        <v>0</v>
      </c>
      <c r="PL117" s="61">
        <f t="shared" si="2883"/>
        <v>0</v>
      </c>
      <c r="PM117" s="61">
        <f t="shared" si="2883"/>
        <v>0</v>
      </c>
      <c r="PN117" s="61">
        <f t="shared" ref="PN117" si="2893">PN118+PN119+PN120+PN121</f>
        <v>0</v>
      </c>
      <c r="PO117" s="197">
        <f t="shared" si="2877"/>
        <v>0</v>
      </c>
      <c r="PP117" s="61">
        <f t="shared" si="2877"/>
        <v>0</v>
      </c>
      <c r="PQ117" s="61">
        <f t="shared" ref="PQ117:PY117" si="2894">PQ118+PQ119+PQ120+PQ121</f>
        <v>0</v>
      </c>
      <c r="PR117" s="61">
        <f t="shared" ref="PR117" si="2895">PR118+PR119+PR120+PR121</f>
        <v>0</v>
      </c>
      <c r="PS117" s="86">
        <f>PS118+PS119+PS120+PS121</f>
        <v>0</v>
      </c>
      <c r="PT117" s="61">
        <f>PT118+PT119+PT120+PT121</f>
        <v>0</v>
      </c>
      <c r="PU117" s="61">
        <f>PU118+PU119+PU120+PU121</f>
        <v>0</v>
      </c>
      <c r="PV117" s="61">
        <f>PV118+PV119+PV120+PV121</f>
        <v>0</v>
      </c>
      <c r="PW117" s="197">
        <f t="shared" si="2894"/>
        <v>0</v>
      </c>
      <c r="PX117" s="61">
        <f t="shared" si="2894"/>
        <v>0</v>
      </c>
      <c r="PY117" s="61">
        <f t="shared" si="2894"/>
        <v>0</v>
      </c>
      <c r="PZ117" s="61">
        <f t="shared" ref="PZ117" si="2896">PZ118+PZ119+PZ120+PZ121</f>
        <v>0</v>
      </c>
      <c r="QA117" s="86">
        <f t="shared" ref="QA117:RP117" si="2897">QA118+QA119+QA120+QA121</f>
        <v>0</v>
      </c>
      <c r="QB117" s="61">
        <f t="shared" si="2897"/>
        <v>0</v>
      </c>
      <c r="QC117" s="61">
        <f t="shared" si="2897"/>
        <v>0</v>
      </c>
      <c r="QD117" s="61">
        <f t="shared" ref="QD117" si="2898">QD118+QD119+QD120+QD121</f>
        <v>0</v>
      </c>
      <c r="QE117" s="197">
        <f t="shared" si="2897"/>
        <v>0</v>
      </c>
      <c r="QF117" s="61">
        <f t="shared" si="2897"/>
        <v>0</v>
      </c>
      <c r="QG117" s="61">
        <f t="shared" si="2897"/>
        <v>0</v>
      </c>
      <c r="QH117" s="61">
        <f t="shared" ref="QH117" si="2899">QH118+QH119+QH120+QH121</f>
        <v>0</v>
      </c>
      <c r="QI117" s="86">
        <f t="shared" si="2897"/>
        <v>0</v>
      </c>
      <c r="QJ117" s="61">
        <f t="shared" si="2897"/>
        <v>0</v>
      </c>
      <c r="QK117" s="61">
        <f t="shared" si="2897"/>
        <v>0</v>
      </c>
      <c r="QL117" s="61">
        <f t="shared" ref="QL117" si="2900">QL118+QL119+QL120+QL121</f>
        <v>0</v>
      </c>
      <c r="QM117" s="197">
        <f t="shared" si="2897"/>
        <v>0</v>
      </c>
      <c r="QN117" s="61">
        <f t="shared" si="2897"/>
        <v>0</v>
      </c>
      <c r="QO117" s="61">
        <f t="shared" si="2897"/>
        <v>0</v>
      </c>
      <c r="QP117" s="61">
        <f t="shared" ref="QP117" si="2901">QP118+QP119+QP120+QP121</f>
        <v>0</v>
      </c>
      <c r="QQ117" s="197">
        <f t="shared" si="2897"/>
        <v>0</v>
      </c>
      <c r="QR117" s="61">
        <f t="shared" si="2897"/>
        <v>0</v>
      </c>
      <c r="QS117" s="61">
        <f t="shared" si="2897"/>
        <v>0</v>
      </c>
      <c r="QT117" s="61">
        <f t="shared" ref="QT117" si="2902">QT118+QT119+QT120+QT121</f>
        <v>0</v>
      </c>
      <c r="QU117" s="197">
        <f t="shared" si="2897"/>
        <v>0</v>
      </c>
      <c r="QV117" s="61">
        <f t="shared" si="2897"/>
        <v>0</v>
      </c>
      <c r="QW117" s="61">
        <f t="shared" si="2897"/>
        <v>0</v>
      </c>
      <c r="QX117" s="61">
        <f t="shared" ref="QX117" si="2903">QX118+QX119+QX120+QX121</f>
        <v>0</v>
      </c>
      <c r="QY117" s="197">
        <f t="shared" si="2897"/>
        <v>0</v>
      </c>
      <c r="QZ117" s="61">
        <f t="shared" si="2897"/>
        <v>1000</v>
      </c>
      <c r="RA117" s="61">
        <f t="shared" si="2897"/>
        <v>0</v>
      </c>
      <c r="RB117" s="61">
        <f t="shared" ref="RB117" si="2904">RB118+RB119+RB120+RB121</f>
        <v>0</v>
      </c>
      <c r="RC117" s="86">
        <f t="shared" si="2897"/>
        <v>0</v>
      </c>
      <c r="RD117" s="61">
        <f t="shared" si="2897"/>
        <v>315</v>
      </c>
      <c r="RE117" s="61">
        <f t="shared" si="2897"/>
        <v>246</v>
      </c>
      <c r="RF117" s="61">
        <f t="shared" ref="RF117" si="2905">RF118+RF119+RF120+RF121</f>
        <v>246</v>
      </c>
      <c r="RG117" s="197">
        <f t="shared" si="2897"/>
        <v>0</v>
      </c>
      <c r="RH117" s="61">
        <f t="shared" si="2897"/>
        <v>0</v>
      </c>
      <c r="RI117" s="61">
        <f t="shared" si="2897"/>
        <v>0</v>
      </c>
      <c r="RJ117" s="61">
        <f t="shared" ref="RJ117" si="2906">RJ118+RJ119+RJ120+RJ121</f>
        <v>0</v>
      </c>
      <c r="RK117" s="86">
        <f t="shared" si="2897"/>
        <v>0</v>
      </c>
      <c r="RL117" s="61">
        <f t="shared" si="2897"/>
        <v>0</v>
      </c>
      <c r="RM117" s="61">
        <f t="shared" si="2897"/>
        <v>42.4</v>
      </c>
      <c r="RN117" s="61">
        <f t="shared" ref="RN117" si="2907">RN118+RN119+RN120+RN121</f>
        <v>42.4</v>
      </c>
      <c r="RO117" s="360">
        <f t="shared" si="2897"/>
        <v>300</v>
      </c>
      <c r="RP117" s="300">
        <f t="shared" si="2897"/>
        <v>200</v>
      </c>
      <c r="RQ117" s="300">
        <f t="shared" ref="RQ117:TG117" si="2908">RQ118+RQ119+RQ120+RQ121</f>
        <v>269.98</v>
      </c>
      <c r="RR117" s="300">
        <f t="shared" ref="RR117" si="2909">RR118+RR119+RR120+RR121</f>
        <v>269.98</v>
      </c>
      <c r="RS117" s="360">
        <f t="shared" si="2908"/>
        <v>100</v>
      </c>
      <c r="RT117" s="300">
        <f t="shared" si="2908"/>
        <v>0</v>
      </c>
      <c r="RU117" s="300">
        <f t="shared" si="2908"/>
        <v>1286.68</v>
      </c>
      <c r="RV117" s="300">
        <f t="shared" ref="RV117" si="2910">RV118+RV119+RV120+RV121</f>
        <v>1286.68</v>
      </c>
      <c r="RW117" s="61">
        <f t="shared" si="2908"/>
        <v>0</v>
      </c>
      <c r="RX117" s="61">
        <f t="shared" si="2908"/>
        <v>100</v>
      </c>
      <c r="RY117" s="61">
        <f t="shared" si="2908"/>
        <v>0</v>
      </c>
      <c r="RZ117" s="61">
        <f t="shared" ref="RZ117" si="2911">RZ118+RZ119+RZ120+RZ121</f>
        <v>0</v>
      </c>
      <c r="SA117" s="86">
        <f t="shared" si="2908"/>
        <v>0</v>
      </c>
      <c r="SB117" s="61">
        <f t="shared" si="2908"/>
        <v>0</v>
      </c>
      <c r="SC117" s="61">
        <f t="shared" si="2908"/>
        <v>0</v>
      </c>
      <c r="SD117" s="61">
        <f t="shared" ref="SD117" si="2912">SD118+SD119+SD120+SD121</f>
        <v>0</v>
      </c>
      <c r="SE117" s="197">
        <f t="shared" si="2908"/>
        <v>0</v>
      </c>
      <c r="SF117" s="61">
        <f t="shared" si="2908"/>
        <v>0</v>
      </c>
      <c r="SG117" s="61">
        <f t="shared" si="2908"/>
        <v>0</v>
      </c>
      <c r="SH117" s="61">
        <f t="shared" ref="SH117" si="2913">SH118+SH119+SH120+SH121</f>
        <v>0</v>
      </c>
      <c r="SI117" s="197">
        <f t="shared" si="2908"/>
        <v>0</v>
      </c>
      <c r="SJ117" s="61">
        <f t="shared" si="2908"/>
        <v>0</v>
      </c>
      <c r="SK117" s="61">
        <f t="shared" si="2908"/>
        <v>45.6</v>
      </c>
      <c r="SL117" s="61">
        <f t="shared" ref="SL117" si="2914">SL118+SL119+SL120+SL121</f>
        <v>45.6</v>
      </c>
      <c r="SM117" s="197">
        <f t="shared" si="2908"/>
        <v>0</v>
      </c>
      <c r="SN117" s="61">
        <f t="shared" si="2908"/>
        <v>0</v>
      </c>
      <c r="SO117" s="61">
        <f t="shared" si="2908"/>
        <v>0</v>
      </c>
      <c r="SP117" s="61">
        <f t="shared" ref="SP117" si="2915">SP118+SP119+SP120+SP121</f>
        <v>0</v>
      </c>
      <c r="SQ117" s="197">
        <f t="shared" si="2908"/>
        <v>300</v>
      </c>
      <c r="SR117" s="61">
        <f t="shared" si="2908"/>
        <v>300</v>
      </c>
      <c r="SS117" s="61">
        <f t="shared" si="2908"/>
        <v>2573.3200000000002</v>
      </c>
      <c r="ST117" s="61">
        <f t="shared" ref="ST117" si="2916">ST118+ST119+ST120+ST121</f>
        <v>2573.3200000000002</v>
      </c>
      <c r="SU117" s="197">
        <f t="shared" si="2908"/>
        <v>0</v>
      </c>
      <c r="SV117" s="61">
        <f t="shared" si="2908"/>
        <v>3283</v>
      </c>
      <c r="SW117" s="61">
        <f t="shared" si="2908"/>
        <v>2369.65</v>
      </c>
      <c r="SX117" s="61">
        <f t="shared" ref="SX117" si="2917">SX118+SX119+SX120+SX121</f>
        <v>2369.65</v>
      </c>
      <c r="SY117" s="197">
        <f t="shared" si="2908"/>
        <v>0</v>
      </c>
      <c r="SZ117" s="61">
        <f t="shared" si="2908"/>
        <v>0</v>
      </c>
      <c r="TA117" s="61">
        <f t="shared" si="2908"/>
        <v>0</v>
      </c>
      <c r="TB117" s="197">
        <f t="shared" ref="TB117" si="2918">TB118+TB119+TB120+TB121</f>
        <v>0</v>
      </c>
      <c r="TC117" s="197">
        <f t="shared" si="2908"/>
        <v>0</v>
      </c>
      <c r="TD117" s="61">
        <f t="shared" si="2908"/>
        <v>0</v>
      </c>
      <c r="TE117" s="61">
        <f t="shared" si="2908"/>
        <v>0</v>
      </c>
      <c r="TF117" s="61">
        <f t="shared" ref="TF117" si="2919">TF118+TF119+TF120+TF121</f>
        <v>0</v>
      </c>
      <c r="TG117" s="197">
        <f t="shared" si="2908"/>
        <v>300</v>
      </c>
      <c r="TH117" s="61">
        <f t="shared" ref="TH117:TI117" si="2920">TH118+TH119+TH120+TH121</f>
        <v>300</v>
      </c>
      <c r="TI117" s="61">
        <f t="shared" si="2920"/>
        <v>17.899999999999999</v>
      </c>
      <c r="TJ117" s="87">
        <f t="shared" ref="TJ117:TM117" si="2921">TJ118+TJ119+TJ120+TJ121</f>
        <v>17.899999999999999</v>
      </c>
      <c r="TK117" s="197">
        <f t="shared" si="2921"/>
        <v>0</v>
      </c>
      <c r="TL117" s="61">
        <f t="shared" si="2921"/>
        <v>0</v>
      </c>
      <c r="TM117" s="61">
        <f t="shared" si="2921"/>
        <v>0</v>
      </c>
      <c r="TN117" s="87">
        <f t="shared" ref="TN117:TR117" si="2922">TN118+TN119+TN120+TN121</f>
        <v>0</v>
      </c>
      <c r="TO117" s="197">
        <f t="shared" si="2922"/>
        <v>0</v>
      </c>
      <c r="TP117" s="61">
        <f t="shared" si="2922"/>
        <v>0</v>
      </c>
      <c r="TQ117" s="61">
        <f t="shared" si="2922"/>
        <v>0</v>
      </c>
      <c r="TR117" s="87">
        <f t="shared" si="2922"/>
        <v>0</v>
      </c>
      <c r="TS117" s="278"/>
      <c r="TT117" s="278"/>
      <c r="TU117" s="278"/>
      <c r="TV117" s="278"/>
      <c r="TW117" s="278"/>
      <c r="TX117" s="278"/>
      <c r="TY117" s="278"/>
    </row>
    <row r="118" spans="1:546" outlineLevel="2" x14ac:dyDescent="0.2">
      <c r="A118" s="101" t="s">
        <v>476</v>
      </c>
      <c r="B118" s="102" t="s">
        <v>477</v>
      </c>
      <c r="C118" s="186">
        <f t="shared" ref="C118:C121" si="2923">G118+K118+O118+S118+W118+AA118+AE118+AI118+AM118+AQ118+AU118+AY118+BC118+BG118+BK118+BO118+BS118+BW118+CA118+CE118+CI118+CM118+CQ118+CU118+CY118+DC118+DG118+DK118+DO118+DS118+DW118+EA118+EE118+EI118+EM118+EQ118+EU118+EY118+FC118+FG118+FK118+FO118+FS118+FW118+GA118+GE118+GI118+GM118+GQ118+GU118+GY118+HC118+HG118+HK118+HO118+HS118+HW118+IA118+IE118+II118+IM118+IQ118+IU118+IY118+JC118+JG118+JK118+JO118+JS118+JW118+KA118+KE118+KI118+KM118+KQ118+KU118+KY118+LC118+LG118+LK118+LO118+LS118+LW118+MA118+ME118+MI118+MM118+MQ118+MU118+MY118+NC118+NG118+NK118+NO118+NS118+NW118+OA118+OE118+OI118+OM118+OQ118+OU118+OY118+PC118+PG118+PK118+PO118+PS118+PW118+QA118+QE118+QI118+QM118+QQ118+QU118+QY118+RC118+RG118+RK118+RO118+RS118+RW118+SA118+SE118+SI118+SM118+SQ118+SU118+SY118+TC118+TG118+TK118+TO118</f>
        <v>49520</v>
      </c>
      <c r="D118" s="186">
        <f t="shared" ref="D118:D121" si="2924">H118+L118+P118+T118+X118+AB118+AF118+AJ118+AN118+AR118+AV118+AZ118+BD118+BH118+BL118+BP118+BT118+BX118+CB118+CF118+CJ118+CN118+CR118+CV118+CZ118+DD118+DH118+DL118+DP118+DT118+DX118+EB118+EF118+EJ118+EN118+ER118+EV118+EZ118+FD118+FH118+FL118+FP118+FT118+FX118+GB118+GF118+GJ118+GN118+GR118+GV118+GZ118+HD118+HH118+HL118+HP118+HT118+HX118+IB118+IF118+IJ118+IN118+IR118+IV118+IZ118+JD118+JH118+JL118+JP118+JT118+JX118+KB118+KF118+KJ118+KN118+KR118+KV118+KZ118+LD118+LH118+LL118+LP118+LT118+LX118+MB118+MF118+MJ118+MN118+MR118+MV118+MZ118+ND118+NH118+NL118+NP118+NT118+NX118+OB118+OF118+OJ118+ON118+OR118+OV118+OZ118+PD118+PH118+PL118+PP118+PT118+PX118+QB118+QF118+QJ118+QN118+QR118+QV118+QZ118+RD118+RH118+RL118+RP118+RT118+RX118+SB118+SF118+SJ118+SN118+SR118+SV118+SZ118+TD118+TH118+TL118+TP118</f>
        <v>55168.41</v>
      </c>
      <c r="E118" s="186">
        <f t="shared" ref="E118:E121" si="2925">I118+M118+Q118+U118+Y118+AC118+AG118+AK118+AO118+AS118+AW118+BA118+BE118+BI118+BM118+BQ118+BU118+BY118+CC118+CG118+CK118+CO118+CS118+CW118+DA118+DE118+DI118+DM118+DQ118+DU118+DY118+EC118+EG118+EK118+EO118+ES118+EW118+FA118+FE118+FI118+FM118+FQ118+FU118+FY118+GC118+GG118+GK118+GO118+GS118+GW118+HA118+HE118+HI118+HM118+HQ118+HU118+HY118+IC118+IG118+IK118+IO118+IS118+IW118+JA118+JE118+JI118+JM118+JQ118+JU118+JY118+KC118+KG118+KK118+KO118+KS118+KW118+LA118+LE118+LI118+LM118+LQ118+LU118+LY118+MC118+MG118+MK118+MO118+MS118+MW118+NA118+NE118+NI118+NM118+NQ118+NU118+NY118+OC118+OG118+OK118+OO118+OS118+OW118+PA118+PE118+PI118+PM118+PQ118+PU118+PY118+QC118+QG118+QK118+QO118+QS118+QW118+RA118+RE118+RI118+RM118+RQ118+RU118+RY118+SC118+SG118+SK118+SO118+SS118+SW118+TA118+TE118+TI118+TM118+TQ118</f>
        <v>77353.34</v>
      </c>
      <c r="F118" s="186">
        <f t="shared" ref="F118:F121" si="2926">J118+N118+R118+V118+Z118+AD118+AH118+AL118+AP118+AT118+AX118+BB118+BF118+BJ118+BN118+BR118+BV118+BZ118+CD118+CH118+CL118+CP118+CT118+CX118+DB118+DF118+DJ118+DN118+DR118+DV118+DZ118+ED118+EH118+EL118+EP118+ET118+EX118+FB118+FF118+FJ118+FN118+FR118+FV118+FZ118+GD118+GH118+GL118+GP118+GT118+GX118+HB118+HF118+HJ118+HN118+HR118+HV118+HZ118+ID118+IH118+IL118+IP118+IT118+IX118+JB118+JF118+JJ118+JN118+JR118+JV118+JZ118+KD118+KH118+KL118+KP118+KT118+KX118+LB118+LF118+LJ118+LN118+LR118+LV118+LZ118+MD118+MH118+ML118+MP118+MT118+MX118+NB118+NF118+NJ118+NN118+NR118+NV118+NZ118+OD118+OH118+OL118+OP118+OT118+OX118+PB118+PF118+PJ118+PN118+PR118+PV118+PZ118+QD118+QH118+QL118+QP118+QT118+QX118+RB118+RF118+RJ118+RN118+RR118+RV118+RZ118+SD118+SH118+SL118+SP118+ST118+SX118+TB118+TF118+TJ118+TN118+TR118</f>
        <v>77516.459999999992</v>
      </c>
      <c r="G118" s="88"/>
      <c r="H118" s="63"/>
      <c r="I118" s="63"/>
      <c r="J118" s="63"/>
      <c r="K118" s="88">
        <v>2000</v>
      </c>
      <c r="L118" s="63">
        <v>2100</v>
      </c>
      <c r="M118" s="63">
        <v>2278.94</v>
      </c>
      <c r="N118" s="63">
        <v>2278.94</v>
      </c>
      <c r="O118" s="88"/>
      <c r="P118" s="63"/>
      <c r="Q118" s="63"/>
      <c r="R118" s="63"/>
      <c r="S118" s="88"/>
      <c r="T118" s="63"/>
      <c r="U118" s="63"/>
      <c r="V118" s="63"/>
      <c r="W118" s="88"/>
      <c r="X118" s="63"/>
      <c r="Y118" s="63"/>
      <c r="Z118" s="63"/>
      <c r="AA118" s="88"/>
      <c r="AB118" s="63"/>
      <c r="AC118" s="63"/>
      <c r="AD118" s="63"/>
      <c r="AE118" s="88"/>
      <c r="AF118" s="63"/>
      <c r="AG118" s="63"/>
      <c r="AH118" s="63"/>
      <c r="AI118" s="88"/>
      <c r="AJ118" s="63"/>
      <c r="AK118" s="63"/>
      <c r="AL118" s="63"/>
      <c r="AM118" s="88"/>
      <c r="AN118" s="63"/>
      <c r="AO118" s="63"/>
      <c r="AP118" s="63"/>
      <c r="AQ118" s="88"/>
      <c r="AR118" s="63"/>
      <c r="AS118" s="63"/>
      <c r="AT118" s="63"/>
      <c r="AU118" s="88"/>
      <c r="AV118" s="63"/>
      <c r="AW118" s="63"/>
      <c r="AX118" s="63"/>
      <c r="AY118" s="88"/>
      <c r="AZ118" s="63"/>
      <c r="BA118" s="63"/>
      <c r="BB118" s="63"/>
      <c r="BC118" s="88"/>
      <c r="BD118" s="63"/>
      <c r="BE118" s="63"/>
      <c r="BF118" s="63"/>
      <c r="BG118" s="88"/>
      <c r="BH118" s="63"/>
      <c r="BI118" s="63"/>
      <c r="BJ118" s="63"/>
      <c r="BK118" s="88"/>
      <c r="BL118" s="63"/>
      <c r="BM118" s="63"/>
      <c r="BN118" s="63"/>
      <c r="BO118" s="88"/>
      <c r="BP118" s="63"/>
      <c r="BQ118" s="63"/>
      <c r="BR118" s="63"/>
      <c r="BS118" s="88"/>
      <c r="BT118" s="63"/>
      <c r="BU118" s="63"/>
      <c r="BV118" s="63"/>
      <c r="BW118" s="88"/>
      <c r="BX118" s="63"/>
      <c r="BY118" s="63"/>
      <c r="BZ118" s="63"/>
      <c r="CA118" s="88">
        <v>500</v>
      </c>
      <c r="CB118" s="63">
        <v>51</v>
      </c>
      <c r="CC118" s="63">
        <v>194.65</v>
      </c>
      <c r="CD118" s="63">
        <v>194.65</v>
      </c>
      <c r="CE118" s="88"/>
      <c r="CF118" s="63"/>
      <c r="CG118" s="63"/>
      <c r="CH118" s="63"/>
      <c r="CI118" s="88"/>
      <c r="CJ118" s="63"/>
      <c r="CK118" s="63"/>
      <c r="CL118" s="63"/>
      <c r="CM118" s="88"/>
      <c r="CN118" s="63"/>
      <c r="CO118" s="63"/>
      <c r="CP118" s="63"/>
      <c r="CQ118" s="88"/>
      <c r="CR118" s="63"/>
      <c r="CS118" s="63"/>
      <c r="CT118" s="63"/>
      <c r="CU118" s="88"/>
      <c r="CV118" s="63"/>
      <c r="CW118" s="63"/>
      <c r="CX118" s="63"/>
      <c r="CY118" s="88"/>
      <c r="CZ118" s="63"/>
      <c r="DA118" s="63"/>
      <c r="DB118" s="63"/>
      <c r="DC118" s="88"/>
      <c r="DD118" s="63"/>
      <c r="DE118" s="63"/>
      <c r="DF118" s="63"/>
      <c r="DG118" s="88">
        <v>300</v>
      </c>
      <c r="DH118" s="63">
        <v>300</v>
      </c>
      <c r="DI118" s="63">
        <v>404.1</v>
      </c>
      <c r="DJ118" s="63">
        <v>404.1</v>
      </c>
      <c r="DK118" s="88"/>
      <c r="DL118" s="63"/>
      <c r="DM118" s="63"/>
      <c r="DN118" s="63"/>
      <c r="DO118" s="88"/>
      <c r="DP118" s="63"/>
      <c r="DQ118" s="63"/>
      <c r="DR118" s="63"/>
      <c r="DS118" s="88"/>
      <c r="DT118" s="63"/>
      <c r="DU118" s="63"/>
      <c r="DV118" s="63"/>
      <c r="DW118" s="88"/>
      <c r="DX118" s="63"/>
      <c r="DY118" s="63"/>
      <c r="DZ118" s="63"/>
      <c r="EA118" s="88"/>
      <c r="EB118" s="63"/>
      <c r="EC118" s="63"/>
      <c r="ED118" s="63"/>
      <c r="EE118" s="88"/>
      <c r="EF118" s="63"/>
      <c r="EG118" s="63"/>
      <c r="EH118" s="63"/>
      <c r="EI118" s="88"/>
      <c r="EJ118" s="63">
        <v>1200</v>
      </c>
      <c r="EK118" s="63">
        <v>485.99</v>
      </c>
      <c r="EL118" s="63">
        <v>485.99</v>
      </c>
      <c r="EM118" s="88"/>
      <c r="EN118" s="63"/>
      <c r="EO118" s="63"/>
      <c r="EP118" s="63">
        <v>27.45</v>
      </c>
      <c r="EQ118" s="88"/>
      <c r="ER118" s="63"/>
      <c r="ES118" s="63"/>
      <c r="ET118" s="63"/>
      <c r="EU118" s="88"/>
      <c r="EV118" s="63"/>
      <c r="EW118" s="63"/>
      <c r="EX118" s="63"/>
      <c r="EY118" s="88"/>
      <c r="EZ118" s="63"/>
      <c r="FA118" s="63"/>
      <c r="FB118" s="63"/>
      <c r="FC118" s="88"/>
      <c r="FD118" s="63"/>
      <c r="FE118" s="63"/>
      <c r="FF118" s="63"/>
      <c r="FG118" s="88">
        <v>500</v>
      </c>
      <c r="FH118" s="63">
        <v>500</v>
      </c>
      <c r="FI118" s="63"/>
      <c r="FJ118" s="63"/>
      <c r="FK118" s="88">
        <v>1000</v>
      </c>
      <c r="FL118" s="63"/>
      <c r="FM118" s="63"/>
      <c r="FN118" s="63"/>
      <c r="FO118" s="88"/>
      <c r="FP118" s="63"/>
      <c r="FQ118" s="63"/>
      <c r="FR118" s="63"/>
      <c r="FS118" s="198"/>
      <c r="FT118" s="63"/>
      <c r="FU118" s="63"/>
      <c r="FV118" s="187"/>
      <c r="FW118" s="88"/>
      <c r="FX118" s="63">
        <v>800</v>
      </c>
      <c r="FY118" s="63"/>
      <c r="FZ118" s="187"/>
      <c r="GA118" s="88"/>
      <c r="GB118" s="63"/>
      <c r="GC118" s="63">
        <v>43</v>
      </c>
      <c r="GD118" s="187">
        <v>43</v>
      </c>
      <c r="GE118" s="88"/>
      <c r="GF118" s="63"/>
      <c r="GG118" s="63"/>
      <c r="GH118" s="187"/>
      <c r="GI118" s="117">
        <v>2600</v>
      </c>
      <c r="GJ118" s="63">
        <v>1420</v>
      </c>
      <c r="GK118" s="63">
        <v>19836.7</v>
      </c>
      <c r="GL118" s="187">
        <v>20355.23</v>
      </c>
      <c r="GM118" s="88"/>
      <c r="GN118" s="63"/>
      <c r="GO118" s="63"/>
      <c r="GP118" s="63"/>
      <c r="GQ118" s="88"/>
      <c r="GR118" s="63"/>
      <c r="GS118" s="63"/>
      <c r="GT118" s="63"/>
      <c r="GU118" s="88"/>
      <c r="GV118" s="63"/>
      <c r="GW118" s="63">
        <v>109</v>
      </c>
      <c r="GX118" s="63">
        <v>109</v>
      </c>
      <c r="GY118" s="88">
        <v>100</v>
      </c>
      <c r="GZ118" s="63">
        <v>50</v>
      </c>
      <c r="HA118" s="63">
        <v>46.8</v>
      </c>
      <c r="HB118" s="63">
        <v>46.8</v>
      </c>
      <c r="HC118" s="88">
        <v>1000</v>
      </c>
      <c r="HD118" s="63"/>
      <c r="HE118" s="63"/>
      <c r="HF118" s="63"/>
      <c r="HG118" s="88">
        <v>600</v>
      </c>
      <c r="HH118" s="63">
        <v>300</v>
      </c>
      <c r="HI118" s="63">
        <v>183.3</v>
      </c>
      <c r="HJ118" s="63">
        <v>183.3</v>
      </c>
      <c r="HK118" s="88"/>
      <c r="HL118" s="63">
        <v>300</v>
      </c>
      <c r="HM118" s="63"/>
      <c r="HN118" s="63"/>
      <c r="HO118" s="88">
        <v>1000</v>
      </c>
      <c r="HP118" s="63">
        <v>900</v>
      </c>
      <c r="HQ118" s="63">
        <v>734.52</v>
      </c>
      <c r="HR118" s="63">
        <v>830.77</v>
      </c>
      <c r="HS118" s="217">
        <v>1500</v>
      </c>
      <c r="HT118" s="63">
        <v>2200</v>
      </c>
      <c r="HU118" s="63">
        <v>2712.56</v>
      </c>
      <c r="HV118" s="63">
        <v>2232.56</v>
      </c>
      <c r="HW118" s="88">
        <v>500</v>
      </c>
      <c r="HX118" s="63">
        <v>300</v>
      </c>
      <c r="HY118" s="63">
        <v>532</v>
      </c>
      <c r="HZ118" s="63">
        <v>532</v>
      </c>
      <c r="IA118" s="88">
        <v>300</v>
      </c>
      <c r="IB118" s="63">
        <v>500</v>
      </c>
      <c r="IC118" s="63"/>
      <c r="ID118" s="63"/>
      <c r="IE118" s="88">
        <v>400</v>
      </c>
      <c r="IF118" s="63">
        <v>200</v>
      </c>
      <c r="IG118" s="63">
        <v>61.5</v>
      </c>
      <c r="IH118" s="63">
        <v>61.5</v>
      </c>
      <c r="II118" s="88">
        <v>500</v>
      </c>
      <c r="IJ118" s="63">
        <v>1000</v>
      </c>
      <c r="IK118" s="63">
        <v>1075.6199999999999</v>
      </c>
      <c r="IL118" s="63">
        <v>1075.6199999999999</v>
      </c>
      <c r="IM118" s="88">
        <v>0</v>
      </c>
      <c r="IN118" s="63">
        <v>300</v>
      </c>
      <c r="IO118" s="63">
        <v>724</v>
      </c>
      <c r="IP118" s="63">
        <v>724</v>
      </c>
      <c r="IQ118" s="88"/>
      <c r="IR118" s="63"/>
      <c r="IS118" s="63"/>
      <c r="IT118" s="63"/>
      <c r="IU118" s="88">
        <v>400</v>
      </c>
      <c r="IV118" s="63"/>
      <c r="IW118" s="63"/>
      <c r="IX118" s="63"/>
      <c r="IY118" s="88">
        <v>300</v>
      </c>
      <c r="IZ118" s="63">
        <v>300</v>
      </c>
      <c r="JA118" s="63">
        <v>1238.4000000000001</v>
      </c>
      <c r="JB118" s="63">
        <v>1238.4000000000001</v>
      </c>
      <c r="JC118" s="88">
        <f>1000-1000</f>
        <v>0</v>
      </c>
      <c r="JD118" s="63"/>
      <c r="JE118" s="63"/>
      <c r="JF118" s="63"/>
      <c r="JG118" s="88"/>
      <c r="JH118" s="63"/>
      <c r="JI118" s="63"/>
      <c r="JJ118" s="63"/>
      <c r="JK118" s="88"/>
      <c r="JL118" s="63">
        <v>3000</v>
      </c>
      <c r="JM118" s="63"/>
      <c r="JN118" s="63"/>
      <c r="JO118" s="88"/>
      <c r="JP118" s="63"/>
      <c r="JQ118" s="63"/>
      <c r="JR118" s="63"/>
      <c r="JS118" s="88"/>
      <c r="JT118" s="63"/>
      <c r="JU118" s="63"/>
      <c r="JV118" s="63"/>
      <c r="JW118" s="63"/>
      <c r="JX118" s="63"/>
      <c r="JY118" s="63"/>
      <c r="JZ118" s="63"/>
      <c r="KA118" s="88">
        <v>3500</v>
      </c>
      <c r="KB118" s="63">
        <v>1500</v>
      </c>
      <c r="KC118" s="63">
        <v>922.73</v>
      </c>
      <c r="KD118" s="187">
        <v>922.73</v>
      </c>
      <c r="KE118" s="88">
        <f>1600+3820</f>
        <v>5420</v>
      </c>
      <c r="KF118" s="63">
        <v>1985</v>
      </c>
      <c r="KG118" s="63">
        <v>2428</v>
      </c>
      <c r="KH118" s="187">
        <v>2428</v>
      </c>
      <c r="KI118" s="88">
        <v>200</v>
      </c>
      <c r="KJ118" s="63">
        <v>400</v>
      </c>
      <c r="KK118" s="63">
        <v>348.09</v>
      </c>
      <c r="KL118" s="187">
        <v>348.09</v>
      </c>
      <c r="KM118" s="88">
        <f>2500-2500</f>
        <v>0</v>
      </c>
      <c r="KN118" s="63">
        <v>2100</v>
      </c>
      <c r="KO118" s="63">
        <v>1967.89</v>
      </c>
      <c r="KP118" s="187">
        <v>1968.78</v>
      </c>
      <c r="KQ118" s="88">
        <v>500</v>
      </c>
      <c r="KR118" s="63">
        <v>575</v>
      </c>
      <c r="KS118" s="63"/>
      <c r="KT118" s="187"/>
      <c r="KU118" s="88"/>
      <c r="KV118" s="63"/>
      <c r="KW118" s="63"/>
      <c r="KX118" s="187"/>
      <c r="KY118" s="88"/>
      <c r="KZ118" s="63"/>
      <c r="LA118" s="63"/>
      <c r="LB118" s="187"/>
      <c r="LC118" s="88"/>
      <c r="LD118" s="63"/>
      <c r="LE118" s="63"/>
      <c r="LF118" s="187"/>
      <c r="LG118" s="88">
        <v>1000</v>
      </c>
      <c r="LH118" s="63">
        <v>2120</v>
      </c>
      <c r="LI118" s="63">
        <v>1179.04</v>
      </c>
      <c r="LJ118" s="187">
        <v>1179.04</v>
      </c>
      <c r="LK118" s="88"/>
      <c r="LL118" s="63"/>
      <c r="LM118" s="63"/>
      <c r="LN118" s="187"/>
      <c r="LO118" s="88">
        <v>1500</v>
      </c>
      <c r="LP118" s="63"/>
      <c r="LQ118" s="63">
        <v>606</v>
      </c>
      <c r="LR118" s="187">
        <v>606</v>
      </c>
      <c r="LS118" s="88"/>
      <c r="LT118" s="63"/>
      <c r="LU118" s="63"/>
      <c r="LV118" s="187"/>
      <c r="LW118" s="88">
        <v>5000</v>
      </c>
      <c r="LX118" s="63">
        <v>5000</v>
      </c>
      <c r="LY118" s="63">
        <v>3701.77</v>
      </c>
      <c r="LZ118" s="187">
        <v>3701.77</v>
      </c>
      <c r="MA118" s="88"/>
      <c r="MB118" s="63"/>
      <c r="MC118" s="63"/>
      <c r="MD118" s="187"/>
      <c r="ME118" s="88">
        <v>6000</v>
      </c>
      <c r="MF118" s="63">
        <v>6000</v>
      </c>
      <c r="MG118" s="63">
        <v>4530.79</v>
      </c>
      <c r="MH118" s="187">
        <v>4530.79</v>
      </c>
      <c r="MI118" s="88"/>
      <c r="MJ118" s="63"/>
      <c r="MK118" s="63"/>
      <c r="ML118" s="187"/>
      <c r="MM118" s="88"/>
      <c r="MN118" s="63"/>
      <c r="MO118" s="63"/>
      <c r="MP118" s="187"/>
      <c r="MQ118" s="88"/>
      <c r="MR118" s="63"/>
      <c r="MS118" s="63"/>
      <c r="MT118" s="187"/>
      <c r="MU118" s="88"/>
      <c r="MV118" s="63"/>
      <c r="MW118" s="63"/>
      <c r="MX118" s="187"/>
      <c r="MY118" s="88"/>
      <c r="MZ118" s="63"/>
      <c r="NA118" s="63">
        <v>9558.4</v>
      </c>
      <c r="NB118" s="187">
        <v>9558.4</v>
      </c>
      <c r="NC118" s="88">
        <f>15000-5000</f>
        <v>10000</v>
      </c>
      <c r="ND118" s="63">
        <v>13534.41</v>
      </c>
      <c r="NE118" s="63">
        <v>13528.13</v>
      </c>
      <c r="NF118" s="187">
        <v>13528.13</v>
      </c>
      <c r="NG118" s="88"/>
      <c r="NH118" s="63"/>
      <c r="NI118" s="63"/>
      <c r="NJ118" s="187"/>
      <c r="NK118" s="88"/>
      <c r="NL118" s="63"/>
      <c r="NM118" s="63"/>
      <c r="NN118" s="187"/>
      <c r="NO118" s="88"/>
      <c r="NP118" s="63"/>
      <c r="NQ118" s="63"/>
      <c r="NR118" s="187"/>
      <c r="NS118" s="88">
        <v>2000</v>
      </c>
      <c r="NT118" s="63">
        <v>900</v>
      </c>
      <c r="NU118" s="63">
        <v>1529.3</v>
      </c>
      <c r="NV118" s="187">
        <v>1529.3</v>
      </c>
      <c r="NW118" s="88"/>
      <c r="NX118" s="63"/>
      <c r="NY118" s="63"/>
      <c r="NZ118" s="187"/>
      <c r="OA118" s="88"/>
      <c r="OB118" s="63"/>
      <c r="OC118" s="63"/>
      <c r="OD118" s="63"/>
      <c r="OE118" s="88"/>
      <c r="OF118" s="63"/>
      <c r="OG118" s="63"/>
      <c r="OH118" s="63"/>
      <c r="OI118" s="88"/>
      <c r="OJ118" s="63"/>
      <c r="OK118" s="63"/>
      <c r="OL118" s="63"/>
      <c r="OM118" s="88"/>
      <c r="ON118" s="63"/>
      <c r="OO118" s="63"/>
      <c r="OP118" s="63"/>
      <c r="OQ118" s="198"/>
      <c r="OR118" s="63"/>
      <c r="OS118" s="63"/>
      <c r="OT118" s="63"/>
      <c r="OU118" s="88"/>
      <c r="OV118" s="63"/>
      <c r="OW118" s="63"/>
      <c r="OX118" s="63"/>
      <c r="OY118" s="198"/>
      <c r="OZ118" s="63"/>
      <c r="PA118" s="63"/>
      <c r="PB118" s="63"/>
      <c r="PC118" s="88"/>
      <c r="PD118" s="63"/>
      <c r="PE118" s="63"/>
      <c r="PF118" s="63"/>
      <c r="PG118" s="198"/>
      <c r="PH118" s="63"/>
      <c r="PI118" s="63"/>
      <c r="PJ118" s="63"/>
      <c r="PK118" s="88"/>
      <c r="PL118" s="63"/>
      <c r="PM118" s="63"/>
      <c r="PN118" s="63"/>
      <c r="PO118" s="198"/>
      <c r="PP118" s="63"/>
      <c r="PQ118" s="63"/>
      <c r="PR118" s="63"/>
      <c r="PS118" s="88"/>
      <c r="PT118" s="63"/>
      <c r="PU118" s="63"/>
      <c r="PV118" s="63"/>
      <c r="PW118" s="198"/>
      <c r="PX118" s="63"/>
      <c r="PY118" s="63"/>
      <c r="PZ118" s="63"/>
      <c r="QA118" s="88"/>
      <c r="QB118" s="63"/>
      <c r="QC118" s="63"/>
      <c r="QD118" s="63"/>
      <c r="QE118" s="198"/>
      <c r="QF118" s="63"/>
      <c r="QG118" s="63"/>
      <c r="QH118" s="63"/>
      <c r="QI118" s="88"/>
      <c r="QJ118" s="63"/>
      <c r="QK118" s="63"/>
      <c r="QL118" s="63"/>
      <c r="QM118" s="198"/>
      <c r="QN118" s="63"/>
      <c r="QO118" s="63"/>
      <c r="QP118" s="63"/>
      <c r="QQ118" s="198"/>
      <c r="QR118" s="63"/>
      <c r="QS118" s="63"/>
      <c r="QT118" s="63"/>
      <c r="QU118" s="198"/>
      <c r="QV118" s="63"/>
      <c r="QW118" s="63"/>
      <c r="QX118" s="63"/>
      <c r="QY118" s="198"/>
      <c r="QZ118" s="63">
        <v>1000</v>
      </c>
      <c r="RA118" s="63">
        <v>0</v>
      </c>
      <c r="RB118" s="63">
        <v>0</v>
      </c>
      <c r="RC118" s="88"/>
      <c r="RD118" s="63">
        <v>150</v>
      </c>
      <c r="RE118" s="63">
        <v>246</v>
      </c>
      <c r="RF118" s="63">
        <v>246</v>
      </c>
      <c r="RG118" s="198"/>
      <c r="RH118" s="63"/>
      <c r="RI118" s="63"/>
      <c r="RJ118" s="63"/>
      <c r="RK118" s="88"/>
      <c r="RL118" s="63"/>
      <c r="RM118" s="63"/>
      <c r="RN118" s="63"/>
      <c r="RO118" s="198">
        <v>300</v>
      </c>
      <c r="RP118" s="63">
        <v>200</v>
      </c>
      <c r="RQ118" s="63">
        <v>269.98</v>
      </c>
      <c r="RR118" s="63">
        <v>269.98</v>
      </c>
      <c r="RS118" s="198"/>
      <c r="RT118" s="63"/>
      <c r="RU118" s="63">
        <v>1286.68</v>
      </c>
      <c r="RV118" s="63">
        <v>1286.68</v>
      </c>
      <c r="RW118" s="63"/>
      <c r="RX118" s="63">
        <v>100</v>
      </c>
      <c r="RY118" s="63"/>
      <c r="RZ118" s="63"/>
      <c r="SA118" s="88"/>
      <c r="SB118" s="63"/>
      <c r="SC118" s="63"/>
      <c r="SD118" s="63"/>
      <c r="SE118" s="198"/>
      <c r="SF118" s="63"/>
      <c r="SG118" s="63"/>
      <c r="SH118" s="63"/>
      <c r="SI118" s="198"/>
      <c r="SJ118" s="63"/>
      <c r="SK118" s="63">
        <v>45.6</v>
      </c>
      <c r="SL118" s="63">
        <v>45.6</v>
      </c>
      <c r="SM118" s="198"/>
      <c r="SN118" s="63"/>
      <c r="SO118" s="63"/>
      <c r="SP118" s="63"/>
      <c r="SQ118" s="198">
        <v>300</v>
      </c>
      <c r="SR118" s="63">
        <v>300</v>
      </c>
      <c r="SS118" s="63">
        <v>2573.3200000000002</v>
      </c>
      <c r="ST118" s="63">
        <v>2573.3200000000002</v>
      </c>
      <c r="SU118" s="198"/>
      <c r="SV118" s="63">
        <v>3283</v>
      </c>
      <c r="SW118" s="63">
        <v>1952.64</v>
      </c>
      <c r="SX118" s="63">
        <v>1952.64</v>
      </c>
      <c r="SY118" s="198"/>
      <c r="SZ118" s="63"/>
      <c r="TA118" s="63"/>
      <c r="TB118" s="198"/>
      <c r="TC118" s="198"/>
      <c r="TD118" s="63"/>
      <c r="TE118" s="63"/>
      <c r="TF118" s="63"/>
      <c r="TG118" s="198">
        <v>300</v>
      </c>
      <c r="TH118" s="63">
        <v>300</v>
      </c>
      <c r="TI118" s="63">
        <v>17.899999999999999</v>
      </c>
      <c r="TJ118" s="89">
        <v>17.899999999999999</v>
      </c>
      <c r="TK118" s="198"/>
      <c r="TL118" s="63"/>
      <c r="TM118" s="63"/>
      <c r="TN118" s="89"/>
      <c r="TO118" s="198"/>
      <c r="TP118" s="63"/>
      <c r="TQ118" s="63"/>
      <c r="TR118" s="89"/>
      <c r="TS118" s="267"/>
      <c r="TT118" s="267"/>
      <c r="TU118" s="267"/>
      <c r="TV118" s="267"/>
      <c r="TW118" s="267"/>
      <c r="TX118" s="267"/>
      <c r="TY118" s="267"/>
      <c r="TZ118" s="240"/>
    </row>
    <row r="119" spans="1:546" outlineLevel="2" x14ac:dyDescent="0.2">
      <c r="A119" s="101" t="s">
        <v>478</v>
      </c>
      <c r="B119" s="102" t="s">
        <v>479</v>
      </c>
      <c r="C119" s="186">
        <f t="shared" si="2923"/>
        <v>6750</v>
      </c>
      <c r="D119" s="186">
        <f t="shared" si="2924"/>
        <v>6595</v>
      </c>
      <c r="E119" s="186">
        <f t="shared" si="2925"/>
        <v>6453.17</v>
      </c>
      <c r="F119" s="186">
        <f t="shared" si="2926"/>
        <v>6424.21</v>
      </c>
      <c r="G119" s="88"/>
      <c r="H119" s="63"/>
      <c r="I119" s="63"/>
      <c r="J119" s="63"/>
      <c r="K119" s="88">
        <v>1000</v>
      </c>
      <c r="L119" s="63">
        <v>1700</v>
      </c>
      <c r="M119" s="63">
        <v>535.96</v>
      </c>
      <c r="N119" s="63">
        <v>535.96</v>
      </c>
      <c r="O119" s="88"/>
      <c r="P119" s="63"/>
      <c r="Q119" s="63"/>
      <c r="R119" s="63"/>
      <c r="S119" s="88"/>
      <c r="T119" s="63"/>
      <c r="U119" s="63"/>
      <c r="V119" s="63"/>
      <c r="W119" s="88"/>
      <c r="X119" s="63"/>
      <c r="Y119" s="63"/>
      <c r="Z119" s="63"/>
      <c r="AA119" s="88"/>
      <c r="AB119" s="63"/>
      <c r="AC119" s="63"/>
      <c r="AD119" s="63"/>
      <c r="AE119" s="88"/>
      <c r="AF119" s="63"/>
      <c r="AG119" s="63"/>
      <c r="AH119" s="63"/>
      <c r="AI119" s="88"/>
      <c r="AJ119" s="63"/>
      <c r="AK119" s="63"/>
      <c r="AL119" s="63"/>
      <c r="AM119" s="88"/>
      <c r="AN119" s="63"/>
      <c r="AO119" s="63"/>
      <c r="AP119" s="63"/>
      <c r="AQ119" s="88"/>
      <c r="AR119" s="63"/>
      <c r="AS119" s="63"/>
      <c r="AT119" s="63"/>
      <c r="AU119" s="88"/>
      <c r="AV119" s="63"/>
      <c r="AW119" s="63"/>
      <c r="AX119" s="63"/>
      <c r="AY119" s="88"/>
      <c r="AZ119" s="63"/>
      <c r="BA119" s="63"/>
      <c r="BB119" s="63"/>
      <c r="BC119" s="88"/>
      <c r="BD119" s="63"/>
      <c r="BE119" s="63"/>
      <c r="BF119" s="63"/>
      <c r="BG119" s="88"/>
      <c r="BH119" s="63"/>
      <c r="BI119" s="63"/>
      <c r="BJ119" s="63"/>
      <c r="BK119" s="88"/>
      <c r="BL119" s="63"/>
      <c r="BM119" s="63"/>
      <c r="BN119" s="63"/>
      <c r="BO119" s="88"/>
      <c r="BP119" s="63"/>
      <c r="BQ119" s="63"/>
      <c r="BR119" s="63"/>
      <c r="BS119" s="88"/>
      <c r="BT119" s="63"/>
      <c r="BU119" s="63"/>
      <c r="BV119" s="63"/>
      <c r="BW119" s="88"/>
      <c r="BX119" s="63"/>
      <c r="BY119" s="63"/>
      <c r="BZ119" s="63"/>
      <c r="CA119" s="88"/>
      <c r="CB119" s="63"/>
      <c r="CC119" s="63"/>
      <c r="CD119" s="63"/>
      <c r="CE119" s="88"/>
      <c r="CF119" s="63"/>
      <c r="CG119" s="63"/>
      <c r="CH119" s="63"/>
      <c r="CI119" s="88"/>
      <c r="CJ119" s="63"/>
      <c r="CK119" s="63"/>
      <c r="CL119" s="63"/>
      <c r="CM119" s="88"/>
      <c r="CN119" s="63"/>
      <c r="CO119" s="63"/>
      <c r="CP119" s="63"/>
      <c r="CQ119" s="88"/>
      <c r="CR119" s="63"/>
      <c r="CS119" s="63"/>
      <c r="CT119" s="63"/>
      <c r="CU119" s="88"/>
      <c r="CV119" s="63"/>
      <c r="CW119" s="63"/>
      <c r="CX119" s="63"/>
      <c r="CY119" s="88"/>
      <c r="CZ119" s="63"/>
      <c r="DA119" s="63"/>
      <c r="DB119" s="63"/>
      <c r="DC119" s="88"/>
      <c r="DD119" s="63"/>
      <c r="DE119" s="63"/>
      <c r="DF119" s="63"/>
      <c r="DG119" s="88"/>
      <c r="DH119" s="63"/>
      <c r="DI119" s="63"/>
      <c r="DJ119" s="63"/>
      <c r="DK119" s="88"/>
      <c r="DL119" s="63"/>
      <c r="DM119" s="63"/>
      <c r="DN119" s="63"/>
      <c r="DO119" s="88"/>
      <c r="DP119" s="63"/>
      <c r="DQ119" s="63"/>
      <c r="DR119" s="63"/>
      <c r="DS119" s="88"/>
      <c r="DT119" s="63"/>
      <c r="DU119" s="63"/>
      <c r="DV119" s="63"/>
      <c r="DW119" s="88"/>
      <c r="DX119" s="63"/>
      <c r="DY119" s="63"/>
      <c r="DZ119" s="63"/>
      <c r="EA119" s="88"/>
      <c r="EB119" s="63"/>
      <c r="EC119" s="63"/>
      <c r="ED119" s="63"/>
      <c r="EE119" s="88"/>
      <c r="EF119" s="63"/>
      <c r="EG119" s="63"/>
      <c r="EH119" s="63"/>
      <c r="EI119" s="88"/>
      <c r="EJ119" s="63"/>
      <c r="EK119" s="63"/>
      <c r="EL119" s="63"/>
      <c r="EM119" s="88"/>
      <c r="EN119" s="63"/>
      <c r="EO119" s="63"/>
      <c r="EP119" s="63"/>
      <c r="EQ119" s="88"/>
      <c r="ER119" s="63"/>
      <c r="ES119" s="63"/>
      <c r="ET119" s="63"/>
      <c r="EU119" s="88"/>
      <c r="EV119" s="63"/>
      <c r="EW119" s="63"/>
      <c r="EX119" s="63"/>
      <c r="EY119" s="88"/>
      <c r="EZ119" s="63"/>
      <c r="FA119" s="63"/>
      <c r="FB119" s="63"/>
      <c r="FC119" s="88"/>
      <c r="FD119" s="63"/>
      <c r="FE119" s="63"/>
      <c r="FF119" s="63"/>
      <c r="FG119" s="88"/>
      <c r="FH119" s="63"/>
      <c r="FI119" s="63"/>
      <c r="FJ119" s="63"/>
      <c r="FK119" s="88"/>
      <c r="FL119" s="63"/>
      <c r="FM119" s="63"/>
      <c r="FN119" s="63"/>
      <c r="FO119" s="88"/>
      <c r="FP119" s="63"/>
      <c r="FQ119" s="63"/>
      <c r="FR119" s="63"/>
      <c r="FS119" s="198"/>
      <c r="FT119" s="63"/>
      <c r="FU119" s="63"/>
      <c r="FV119" s="187"/>
      <c r="FW119" s="88"/>
      <c r="FX119" s="63"/>
      <c r="FY119" s="63"/>
      <c r="FZ119" s="187"/>
      <c r="GA119" s="88"/>
      <c r="GB119" s="63"/>
      <c r="GC119" s="63"/>
      <c r="GD119" s="187"/>
      <c r="GE119" s="88"/>
      <c r="GF119" s="63"/>
      <c r="GG119" s="63"/>
      <c r="GH119" s="187"/>
      <c r="GI119" s="117">
        <v>300</v>
      </c>
      <c r="GJ119" s="63">
        <v>1980</v>
      </c>
      <c r="GK119" s="63">
        <v>552.16</v>
      </c>
      <c r="GL119" s="187">
        <v>523.20000000000005</v>
      </c>
      <c r="GM119" s="88"/>
      <c r="GN119" s="63"/>
      <c r="GO119" s="63"/>
      <c r="GP119" s="63"/>
      <c r="GQ119" s="88"/>
      <c r="GR119" s="63"/>
      <c r="GS119" s="63"/>
      <c r="GT119" s="63"/>
      <c r="GU119" s="88"/>
      <c r="GV119" s="63"/>
      <c r="GW119" s="63"/>
      <c r="GX119" s="63"/>
      <c r="GY119" s="88">
        <v>100</v>
      </c>
      <c r="GZ119" s="63">
        <v>50</v>
      </c>
      <c r="HA119" s="63"/>
      <c r="HB119" s="63"/>
      <c r="HC119" s="88"/>
      <c r="HD119" s="63"/>
      <c r="HE119" s="63"/>
      <c r="HF119" s="63"/>
      <c r="HG119" s="88"/>
      <c r="HH119" s="63"/>
      <c r="HI119" s="63"/>
      <c r="HJ119" s="63"/>
      <c r="HK119" s="88"/>
      <c r="HL119" s="63"/>
      <c r="HM119" s="63"/>
      <c r="HN119" s="63"/>
      <c r="HO119" s="88"/>
      <c r="HP119" s="63"/>
      <c r="HQ119" s="63"/>
      <c r="HR119" s="63"/>
      <c r="HS119" s="88">
        <v>500</v>
      </c>
      <c r="HT119" s="63">
        <v>500</v>
      </c>
      <c r="HU119" s="63">
        <v>78</v>
      </c>
      <c r="HV119" s="63">
        <v>78</v>
      </c>
      <c r="HW119" s="88"/>
      <c r="HX119" s="63"/>
      <c r="HY119" s="63"/>
      <c r="HZ119" s="63"/>
      <c r="IA119" s="88">
        <v>150</v>
      </c>
      <c r="IB119" s="63"/>
      <c r="IC119" s="63"/>
      <c r="ID119" s="63"/>
      <c r="IE119" s="88">
        <v>100</v>
      </c>
      <c r="IF119" s="63">
        <v>100</v>
      </c>
      <c r="IG119" s="63"/>
      <c r="IH119" s="63"/>
      <c r="II119" s="88"/>
      <c r="IJ119" s="63"/>
      <c r="IK119" s="63"/>
      <c r="IL119" s="63"/>
      <c r="IM119" s="88">
        <v>500</v>
      </c>
      <c r="IN119" s="63"/>
      <c r="IO119" s="63"/>
      <c r="IP119" s="63"/>
      <c r="IQ119" s="88"/>
      <c r="IR119" s="63"/>
      <c r="IS119" s="63"/>
      <c r="IT119" s="63"/>
      <c r="IU119" s="88"/>
      <c r="IV119" s="63"/>
      <c r="IW119" s="63"/>
      <c r="IX119" s="63"/>
      <c r="IY119" s="88"/>
      <c r="IZ119" s="63"/>
      <c r="JA119" s="63"/>
      <c r="JB119" s="63"/>
      <c r="JC119" s="88"/>
      <c r="JD119" s="63"/>
      <c r="JE119" s="63"/>
      <c r="JF119" s="63"/>
      <c r="JG119" s="88"/>
      <c r="JH119" s="63"/>
      <c r="JI119" s="63"/>
      <c r="JJ119" s="63"/>
      <c r="JK119" s="88"/>
      <c r="JL119" s="63"/>
      <c r="JM119" s="63"/>
      <c r="JN119" s="63"/>
      <c r="JO119" s="88"/>
      <c r="JP119" s="63"/>
      <c r="JQ119" s="63"/>
      <c r="JR119" s="63"/>
      <c r="JS119" s="88"/>
      <c r="JT119" s="63"/>
      <c r="JU119" s="63"/>
      <c r="JV119" s="63"/>
      <c r="JW119" s="63"/>
      <c r="JX119" s="63"/>
      <c r="JY119" s="63"/>
      <c r="JZ119" s="63"/>
      <c r="KA119" s="88">
        <v>1000</v>
      </c>
      <c r="KB119" s="63">
        <v>600</v>
      </c>
      <c r="KC119" s="63">
        <v>57.51</v>
      </c>
      <c r="KD119" s="187">
        <v>57.51</v>
      </c>
      <c r="KE119" s="88">
        <v>100</v>
      </c>
      <c r="KF119" s="63"/>
      <c r="KG119" s="63">
        <v>80</v>
      </c>
      <c r="KH119" s="187">
        <v>80</v>
      </c>
      <c r="KI119" s="88"/>
      <c r="KJ119" s="63"/>
      <c r="KK119" s="63">
        <v>30.2</v>
      </c>
      <c r="KL119" s="187">
        <v>30.2</v>
      </c>
      <c r="KM119" s="88"/>
      <c r="KN119" s="63"/>
      <c r="KO119" s="63"/>
      <c r="KP119" s="187"/>
      <c r="KQ119" s="88"/>
      <c r="KR119" s="63"/>
      <c r="KS119" s="63"/>
      <c r="KT119" s="187"/>
      <c r="KU119" s="88"/>
      <c r="KV119" s="63"/>
      <c r="KW119" s="63"/>
      <c r="KX119" s="187"/>
      <c r="KY119" s="88"/>
      <c r="KZ119" s="63"/>
      <c r="LA119" s="63"/>
      <c r="LB119" s="187"/>
      <c r="LC119" s="88"/>
      <c r="LD119" s="63"/>
      <c r="LE119" s="63"/>
      <c r="LF119" s="187"/>
      <c r="LG119" s="88"/>
      <c r="LH119" s="63"/>
      <c r="LI119" s="63">
        <v>185</v>
      </c>
      <c r="LJ119" s="187">
        <v>185</v>
      </c>
      <c r="LK119" s="88"/>
      <c r="LL119" s="63"/>
      <c r="LM119" s="63"/>
      <c r="LN119" s="187"/>
      <c r="LO119" s="88"/>
      <c r="LP119" s="63"/>
      <c r="LQ119" s="63">
        <v>331.6</v>
      </c>
      <c r="LR119" s="187">
        <v>331.6</v>
      </c>
      <c r="LS119" s="88"/>
      <c r="LT119" s="63"/>
      <c r="LU119" s="63"/>
      <c r="LV119" s="187"/>
      <c r="LW119" s="88">
        <v>1000</v>
      </c>
      <c r="LX119" s="63">
        <v>1000</v>
      </c>
      <c r="LY119" s="63">
        <v>0</v>
      </c>
      <c r="LZ119" s="187">
        <v>0</v>
      </c>
      <c r="MA119" s="88"/>
      <c r="MB119" s="63"/>
      <c r="MC119" s="63"/>
      <c r="MD119" s="187"/>
      <c r="ME119" s="88"/>
      <c r="MF119" s="63"/>
      <c r="MG119" s="63">
        <v>1380</v>
      </c>
      <c r="MH119" s="187">
        <v>1380</v>
      </c>
      <c r="MI119" s="88"/>
      <c r="MJ119" s="63"/>
      <c r="MK119" s="63"/>
      <c r="ML119" s="187"/>
      <c r="MM119" s="88"/>
      <c r="MN119" s="63"/>
      <c r="MO119" s="63"/>
      <c r="MP119" s="187"/>
      <c r="MQ119" s="88"/>
      <c r="MR119" s="63"/>
      <c r="MS119" s="63"/>
      <c r="MT119" s="187"/>
      <c r="MU119" s="88"/>
      <c r="MV119" s="63"/>
      <c r="MW119" s="63"/>
      <c r="MX119" s="187"/>
      <c r="MY119" s="88"/>
      <c r="MZ119" s="63"/>
      <c r="NA119" s="63"/>
      <c r="NB119" s="187"/>
      <c r="NC119" s="88"/>
      <c r="ND119" s="63"/>
      <c r="NE119" s="63">
        <v>270.39999999999998</v>
      </c>
      <c r="NF119" s="187">
        <v>270.39999999999998</v>
      </c>
      <c r="NG119" s="88"/>
      <c r="NH119" s="63"/>
      <c r="NI119" s="63"/>
      <c r="NJ119" s="187"/>
      <c r="NK119" s="88"/>
      <c r="NL119" s="63"/>
      <c r="NM119" s="63"/>
      <c r="NN119" s="187"/>
      <c r="NO119" s="88"/>
      <c r="NP119" s="63"/>
      <c r="NQ119" s="63"/>
      <c r="NR119" s="187"/>
      <c r="NS119" s="88">
        <v>2000</v>
      </c>
      <c r="NT119" s="63">
        <v>500</v>
      </c>
      <c r="NU119" s="63">
        <v>2909.94</v>
      </c>
      <c r="NV119" s="187">
        <v>2909.94</v>
      </c>
      <c r="NW119" s="88"/>
      <c r="NX119" s="63"/>
      <c r="NY119" s="63"/>
      <c r="NZ119" s="187"/>
      <c r="OA119" s="88"/>
      <c r="OB119" s="63"/>
      <c r="OC119" s="63"/>
      <c r="OD119" s="63"/>
      <c r="OE119" s="88"/>
      <c r="OF119" s="63"/>
      <c r="OG119" s="63"/>
      <c r="OH119" s="63"/>
      <c r="OI119" s="88"/>
      <c r="OJ119" s="63"/>
      <c r="OK119" s="63"/>
      <c r="OL119" s="63"/>
      <c r="OM119" s="88"/>
      <c r="ON119" s="63"/>
      <c r="OO119" s="63"/>
      <c r="OP119" s="63"/>
      <c r="OQ119" s="198"/>
      <c r="OR119" s="63"/>
      <c r="OS119" s="63"/>
      <c r="OT119" s="63"/>
      <c r="OU119" s="88"/>
      <c r="OV119" s="63"/>
      <c r="OW119" s="63"/>
      <c r="OX119" s="63"/>
      <c r="OY119" s="198"/>
      <c r="OZ119" s="63"/>
      <c r="PA119" s="63"/>
      <c r="PB119" s="63"/>
      <c r="PC119" s="88"/>
      <c r="PD119" s="63"/>
      <c r="PE119" s="63"/>
      <c r="PF119" s="63"/>
      <c r="PG119" s="198"/>
      <c r="PH119" s="63"/>
      <c r="PI119" s="63"/>
      <c r="PJ119" s="63"/>
      <c r="PK119" s="88"/>
      <c r="PL119" s="63"/>
      <c r="PM119" s="63"/>
      <c r="PN119" s="63"/>
      <c r="PO119" s="198"/>
      <c r="PP119" s="63"/>
      <c r="PQ119" s="63"/>
      <c r="PR119" s="63"/>
      <c r="PS119" s="88"/>
      <c r="PT119" s="63"/>
      <c r="PU119" s="63"/>
      <c r="PV119" s="63"/>
      <c r="PW119" s="198"/>
      <c r="PX119" s="63"/>
      <c r="PY119" s="63"/>
      <c r="PZ119" s="63"/>
      <c r="QA119" s="88"/>
      <c r="QB119" s="63"/>
      <c r="QC119" s="63"/>
      <c r="QD119" s="63"/>
      <c r="QE119" s="198"/>
      <c r="QF119" s="63"/>
      <c r="QG119" s="63"/>
      <c r="QH119" s="63"/>
      <c r="QI119" s="88"/>
      <c r="QJ119" s="63"/>
      <c r="QK119" s="63"/>
      <c r="QL119" s="63"/>
      <c r="QM119" s="198"/>
      <c r="QN119" s="63"/>
      <c r="QO119" s="63"/>
      <c r="QP119" s="63"/>
      <c r="QQ119" s="198"/>
      <c r="QR119" s="63"/>
      <c r="QS119" s="63"/>
      <c r="QT119" s="63"/>
      <c r="QU119" s="198"/>
      <c r="QV119" s="63"/>
      <c r="QW119" s="63"/>
      <c r="QX119" s="63"/>
      <c r="QY119" s="198"/>
      <c r="QZ119" s="63"/>
      <c r="RA119" s="63"/>
      <c r="RB119" s="63"/>
      <c r="RC119" s="88"/>
      <c r="RD119" s="63">
        <v>165</v>
      </c>
      <c r="RE119" s="63">
        <v>0</v>
      </c>
      <c r="RF119" s="63">
        <v>0</v>
      </c>
      <c r="RG119" s="198"/>
      <c r="RH119" s="63"/>
      <c r="RI119" s="63"/>
      <c r="RJ119" s="63"/>
      <c r="RK119" s="88"/>
      <c r="RL119" s="63"/>
      <c r="RM119" s="63">
        <v>42.4</v>
      </c>
      <c r="RN119" s="63">
        <v>42.4</v>
      </c>
      <c r="RO119" s="198"/>
      <c r="RP119" s="63"/>
      <c r="RQ119" s="63"/>
      <c r="RR119" s="63"/>
      <c r="RS119" s="198"/>
      <c r="RT119" s="63"/>
      <c r="RU119" s="63"/>
      <c r="RV119" s="63"/>
      <c r="RW119" s="63"/>
      <c r="RX119" s="63"/>
      <c r="RY119" s="63"/>
      <c r="RZ119" s="63"/>
      <c r="SA119" s="88"/>
      <c r="SB119" s="63"/>
      <c r="SC119" s="63"/>
      <c r="SD119" s="63"/>
      <c r="SE119" s="198"/>
      <c r="SF119" s="63"/>
      <c r="SG119" s="63"/>
      <c r="SH119" s="63"/>
      <c r="SI119" s="198"/>
      <c r="SJ119" s="63"/>
      <c r="SK119" s="63"/>
      <c r="SL119" s="63"/>
      <c r="SM119" s="198"/>
      <c r="SN119" s="63"/>
      <c r="SO119" s="63"/>
      <c r="SP119" s="63"/>
      <c r="SQ119" s="198"/>
      <c r="SR119" s="63"/>
      <c r="SS119" s="63"/>
      <c r="ST119" s="63"/>
      <c r="SU119" s="198"/>
      <c r="SV119" s="63"/>
      <c r="SW119" s="63"/>
      <c r="SX119" s="63"/>
      <c r="SY119" s="198"/>
      <c r="SZ119" s="63"/>
      <c r="TA119" s="63"/>
      <c r="TB119" s="198"/>
      <c r="TC119" s="198"/>
      <c r="TD119" s="63"/>
      <c r="TE119" s="63"/>
      <c r="TF119" s="63"/>
      <c r="TG119" s="198"/>
      <c r="TH119" s="63"/>
      <c r="TI119" s="63"/>
      <c r="TJ119" s="89"/>
      <c r="TK119" s="198"/>
      <c r="TL119" s="63"/>
      <c r="TM119" s="63"/>
      <c r="TN119" s="89"/>
      <c r="TO119" s="198"/>
      <c r="TP119" s="63"/>
      <c r="TQ119" s="63"/>
      <c r="TR119" s="89"/>
      <c r="TS119" s="267"/>
      <c r="TT119" s="267"/>
      <c r="TU119" s="267"/>
      <c r="TV119" s="267"/>
      <c r="TW119" s="267"/>
      <c r="TX119" s="267"/>
      <c r="TY119" s="267"/>
    </row>
    <row r="120" spans="1:546" outlineLevel="2" x14ac:dyDescent="0.2">
      <c r="A120" s="101" t="s">
        <v>480</v>
      </c>
      <c r="B120" s="102" t="s">
        <v>481</v>
      </c>
      <c r="C120" s="186">
        <f t="shared" si="2923"/>
        <v>500</v>
      </c>
      <c r="D120" s="186">
        <f t="shared" si="2924"/>
        <v>200</v>
      </c>
      <c r="E120" s="186">
        <f t="shared" si="2925"/>
        <v>990.39</v>
      </c>
      <c r="F120" s="186">
        <f t="shared" si="2926"/>
        <v>707.85</v>
      </c>
      <c r="G120" s="88"/>
      <c r="H120" s="63"/>
      <c r="I120" s="63"/>
      <c r="J120" s="63"/>
      <c r="K120" s="88"/>
      <c r="L120" s="63"/>
      <c r="M120" s="63">
        <v>387.6</v>
      </c>
      <c r="N120" s="63">
        <v>387.6</v>
      </c>
      <c r="O120" s="88"/>
      <c r="P120" s="63"/>
      <c r="Q120" s="63"/>
      <c r="R120" s="63"/>
      <c r="S120" s="88"/>
      <c r="T120" s="63"/>
      <c r="U120" s="63"/>
      <c r="V120" s="63"/>
      <c r="W120" s="88"/>
      <c r="X120" s="63"/>
      <c r="Y120" s="63"/>
      <c r="Z120" s="63"/>
      <c r="AA120" s="88"/>
      <c r="AB120" s="63"/>
      <c r="AC120" s="63"/>
      <c r="AD120" s="63"/>
      <c r="AE120" s="88"/>
      <c r="AF120" s="63"/>
      <c r="AG120" s="63"/>
      <c r="AH120" s="63"/>
      <c r="AI120" s="88"/>
      <c r="AJ120" s="63"/>
      <c r="AK120" s="63"/>
      <c r="AL120" s="63"/>
      <c r="AM120" s="88"/>
      <c r="AN120" s="63"/>
      <c r="AO120" s="63"/>
      <c r="AP120" s="63"/>
      <c r="AQ120" s="88"/>
      <c r="AR120" s="63"/>
      <c r="AS120" s="63"/>
      <c r="AT120" s="63"/>
      <c r="AU120" s="88"/>
      <c r="AV120" s="63"/>
      <c r="AW120" s="63"/>
      <c r="AX120" s="63"/>
      <c r="AY120" s="88"/>
      <c r="AZ120" s="63"/>
      <c r="BA120" s="63"/>
      <c r="BB120" s="63"/>
      <c r="BC120" s="88"/>
      <c r="BD120" s="63"/>
      <c r="BE120" s="63"/>
      <c r="BF120" s="63"/>
      <c r="BG120" s="88"/>
      <c r="BH120" s="63"/>
      <c r="BI120" s="63"/>
      <c r="BJ120" s="63"/>
      <c r="BK120" s="88"/>
      <c r="BL120" s="63"/>
      <c r="BM120" s="63"/>
      <c r="BN120" s="63"/>
      <c r="BO120" s="88"/>
      <c r="BP120" s="63"/>
      <c r="BQ120" s="63"/>
      <c r="BR120" s="63"/>
      <c r="BS120" s="88"/>
      <c r="BT120" s="63"/>
      <c r="BU120" s="63"/>
      <c r="BV120" s="63"/>
      <c r="BW120" s="88"/>
      <c r="BX120" s="63"/>
      <c r="BY120" s="63"/>
      <c r="BZ120" s="63"/>
      <c r="CA120" s="88"/>
      <c r="CB120" s="63"/>
      <c r="CC120" s="63"/>
      <c r="CD120" s="63"/>
      <c r="CE120" s="88"/>
      <c r="CF120" s="63"/>
      <c r="CG120" s="63"/>
      <c r="CH120" s="63"/>
      <c r="CI120" s="88"/>
      <c r="CJ120" s="63"/>
      <c r="CK120" s="63"/>
      <c r="CL120" s="63"/>
      <c r="CM120" s="88"/>
      <c r="CN120" s="63"/>
      <c r="CO120" s="63"/>
      <c r="CP120" s="63"/>
      <c r="CQ120" s="88"/>
      <c r="CR120" s="63"/>
      <c r="CS120" s="63"/>
      <c r="CT120" s="63"/>
      <c r="CU120" s="88"/>
      <c r="CV120" s="63"/>
      <c r="CW120" s="63"/>
      <c r="CX120" s="63"/>
      <c r="CY120" s="88"/>
      <c r="CZ120" s="63"/>
      <c r="DA120" s="63"/>
      <c r="DB120" s="63"/>
      <c r="DC120" s="88"/>
      <c r="DD120" s="63"/>
      <c r="DE120" s="63"/>
      <c r="DF120" s="63"/>
      <c r="DG120" s="88"/>
      <c r="DH120" s="63"/>
      <c r="DI120" s="63"/>
      <c r="DJ120" s="63"/>
      <c r="DK120" s="88"/>
      <c r="DL120" s="63"/>
      <c r="DM120" s="63"/>
      <c r="DN120" s="63"/>
      <c r="DO120" s="88"/>
      <c r="DP120" s="63"/>
      <c r="DQ120" s="63"/>
      <c r="DR120" s="63"/>
      <c r="DS120" s="88"/>
      <c r="DT120" s="63"/>
      <c r="DU120" s="63"/>
      <c r="DV120" s="63"/>
      <c r="DW120" s="88"/>
      <c r="DX120" s="63"/>
      <c r="DY120" s="63"/>
      <c r="DZ120" s="63"/>
      <c r="EA120" s="88"/>
      <c r="EB120" s="63"/>
      <c r="EC120" s="63"/>
      <c r="ED120" s="63"/>
      <c r="EE120" s="88"/>
      <c r="EF120" s="63"/>
      <c r="EG120" s="63"/>
      <c r="EH120" s="63"/>
      <c r="EI120" s="88"/>
      <c r="EJ120" s="63"/>
      <c r="EK120" s="63"/>
      <c r="EL120" s="63"/>
      <c r="EM120" s="88"/>
      <c r="EN120" s="63"/>
      <c r="EO120" s="63"/>
      <c r="EP120" s="63"/>
      <c r="EQ120" s="88"/>
      <c r="ER120" s="63"/>
      <c r="ES120" s="63"/>
      <c r="ET120" s="63"/>
      <c r="EU120" s="88"/>
      <c r="EV120" s="63"/>
      <c r="EW120" s="63"/>
      <c r="EX120" s="63"/>
      <c r="EY120" s="88"/>
      <c r="EZ120" s="63"/>
      <c r="FA120" s="63"/>
      <c r="FB120" s="63"/>
      <c r="FC120" s="88"/>
      <c r="FD120" s="63"/>
      <c r="FE120" s="63"/>
      <c r="FF120" s="63"/>
      <c r="FG120" s="88"/>
      <c r="FH120" s="63"/>
      <c r="FI120" s="63"/>
      <c r="FJ120" s="63"/>
      <c r="FK120" s="88"/>
      <c r="FL120" s="63"/>
      <c r="FM120" s="63"/>
      <c r="FN120" s="63"/>
      <c r="FO120" s="88"/>
      <c r="FP120" s="63"/>
      <c r="FQ120" s="63"/>
      <c r="FR120" s="63"/>
      <c r="FS120" s="198"/>
      <c r="FT120" s="63"/>
      <c r="FU120" s="63"/>
      <c r="FV120" s="187"/>
      <c r="FW120" s="88"/>
      <c r="FX120" s="63"/>
      <c r="FY120" s="63"/>
      <c r="FZ120" s="187"/>
      <c r="GA120" s="88"/>
      <c r="GB120" s="63"/>
      <c r="GC120" s="63"/>
      <c r="GD120" s="187"/>
      <c r="GE120" s="88"/>
      <c r="GF120" s="63"/>
      <c r="GG120" s="63"/>
      <c r="GH120" s="187"/>
      <c r="GI120" s="117"/>
      <c r="GJ120" s="63"/>
      <c r="GK120" s="63">
        <v>80.25</v>
      </c>
      <c r="GL120" s="187">
        <v>80.25</v>
      </c>
      <c r="GM120" s="88"/>
      <c r="GN120" s="63"/>
      <c r="GO120" s="63"/>
      <c r="GP120" s="63"/>
      <c r="GQ120" s="88"/>
      <c r="GR120" s="63"/>
      <c r="GS120" s="63"/>
      <c r="GT120" s="63"/>
      <c r="GU120" s="88"/>
      <c r="GV120" s="63"/>
      <c r="GW120" s="63"/>
      <c r="GX120" s="63"/>
      <c r="GY120" s="88"/>
      <c r="GZ120" s="63"/>
      <c r="HA120" s="63"/>
      <c r="HB120" s="63"/>
      <c r="HC120" s="88"/>
      <c r="HD120" s="63"/>
      <c r="HE120" s="63"/>
      <c r="HF120" s="63"/>
      <c r="HG120" s="88"/>
      <c r="HH120" s="63"/>
      <c r="HI120" s="63"/>
      <c r="HJ120" s="63"/>
      <c r="HK120" s="88"/>
      <c r="HL120" s="63"/>
      <c r="HM120" s="63"/>
      <c r="HN120" s="63"/>
      <c r="HO120" s="88"/>
      <c r="HP120" s="63"/>
      <c r="HQ120" s="63"/>
      <c r="HR120" s="63"/>
      <c r="HS120" s="88">
        <v>500</v>
      </c>
      <c r="HT120" s="63">
        <v>200</v>
      </c>
      <c r="HU120" s="63">
        <v>522.54</v>
      </c>
      <c r="HV120" s="63">
        <v>240</v>
      </c>
      <c r="HW120" s="88"/>
      <c r="HX120" s="63"/>
      <c r="HY120" s="63"/>
      <c r="HZ120" s="63"/>
      <c r="IA120" s="88"/>
      <c r="IB120" s="63"/>
      <c r="IC120" s="63"/>
      <c r="ID120" s="63"/>
      <c r="IE120" s="88"/>
      <c r="IF120" s="63"/>
      <c r="IG120" s="63"/>
      <c r="IH120" s="63"/>
      <c r="II120" s="88"/>
      <c r="IJ120" s="63"/>
      <c r="IK120" s="63"/>
      <c r="IL120" s="63"/>
      <c r="IM120" s="88"/>
      <c r="IN120" s="63"/>
      <c r="IO120" s="63"/>
      <c r="IP120" s="63"/>
      <c r="IQ120" s="88"/>
      <c r="IR120" s="63"/>
      <c r="IS120" s="63"/>
      <c r="IT120" s="63"/>
      <c r="IU120" s="88"/>
      <c r="IV120" s="63"/>
      <c r="IW120" s="63"/>
      <c r="IX120" s="63"/>
      <c r="IY120" s="88"/>
      <c r="IZ120" s="63"/>
      <c r="JA120" s="63"/>
      <c r="JB120" s="63"/>
      <c r="JC120" s="88"/>
      <c r="JD120" s="63"/>
      <c r="JE120" s="63"/>
      <c r="JF120" s="63"/>
      <c r="JG120" s="88"/>
      <c r="JH120" s="63"/>
      <c r="JI120" s="63"/>
      <c r="JJ120" s="63"/>
      <c r="JK120" s="88"/>
      <c r="JL120" s="63"/>
      <c r="JM120" s="63"/>
      <c r="JN120" s="63"/>
      <c r="JO120" s="88"/>
      <c r="JP120" s="63"/>
      <c r="JQ120" s="63"/>
      <c r="JR120" s="63"/>
      <c r="JS120" s="88"/>
      <c r="JT120" s="63"/>
      <c r="JU120" s="63"/>
      <c r="JV120" s="63"/>
      <c r="JW120" s="63"/>
      <c r="JX120" s="63"/>
      <c r="JY120" s="63"/>
      <c r="JZ120" s="63"/>
      <c r="KA120" s="88"/>
      <c r="KB120" s="63"/>
      <c r="KC120" s="63"/>
      <c r="KD120" s="187"/>
      <c r="KE120" s="88"/>
      <c r="KF120" s="63"/>
      <c r="KG120" s="63"/>
      <c r="KH120" s="187"/>
      <c r="KI120" s="88"/>
      <c r="KJ120" s="63"/>
      <c r="KK120" s="63"/>
      <c r="KL120" s="187"/>
      <c r="KM120" s="88"/>
      <c r="KN120" s="63"/>
      <c r="KO120" s="63"/>
      <c r="KP120" s="187"/>
      <c r="KQ120" s="88"/>
      <c r="KR120" s="63"/>
      <c r="KS120" s="63"/>
      <c r="KT120" s="187"/>
      <c r="KU120" s="88"/>
      <c r="KV120" s="63"/>
      <c r="KW120" s="63"/>
      <c r="KX120" s="187"/>
      <c r="KY120" s="88"/>
      <c r="KZ120" s="63"/>
      <c r="LA120" s="63"/>
      <c r="LB120" s="187"/>
      <c r="LC120" s="88"/>
      <c r="LD120" s="63"/>
      <c r="LE120" s="63"/>
      <c r="LF120" s="187"/>
      <c r="LG120" s="88"/>
      <c r="LH120" s="63"/>
      <c r="LI120" s="63"/>
      <c r="LJ120" s="187"/>
      <c r="LK120" s="88"/>
      <c r="LL120" s="63"/>
      <c r="LM120" s="63"/>
      <c r="LN120" s="187"/>
      <c r="LO120" s="88"/>
      <c r="LP120" s="63"/>
      <c r="LQ120" s="63"/>
      <c r="LR120" s="187"/>
      <c r="LS120" s="88"/>
      <c r="LT120" s="63"/>
      <c r="LU120" s="63"/>
      <c r="LV120" s="187"/>
      <c r="LW120" s="88"/>
      <c r="LX120" s="63"/>
      <c r="LY120" s="63"/>
      <c r="LZ120" s="187"/>
      <c r="MA120" s="88"/>
      <c r="MB120" s="63"/>
      <c r="MC120" s="63"/>
      <c r="MD120" s="187"/>
      <c r="ME120" s="88"/>
      <c r="MF120" s="63"/>
      <c r="MG120" s="63"/>
      <c r="MH120" s="187"/>
      <c r="MI120" s="88"/>
      <c r="MJ120" s="63"/>
      <c r="MK120" s="63"/>
      <c r="ML120" s="187"/>
      <c r="MM120" s="88"/>
      <c r="MN120" s="63"/>
      <c r="MO120" s="63"/>
      <c r="MP120" s="187"/>
      <c r="MQ120" s="88"/>
      <c r="MR120" s="63"/>
      <c r="MS120" s="63"/>
      <c r="MT120" s="187"/>
      <c r="MU120" s="88"/>
      <c r="MV120" s="63"/>
      <c r="MW120" s="63"/>
      <c r="MX120" s="187"/>
      <c r="MY120" s="88"/>
      <c r="MZ120" s="63"/>
      <c r="NA120" s="63"/>
      <c r="NB120" s="187"/>
      <c r="NC120" s="88"/>
      <c r="ND120" s="63"/>
      <c r="NE120" s="63"/>
      <c r="NF120" s="187"/>
      <c r="NG120" s="88"/>
      <c r="NH120" s="63"/>
      <c r="NI120" s="63"/>
      <c r="NJ120" s="187"/>
      <c r="NK120" s="88"/>
      <c r="NL120" s="63"/>
      <c r="NM120" s="63"/>
      <c r="NN120" s="187"/>
      <c r="NO120" s="88"/>
      <c r="NP120" s="63"/>
      <c r="NQ120" s="63"/>
      <c r="NR120" s="187"/>
      <c r="NS120" s="88"/>
      <c r="NT120" s="63"/>
      <c r="NU120" s="63"/>
      <c r="NV120" s="187"/>
      <c r="NW120" s="88"/>
      <c r="NX120" s="63"/>
      <c r="NY120" s="63"/>
      <c r="NZ120" s="187"/>
      <c r="OA120" s="88"/>
      <c r="OB120" s="63"/>
      <c r="OC120" s="63"/>
      <c r="OD120" s="63"/>
      <c r="OE120" s="88"/>
      <c r="OF120" s="63"/>
      <c r="OG120" s="63"/>
      <c r="OH120" s="63"/>
      <c r="OI120" s="88"/>
      <c r="OJ120" s="63"/>
      <c r="OK120" s="63"/>
      <c r="OL120" s="63"/>
      <c r="OM120" s="88"/>
      <c r="ON120" s="63"/>
      <c r="OO120" s="63"/>
      <c r="OP120" s="63"/>
      <c r="OQ120" s="198"/>
      <c r="OR120" s="63"/>
      <c r="OS120" s="63"/>
      <c r="OT120" s="63"/>
      <c r="OU120" s="88"/>
      <c r="OV120" s="63"/>
      <c r="OW120" s="63"/>
      <c r="OX120" s="63"/>
      <c r="OY120" s="198"/>
      <c r="OZ120" s="63"/>
      <c r="PA120" s="63"/>
      <c r="PB120" s="63"/>
      <c r="PC120" s="88"/>
      <c r="PD120" s="63"/>
      <c r="PE120" s="63"/>
      <c r="PF120" s="63"/>
      <c r="PG120" s="198"/>
      <c r="PH120" s="63"/>
      <c r="PI120" s="63"/>
      <c r="PJ120" s="63"/>
      <c r="PK120" s="88"/>
      <c r="PL120" s="63"/>
      <c r="PM120" s="63"/>
      <c r="PN120" s="63"/>
      <c r="PO120" s="198"/>
      <c r="PP120" s="63"/>
      <c r="PQ120" s="63"/>
      <c r="PR120" s="63"/>
      <c r="PS120" s="88"/>
      <c r="PT120" s="63"/>
      <c r="PU120" s="63"/>
      <c r="PV120" s="63"/>
      <c r="PW120" s="198"/>
      <c r="PX120" s="63"/>
      <c r="PY120" s="63"/>
      <c r="PZ120" s="63"/>
      <c r="QA120" s="88"/>
      <c r="QB120" s="63"/>
      <c r="QC120" s="63"/>
      <c r="QD120" s="63"/>
      <c r="QE120" s="198"/>
      <c r="QF120" s="63"/>
      <c r="QG120" s="63"/>
      <c r="QH120" s="63"/>
      <c r="QI120" s="88"/>
      <c r="QJ120" s="63"/>
      <c r="QK120" s="63"/>
      <c r="QL120" s="63"/>
      <c r="QM120" s="198"/>
      <c r="QN120" s="63"/>
      <c r="QO120" s="63"/>
      <c r="QP120" s="63"/>
      <c r="QQ120" s="198"/>
      <c r="QR120" s="63"/>
      <c r="QS120" s="63"/>
      <c r="QT120" s="63"/>
      <c r="QU120" s="198"/>
      <c r="QV120" s="63"/>
      <c r="QW120" s="63"/>
      <c r="QX120" s="63"/>
      <c r="QY120" s="198"/>
      <c r="QZ120" s="63"/>
      <c r="RA120" s="63"/>
      <c r="RB120" s="63"/>
      <c r="RC120" s="88"/>
      <c r="RD120" s="63"/>
      <c r="RE120" s="63"/>
      <c r="RF120" s="63"/>
      <c r="RG120" s="198"/>
      <c r="RH120" s="63"/>
      <c r="RI120" s="63"/>
      <c r="RJ120" s="63"/>
      <c r="RK120" s="88"/>
      <c r="RL120" s="63"/>
      <c r="RM120" s="63"/>
      <c r="RN120" s="63"/>
      <c r="RO120" s="198"/>
      <c r="RP120" s="63"/>
      <c r="RQ120" s="63"/>
      <c r="RR120" s="63"/>
      <c r="RS120" s="198"/>
      <c r="RT120" s="63"/>
      <c r="RU120" s="63"/>
      <c r="RV120" s="63"/>
      <c r="RW120" s="63"/>
      <c r="RX120" s="63"/>
      <c r="RY120" s="63"/>
      <c r="RZ120" s="63"/>
      <c r="SA120" s="88"/>
      <c r="SB120" s="63"/>
      <c r="SC120" s="63"/>
      <c r="SD120" s="63"/>
      <c r="SE120" s="198"/>
      <c r="SF120" s="63"/>
      <c r="SG120" s="63"/>
      <c r="SH120" s="63"/>
      <c r="SI120" s="198"/>
      <c r="SJ120" s="63"/>
      <c r="SK120" s="63"/>
      <c r="SL120" s="63"/>
      <c r="SM120" s="198"/>
      <c r="SN120" s="63"/>
      <c r="SO120" s="63"/>
      <c r="SP120" s="63"/>
      <c r="SQ120" s="198"/>
      <c r="SR120" s="63"/>
      <c r="SS120" s="63"/>
      <c r="ST120" s="63"/>
      <c r="SU120" s="198"/>
      <c r="SV120" s="63"/>
      <c r="SW120" s="63"/>
      <c r="SX120" s="63"/>
      <c r="SY120" s="198"/>
      <c r="SZ120" s="63"/>
      <c r="TA120" s="63"/>
      <c r="TB120" s="198"/>
      <c r="TC120" s="198"/>
      <c r="TD120" s="63"/>
      <c r="TE120" s="63"/>
      <c r="TF120" s="63"/>
      <c r="TG120" s="198"/>
      <c r="TH120" s="63"/>
      <c r="TI120" s="63"/>
      <c r="TJ120" s="89"/>
      <c r="TK120" s="198"/>
      <c r="TL120" s="63"/>
      <c r="TM120" s="63"/>
      <c r="TN120" s="89"/>
      <c r="TO120" s="198"/>
      <c r="TP120" s="63"/>
      <c r="TQ120" s="63"/>
      <c r="TR120" s="89"/>
      <c r="TS120" s="267"/>
      <c r="TT120" s="267"/>
      <c r="TU120" s="267"/>
      <c r="TV120" s="267"/>
      <c r="TW120" s="267"/>
      <c r="TX120" s="267"/>
      <c r="TY120" s="267"/>
    </row>
    <row r="121" spans="1:546" outlineLevel="2" x14ac:dyDescent="0.2">
      <c r="A121" s="101" t="s">
        <v>482</v>
      </c>
      <c r="B121" s="102" t="s">
        <v>461</v>
      </c>
      <c r="C121" s="186">
        <f t="shared" si="2923"/>
        <v>384</v>
      </c>
      <c r="D121" s="186">
        <f t="shared" si="2924"/>
        <v>1700</v>
      </c>
      <c r="E121" s="186">
        <f t="shared" si="2925"/>
        <v>4322.6899999999996</v>
      </c>
      <c r="F121" s="186">
        <f t="shared" si="2926"/>
        <v>4322.6899999999996</v>
      </c>
      <c r="G121" s="88"/>
      <c r="H121" s="63"/>
      <c r="I121" s="63"/>
      <c r="J121" s="63"/>
      <c r="K121" s="88"/>
      <c r="L121" s="63"/>
      <c r="M121" s="63"/>
      <c r="N121" s="63"/>
      <c r="O121" s="88"/>
      <c r="P121" s="63"/>
      <c r="Q121" s="63"/>
      <c r="R121" s="63"/>
      <c r="S121" s="88"/>
      <c r="T121" s="63"/>
      <c r="U121" s="63"/>
      <c r="V121" s="63"/>
      <c r="W121" s="88"/>
      <c r="X121" s="63"/>
      <c r="Y121" s="63"/>
      <c r="Z121" s="63"/>
      <c r="AA121" s="88"/>
      <c r="AB121" s="63"/>
      <c r="AC121" s="63"/>
      <c r="AD121" s="63"/>
      <c r="AE121" s="88"/>
      <c r="AF121" s="63"/>
      <c r="AG121" s="63"/>
      <c r="AH121" s="63"/>
      <c r="AI121" s="88"/>
      <c r="AJ121" s="63"/>
      <c r="AK121" s="63"/>
      <c r="AL121" s="63"/>
      <c r="AM121" s="88"/>
      <c r="AN121" s="63"/>
      <c r="AO121" s="63"/>
      <c r="AP121" s="63"/>
      <c r="AQ121" s="88"/>
      <c r="AR121" s="63"/>
      <c r="AS121" s="63"/>
      <c r="AT121" s="63"/>
      <c r="AU121" s="88"/>
      <c r="AV121" s="63"/>
      <c r="AW121" s="63"/>
      <c r="AX121" s="63"/>
      <c r="AY121" s="88"/>
      <c r="AZ121" s="63"/>
      <c r="BA121" s="63"/>
      <c r="BB121" s="63"/>
      <c r="BC121" s="88"/>
      <c r="BD121" s="63"/>
      <c r="BE121" s="63"/>
      <c r="BF121" s="63"/>
      <c r="BG121" s="88"/>
      <c r="BH121" s="63"/>
      <c r="BI121" s="63"/>
      <c r="BJ121" s="63"/>
      <c r="BK121" s="88"/>
      <c r="BL121" s="63"/>
      <c r="BM121" s="63"/>
      <c r="BN121" s="63"/>
      <c r="BO121" s="88"/>
      <c r="BP121" s="63"/>
      <c r="BQ121" s="63"/>
      <c r="BR121" s="63"/>
      <c r="BS121" s="88"/>
      <c r="BT121" s="63"/>
      <c r="BU121" s="63"/>
      <c r="BV121" s="63"/>
      <c r="BW121" s="88"/>
      <c r="BX121" s="63"/>
      <c r="BY121" s="63"/>
      <c r="BZ121" s="63"/>
      <c r="CA121" s="88"/>
      <c r="CB121" s="63"/>
      <c r="CC121" s="63"/>
      <c r="CD121" s="63"/>
      <c r="CE121" s="88"/>
      <c r="CF121" s="63"/>
      <c r="CG121" s="63"/>
      <c r="CH121" s="63"/>
      <c r="CI121" s="88"/>
      <c r="CJ121" s="63"/>
      <c r="CK121" s="63"/>
      <c r="CL121" s="63"/>
      <c r="CM121" s="88"/>
      <c r="CN121" s="63"/>
      <c r="CO121" s="63"/>
      <c r="CP121" s="63"/>
      <c r="CQ121" s="88"/>
      <c r="CR121" s="63"/>
      <c r="CS121" s="63"/>
      <c r="CT121" s="63"/>
      <c r="CU121" s="88"/>
      <c r="CV121" s="63"/>
      <c r="CW121" s="63"/>
      <c r="CX121" s="63"/>
      <c r="CY121" s="88"/>
      <c r="CZ121" s="63"/>
      <c r="DA121" s="63"/>
      <c r="DB121" s="63"/>
      <c r="DC121" s="88"/>
      <c r="DD121" s="63"/>
      <c r="DE121" s="63"/>
      <c r="DF121" s="63"/>
      <c r="DG121" s="88"/>
      <c r="DH121" s="63"/>
      <c r="DI121" s="63"/>
      <c r="DJ121" s="63"/>
      <c r="DK121" s="88"/>
      <c r="DL121" s="63"/>
      <c r="DM121" s="63"/>
      <c r="DN121" s="63"/>
      <c r="DO121" s="88"/>
      <c r="DP121" s="63"/>
      <c r="DQ121" s="63"/>
      <c r="DR121" s="63"/>
      <c r="DS121" s="88"/>
      <c r="DT121" s="63"/>
      <c r="DU121" s="63"/>
      <c r="DV121" s="63"/>
      <c r="DW121" s="88"/>
      <c r="DX121" s="63"/>
      <c r="DY121" s="63"/>
      <c r="DZ121" s="63"/>
      <c r="EA121" s="88"/>
      <c r="EB121" s="63"/>
      <c r="EC121" s="63"/>
      <c r="ED121" s="63"/>
      <c r="EE121" s="88"/>
      <c r="EF121" s="63"/>
      <c r="EG121" s="63"/>
      <c r="EH121" s="63"/>
      <c r="EI121" s="88"/>
      <c r="EJ121" s="63"/>
      <c r="EK121" s="63"/>
      <c r="EL121" s="63"/>
      <c r="EM121" s="88"/>
      <c r="EN121" s="63"/>
      <c r="EO121" s="63"/>
      <c r="EP121" s="63"/>
      <c r="EQ121" s="88"/>
      <c r="ER121" s="63"/>
      <c r="ES121" s="63"/>
      <c r="ET121" s="63"/>
      <c r="EU121" s="88"/>
      <c r="EV121" s="63"/>
      <c r="EW121" s="63"/>
      <c r="EX121" s="63"/>
      <c r="EY121" s="88"/>
      <c r="EZ121" s="63"/>
      <c r="FA121" s="63"/>
      <c r="FB121" s="63"/>
      <c r="FC121" s="88"/>
      <c r="FD121" s="63"/>
      <c r="FE121" s="63"/>
      <c r="FF121" s="63"/>
      <c r="FG121" s="88"/>
      <c r="FH121" s="63"/>
      <c r="FI121" s="63"/>
      <c r="FJ121" s="63"/>
      <c r="FK121" s="88"/>
      <c r="FL121" s="63"/>
      <c r="FM121" s="63"/>
      <c r="FN121" s="63"/>
      <c r="FO121" s="88"/>
      <c r="FP121" s="63"/>
      <c r="FQ121" s="63"/>
      <c r="FR121" s="63"/>
      <c r="FS121" s="198"/>
      <c r="FT121" s="63"/>
      <c r="FU121" s="63"/>
      <c r="FV121" s="187"/>
      <c r="FW121" s="88"/>
      <c r="FX121" s="63"/>
      <c r="FY121" s="63"/>
      <c r="FZ121" s="187"/>
      <c r="GA121" s="88"/>
      <c r="GB121" s="63"/>
      <c r="GC121" s="63"/>
      <c r="GD121" s="187"/>
      <c r="GE121" s="88"/>
      <c r="GF121" s="63"/>
      <c r="GG121" s="63"/>
      <c r="GH121" s="187"/>
      <c r="GI121" s="117"/>
      <c r="GJ121" s="63">
        <v>1500</v>
      </c>
      <c r="GK121" s="63"/>
      <c r="GL121" s="187"/>
      <c r="GM121" s="88"/>
      <c r="GN121" s="63"/>
      <c r="GO121" s="63"/>
      <c r="GP121" s="63"/>
      <c r="GQ121" s="88"/>
      <c r="GR121" s="63"/>
      <c r="GS121" s="63"/>
      <c r="GT121" s="63"/>
      <c r="GU121" s="88"/>
      <c r="GV121" s="63"/>
      <c r="GW121" s="63"/>
      <c r="GX121" s="63"/>
      <c r="GY121" s="88"/>
      <c r="GZ121" s="63"/>
      <c r="HA121" s="63"/>
      <c r="HB121" s="63"/>
      <c r="HC121" s="88"/>
      <c r="HD121" s="63"/>
      <c r="HE121" s="63"/>
      <c r="HF121" s="63"/>
      <c r="HG121" s="88"/>
      <c r="HH121" s="63"/>
      <c r="HI121" s="63"/>
      <c r="HJ121" s="63"/>
      <c r="HK121" s="88"/>
      <c r="HL121" s="63"/>
      <c r="HM121" s="63"/>
      <c r="HN121" s="63"/>
      <c r="HO121" s="88"/>
      <c r="HP121" s="63"/>
      <c r="HQ121" s="63"/>
      <c r="HR121" s="63"/>
      <c r="HS121" s="88">
        <v>200</v>
      </c>
      <c r="HT121" s="63">
        <v>200</v>
      </c>
      <c r="HU121" s="63"/>
      <c r="HV121" s="63"/>
      <c r="HW121" s="88">
        <v>84</v>
      </c>
      <c r="HX121" s="63"/>
      <c r="HY121" s="63"/>
      <c r="HZ121" s="63"/>
      <c r="IA121" s="88"/>
      <c r="IB121" s="63"/>
      <c r="IC121" s="63"/>
      <c r="ID121" s="63"/>
      <c r="IE121" s="88"/>
      <c r="IF121" s="63"/>
      <c r="IG121" s="63"/>
      <c r="IH121" s="63"/>
      <c r="II121" s="88"/>
      <c r="IJ121" s="63"/>
      <c r="IK121" s="63"/>
      <c r="IL121" s="63"/>
      <c r="IM121" s="88"/>
      <c r="IN121" s="63"/>
      <c r="IO121" s="63"/>
      <c r="IP121" s="63"/>
      <c r="IQ121" s="88"/>
      <c r="IR121" s="63"/>
      <c r="IS121" s="63"/>
      <c r="IT121" s="63"/>
      <c r="IU121" s="88"/>
      <c r="IV121" s="63"/>
      <c r="IW121" s="63"/>
      <c r="IX121" s="63"/>
      <c r="IY121" s="88"/>
      <c r="IZ121" s="63"/>
      <c r="JA121" s="63"/>
      <c r="JB121" s="63"/>
      <c r="JC121" s="88"/>
      <c r="JD121" s="63"/>
      <c r="JE121" s="63"/>
      <c r="JF121" s="63"/>
      <c r="JG121" s="88"/>
      <c r="JH121" s="63"/>
      <c r="JI121" s="63"/>
      <c r="JJ121" s="63"/>
      <c r="JK121" s="88"/>
      <c r="JL121" s="63"/>
      <c r="JM121" s="63">
        <v>3055</v>
      </c>
      <c r="JN121" s="63">
        <v>3055</v>
      </c>
      <c r="JO121" s="88"/>
      <c r="JP121" s="63"/>
      <c r="JQ121" s="63"/>
      <c r="JR121" s="63"/>
      <c r="JS121" s="88"/>
      <c r="JT121" s="63"/>
      <c r="JU121" s="63"/>
      <c r="JV121" s="63"/>
      <c r="JW121" s="63"/>
      <c r="JX121" s="63"/>
      <c r="JY121" s="63"/>
      <c r="JZ121" s="63"/>
      <c r="KA121" s="88"/>
      <c r="KB121" s="63"/>
      <c r="KC121" s="63"/>
      <c r="KD121" s="187"/>
      <c r="KE121" s="88"/>
      <c r="KF121" s="63"/>
      <c r="KG121" s="63"/>
      <c r="KH121" s="187"/>
      <c r="KI121" s="88"/>
      <c r="KJ121" s="63"/>
      <c r="KK121" s="63"/>
      <c r="KL121" s="187"/>
      <c r="KM121" s="88"/>
      <c r="KN121" s="63"/>
      <c r="KO121" s="63"/>
      <c r="KP121" s="187"/>
      <c r="KQ121" s="88"/>
      <c r="KR121" s="63"/>
      <c r="KS121" s="63"/>
      <c r="KT121" s="187"/>
      <c r="KU121" s="88"/>
      <c r="KV121" s="63"/>
      <c r="KW121" s="63"/>
      <c r="KX121" s="187"/>
      <c r="KY121" s="88"/>
      <c r="KZ121" s="63"/>
      <c r="LA121" s="63"/>
      <c r="LB121" s="187"/>
      <c r="LC121" s="88"/>
      <c r="LD121" s="63"/>
      <c r="LE121" s="63"/>
      <c r="LF121" s="187"/>
      <c r="LG121" s="88"/>
      <c r="LH121" s="63"/>
      <c r="LI121" s="63"/>
      <c r="LJ121" s="187"/>
      <c r="LK121" s="88"/>
      <c r="LL121" s="63"/>
      <c r="LM121" s="63"/>
      <c r="LN121" s="187"/>
      <c r="LO121" s="88"/>
      <c r="LP121" s="63"/>
      <c r="LQ121" s="63"/>
      <c r="LR121" s="187"/>
      <c r="LS121" s="88"/>
      <c r="LT121" s="63"/>
      <c r="LU121" s="63"/>
      <c r="LV121" s="187"/>
      <c r="LW121" s="88"/>
      <c r="LX121" s="63"/>
      <c r="LY121" s="63"/>
      <c r="LZ121" s="187"/>
      <c r="MA121" s="88"/>
      <c r="MB121" s="63"/>
      <c r="MC121" s="63"/>
      <c r="MD121" s="187"/>
      <c r="ME121" s="88"/>
      <c r="MF121" s="63"/>
      <c r="MG121" s="63">
        <v>809.28</v>
      </c>
      <c r="MH121" s="187">
        <v>809.28</v>
      </c>
      <c r="MI121" s="88"/>
      <c r="MJ121" s="63"/>
      <c r="MK121" s="63"/>
      <c r="ML121" s="187"/>
      <c r="MM121" s="88"/>
      <c r="MN121" s="63"/>
      <c r="MO121" s="63"/>
      <c r="MP121" s="187"/>
      <c r="MQ121" s="88"/>
      <c r="MR121" s="63"/>
      <c r="MS121" s="63"/>
      <c r="MT121" s="187"/>
      <c r="MU121" s="88"/>
      <c r="MV121" s="63"/>
      <c r="MW121" s="63"/>
      <c r="MX121" s="187"/>
      <c r="MY121" s="88"/>
      <c r="MZ121" s="63"/>
      <c r="NA121" s="63"/>
      <c r="NB121" s="187"/>
      <c r="NC121" s="88"/>
      <c r="ND121" s="63"/>
      <c r="NE121" s="63">
        <v>41.4</v>
      </c>
      <c r="NF121" s="187">
        <v>41.4</v>
      </c>
      <c r="NG121" s="88"/>
      <c r="NH121" s="63"/>
      <c r="NI121" s="63"/>
      <c r="NJ121" s="187"/>
      <c r="NK121" s="88"/>
      <c r="NL121" s="63"/>
      <c r="NM121" s="63"/>
      <c r="NN121" s="187"/>
      <c r="NO121" s="88"/>
      <c r="NP121" s="63"/>
      <c r="NQ121" s="63"/>
      <c r="NR121" s="187"/>
      <c r="NS121" s="88"/>
      <c r="NT121" s="63"/>
      <c r="NU121" s="63"/>
      <c r="NV121" s="187"/>
      <c r="NW121" s="88"/>
      <c r="NX121" s="63"/>
      <c r="NY121" s="63"/>
      <c r="NZ121" s="187"/>
      <c r="OA121" s="88"/>
      <c r="OB121" s="63"/>
      <c r="OC121" s="63"/>
      <c r="OD121" s="63"/>
      <c r="OE121" s="88"/>
      <c r="OF121" s="63"/>
      <c r="OG121" s="63"/>
      <c r="OH121" s="63"/>
      <c r="OI121" s="88"/>
      <c r="OJ121" s="63"/>
      <c r="OK121" s="63"/>
      <c r="OL121" s="63"/>
      <c r="OM121" s="88"/>
      <c r="ON121" s="63"/>
      <c r="OO121" s="63"/>
      <c r="OP121" s="63"/>
      <c r="OQ121" s="198"/>
      <c r="OR121" s="63"/>
      <c r="OS121" s="63"/>
      <c r="OT121" s="63"/>
      <c r="OU121" s="88"/>
      <c r="OV121" s="63"/>
      <c r="OW121" s="63"/>
      <c r="OX121" s="63"/>
      <c r="OY121" s="198"/>
      <c r="OZ121" s="63"/>
      <c r="PA121" s="63"/>
      <c r="PB121" s="63"/>
      <c r="PC121" s="88"/>
      <c r="PD121" s="63"/>
      <c r="PE121" s="63"/>
      <c r="PF121" s="63"/>
      <c r="PG121" s="198"/>
      <c r="PH121" s="63"/>
      <c r="PI121" s="63"/>
      <c r="PJ121" s="63"/>
      <c r="PK121" s="88"/>
      <c r="PL121" s="63"/>
      <c r="PM121" s="63"/>
      <c r="PN121" s="63"/>
      <c r="PO121" s="198"/>
      <c r="PP121" s="63"/>
      <c r="PQ121" s="63"/>
      <c r="PR121" s="63"/>
      <c r="PS121" s="88"/>
      <c r="PT121" s="63"/>
      <c r="PU121" s="63"/>
      <c r="PV121" s="63"/>
      <c r="PW121" s="198"/>
      <c r="PX121" s="63"/>
      <c r="PY121" s="63"/>
      <c r="PZ121" s="63"/>
      <c r="QA121" s="88"/>
      <c r="QB121" s="63"/>
      <c r="QC121" s="63"/>
      <c r="QD121" s="63"/>
      <c r="QE121" s="198"/>
      <c r="QF121" s="63"/>
      <c r="QG121" s="63"/>
      <c r="QH121" s="63"/>
      <c r="QI121" s="88"/>
      <c r="QJ121" s="63"/>
      <c r="QK121" s="63"/>
      <c r="QL121" s="63"/>
      <c r="QM121" s="198"/>
      <c r="QN121" s="63"/>
      <c r="QO121" s="63"/>
      <c r="QP121" s="63"/>
      <c r="QQ121" s="198"/>
      <c r="QR121" s="63"/>
      <c r="QS121" s="63"/>
      <c r="QT121" s="63"/>
      <c r="QU121" s="198"/>
      <c r="QV121" s="63"/>
      <c r="QW121" s="63"/>
      <c r="QX121" s="63"/>
      <c r="QY121" s="198"/>
      <c r="QZ121" s="63"/>
      <c r="RA121" s="63"/>
      <c r="RB121" s="63"/>
      <c r="RC121" s="88"/>
      <c r="RD121" s="63"/>
      <c r="RE121" s="63"/>
      <c r="RF121" s="63"/>
      <c r="RG121" s="198"/>
      <c r="RH121" s="63"/>
      <c r="RI121" s="63"/>
      <c r="RJ121" s="63"/>
      <c r="RK121" s="88"/>
      <c r="RL121" s="63"/>
      <c r="RM121" s="63"/>
      <c r="RN121" s="63"/>
      <c r="RO121" s="198"/>
      <c r="RP121" s="63"/>
      <c r="RQ121" s="63"/>
      <c r="RR121" s="63"/>
      <c r="RS121" s="198">
        <v>100</v>
      </c>
      <c r="RT121" s="63"/>
      <c r="RU121" s="63"/>
      <c r="RV121" s="63"/>
      <c r="RW121" s="63"/>
      <c r="RX121" s="63"/>
      <c r="RY121" s="63"/>
      <c r="RZ121" s="63"/>
      <c r="SA121" s="88"/>
      <c r="SB121" s="63"/>
      <c r="SC121" s="63"/>
      <c r="SD121" s="63"/>
      <c r="SE121" s="198"/>
      <c r="SF121" s="63"/>
      <c r="SG121" s="63"/>
      <c r="SH121" s="63"/>
      <c r="SI121" s="198"/>
      <c r="SJ121" s="63"/>
      <c r="SK121" s="63"/>
      <c r="SL121" s="63"/>
      <c r="SM121" s="198"/>
      <c r="SN121" s="63"/>
      <c r="SO121" s="63"/>
      <c r="SP121" s="63"/>
      <c r="SQ121" s="198"/>
      <c r="SR121" s="63"/>
      <c r="SS121" s="63"/>
      <c r="ST121" s="63"/>
      <c r="SU121" s="198"/>
      <c r="SV121" s="63"/>
      <c r="SW121" s="63">
        <v>417.01</v>
      </c>
      <c r="SX121" s="63">
        <v>417.01</v>
      </c>
      <c r="SY121" s="198"/>
      <c r="SZ121" s="63"/>
      <c r="TA121" s="63"/>
      <c r="TB121" s="198"/>
      <c r="TC121" s="198"/>
      <c r="TD121" s="63"/>
      <c r="TE121" s="63"/>
      <c r="TF121" s="63"/>
      <c r="TG121" s="198">
        <v>0</v>
      </c>
      <c r="TH121" s="63">
        <v>0</v>
      </c>
      <c r="TI121" s="63"/>
      <c r="TJ121" s="89"/>
      <c r="TK121" s="198"/>
      <c r="TL121" s="63"/>
      <c r="TM121" s="63"/>
      <c r="TN121" s="89"/>
      <c r="TO121" s="198"/>
      <c r="TP121" s="63"/>
      <c r="TQ121" s="63"/>
      <c r="TR121" s="89"/>
      <c r="TS121" s="267"/>
      <c r="TT121" s="267"/>
      <c r="TU121" s="267"/>
      <c r="TV121" s="267"/>
      <c r="TW121" s="267"/>
      <c r="TX121" s="267"/>
      <c r="TY121" s="267"/>
    </row>
    <row r="122" spans="1:546" outlineLevel="1" x14ac:dyDescent="0.2">
      <c r="A122" s="101"/>
      <c r="B122" s="102"/>
      <c r="C122" s="88"/>
      <c r="D122" s="63"/>
      <c r="E122" s="187">
        <f t="shared" ref="E122" si="2927">I122+M122+Q122+U122+Y122+AC122+AG122+AK122+AO122+AS122+AW122+BA122+BE122+BI122+BM122+BQ122+BU122+BY122+CC122+CG122+CK122+CO122+CS122+CW122+DA122+DE122+DI122+DM122+DQ122+DU122+DY122+EC122+EG122+EK122+EO122+ES122+EW122+FA122+FE122+FI122+FM122+FQ122+FU122+FY122+GC122+GG122+GK122+GO122+GS122+GW122+HA122+HE122+HI122+HM122+HQ122+HU122+HY122+IC122+IG122+IK122+IO122+IS122+IW122+JA122+JE122+JI122+JM122+JQ122+JU122+JY122+KC122+KG122+KK122+KO122+KS122+KW122+LA122+LE122+LI122+LM122+LQ122+LU122+LY122+MC122+MG122+MK122+MO122+MS122+MW122+NA122+NE122+NI122+NM122+NQ122+NU122+NY122+OC122+OG122+OK122+OO122+OS122+OW122+PA122+PE122+PI122+PM122+PQ122+PU122+PY122+QC122+QG122+QK122+QO122+QS122+QW122+RA122+RE122+RI122+RM122+RQ122+RU122+RY122+SC122+SG122+SK122+SO122+SS122+SW122+TA122+TE122+TI122</f>
        <v>0</v>
      </c>
      <c r="F122" s="187"/>
      <c r="G122" s="88"/>
      <c r="H122" s="63"/>
      <c r="I122" s="63"/>
      <c r="J122" s="63"/>
      <c r="K122" s="88"/>
      <c r="L122" s="63"/>
      <c r="M122" s="63"/>
      <c r="N122" s="63"/>
      <c r="O122" s="88"/>
      <c r="P122" s="63"/>
      <c r="Q122" s="63"/>
      <c r="R122" s="63"/>
      <c r="S122" s="88"/>
      <c r="T122" s="63"/>
      <c r="U122" s="63"/>
      <c r="V122" s="63"/>
      <c r="W122" s="88"/>
      <c r="X122" s="63"/>
      <c r="Y122" s="63"/>
      <c r="Z122" s="63"/>
      <c r="AA122" s="88"/>
      <c r="AB122" s="63"/>
      <c r="AC122" s="63"/>
      <c r="AD122" s="63"/>
      <c r="AE122" s="88"/>
      <c r="AF122" s="63"/>
      <c r="AG122" s="63"/>
      <c r="AH122" s="63"/>
      <c r="AI122" s="88"/>
      <c r="AJ122" s="63"/>
      <c r="AK122" s="63"/>
      <c r="AL122" s="63"/>
      <c r="AM122" s="88"/>
      <c r="AN122" s="63"/>
      <c r="AO122" s="63"/>
      <c r="AP122" s="63"/>
      <c r="AQ122" s="88"/>
      <c r="AR122" s="63"/>
      <c r="AS122" s="63"/>
      <c r="AT122" s="63"/>
      <c r="AU122" s="88"/>
      <c r="AV122" s="63"/>
      <c r="AW122" s="63"/>
      <c r="AX122" s="63"/>
      <c r="AY122" s="88"/>
      <c r="AZ122" s="63"/>
      <c r="BA122" s="63"/>
      <c r="BB122" s="63"/>
      <c r="BC122" s="88"/>
      <c r="BD122" s="63"/>
      <c r="BE122" s="63"/>
      <c r="BF122" s="63"/>
      <c r="BG122" s="88"/>
      <c r="BH122" s="63"/>
      <c r="BI122" s="63"/>
      <c r="BJ122" s="63"/>
      <c r="BK122" s="88"/>
      <c r="BL122" s="63"/>
      <c r="BM122" s="63"/>
      <c r="BN122" s="63"/>
      <c r="BO122" s="88"/>
      <c r="BP122" s="63"/>
      <c r="BQ122" s="63"/>
      <c r="BR122" s="63"/>
      <c r="BS122" s="88"/>
      <c r="BT122" s="63"/>
      <c r="BU122" s="63"/>
      <c r="BV122" s="63"/>
      <c r="BW122" s="88"/>
      <c r="BX122" s="63"/>
      <c r="BY122" s="63"/>
      <c r="BZ122" s="63"/>
      <c r="CA122" s="88"/>
      <c r="CB122" s="63"/>
      <c r="CC122" s="63"/>
      <c r="CD122" s="63"/>
      <c r="CE122" s="88"/>
      <c r="CF122" s="63"/>
      <c r="CG122" s="63"/>
      <c r="CH122" s="63"/>
      <c r="CI122" s="88"/>
      <c r="CJ122" s="63"/>
      <c r="CK122" s="63"/>
      <c r="CL122" s="63"/>
      <c r="CM122" s="88"/>
      <c r="CN122" s="63"/>
      <c r="CO122" s="63"/>
      <c r="CP122" s="63"/>
      <c r="CQ122" s="88"/>
      <c r="CR122" s="63"/>
      <c r="CS122" s="63"/>
      <c r="CT122" s="63"/>
      <c r="CU122" s="88"/>
      <c r="CV122" s="63"/>
      <c r="CW122" s="63"/>
      <c r="CX122" s="63"/>
      <c r="CY122" s="88"/>
      <c r="CZ122" s="63"/>
      <c r="DA122" s="63"/>
      <c r="DB122" s="63"/>
      <c r="DC122" s="88"/>
      <c r="DD122" s="63"/>
      <c r="DE122" s="63"/>
      <c r="DF122" s="63"/>
      <c r="DG122" s="88"/>
      <c r="DH122" s="63"/>
      <c r="DI122" s="63"/>
      <c r="DJ122" s="63"/>
      <c r="DK122" s="88"/>
      <c r="DL122" s="63"/>
      <c r="DM122" s="63"/>
      <c r="DN122" s="63"/>
      <c r="DO122" s="88"/>
      <c r="DP122" s="63"/>
      <c r="DQ122" s="63"/>
      <c r="DR122" s="63"/>
      <c r="DS122" s="88"/>
      <c r="DT122" s="63"/>
      <c r="DU122" s="63"/>
      <c r="DV122" s="63"/>
      <c r="DW122" s="88"/>
      <c r="DX122" s="63"/>
      <c r="DY122" s="63"/>
      <c r="DZ122" s="63"/>
      <c r="EA122" s="88"/>
      <c r="EB122" s="63"/>
      <c r="EC122" s="63"/>
      <c r="ED122" s="63"/>
      <c r="EE122" s="88"/>
      <c r="EF122" s="63"/>
      <c r="EG122" s="63"/>
      <c r="EH122" s="63"/>
      <c r="EI122" s="88"/>
      <c r="EJ122" s="63"/>
      <c r="EK122" s="63"/>
      <c r="EL122" s="63"/>
      <c r="EM122" s="88"/>
      <c r="EN122" s="63"/>
      <c r="EO122" s="63"/>
      <c r="EP122" s="63"/>
      <c r="EQ122" s="88"/>
      <c r="ER122" s="63"/>
      <c r="ES122" s="63"/>
      <c r="ET122" s="63"/>
      <c r="EU122" s="88"/>
      <c r="EV122" s="63"/>
      <c r="EW122" s="63"/>
      <c r="EX122" s="63"/>
      <c r="EY122" s="88"/>
      <c r="EZ122" s="63"/>
      <c r="FA122" s="63"/>
      <c r="FB122" s="63"/>
      <c r="FC122" s="88"/>
      <c r="FD122" s="63"/>
      <c r="FE122" s="63"/>
      <c r="FF122" s="63"/>
      <c r="FG122" s="88"/>
      <c r="FH122" s="63"/>
      <c r="FI122" s="63"/>
      <c r="FJ122" s="63"/>
      <c r="FK122" s="88"/>
      <c r="FL122" s="63"/>
      <c r="FM122" s="63"/>
      <c r="FN122" s="63"/>
      <c r="FO122" s="88"/>
      <c r="FP122" s="63"/>
      <c r="FQ122" s="63"/>
      <c r="FR122" s="63"/>
      <c r="FS122" s="198"/>
      <c r="FT122" s="63"/>
      <c r="FU122" s="63"/>
      <c r="FV122" s="187"/>
      <c r="FW122" s="88"/>
      <c r="FX122" s="63"/>
      <c r="FY122" s="63"/>
      <c r="FZ122" s="187"/>
      <c r="GA122" s="88"/>
      <c r="GB122" s="63"/>
      <c r="GC122" s="63"/>
      <c r="GD122" s="187"/>
      <c r="GE122" s="88"/>
      <c r="GF122" s="63"/>
      <c r="GG122" s="63"/>
      <c r="GH122" s="187"/>
      <c r="GI122" s="88"/>
      <c r="GJ122" s="63"/>
      <c r="GK122" s="63"/>
      <c r="GL122" s="187"/>
      <c r="GM122" s="88"/>
      <c r="GN122" s="63"/>
      <c r="GO122" s="63"/>
      <c r="GP122" s="63"/>
      <c r="GQ122" s="88"/>
      <c r="GR122" s="63"/>
      <c r="GS122" s="63"/>
      <c r="GT122" s="63"/>
      <c r="GU122" s="88"/>
      <c r="GV122" s="63"/>
      <c r="GW122" s="63"/>
      <c r="GX122" s="63"/>
      <c r="GY122" s="88"/>
      <c r="GZ122" s="63"/>
      <c r="HA122" s="63"/>
      <c r="HB122" s="63"/>
      <c r="HC122" s="88"/>
      <c r="HD122" s="63"/>
      <c r="HE122" s="63"/>
      <c r="HF122" s="63"/>
      <c r="HG122" s="88"/>
      <c r="HH122" s="63"/>
      <c r="HI122" s="63"/>
      <c r="HJ122" s="63"/>
      <c r="HK122" s="88"/>
      <c r="HL122" s="63"/>
      <c r="HM122" s="63"/>
      <c r="HN122" s="63"/>
      <c r="HO122" s="88"/>
      <c r="HP122" s="63"/>
      <c r="HQ122" s="63"/>
      <c r="HR122" s="63"/>
      <c r="HS122" s="88"/>
      <c r="HT122" s="63"/>
      <c r="HU122" s="63"/>
      <c r="HV122" s="63"/>
      <c r="HW122" s="88"/>
      <c r="HX122" s="63"/>
      <c r="HY122" s="63"/>
      <c r="HZ122" s="63"/>
      <c r="IA122" s="88"/>
      <c r="IB122" s="63"/>
      <c r="IC122" s="63"/>
      <c r="ID122" s="63"/>
      <c r="IE122" s="88"/>
      <c r="IF122" s="63"/>
      <c r="IG122" s="63"/>
      <c r="IH122" s="63"/>
      <c r="II122" s="88"/>
      <c r="IJ122" s="63"/>
      <c r="IK122" s="63"/>
      <c r="IL122" s="63"/>
      <c r="IM122" s="88"/>
      <c r="IN122" s="63"/>
      <c r="IO122" s="63"/>
      <c r="IP122" s="63"/>
      <c r="IQ122" s="88"/>
      <c r="IR122" s="63"/>
      <c r="IS122" s="63"/>
      <c r="IT122" s="63"/>
      <c r="IU122" s="88"/>
      <c r="IV122" s="63"/>
      <c r="IW122" s="63"/>
      <c r="IX122" s="63"/>
      <c r="IY122" s="88"/>
      <c r="IZ122" s="63"/>
      <c r="JA122" s="63"/>
      <c r="JB122" s="63"/>
      <c r="JC122" s="88"/>
      <c r="JD122" s="63"/>
      <c r="JE122" s="63"/>
      <c r="JF122" s="63"/>
      <c r="JG122" s="88"/>
      <c r="JH122" s="63"/>
      <c r="JI122" s="63"/>
      <c r="JJ122" s="63"/>
      <c r="JK122" s="88"/>
      <c r="JL122" s="63"/>
      <c r="JM122" s="63"/>
      <c r="JN122" s="63"/>
      <c r="JO122" s="88"/>
      <c r="JP122" s="63"/>
      <c r="JQ122" s="63"/>
      <c r="JR122" s="63"/>
      <c r="JS122" s="88"/>
      <c r="JT122" s="63"/>
      <c r="JU122" s="63"/>
      <c r="JV122" s="63"/>
      <c r="JW122" s="63"/>
      <c r="JX122" s="63"/>
      <c r="JY122" s="63"/>
      <c r="JZ122" s="63"/>
      <c r="KA122" s="88"/>
      <c r="KB122" s="63"/>
      <c r="KC122" s="63"/>
      <c r="KD122" s="187"/>
      <c r="KE122" s="88"/>
      <c r="KF122" s="63"/>
      <c r="KG122" s="63"/>
      <c r="KH122" s="187"/>
      <c r="KI122" s="88"/>
      <c r="KJ122" s="63"/>
      <c r="KK122" s="63"/>
      <c r="KL122" s="187"/>
      <c r="KM122" s="88"/>
      <c r="KN122" s="63"/>
      <c r="KO122" s="63"/>
      <c r="KP122" s="187"/>
      <c r="KQ122" s="88"/>
      <c r="KR122" s="63"/>
      <c r="KS122" s="63"/>
      <c r="KT122" s="187"/>
      <c r="KU122" s="88"/>
      <c r="KV122" s="63"/>
      <c r="KW122" s="63"/>
      <c r="KX122" s="187"/>
      <c r="KY122" s="88"/>
      <c r="KZ122" s="63"/>
      <c r="LA122" s="63"/>
      <c r="LB122" s="187"/>
      <c r="LC122" s="88"/>
      <c r="LD122" s="63"/>
      <c r="LE122" s="63"/>
      <c r="LF122" s="187"/>
      <c r="LG122" s="88"/>
      <c r="LH122" s="63"/>
      <c r="LI122" s="63"/>
      <c r="LJ122" s="187"/>
      <c r="LK122" s="88"/>
      <c r="LL122" s="63"/>
      <c r="LM122" s="63"/>
      <c r="LN122" s="187"/>
      <c r="LO122" s="88"/>
      <c r="LP122" s="63"/>
      <c r="LQ122" s="63"/>
      <c r="LR122" s="187"/>
      <c r="LS122" s="88"/>
      <c r="LT122" s="63"/>
      <c r="LU122" s="63"/>
      <c r="LV122" s="187"/>
      <c r="LW122" s="88"/>
      <c r="LX122" s="63"/>
      <c r="LY122" s="63"/>
      <c r="LZ122" s="187"/>
      <c r="MA122" s="88"/>
      <c r="MB122" s="63"/>
      <c r="MC122" s="63"/>
      <c r="MD122" s="187"/>
      <c r="ME122" s="88"/>
      <c r="MF122" s="63"/>
      <c r="MG122" s="63"/>
      <c r="MH122" s="187"/>
      <c r="MI122" s="88"/>
      <c r="MJ122" s="63"/>
      <c r="MK122" s="63"/>
      <c r="ML122" s="187"/>
      <c r="MM122" s="88"/>
      <c r="MN122" s="63"/>
      <c r="MO122" s="63"/>
      <c r="MP122" s="187"/>
      <c r="MQ122" s="88"/>
      <c r="MR122" s="63"/>
      <c r="MS122" s="63"/>
      <c r="MT122" s="187"/>
      <c r="MU122" s="88"/>
      <c r="MV122" s="63"/>
      <c r="MW122" s="63"/>
      <c r="MX122" s="187"/>
      <c r="MY122" s="88"/>
      <c r="MZ122" s="63"/>
      <c r="NA122" s="63"/>
      <c r="NB122" s="187"/>
      <c r="NC122" s="88"/>
      <c r="ND122" s="63"/>
      <c r="NE122" s="63"/>
      <c r="NF122" s="187"/>
      <c r="NG122" s="88"/>
      <c r="NH122" s="63"/>
      <c r="NI122" s="63"/>
      <c r="NJ122" s="187"/>
      <c r="NK122" s="88"/>
      <c r="NL122" s="63"/>
      <c r="NM122" s="63"/>
      <c r="NN122" s="187"/>
      <c r="NO122" s="88"/>
      <c r="NP122" s="63"/>
      <c r="NQ122" s="63"/>
      <c r="NR122" s="187"/>
      <c r="NS122" s="88"/>
      <c r="NT122" s="63"/>
      <c r="NU122" s="63"/>
      <c r="NV122" s="187"/>
      <c r="NW122" s="88"/>
      <c r="NX122" s="63"/>
      <c r="NY122" s="63"/>
      <c r="NZ122" s="187"/>
      <c r="OA122" s="88"/>
      <c r="OB122" s="63"/>
      <c r="OC122" s="63"/>
      <c r="OD122" s="63"/>
      <c r="OE122" s="88"/>
      <c r="OF122" s="63"/>
      <c r="OG122" s="63"/>
      <c r="OH122" s="63"/>
      <c r="OI122" s="88"/>
      <c r="OJ122" s="63"/>
      <c r="OK122" s="63"/>
      <c r="OL122" s="63"/>
      <c r="OM122" s="88"/>
      <c r="ON122" s="63"/>
      <c r="OO122" s="63"/>
      <c r="OP122" s="63"/>
      <c r="OQ122" s="198"/>
      <c r="OR122" s="63"/>
      <c r="OS122" s="63"/>
      <c r="OT122" s="63"/>
      <c r="OU122" s="88"/>
      <c r="OV122" s="63"/>
      <c r="OW122" s="63"/>
      <c r="OX122" s="63"/>
      <c r="OY122" s="198"/>
      <c r="OZ122" s="63"/>
      <c r="PA122" s="63"/>
      <c r="PB122" s="63"/>
      <c r="PC122" s="88"/>
      <c r="PD122" s="63"/>
      <c r="PE122" s="63"/>
      <c r="PF122" s="63"/>
      <c r="PG122" s="198"/>
      <c r="PH122" s="63"/>
      <c r="PI122" s="63"/>
      <c r="PJ122" s="63"/>
      <c r="PK122" s="88"/>
      <c r="PL122" s="63"/>
      <c r="PM122" s="63"/>
      <c r="PN122" s="63"/>
      <c r="PO122" s="198"/>
      <c r="PP122" s="63"/>
      <c r="PQ122" s="63"/>
      <c r="PR122" s="63"/>
      <c r="PS122" s="88"/>
      <c r="PT122" s="63"/>
      <c r="PU122" s="63"/>
      <c r="PV122" s="63"/>
      <c r="PW122" s="198"/>
      <c r="PX122" s="63"/>
      <c r="PY122" s="63"/>
      <c r="PZ122" s="63"/>
      <c r="QA122" s="88"/>
      <c r="QB122" s="63"/>
      <c r="QC122" s="63"/>
      <c r="QD122" s="63"/>
      <c r="QE122" s="198"/>
      <c r="QF122" s="63"/>
      <c r="QG122" s="63"/>
      <c r="QH122" s="63"/>
      <c r="QI122" s="88"/>
      <c r="QJ122" s="63"/>
      <c r="QK122" s="63"/>
      <c r="QL122" s="63"/>
      <c r="QM122" s="198"/>
      <c r="QN122" s="63"/>
      <c r="QO122" s="63"/>
      <c r="QP122" s="63"/>
      <c r="QQ122" s="198"/>
      <c r="QR122" s="63"/>
      <c r="QS122" s="63"/>
      <c r="QT122" s="63"/>
      <c r="QU122" s="198"/>
      <c r="QV122" s="63"/>
      <c r="QW122" s="63"/>
      <c r="QX122" s="63"/>
      <c r="QY122" s="198"/>
      <c r="QZ122" s="63"/>
      <c r="RA122" s="63"/>
      <c r="RB122" s="63"/>
      <c r="RC122" s="88"/>
      <c r="RD122" s="63"/>
      <c r="RE122" s="63"/>
      <c r="RF122" s="63"/>
      <c r="RG122" s="198"/>
      <c r="RH122" s="63"/>
      <c r="RI122" s="63"/>
      <c r="RJ122" s="63"/>
      <c r="RK122" s="88"/>
      <c r="RL122" s="63"/>
      <c r="RM122" s="63"/>
      <c r="RN122" s="63"/>
      <c r="RO122" s="198"/>
      <c r="RP122" s="63"/>
      <c r="RQ122" s="63"/>
      <c r="RR122" s="63"/>
      <c r="RS122" s="198"/>
      <c r="RT122" s="63"/>
      <c r="RU122" s="63"/>
      <c r="RV122" s="63"/>
      <c r="RW122" s="63"/>
      <c r="RX122" s="63"/>
      <c r="RY122" s="63"/>
      <c r="RZ122" s="63"/>
      <c r="SA122" s="88"/>
      <c r="SB122" s="63"/>
      <c r="SC122" s="63"/>
      <c r="SD122" s="63"/>
      <c r="SE122" s="198"/>
      <c r="SF122" s="63"/>
      <c r="SG122" s="63"/>
      <c r="SH122" s="63"/>
      <c r="SI122" s="198"/>
      <c r="SJ122" s="63"/>
      <c r="SK122" s="63"/>
      <c r="SL122" s="63"/>
      <c r="SM122" s="198"/>
      <c r="SN122" s="63"/>
      <c r="SO122" s="63"/>
      <c r="SP122" s="63"/>
      <c r="SQ122" s="198"/>
      <c r="SR122" s="63"/>
      <c r="SS122" s="63"/>
      <c r="ST122" s="63"/>
      <c r="SU122" s="198"/>
      <c r="SV122" s="63"/>
      <c r="SW122" s="63"/>
      <c r="SX122" s="63"/>
      <c r="SY122" s="198"/>
      <c r="SZ122" s="63"/>
      <c r="TA122" s="63"/>
      <c r="TB122" s="198"/>
      <c r="TC122" s="198"/>
      <c r="TD122" s="63"/>
      <c r="TE122" s="63"/>
      <c r="TF122" s="63"/>
      <c r="TG122" s="198"/>
      <c r="TH122" s="63"/>
      <c r="TI122" s="63"/>
      <c r="TJ122" s="89"/>
      <c r="TK122" s="198"/>
      <c r="TL122" s="63"/>
      <c r="TM122" s="63"/>
      <c r="TN122" s="89"/>
      <c r="TO122" s="198"/>
      <c r="TP122" s="63"/>
      <c r="TQ122" s="63"/>
      <c r="TR122" s="89"/>
      <c r="TS122" s="267"/>
      <c r="TT122" s="267"/>
      <c r="TU122" s="267"/>
      <c r="TV122" s="267"/>
      <c r="TW122" s="267"/>
      <c r="TX122" s="267"/>
      <c r="TY122" s="267"/>
    </row>
    <row r="123" spans="1:546" s="48" customFormat="1" outlineLevel="1" x14ac:dyDescent="0.2">
      <c r="A123" s="99" t="s">
        <v>483</v>
      </c>
      <c r="B123" s="100" t="s">
        <v>484</v>
      </c>
      <c r="C123" s="86">
        <f t="shared" ref="C123:AT123" si="2928">C124</f>
        <v>6100</v>
      </c>
      <c r="D123" s="61">
        <f t="shared" si="2928"/>
        <v>6200</v>
      </c>
      <c r="E123" s="185">
        <f t="shared" si="2928"/>
        <v>4449.45</v>
      </c>
      <c r="F123" s="185">
        <f t="shared" si="2928"/>
        <v>4471.05</v>
      </c>
      <c r="G123" s="86">
        <f t="shared" si="2928"/>
        <v>0</v>
      </c>
      <c r="H123" s="61">
        <f t="shared" si="2928"/>
        <v>0</v>
      </c>
      <c r="I123" s="61">
        <f t="shared" si="2928"/>
        <v>0</v>
      </c>
      <c r="J123" s="61">
        <f t="shared" si="2928"/>
        <v>0</v>
      </c>
      <c r="K123" s="86">
        <f t="shared" si="2928"/>
        <v>0</v>
      </c>
      <c r="L123" s="61">
        <f t="shared" si="2928"/>
        <v>0</v>
      </c>
      <c r="M123" s="61">
        <f t="shared" si="2928"/>
        <v>0</v>
      </c>
      <c r="N123" s="61">
        <f t="shared" si="2928"/>
        <v>0</v>
      </c>
      <c r="O123" s="86">
        <f t="shared" si="2928"/>
        <v>0</v>
      </c>
      <c r="P123" s="61">
        <f t="shared" si="2928"/>
        <v>0</v>
      </c>
      <c r="Q123" s="61">
        <f t="shared" si="2928"/>
        <v>0</v>
      </c>
      <c r="R123" s="61">
        <f t="shared" si="2928"/>
        <v>0</v>
      </c>
      <c r="S123" s="86">
        <f t="shared" si="2928"/>
        <v>0</v>
      </c>
      <c r="T123" s="61">
        <f t="shared" si="2928"/>
        <v>0</v>
      </c>
      <c r="U123" s="61">
        <f t="shared" si="2928"/>
        <v>0</v>
      </c>
      <c r="V123" s="61">
        <f t="shared" si="2928"/>
        <v>0</v>
      </c>
      <c r="W123" s="86">
        <f t="shared" si="2928"/>
        <v>0</v>
      </c>
      <c r="X123" s="61">
        <f t="shared" si="2928"/>
        <v>0</v>
      </c>
      <c r="Y123" s="61">
        <f t="shared" si="2928"/>
        <v>0</v>
      </c>
      <c r="Z123" s="61">
        <f t="shared" si="2928"/>
        <v>0</v>
      </c>
      <c r="AA123" s="86">
        <f t="shared" si="2928"/>
        <v>0</v>
      </c>
      <c r="AB123" s="61">
        <f t="shared" si="2928"/>
        <v>0</v>
      </c>
      <c r="AC123" s="61">
        <f t="shared" si="2928"/>
        <v>0</v>
      </c>
      <c r="AD123" s="61">
        <f t="shared" si="2928"/>
        <v>0</v>
      </c>
      <c r="AE123" s="86">
        <f t="shared" si="2928"/>
        <v>0</v>
      </c>
      <c r="AF123" s="61">
        <f t="shared" si="2928"/>
        <v>0</v>
      </c>
      <c r="AG123" s="61">
        <f t="shared" si="2928"/>
        <v>0</v>
      </c>
      <c r="AH123" s="61">
        <f t="shared" si="2928"/>
        <v>0</v>
      </c>
      <c r="AI123" s="86">
        <f t="shared" si="2928"/>
        <v>0</v>
      </c>
      <c r="AJ123" s="61">
        <f t="shared" si="2928"/>
        <v>0</v>
      </c>
      <c r="AK123" s="61">
        <f t="shared" si="2928"/>
        <v>0</v>
      </c>
      <c r="AL123" s="61">
        <f t="shared" si="2928"/>
        <v>0</v>
      </c>
      <c r="AM123" s="86">
        <f t="shared" si="2928"/>
        <v>0</v>
      </c>
      <c r="AN123" s="61">
        <f t="shared" si="2928"/>
        <v>0</v>
      </c>
      <c r="AO123" s="61">
        <f t="shared" si="2928"/>
        <v>0</v>
      </c>
      <c r="AP123" s="61">
        <f t="shared" si="2928"/>
        <v>0</v>
      </c>
      <c r="AQ123" s="86">
        <f t="shared" si="2928"/>
        <v>0</v>
      </c>
      <c r="AR123" s="61">
        <f t="shared" si="2928"/>
        <v>0</v>
      </c>
      <c r="AS123" s="61">
        <f t="shared" si="2928"/>
        <v>0</v>
      </c>
      <c r="AT123" s="61">
        <f t="shared" si="2928"/>
        <v>0</v>
      </c>
      <c r="AU123" s="86">
        <f t="shared" ref="AU123:BN123" si="2929">AU124</f>
        <v>0</v>
      </c>
      <c r="AV123" s="61">
        <f t="shared" si="2929"/>
        <v>0</v>
      </c>
      <c r="AW123" s="61">
        <f t="shared" si="2929"/>
        <v>0</v>
      </c>
      <c r="AX123" s="61">
        <f t="shared" si="2929"/>
        <v>0</v>
      </c>
      <c r="AY123" s="86">
        <f t="shared" si="2929"/>
        <v>0</v>
      </c>
      <c r="AZ123" s="61">
        <f t="shared" si="2929"/>
        <v>0</v>
      </c>
      <c r="BA123" s="61">
        <f t="shared" si="2929"/>
        <v>0</v>
      </c>
      <c r="BB123" s="61">
        <f t="shared" si="2929"/>
        <v>0</v>
      </c>
      <c r="BC123" s="86">
        <f t="shared" si="2929"/>
        <v>0</v>
      </c>
      <c r="BD123" s="61">
        <f t="shared" si="2929"/>
        <v>0</v>
      </c>
      <c r="BE123" s="61">
        <f t="shared" si="2929"/>
        <v>0</v>
      </c>
      <c r="BF123" s="61">
        <f t="shared" si="2929"/>
        <v>0</v>
      </c>
      <c r="BG123" s="86">
        <f t="shared" si="2929"/>
        <v>0</v>
      </c>
      <c r="BH123" s="61">
        <f t="shared" si="2929"/>
        <v>0</v>
      </c>
      <c r="BI123" s="61">
        <f t="shared" si="2929"/>
        <v>0</v>
      </c>
      <c r="BJ123" s="61">
        <f t="shared" si="2929"/>
        <v>0</v>
      </c>
      <c r="BK123" s="86">
        <f t="shared" si="2929"/>
        <v>0</v>
      </c>
      <c r="BL123" s="61">
        <f t="shared" si="2929"/>
        <v>0</v>
      </c>
      <c r="BM123" s="61">
        <f t="shared" si="2929"/>
        <v>0</v>
      </c>
      <c r="BN123" s="61">
        <f t="shared" si="2929"/>
        <v>0</v>
      </c>
      <c r="BO123" s="86">
        <f t="shared" ref="BO123:CI123" si="2930">BO124</f>
        <v>0</v>
      </c>
      <c r="BP123" s="61">
        <f t="shared" si="2930"/>
        <v>0</v>
      </c>
      <c r="BQ123" s="61">
        <f t="shared" si="2930"/>
        <v>0</v>
      </c>
      <c r="BR123" s="61">
        <f t="shared" si="2930"/>
        <v>0</v>
      </c>
      <c r="BS123" s="86">
        <f t="shared" si="2930"/>
        <v>0</v>
      </c>
      <c r="BT123" s="61">
        <f t="shared" si="2930"/>
        <v>0</v>
      </c>
      <c r="BU123" s="61">
        <f t="shared" si="2930"/>
        <v>0</v>
      </c>
      <c r="BV123" s="61">
        <f t="shared" si="2930"/>
        <v>0</v>
      </c>
      <c r="BW123" s="86">
        <f t="shared" si="2930"/>
        <v>0</v>
      </c>
      <c r="BX123" s="61">
        <f t="shared" si="2930"/>
        <v>0</v>
      </c>
      <c r="BY123" s="61">
        <f t="shared" si="2930"/>
        <v>0</v>
      </c>
      <c r="BZ123" s="61">
        <f t="shared" si="2930"/>
        <v>0</v>
      </c>
      <c r="CA123" s="86">
        <f>CA124</f>
        <v>0</v>
      </c>
      <c r="CB123" s="61">
        <f>CB124</f>
        <v>0</v>
      </c>
      <c r="CC123" s="61">
        <f>CC124</f>
        <v>0</v>
      </c>
      <c r="CD123" s="61">
        <f>CD124</f>
        <v>0</v>
      </c>
      <c r="CE123" s="86">
        <f t="shared" si="2930"/>
        <v>0</v>
      </c>
      <c r="CF123" s="61">
        <f t="shared" si="2930"/>
        <v>0</v>
      </c>
      <c r="CG123" s="61">
        <f t="shared" si="2930"/>
        <v>0</v>
      </c>
      <c r="CH123" s="61">
        <f t="shared" si="2930"/>
        <v>0</v>
      </c>
      <c r="CI123" s="86">
        <f t="shared" si="2930"/>
        <v>0</v>
      </c>
      <c r="CJ123" s="61">
        <f t="shared" ref="CJ123:DN123" si="2931">CJ124</f>
        <v>0</v>
      </c>
      <c r="CK123" s="61">
        <f t="shared" si="2931"/>
        <v>0</v>
      </c>
      <c r="CL123" s="61">
        <f t="shared" si="2931"/>
        <v>0</v>
      </c>
      <c r="CM123" s="86">
        <f t="shared" si="2931"/>
        <v>0</v>
      </c>
      <c r="CN123" s="61">
        <f t="shared" si="2931"/>
        <v>0</v>
      </c>
      <c r="CO123" s="61">
        <f t="shared" si="2931"/>
        <v>0</v>
      </c>
      <c r="CP123" s="61">
        <f t="shared" si="2931"/>
        <v>0</v>
      </c>
      <c r="CQ123" s="86">
        <f>CQ124</f>
        <v>0</v>
      </c>
      <c r="CR123" s="61">
        <f t="shared" si="2931"/>
        <v>0</v>
      </c>
      <c r="CS123" s="61">
        <f t="shared" si="2931"/>
        <v>0</v>
      </c>
      <c r="CT123" s="61">
        <f t="shared" si="2931"/>
        <v>0</v>
      </c>
      <c r="CU123" s="86">
        <f t="shared" si="2931"/>
        <v>0</v>
      </c>
      <c r="CV123" s="61">
        <f t="shared" si="2931"/>
        <v>0</v>
      </c>
      <c r="CW123" s="61">
        <f t="shared" si="2931"/>
        <v>0</v>
      </c>
      <c r="CX123" s="61">
        <f t="shared" si="2931"/>
        <v>0</v>
      </c>
      <c r="CY123" s="86">
        <f t="shared" si="2931"/>
        <v>0</v>
      </c>
      <c r="CZ123" s="61">
        <f t="shared" si="2931"/>
        <v>0</v>
      </c>
      <c r="DA123" s="61">
        <f t="shared" si="2931"/>
        <v>0</v>
      </c>
      <c r="DB123" s="61">
        <f t="shared" si="2931"/>
        <v>0</v>
      </c>
      <c r="DC123" s="86">
        <f t="shared" si="2931"/>
        <v>0</v>
      </c>
      <c r="DD123" s="61">
        <f t="shared" si="2931"/>
        <v>0</v>
      </c>
      <c r="DE123" s="61">
        <f t="shared" si="2931"/>
        <v>0</v>
      </c>
      <c r="DF123" s="61">
        <f t="shared" si="2931"/>
        <v>0</v>
      </c>
      <c r="DG123" s="86">
        <f>DG124</f>
        <v>0</v>
      </c>
      <c r="DH123" s="61">
        <f>DH124</f>
        <v>0</v>
      </c>
      <c r="DI123" s="61">
        <f>DI124</f>
        <v>0</v>
      </c>
      <c r="DJ123" s="61">
        <f>DJ124</f>
        <v>0</v>
      </c>
      <c r="DK123" s="86">
        <f t="shared" si="2931"/>
        <v>0</v>
      </c>
      <c r="DL123" s="61">
        <f t="shared" si="2931"/>
        <v>0</v>
      </c>
      <c r="DM123" s="61">
        <f t="shared" si="2931"/>
        <v>0</v>
      </c>
      <c r="DN123" s="61">
        <f t="shared" si="2931"/>
        <v>0</v>
      </c>
      <c r="DO123" s="86">
        <f t="shared" ref="DO123:DZ123" si="2932">DO124</f>
        <v>0</v>
      </c>
      <c r="DP123" s="61">
        <f t="shared" si="2932"/>
        <v>0</v>
      </c>
      <c r="DQ123" s="61">
        <f t="shared" si="2932"/>
        <v>0</v>
      </c>
      <c r="DR123" s="61">
        <f t="shared" si="2932"/>
        <v>0</v>
      </c>
      <c r="DS123" s="86">
        <f t="shared" si="2932"/>
        <v>0</v>
      </c>
      <c r="DT123" s="61">
        <f t="shared" si="2932"/>
        <v>0</v>
      </c>
      <c r="DU123" s="61">
        <f t="shared" si="2932"/>
        <v>0</v>
      </c>
      <c r="DV123" s="61">
        <f t="shared" si="2932"/>
        <v>0</v>
      </c>
      <c r="DW123" s="86">
        <f t="shared" si="2932"/>
        <v>0</v>
      </c>
      <c r="DX123" s="61">
        <f t="shared" si="2932"/>
        <v>0</v>
      </c>
      <c r="DY123" s="61">
        <f t="shared" si="2932"/>
        <v>0</v>
      </c>
      <c r="DZ123" s="61">
        <f t="shared" si="2932"/>
        <v>0</v>
      </c>
      <c r="EA123" s="86">
        <f t="shared" ref="EA123:FT123" si="2933">EA124</f>
        <v>0</v>
      </c>
      <c r="EB123" s="61">
        <f t="shared" si="2933"/>
        <v>0</v>
      </c>
      <c r="EC123" s="61">
        <f t="shared" si="2933"/>
        <v>0</v>
      </c>
      <c r="ED123" s="61">
        <f t="shared" si="2933"/>
        <v>0</v>
      </c>
      <c r="EE123" s="86">
        <f t="shared" si="2933"/>
        <v>0</v>
      </c>
      <c r="EF123" s="61">
        <f t="shared" si="2933"/>
        <v>0</v>
      </c>
      <c r="EG123" s="61">
        <f t="shared" si="2933"/>
        <v>0</v>
      </c>
      <c r="EH123" s="61">
        <f t="shared" si="2933"/>
        <v>0</v>
      </c>
      <c r="EI123" s="86">
        <f t="shared" ref="EI123:EP123" si="2934">EI124</f>
        <v>5500</v>
      </c>
      <c r="EJ123" s="61">
        <f t="shared" si="2934"/>
        <v>4900</v>
      </c>
      <c r="EK123" s="61">
        <f t="shared" si="2934"/>
        <v>4449.45</v>
      </c>
      <c r="EL123" s="61">
        <f t="shared" si="2934"/>
        <v>4471.05</v>
      </c>
      <c r="EM123" s="86">
        <f t="shared" si="2934"/>
        <v>0</v>
      </c>
      <c r="EN123" s="61">
        <f t="shared" si="2934"/>
        <v>0</v>
      </c>
      <c r="EO123" s="61">
        <f t="shared" si="2934"/>
        <v>0</v>
      </c>
      <c r="EP123" s="61">
        <f t="shared" si="2934"/>
        <v>0</v>
      </c>
      <c r="EQ123" s="86">
        <f t="shared" si="2933"/>
        <v>0</v>
      </c>
      <c r="ER123" s="61">
        <f t="shared" si="2933"/>
        <v>0</v>
      </c>
      <c r="ES123" s="61">
        <f t="shared" si="2933"/>
        <v>0</v>
      </c>
      <c r="ET123" s="61">
        <f t="shared" si="2933"/>
        <v>0</v>
      </c>
      <c r="EU123" s="86">
        <f>EU124</f>
        <v>0</v>
      </c>
      <c r="EV123" s="61">
        <f>EV124</f>
        <v>0</v>
      </c>
      <c r="EW123" s="61">
        <f>EW124</f>
        <v>0</v>
      </c>
      <c r="EX123" s="61">
        <f>EX124</f>
        <v>0</v>
      </c>
      <c r="EY123" s="86">
        <f t="shared" si="2933"/>
        <v>0</v>
      </c>
      <c r="EZ123" s="61">
        <f t="shared" si="2933"/>
        <v>0</v>
      </c>
      <c r="FA123" s="61">
        <f t="shared" si="2933"/>
        <v>0</v>
      </c>
      <c r="FB123" s="61">
        <f t="shared" si="2933"/>
        <v>0</v>
      </c>
      <c r="FC123" s="86">
        <f t="shared" si="2933"/>
        <v>0</v>
      </c>
      <c r="FD123" s="61">
        <f t="shared" si="2933"/>
        <v>0</v>
      </c>
      <c r="FE123" s="61">
        <f t="shared" si="2933"/>
        <v>0</v>
      </c>
      <c r="FF123" s="61">
        <f t="shared" si="2933"/>
        <v>0</v>
      </c>
      <c r="FG123" s="86">
        <f t="shared" ref="FG123:FN123" si="2935">FG124</f>
        <v>0</v>
      </c>
      <c r="FH123" s="61">
        <f t="shared" si="2935"/>
        <v>0</v>
      </c>
      <c r="FI123" s="61">
        <f t="shared" si="2935"/>
        <v>0</v>
      </c>
      <c r="FJ123" s="61">
        <f t="shared" si="2935"/>
        <v>0</v>
      </c>
      <c r="FK123" s="86">
        <f t="shared" si="2935"/>
        <v>0</v>
      </c>
      <c r="FL123" s="61">
        <f t="shared" si="2935"/>
        <v>0</v>
      </c>
      <c r="FM123" s="61">
        <f t="shared" si="2935"/>
        <v>0</v>
      </c>
      <c r="FN123" s="61">
        <f t="shared" si="2935"/>
        <v>0</v>
      </c>
      <c r="FO123" s="86">
        <f t="shared" si="2933"/>
        <v>0</v>
      </c>
      <c r="FP123" s="61">
        <f t="shared" si="2933"/>
        <v>0</v>
      </c>
      <c r="FQ123" s="61">
        <f t="shared" ref="FQ123:HJ123" si="2936">FQ124</f>
        <v>0</v>
      </c>
      <c r="FR123" s="61">
        <f t="shared" si="2936"/>
        <v>0</v>
      </c>
      <c r="FS123" s="197">
        <f t="shared" si="2933"/>
        <v>0</v>
      </c>
      <c r="FT123" s="61">
        <f t="shared" si="2933"/>
        <v>0</v>
      </c>
      <c r="FU123" s="61">
        <f t="shared" si="2936"/>
        <v>0</v>
      </c>
      <c r="FV123" s="185">
        <f t="shared" si="2936"/>
        <v>0</v>
      </c>
      <c r="FW123" s="86">
        <f t="shared" si="2936"/>
        <v>0</v>
      </c>
      <c r="FX123" s="61">
        <f t="shared" si="2936"/>
        <v>0</v>
      </c>
      <c r="FY123" s="61">
        <f t="shared" si="2936"/>
        <v>0</v>
      </c>
      <c r="FZ123" s="185">
        <f t="shared" si="2936"/>
        <v>0</v>
      </c>
      <c r="GA123" s="86">
        <f t="shared" si="2936"/>
        <v>0</v>
      </c>
      <c r="GB123" s="61">
        <f t="shared" si="2936"/>
        <v>700</v>
      </c>
      <c r="GC123" s="61">
        <f t="shared" si="2936"/>
        <v>0</v>
      </c>
      <c r="GD123" s="185">
        <f t="shared" si="2936"/>
        <v>0</v>
      </c>
      <c r="GE123" s="86">
        <f t="shared" si="2936"/>
        <v>0</v>
      </c>
      <c r="GF123" s="61">
        <f t="shared" si="2936"/>
        <v>0</v>
      </c>
      <c r="GG123" s="61">
        <f t="shared" si="2936"/>
        <v>0</v>
      </c>
      <c r="GH123" s="185">
        <f t="shared" si="2936"/>
        <v>0</v>
      </c>
      <c r="GI123" s="86">
        <f>GI124</f>
        <v>0</v>
      </c>
      <c r="GJ123" s="61">
        <f t="shared" si="2936"/>
        <v>0</v>
      </c>
      <c r="GK123" s="61">
        <f t="shared" si="2936"/>
        <v>0</v>
      </c>
      <c r="GL123" s="185">
        <f t="shared" si="2936"/>
        <v>0</v>
      </c>
      <c r="GM123" s="86">
        <f t="shared" si="2936"/>
        <v>0</v>
      </c>
      <c r="GN123" s="61">
        <f t="shared" si="2936"/>
        <v>0</v>
      </c>
      <c r="GO123" s="61">
        <f t="shared" si="2936"/>
        <v>0</v>
      </c>
      <c r="GP123" s="61">
        <f t="shared" si="2936"/>
        <v>0</v>
      </c>
      <c r="GQ123" s="86">
        <f t="shared" si="2936"/>
        <v>0</v>
      </c>
      <c r="GR123" s="61">
        <f t="shared" si="2936"/>
        <v>0</v>
      </c>
      <c r="GS123" s="61">
        <f t="shared" si="2936"/>
        <v>0</v>
      </c>
      <c r="GT123" s="61">
        <f t="shared" si="2936"/>
        <v>0</v>
      </c>
      <c r="GU123" s="86">
        <f t="shared" ref="GU123" si="2937">GU124</f>
        <v>0</v>
      </c>
      <c r="GV123" s="61">
        <f t="shared" ref="GV123" si="2938">GV124</f>
        <v>0</v>
      </c>
      <c r="GW123" s="61">
        <f t="shared" ref="GW123:GX123" si="2939">GW124</f>
        <v>0</v>
      </c>
      <c r="GX123" s="61">
        <f t="shared" si="2939"/>
        <v>0</v>
      </c>
      <c r="GY123" s="86">
        <f t="shared" ref="GY123" si="2940">GY124</f>
        <v>0</v>
      </c>
      <c r="GZ123" s="61">
        <f t="shared" ref="GZ123" si="2941">GZ124</f>
        <v>0</v>
      </c>
      <c r="HA123" s="61">
        <f t="shared" ref="HA123:HB123" si="2942">HA124</f>
        <v>0</v>
      </c>
      <c r="HB123" s="61">
        <f t="shared" si="2942"/>
        <v>0</v>
      </c>
      <c r="HC123" s="86">
        <f t="shared" ref="HC123" si="2943">HC124</f>
        <v>0</v>
      </c>
      <c r="HD123" s="61">
        <f t="shared" ref="HD123" si="2944">HD124</f>
        <v>0</v>
      </c>
      <c r="HE123" s="61">
        <f t="shared" ref="HE123:HF123" si="2945">HE124</f>
        <v>0</v>
      </c>
      <c r="HF123" s="61">
        <f t="shared" si="2945"/>
        <v>0</v>
      </c>
      <c r="HG123" s="86">
        <f t="shared" si="2936"/>
        <v>0</v>
      </c>
      <c r="HH123" s="61">
        <f t="shared" si="2936"/>
        <v>0</v>
      </c>
      <c r="HI123" s="61">
        <f t="shared" si="2936"/>
        <v>0</v>
      </c>
      <c r="HJ123" s="61">
        <f t="shared" si="2936"/>
        <v>0</v>
      </c>
      <c r="HK123" s="86">
        <f t="shared" ref="HK123" si="2946">HK124</f>
        <v>0</v>
      </c>
      <c r="HL123" s="61">
        <f t="shared" ref="HL123" si="2947">HL124</f>
        <v>0</v>
      </c>
      <c r="HM123" s="61">
        <f t="shared" ref="HM123:HN123" si="2948">HM124</f>
        <v>0</v>
      </c>
      <c r="HN123" s="61">
        <f t="shared" si="2948"/>
        <v>0</v>
      </c>
      <c r="HO123" s="86">
        <f t="shared" ref="HO123" si="2949">HO124</f>
        <v>0</v>
      </c>
      <c r="HP123" s="61">
        <f t="shared" ref="HP123" si="2950">HP124</f>
        <v>0</v>
      </c>
      <c r="HQ123" s="61">
        <f t="shared" ref="HQ123:HR123" si="2951">HQ124</f>
        <v>0</v>
      </c>
      <c r="HR123" s="61">
        <f t="shared" si="2951"/>
        <v>0</v>
      </c>
      <c r="HS123" s="86">
        <f t="shared" ref="HS123" si="2952">HS124</f>
        <v>0</v>
      </c>
      <c r="HT123" s="61">
        <f t="shared" ref="HT123" si="2953">HT124</f>
        <v>0</v>
      </c>
      <c r="HU123" s="61">
        <f t="shared" ref="HU123:HV123" si="2954">HU124</f>
        <v>0</v>
      </c>
      <c r="HV123" s="61">
        <f t="shared" si="2954"/>
        <v>0</v>
      </c>
      <c r="HW123" s="86">
        <f t="shared" ref="HW123" si="2955">HW124</f>
        <v>0</v>
      </c>
      <c r="HX123" s="61">
        <f t="shared" ref="HX123" si="2956">HX124</f>
        <v>0</v>
      </c>
      <c r="HY123" s="61">
        <f t="shared" ref="HY123:HZ123" si="2957">HY124</f>
        <v>0</v>
      </c>
      <c r="HZ123" s="61">
        <f t="shared" si="2957"/>
        <v>0</v>
      </c>
      <c r="IA123" s="86">
        <f t="shared" ref="IA123" si="2958">IA124</f>
        <v>0</v>
      </c>
      <c r="IB123" s="61">
        <f t="shared" ref="IB123" si="2959">IB124</f>
        <v>0</v>
      </c>
      <c r="IC123" s="61">
        <f t="shared" ref="IC123:ID123" si="2960">IC124</f>
        <v>0</v>
      </c>
      <c r="ID123" s="61">
        <f t="shared" si="2960"/>
        <v>0</v>
      </c>
      <c r="IE123" s="307">
        <f t="shared" ref="IE123" si="2961">IE124</f>
        <v>0</v>
      </c>
      <c r="IF123" s="300">
        <f t="shared" ref="IF123" si="2962">IF124</f>
        <v>0</v>
      </c>
      <c r="IG123" s="300">
        <f t="shared" ref="IG123:IH123" si="2963">IG124</f>
        <v>0</v>
      </c>
      <c r="IH123" s="300">
        <f t="shared" si="2963"/>
        <v>0</v>
      </c>
      <c r="II123" s="86">
        <f>II124</f>
        <v>0</v>
      </c>
      <c r="IJ123" s="61">
        <f t="shared" ref="IJ123" si="2964">IJ124</f>
        <v>0</v>
      </c>
      <c r="IK123" s="61">
        <f t="shared" ref="IK123:IL123" si="2965">IK124</f>
        <v>0</v>
      </c>
      <c r="IL123" s="61">
        <f t="shared" si="2965"/>
        <v>0</v>
      </c>
      <c r="IM123" s="86">
        <f>IM124</f>
        <v>0</v>
      </c>
      <c r="IN123" s="61">
        <f t="shared" ref="IN123" si="2966">IN124</f>
        <v>0</v>
      </c>
      <c r="IO123" s="61">
        <f t="shared" ref="IO123:IP123" si="2967">IO124</f>
        <v>0</v>
      </c>
      <c r="IP123" s="61">
        <f t="shared" si="2967"/>
        <v>0</v>
      </c>
      <c r="IQ123" s="86">
        <f t="shared" ref="IQ123" si="2968">IQ124</f>
        <v>0</v>
      </c>
      <c r="IR123" s="61">
        <f t="shared" ref="IR123" si="2969">IR124</f>
        <v>0</v>
      </c>
      <c r="IS123" s="61">
        <f t="shared" ref="IS123:IT123" si="2970">IS124</f>
        <v>0</v>
      </c>
      <c r="IT123" s="61">
        <f t="shared" si="2970"/>
        <v>0</v>
      </c>
      <c r="IU123" s="307">
        <f t="shared" ref="IU123" si="2971">IU124</f>
        <v>0</v>
      </c>
      <c r="IV123" s="300">
        <f t="shared" ref="IV123" si="2972">IV124</f>
        <v>0</v>
      </c>
      <c r="IW123" s="300">
        <f t="shared" ref="IW123:IX123" si="2973">IW124</f>
        <v>0</v>
      </c>
      <c r="IX123" s="300">
        <f t="shared" si="2973"/>
        <v>0</v>
      </c>
      <c r="IY123" s="86">
        <f t="shared" ref="IY123" si="2974">IY124</f>
        <v>0</v>
      </c>
      <c r="IZ123" s="61">
        <f t="shared" ref="IZ123" si="2975">IZ124</f>
        <v>0</v>
      </c>
      <c r="JA123" s="61">
        <f t="shared" ref="JA123:JB123" si="2976">JA124</f>
        <v>0</v>
      </c>
      <c r="JB123" s="61">
        <f t="shared" si="2976"/>
        <v>0</v>
      </c>
      <c r="JC123" s="86">
        <f t="shared" ref="JC123" si="2977">JC124</f>
        <v>0</v>
      </c>
      <c r="JD123" s="61">
        <f t="shared" ref="JD123" si="2978">JD124</f>
        <v>0</v>
      </c>
      <c r="JE123" s="61">
        <f t="shared" ref="JE123:JZ123" si="2979">JE124</f>
        <v>0</v>
      </c>
      <c r="JF123" s="61">
        <f t="shared" si="2979"/>
        <v>0</v>
      </c>
      <c r="JG123" s="86">
        <f t="shared" si="2979"/>
        <v>0</v>
      </c>
      <c r="JH123" s="61">
        <f t="shared" si="2979"/>
        <v>0</v>
      </c>
      <c r="JI123" s="61">
        <f t="shared" si="2979"/>
        <v>0</v>
      </c>
      <c r="JJ123" s="61">
        <f t="shared" si="2979"/>
        <v>0</v>
      </c>
      <c r="JK123" s="86">
        <f t="shared" si="2979"/>
        <v>0</v>
      </c>
      <c r="JL123" s="61">
        <f t="shared" si="2979"/>
        <v>0</v>
      </c>
      <c r="JM123" s="61">
        <f t="shared" si="2979"/>
        <v>0</v>
      </c>
      <c r="JN123" s="61">
        <f t="shared" si="2979"/>
        <v>0</v>
      </c>
      <c r="JO123" s="86">
        <f t="shared" si="2979"/>
        <v>0</v>
      </c>
      <c r="JP123" s="61">
        <f t="shared" si="2979"/>
        <v>0</v>
      </c>
      <c r="JQ123" s="61">
        <f t="shared" si="2979"/>
        <v>0</v>
      </c>
      <c r="JR123" s="61">
        <f t="shared" si="2979"/>
        <v>0</v>
      </c>
      <c r="JS123" s="86">
        <f t="shared" si="2979"/>
        <v>0</v>
      </c>
      <c r="JT123" s="61">
        <f t="shared" si="2979"/>
        <v>0</v>
      </c>
      <c r="JU123" s="61">
        <f t="shared" si="2979"/>
        <v>0</v>
      </c>
      <c r="JV123" s="61">
        <f t="shared" si="2979"/>
        <v>0</v>
      </c>
      <c r="JW123" s="61">
        <f t="shared" si="2979"/>
        <v>0</v>
      </c>
      <c r="JX123" s="61">
        <f t="shared" si="2979"/>
        <v>0</v>
      </c>
      <c r="JY123" s="61">
        <f t="shared" si="2979"/>
        <v>0</v>
      </c>
      <c r="JZ123" s="61">
        <f t="shared" si="2979"/>
        <v>0</v>
      </c>
      <c r="KA123" s="86">
        <f t="shared" ref="KA123:KX123" si="2980">KA124</f>
        <v>0</v>
      </c>
      <c r="KB123" s="61">
        <f t="shared" si="2980"/>
        <v>0</v>
      </c>
      <c r="KC123" s="61">
        <f t="shared" si="2980"/>
        <v>0</v>
      </c>
      <c r="KD123" s="185">
        <f t="shared" si="2980"/>
        <v>0</v>
      </c>
      <c r="KE123" s="86">
        <f t="shared" si="2980"/>
        <v>0</v>
      </c>
      <c r="KF123" s="61">
        <f t="shared" si="2980"/>
        <v>0</v>
      </c>
      <c r="KG123" s="61">
        <f t="shared" si="2980"/>
        <v>0</v>
      </c>
      <c r="KH123" s="185">
        <f t="shared" si="2980"/>
        <v>0</v>
      </c>
      <c r="KI123" s="86">
        <f t="shared" si="2980"/>
        <v>0</v>
      </c>
      <c r="KJ123" s="61">
        <f t="shared" si="2980"/>
        <v>0</v>
      </c>
      <c r="KK123" s="61">
        <f t="shared" si="2980"/>
        <v>0</v>
      </c>
      <c r="KL123" s="185">
        <f t="shared" si="2980"/>
        <v>0</v>
      </c>
      <c r="KM123" s="86">
        <f t="shared" si="2980"/>
        <v>0</v>
      </c>
      <c r="KN123" s="61">
        <f t="shared" si="2980"/>
        <v>0</v>
      </c>
      <c r="KO123" s="61">
        <f t="shared" si="2980"/>
        <v>0</v>
      </c>
      <c r="KP123" s="185">
        <f t="shared" si="2980"/>
        <v>0</v>
      </c>
      <c r="KQ123" s="86">
        <f t="shared" si="2980"/>
        <v>0</v>
      </c>
      <c r="KR123" s="61">
        <f t="shared" si="2980"/>
        <v>0</v>
      </c>
      <c r="KS123" s="61">
        <f t="shared" si="2980"/>
        <v>0</v>
      </c>
      <c r="KT123" s="185">
        <f t="shared" si="2980"/>
        <v>0</v>
      </c>
      <c r="KU123" s="86">
        <f t="shared" si="2980"/>
        <v>0</v>
      </c>
      <c r="KV123" s="61">
        <f t="shared" si="2980"/>
        <v>0</v>
      </c>
      <c r="KW123" s="61">
        <f t="shared" si="2980"/>
        <v>0</v>
      </c>
      <c r="KX123" s="185">
        <f t="shared" si="2980"/>
        <v>0</v>
      </c>
      <c r="KY123" s="86">
        <f t="shared" ref="KY123:NX123" si="2981">KY124</f>
        <v>0</v>
      </c>
      <c r="KZ123" s="61">
        <f t="shared" si="2981"/>
        <v>0</v>
      </c>
      <c r="LA123" s="61">
        <f t="shared" si="2981"/>
        <v>0</v>
      </c>
      <c r="LB123" s="185">
        <f t="shared" si="2981"/>
        <v>0</v>
      </c>
      <c r="LC123" s="86">
        <f t="shared" si="2981"/>
        <v>0</v>
      </c>
      <c r="LD123" s="61">
        <f t="shared" si="2981"/>
        <v>0</v>
      </c>
      <c r="LE123" s="61">
        <f t="shared" si="2981"/>
        <v>0</v>
      </c>
      <c r="LF123" s="185">
        <f t="shared" si="2981"/>
        <v>0</v>
      </c>
      <c r="LG123" s="86">
        <f t="shared" ref="LG123:NJ123" si="2982">LG124</f>
        <v>600</v>
      </c>
      <c r="LH123" s="61">
        <f t="shared" si="2982"/>
        <v>600</v>
      </c>
      <c r="LI123" s="61">
        <f t="shared" si="2982"/>
        <v>0</v>
      </c>
      <c r="LJ123" s="185">
        <f t="shared" si="2982"/>
        <v>0</v>
      </c>
      <c r="LK123" s="86">
        <f t="shared" si="2982"/>
        <v>0</v>
      </c>
      <c r="LL123" s="61">
        <f t="shared" si="2982"/>
        <v>0</v>
      </c>
      <c r="LM123" s="61">
        <f t="shared" si="2982"/>
        <v>0</v>
      </c>
      <c r="LN123" s="185">
        <f t="shared" si="2982"/>
        <v>0</v>
      </c>
      <c r="LO123" s="86">
        <f t="shared" si="2982"/>
        <v>0</v>
      </c>
      <c r="LP123" s="61">
        <f t="shared" si="2982"/>
        <v>0</v>
      </c>
      <c r="LQ123" s="61">
        <f t="shared" si="2982"/>
        <v>0</v>
      </c>
      <c r="LR123" s="185">
        <f t="shared" si="2982"/>
        <v>0</v>
      </c>
      <c r="LS123" s="86">
        <f t="shared" si="2982"/>
        <v>0</v>
      </c>
      <c r="LT123" s="61">
        <f t="shared" si="2982"/>
        <v>0</v>
      </c>
      <c r="LU123" s="61">
        <f t="shared" si="2982"/>
        <v>0</v>
      </c>
      <c r="LV123" s="185">
        <f t="shared" si="2982"/>
        <v>0</v>
      </c>
      <c r="LW123" s="86">
        <f t="shared" si="2982"/>
        <v>0</v>
      </c>
      <c r="LX123" s="61">
        <f t="shared" si="2982"/>
        <v>0</v>
      </c>
      <c r="LY123" s="61">
        <f t="shared" si="2982"/>
        <v>0</v>
      </c>
      <c r="LZ123" s="185">
        <f t="shared" si="2982"/>
        <v>0</v>
      </c>
      <c r="MA123" s="86">
        <f t="shared" si="2982"/>
        <v>0</v>
      </c>
      <c r="MB123" s="61">
        <f t="shared" si="2982"/>
        <v>0</v>
      </c>
      <c r="MC123" s="61">
        <f t="shared" si="2982"/>
        <v>0</v>
      </c>
      <c r="MD123" s="185">
        <f t="shared" si="2982"/>
        <v>0</v>
      </c>
      <c r="ME123" s="86">
        <f t="shared" si="2982"/>
        <v>0</v>
      </c>
      <c r="MF123" s="61">
        <f t="shared" si="2982"/>
        <v>0</v>
      </c>
      <c r="MG123" s="61">
        <f t="shared" si="2982"/>
        <v>0</v>
      </c>
      <c r="MH123" s="185">
        <f t="shared" si="2982"/>
        <v>0</v>
      </c>
      <c r="MI123" s="86">
        <f t="shared" si="2982"/>
        <v>0</v>
      </c>
      <c r="MJ123" s="61">
        <f t="shared" si="2982"/>
        <v>0</v>
      </c>
      <c r="MK123" s="61">
        <f t="shared" si="2982"/>
        <v>0</v>
      </c>
      <c r="ML123" s="185">
        <f t="shared" si="2982"/>
        <v>0</v>
      </c>
      <c r="MM123" s="86">
        <f t="shared" si="2982"/>
        <v>0</v>
      </c>
      <c r="MN123" s="61">
        <f t="shared" si="2982"/>
        <v>0</v>
      </c>
      <c r="MO123" s="61">
        <f t="shared" si="2982"/>
        <v>0</v>
      </c>
      <c r="MP123" s="185">
        <f t="shared" si="2982"/>
        <v>0</v>
      </c>
      <c r="MQ123" s="86">
        <f t="shared" si="2982"/>
        <v>0</v>
      </c>
      <c r="MR123" s="61">
        <f t="shared" si="2982"/>
        <v>0</v>
      </c>
      <c r="MS123" s="61">
        <f t="shared" si="2982"/>
        <v>0</v>
      </c>
      <c r="MT123" s="185">
        <f t="shared" si="2982"/>
        <v>0</v>
      </c>
      <c r="MU123" s="86">
        <f t="shared" si="2982"/>
        <v>0</v>
      </c>
      <c r="MV123" s="61">
        <f t="shared" si="2982"/>
        <v>0</v>
      </c>
      <c r="MW123" s="61">
        <f t="shared" si="2982"/>
        <v>0</v>
      </c>
      <c r="MX123" s="185">
        <f t="shared" si="2982"/>
        <v>0</v>
      </c>
      <c r="MY123" s="86">
        <f t="shared" si="2982"/>
        <v>0</v>
      </c>
      <c r="MZ123" s="61">
        <f t="shared" si="2982"/>
        <v>0</v>
      </c>
      <c r="NA123" s="61">
        <f t="shared" si="2982"/>
        <v>0</v>
      </c>
      <c r="NB123" s="185">
        <f t="shared" si="2982"/>
        <v>0</v>
      </c>
      <c r="NC123" s="86">
        <f t="shared" si="2982"/>
        <v>0</v>
      </c>
      <c r="ND123" s="61">
        <f t="shared" si="2982"/>
        <v>0</v>
      </c>
      <c r="NE123" s="61">
        <f t="shared" si="2982"/>
        <v>0</v>
      </c>
      <c r="NF123" s="185">
        <f t="shared" si="2982"/>
        <v>0</v>
      </c>
      <c r="NG123" s="86">
        <f t="shared" si="2982"/>
        <v>0</v>
      </c>
      <c r="NH123" s="61">
        <f t="shared" si="2982"/>
        <v>0</v>
      </c>
      <c r="NI123" s="61">
        <f t="shared" si="2982"/>
        <v>0</v>
      </c>
      <c r="NJ123" s="185">
        <f t="shared" si="2982"/>
        <v>0</v>
      </c>
      <c r="NK123" s="86">
        <f t="shared" si="2981"/>
        <v>0</v>
      </c>
      <c r="NL123" s="61">
        <f t="shared" si="2981"/>
        <v>0</v>
      </c>
      <c r="NM123" s="61">
        <f t="shared" si="2981"/>
        <v>0</v>
      </c>
      <c r="NN123" s="185">
        <f t="shared" si="2981"/>
        <v>0</v>
      </c>
      <c r="NO123" s="86">
        <f t="shared" ref="NO123:NV123" si="2983">NO124</f>
        <v>0</v>
      </c>
      <c r="NP123" s="61">
        <f t="shared" si="2983"/>
        <v>0</v>
      </c>
      <c r="NQ123" s="61">
        <f t="shared" si="2983"/>
        <v>0</v>
      </c>
      <c r="NR123" s="185">
        <f t="shared" si="2983"/>
        <v>0</v>
      </c>
      <c r="NS123" s="86">
        <f t="shared" si="2983"/>
        <v>0</v>
      </c>
      <c r="NT123" s="61">
        <f t="shared" si="2983"/>
        <v>0</v>
      </c>
      <c r="NU123" s="61">
        <f t="shared" si="2983"/>
        <v>0</v>
      </c>
      <c r="NV123" s="185">
        <f t="shared" si="2983"/>
        <v>0</v>
      </c>
      <c r="NW123" s="86">
        <f t="shared" si="2981"/>
        <v>0</v>
      </c>
      <c r="NX123" s="61">
        <f t="shared" si="2981"/>
        <v>0</v>
      </c>
      <c r="NY123" s="61">
        <f t="shared" ref="NY123:NZ123" si="2984">NY124</f>
        <v>0</v>
      </c>
      <c r="NZ123" s="185">
        <f t="shared" si="2984"/>
        <v>0</v>
      </c>
      <c r="OA123" s="86">
        <f t="shared" ref="OA123:PN123" si="2985">OA124</f>
        <v>0</v>
      </c>
      <c r="OB123" s="61">
        <f t="shared" si="2985"/>
        <v>0</v>
      </c>
      <c r="OC123" s="61">
        <f t="shared" si="2985"/>
        <v>0</v>
      </c>
      <c r="OD123" s="61">
        <f t="shared" si="2985"/>
        <v>0</v>
      </c>
      <c r="OE123" s="86">
        <f t="shared" si="2985"/>
        <v>0</v>
      </c>
      <c r="OF123" s="61">
        <f t="shared" si="2985"/>
        <v>0</v>
      </c>
      <c r="OG123" s="61">
        <f t="shared" si="2985"/>
        <v>0</v>
      </c>
      <c r="OH123" s="61">
        <f t="shared" si="2985"/>
        <v>0</v>
      </c>
      <c r="OI123" s="86">
        <f t="shared" si="2985"/>
        <v>0</v>
      </c>
      <c r="OJ123" s="61">
        <f t="shared" si="2985"/>
        <v>0</v>
      </c>
      <c r="OK123" s="61">
        <f t="shared" si="2985"/>
        <v>0</v>
      </c>
      <c r="OL123" s="61">
        <f t="shared" si="2985"/>
        <v>0</v>
      </c>
      <c r="OM123" s="86">
        <f t="shared" si="2985"/>
        <v>0</v>
      </c>
      <c r="ON123" s="61">
        <f t="shared" si="2985"/>
        <v>0</v>
      </c>
      <c r="OO123" s="61">
        <f t="shared" si="2985"/>
        <v>0</v>
      </c>
      <c r="OP123" s="61">
        <f t="shared" si="2985"/>
        <v>0</v>
      </c>
      <c r="OQ123" s="197">
        <f t="shared" si="2985"/>
        <v>0</v>
      </c>
      <c r="OR123" s="61">
        <f t="shared" si="2985"/>
        <v>0</v>
      </c>
      <c r="OS123" s="61">
        <f t="shared" si="2985"/>
        <v>0</v>
      </c>
      <c r="OT123" s="61">
        <f t="shared" si="2985"/>
        <v>0</v>
      </c>
      <c r="OU123" s="86">
        <f t="shared" si="2985"/>
        <v>0</v>
      </c>
      <c r="OV123" s="61">
        <f t="shared" si="2985"/>
        <v>0</v>
      </c>
      <c r="OW123" s="61">
        <f t="shared" si="2985"/>
        <v>0</v>
      </c>
      <c r="OX123" s="61">
        <f t="shared" si="2985"/>
        <v>0</v>
      </c>
      <c r="OY123" s="197">
        <f t="shared" si="2985"/>
        <v>0</v>
      </c>
      <c r="OZ123" s="61">
        <f t="shared" si="2985"/>
        <v>0</v>
      </c>
      <c r="PA123" s="61">
        <f t="shared" si="2985"/>
        <v>0</v>
      </c>
      <c r="PB123" s="61">
        <f t="shared" si="2985"/>
        <v>0</v>
      </c>
      <c r="PC123" s="86">
        <f t="shared" si="2985"/>
        <v>0</v>
      </c>
      <c r="PD123" s="61">
        <f t="shared" si="2985"/>
        <v>0</v>
      </c>
      <c r="PE123" s="61">
        <f t="shared" si="2985"/>
        <v>0</v>
      </c>
      <c r="PF123" s="61">
        <f t="shared" si="2985"/>
        <v>0</v>
      </c>
      <c r="PG123" s="197">
        <f t="shared" si="2985"/>
        <v>0</v>
      </c>
      <c r="PH123" s="61">
        <f t="shared" si="2985"/>
        <v>0</v>
      </c>
      <c r="PI123" s="61">
        <f t="shared" si="2985"/>
        <v>0</v>
      </c>
      <c r="PJ123" s="61">
        <f t="shared" si="2985"/>
        <v>0</v>
      </c>
      <c r="PK123" s="86">
        <f t="shared" si="2985"/>
        <v>0</v>
      </c>
      <c r="PL123" s="61">
        <f t="shared" si="2985"/>
        <v>0</v>
      </c>
      <c r="PM123" s="61">
        <f t="shared" si="2985"/>
        <v>0</v>
      </c>
      <c r="PN123" s="61">
        <f t="shared" si="2985"/>
        <v>0</v>
      </c>
      <c r="PO123" s="197">
        <f t="shared" ref="PO123:PZ123" si="2986">PO124</f>
        <v>0</v>
      </c>
      <c r="PP123" s="61">
        <f t="shared" si="2986"/>
        <v>0</v>
      </c>
      <c r="PQ123" s="61">
        <f t="shared" si="2986"/>
        <v>0</v>
      </c>
      <c r="PR123" s="61">
        <f t="shared" si="2986"/>
        <v>0</v>
      </c>
      <c r="PS123" s="86">
        <f>PS124</f>
        <v>0</v>
      </c>
      <c r="PT123" s="61">
        <f>PT124</f>
        <v>0</v>
      </c>
      <c r="PU123" s="61">
        <f>PU124</f>
        <v>0</v>
      </c>
      <c r="PV123" s="61">
        <f>PV124</f>
        <v>0</v>
      </c>
      <c r="PW123" s="197">
        <f t="shared" si="2986"/>
        <v>0</v>
      </c>
      <c r="PX123" s="61">
        <f t="shared" si="2986"/>
        <v>0</v>
      </c>
      <c r="PY123" s="61">
        <f t="shared" si="2986"/>
        <v>0</v>
      </c>
      <c r="PZ123" s="61">
        <f t="shared" si="2986"/>
        <v>0</v>
      </c>
      <c r="QA123" s="86">
        <f t="shared" ref="QA123:RP123" si="2987">QA124</f>
        <v>0</v>
      </c>
      <c r="QB123" s="61">
        <f t="shared" si="2987"/>
        <v>0</v>
      </c>
      <c r="QC123" s="61">
        <f t="shared" si="2987"/>
        <v>0</v>
      </c>
      <c r="QD123" s="61">
        <f t="shared" si="2987"/>
        <v>0</v>
      </c>
      <c r="QE123" s="197">
        <f t="shared" si="2987"/>
        <v>0</v>
      </c>
      <c r="QF123" s="61">
        <f t="shared" si="2987"/>
        <v>0</v>
      </c>
      <c r="QG123" s="61">
        <f t="shared" si="2987"/>
        <v>0</v>
      </c>
      <c r="QH123" s="61">
        <f t="shared" si="2987"/>
        <v>0</v>
      </c>
      <c r="QI123" s="86">
        <f t="shared" si="2987"/>
        <v>0</v>
      </c>
      <c r="QJ123" s="61">
        <f t="shared" si="2987"/>
        <v>0</v>
      </c>
      <c r="QK123" s="61">
        <f t="shared" si="2987"/>
        <v>0</v>
      </c>
      <c r="QL123" s="61">
        <f t="shared" si="2987"/>
        <v>0</v>
      </c>
      <c r="QM123" s="197">
        <f t="shared" si="2987"/>
        <v>0</v>
      </c>
      <c r="QN123" s="61">
        <f t="shared" si="2987"/>
        <v>0</v>
      </c>
      <c r="QO123" s="61">
        <f t="shared" si="2987"/>
        <v>0</v>
      </c>
      <c r="QP123" s="61">
        <f t="shared" si="2987"/>
        <v>0</v>
      </c>
      <c r="QQ123" s="197">
        <f t="shared" si="2987"/>
        <v>0</v>
      </c>
      <c r="QR123" s="61">
        <f t="shared" si="2987"/>
        <v>0</v>
      </c>
      <c r="QS123" s="61">
        <f t="shared" si="2987"/>
        <v>0</v>
      </c>
      <c r="QT123" s="61">
        <f t="shared" si="2987"/>
        <v>0</v>
      </c>
      <c r="QU123" s="197">
        <f t="shared" si="2987"/>
        <v>0</v>
      </c>
      <c r="QV123" s="61">
        <f t="shared" si="2987"/>
        <v>0</v>
      </c>
      <c r="QW123" s="61">
        <f t="shared" si="2987"/>
        <v>0</v>
      </c>
      <c r="QX123" s="61">
        <f t="shared" si="2987"/>
        <v>0</v>
      </c>
      <c r="QY123" s="197">
        <f t="shared" si="2987"/>
        <v>0</v>
      </c>
      <c r="QZ123" s="61">
        <f t="shared" si="2987"/>
        <v>0</v>
      </c>
      <c r="RA123" s="61">
        <f t="shared" si="2987"/>
        <v>0</v>
      </c>
      <c r="RB123" s="61">
        <f t="shared" si="2987"/>
        <v>0</v>
      </c>
      <c r="RC123" s="86">
        <f t="shared" si="2987"/>
        <v>0</v>
      </c>
      <c r="RD123" s="61">
        <f t="shared" si="2987"/>
        <v>0</v>
      </c>
      <c r="RE123" s="61">
        <f t="shared" si="2987"/>
        <v>0</v>
      </c>
      <c r="RF123" s="61">
        <f t="shared" si="2987"/>
        <v>0</v>
      </c>
      <c r="RG123" s="197">
        <f t="shared" si="2987"/>
        <v>0</v>
      </c>
      <c r="RH123" s="61">
        <f t="shared" si="2987"/>
        <v>0</v>
      </c>
      <c r="RI123" s="61">
        <f t="shared" si="2987"/>
        <v>0</v>
      </c>
      <c r="RJ123" s="61">
        <f t="shared" si="2987"/>
        <v>0</v>
      </c>
      <c r="RK123" s="86">
        <f t="shared" si="2987"/>
        <v>0</v>
      </c>
      <c r="RL123" s="61">
        <f t="shared" si="2987"/>
        <v>0</v>
      </c>
      <c r="RM123" s="61">
        <f t="shared" si="2987"/>
        <v>0</v>
      </c>
      <c r="RN123" s="61">
        <f t="shared" si="2987"/>
        <v>0</v>
      </c>
      <c r="RO123" s="360">
        <f t="shared" si="2987"/>
        <v>0</v>
      </c>
      <c r="RP123" s="300">
        <f t="shared" si="2987"/>
        <v>0</v>
      </c>
      <c r="RQ123" s="300">
        <f t="shared" ref="RQ123:TG123" si="2988">RQ124</f>
        <v>0</v>
      </c>
      <c r="RR123" s="300">
        <f t="shared" si="2988"/>
        <v>0</v>
      </c>
      <c r="RS123" s="360">
        <f t="shared" si="2988"/>
        <v>0</v>
      </c>
      <c r="RT123" s="300">
        <f t="shared" si="2988"/>
        <v>0</v>
      </c>
      <c r="RU123" s="300">
        <f t="shared" si="2988"/>
        <v>0</v>
      </c>
      <c r="RV123" s="300">
        <f t="shared" si="2988"/>
        <v>0</v>
      </c>
      <c r="RW123" s="61">
        <f t="shared" si="2988"/>
        <v>0</v>
      </c>
      <c r="RX123" s="61">
        <f t="shared" si="2988"/>
        <v>0</v>
      </c>
      <c r="RY123" s="61">
        <f t="shared" si="2988"/>
        <v>0</v>
      </c>
      <c r="RZ123" s="61">
        <f t="shared" si="2988"/>
        <v>0</v>
      </c>
      <c r="SA123" s="86">
        <f t="shared" si="2988"/>
        <v>0</v>
      </c>
      <c r="SB123" s="61">
        <f t="shared" si="2988"/>
        <v>0</v>
      </c>
      <c r="SC123" s="61">
        <f t="shared" si="2988"/>
        <v>0</v>
      </c>
      <c r="SD123" s="61">
        <f t="shared" si="2988"/>
        <v>0</v>
      </c>
      <c r="SE123" s="197">
        <f t="shared" si="2988"/>
        <v>0</v>
      </c>
      <c r="SF123" s="61">
        <f t="shared" si="2988"/>
        <v>0</v>
      </c>
      <c r="SG123" s="61">
        <f t="shared" si="2988"/>
        <v>0</v>
      </c>
      <c r="SH123" s="61">
        <f t="shared" si="2988"/>
        <v>0</v>
      </c>
      <c r="SI123" s="197">
        <f t="shared" si="2988"/>
        <v>0</v>
      </c>
      <c r="SJ123" s="61">
        <f t="shared" si="2988"/>
        <v>0</v>
      </c>
      <c r="SK123" s="61">
        <f t="shared" si="2988"/>
        <v>0</v>
      </c>
      <c r="SL123" s="61">
        <f t="shared" si="2988"/>
        <v>0</v>
      </c>
      <c r="SM123" s="197">
        <f t="shared" si="2988"/>
        <v>0</v>
      </c>
      <c r="SN123" s="61">
        <f t="shared" si="2988"/>
        <v>0</v>
      </c>
      <c r="SO123" s="61">
        <f t="shared" si="2988"/>
        <v>0</v>
      </c>
      <c r="SP123" s="61">
        <f t="shared" si="2988"/>
        <v>0</v>
      </c>
      <c r="SQ123" s="197">
        <f t="shared" si="2988"/>
        <v>0</v>
      </c>
      <c r="SR123" s="61">
        <f t="shared" si="2988"/>
        <v>0</v>
      </c>
      <c r="SS123" s="61">
        <f t="shared" si="2988"/>
        <v>0</v>
      </c>
      <c r="ST123" s="61">
        <f t="shared" si="2988"/>
        <v>0</v>
      </c>
      <c r="SU123" s="197">
        <f t="shared" si="2988"/>
        <v>0</v>
      </c>
      <c r="SV123" s="61">
        <f t="shared" si="2988"/>
        <v>0</v>
      </c>
      <c r="SW123" s="61">
        <f t="shared" si="2988"/>
        <v>0</v>
      </c>
      <c r="SX123" s="61">
        <f t="shared" si="2988"/>
        <v>0</v>
      </c>
      <c r="SY123" s="197">
        <f t="shared" si="2988"/>
        <v>0</v>
      </c>
      <c r="SZ123" s="61">
        <f t="shared" si="2988"/>
        <v>0</v>
      </c>
      <c r="TA123" s="61">
        <f t="shared" si="2988"/>
        <v>0</v>
      </c>
      <c r="TB123" s="197">
        <f t="shared" si="2988"/>
        <v>0</v>
      </c>
      <c r="TC123" s="197">
        <f t="shared" si="2988"/>
        <v>0</v>
      </c>
      <c r="TD123" s="61">
        <f t="shared" si="2988"/>
        <v>0</v>
      </c>
      <c r="TE123" s="61">
        <f t="shared" si="2988"/>
        <v>0</v>
      </c>
      <c r="TF123" s="61">
        <f t="shared" si="2988"/>
        <v>0</v>
      </c>
      <c r="TG123" s="197">
        <f t="shared" si="2988"/>
        <v>0</v>
      </c>
      <c r="TH123" s="61">
        <f t="shared" ref="TH123:TI123" si="2989">TH124</f>
        <v>0</v>
      </c>
      <c r="TI123" s="61">
        <f t="shared" si="2989"/>
        <v>0</v>
      </c>
      <c r="TJ123" s="87">
        <f t="shared" ref="TJ123:TR123" si="2990">TJ124</f>
        <v>0</v>
      </c>
      <c r="TK123" s="197">
        <f t="shared" si="2990"/>
        <v>0</v>
      </c>
      <c r="TL123" s="61">
        <f t="shared" si="2990"/>
        <v>0</v>
      </c>
      <c r="TM123" s="61">
        <f t="shared" si="2990"/>
        <v>0</v>
      </c>
      <c r="TN123" s="87">
        <f t="shared" si="2990"/>
        <v>0</v>
      </c>
      <c r="TO123" s="197">
        <f t="shared" si="2990"/>
        <v>0</v>
      </c>
      <c r="TP123" s="61">
        <f t="shared" si="2990"/>
        <v>0</v>
      </c>
      <c r="TQ123" s="61">
        <f t="shared" si="2990"/>
        <v>0</v>
      </c>
      <c r="TR123" s="87">
        <f t="shared" si="2990"/>
        <v>0</v>
      </c>
      <c r="TS123" s="278"/>
      <c r="TT123" s="278"/>
      <c r="TU123" s="278"/>
      <c r="TV123" s="278"/>
      <c r="TW123" s="278"/>
      <c r="TX123" s="278"/>
      <c r="TY123" s="278"/>
    </row>
    <row r="124" spans="1:546" outlineLevel="2" x14ac:dyDescent="0.2">
      <c r="A124" s="101" t="s">
        <v>485</v>
      </c>
      <c r="B124" s="102" t="s">
        <v>486</v>
      </c>
      <c r="C124" s="186">
        <f>G124+K124+O124+S124+W124+AA124+AE124+AI124+AM124+AQ124+AU124+AY124+BC124+BG124+BK124+BO124+BS124+BW124+CA124+CE124+CI124+CM124+CQ124+CU124+CY124+DC124+DG124+DK124+DO124+DS124+DW124+EA124+EE124+EI124+EM124+EQ124+EU124+EY124+FC124+FG124+FK124+FO124+FS124+FW124+GA124+GE124+GI124+GM124+GQ124+GU124+GY124+HC124+HG124+HK124+HO124+HS124+HW124+IA124+IE124+II124+IM124+IQ124+IU124+IY124+JC124+JG124+JK124+JO124+JS124+JW124+KA124+KE124+KI124+KM124+KQ124+KU124+KY124+LC124+LG124+LK124+LO124+LS124+LW124+MA124+ME124+MI124+MM124+MQ124+MU124+MY124+NC124+NG124+NK124+NO124+NS124+NW124+OA124+OE124+OI124+OM124+OQ124+OU124+OY124+PC124+PG124+PK124+PO124+PS124+PW124+QA124+QE124+QI124+QM124+QQ124+QU124+QY124+RC124+RG124+RK124+RO124+RS124+RW124+SA124+SE124+SI124+SM124+SQ124+SU124+SY124+TC124+TG124+TK124+TO124</f>
        <v>6100</v>
      </c>
      <c r="D124" s="186">
        <f t="shared" ref="D124" si="2991">H124+L124+P124+T124+X124+AB124+AF124+AJ124+AN124+AR124+AV124+AZ124+BD124+BH124+BL124+BP124+BT124+BX124+CB124+CF124+CJ124+CN124+CR124+CV124+CZ124+DD124+DH124+DL124+DP124+DT124+DX124+EB124+EF124+EJ124+EN124+ER124+EV124+EZ124+FD124+FH124+FL124+FP124+FT124+FX124+GB124+GF124+GJ124+GN124+GR124+GV124+GZ124+HD124+HH124+HL124+HP124+HT124+HX124+IB124+IF124+IJ124+IN124+IR124+IV124+IZ124+JD124+JH124+JL124+JP124+JT124+JX124+KB124+KF124+KJ124+KN124+KR124+KV124+KZ124+LD124+LH124+LL124+LP124+LT124+LX124+MB124+MF124+MJ124+MN124+MR124+MV124+MZ124+ND124+NH124+NL124+NP124+NT124+NX124+OB124+OF124+OJ124+ON124+OR124+OV124+OZ124+PD124+PH124+PL124+PP124+PT124+PX124+QB124+QF124+QJ124+QN124+QR124+QV124+QZ124+RD124+RH124+RL124+RP124+RT124+RX124+SB124+SF124+SJ124+SN124+SR124+SV124+SZ124+TD124+TH124+TL124+TP124</f>
        <v>6200</v>
      </c>
      <c r="E124" s="186">
        <f t="shared" ref="E124" si="2992">I124+M124+Q124+U124+Y124+AC124+AG124+AK124+AO124+AS124+AW124+BA124+BE124+BI124+BM124+BQ124+BU124+BY124+CC124+CG124+CK124+CO124+CS124+CW124+DA124+DE124+DI124+DM124+DQ124+DU124+DY124+EC124+EG124+EK124+EO124+ES124+EW124+FA124+FE124+FI124+FM124+FQ124+FU124+FY124+GC124+GG124+GK124+GO124+GS124+GW124+HA124+HE124+HI124+HM124+HQ124+HU124+HY124+IC124+IG124+IK124+IO124+IS124+IW124+JA124+JE124+JI124+JM124+JQ124+JU124+JY124+KC124+KG124+KK124+KO124+KS124+KW124+LA124+LE124+LI124+LM124+LQ124+LU124+LY124+MC124+MG124+MK124+MO124+MS124+MW124+NA124+NE124+NI124+NM124+NQ124+NU124+NY124+OC124+OG124+OK124+OO124+OS124+OW124+PA124+PE124+PI124+PM124+PQ124+PU124+PY124+QC124+QG124+QK124+QO124+QS124+QW124+RA124+RE124+RI124+RM124+RQ124+RU124+RY124+SC124+SG124+SK124+SO124+SS124+SW124+TA124+TE124+TI124+TM124+TQ124</f>
        <v>4449.45</v>
      </c>
      <c r="F124" s="186">
        <f t="shared" ref="F124" si="2993">J124+N124+R124+V124+Z124+AD124+AH124+AL124+AP124+AT124+AX124+BB124+BF124+BJ124+BN124+BR124+BV124+BZ124+CD124+CH124+CL124+CP124+CT124+CX124+DB124+DF124+DJ124+DN124+DR124+DV124+DZ124+ED124+EH124+EL124+EP124+ET124+EX124+FB124+FF124+FJ124+FN124+FR124+FV124+FZ124+GD124+GH124+GL124+GP124+GT124+GX124+HB124+HF124+HJ124+HN124+HR124+HV124+HZ124+ID124+IH124+IL124+IP124+IT124+IX124+JB124+JF124+JJ124+JN124+JR124+JV124+JZ124+KD124+KH124+KL124+KP124+KT124+KX124+LB124+LF124+LJ124+LN124+LR124+LV124+LZ124+MD124+MH124+ML124+MP124+MT124+MX124+NB124+NF124+NJ124+NN124+NR124+NV124+NZ124+OD124+OH124+OL124+OP124+OT124+OX124+PB124+PF124+PJ124+PN124+PR124+PV124+PZ124+QD124+QH124+QL124+QP124+QT124+QX124+RB124+RF124+RJ124+RN124+RR124+RV124+RZ124+SD124+SH124+SL124+SP124+ST124+SX124+TB124+TF124+TJ124+TN124+TR124</f>
        <v>4471.05</v>
      </c>
      <c r="G124" s="88"/>
      <c r="H124" s="63"/>
      <c r="I124" s="63"/>
      <c r="J124" s="63"/>
      <c r="K124" s="88"/>
      <c r="L124" s="63"/>
      <c r="M124" s="63"/>
      <c r="N124" s="63"/>
      <c r="O124" s="88"/>
      <c r="P124" s="63"/>
      <c r="Q124" s="63"/>
      <c r="R124" s="63"/>
      <c r="S124" s="88"/>
      <c r="T124" s="63"/>
      <c r="U124" s="63"/>
      <c r="V124" s="63"/>
      <c r="W124" s="88"/>
      <c r="X124" s="63"/>
      <c r="Y124" s="63"/>
      <c r="Z124" s="63"/>
      <c r="AA124" s="88"/>
      <c r="AB124" s="63"/>
      <c r="AC124" s="63"/>
      <c r="AD124" s="63"/>
      <c r="AE124" s="88"/>
      <c r="AF124" s="63"/>
      <c r="AG124" s="63"/>
      <c r="AH124" s="63"/>
      <c r="AI124" s="88"/>
      <c r="AJ124" s="63"/>
      <c r="AK124" s="63"/>
      <c r="AL124" s="63"/>
      <c r="AM124" s="88"/>
      <c r="AN124" s="63"/>
      <c r="AO124" s="63"/>
      <c r="AP124" s="63"/>
      <c r="AQ124" s="88"/>
      <c r="AR124" s="63"/>
      <c r="AS124" s="63"/>
      <c r="AT124" s="63"/>
      <c r="AU124" s="88"/>
      <c r="AV124" s="63"/>
      <c r="AW124" s="63"/>
      <c r="AX124" s="63"/>
      <c r="AY124" s="88"/>
      <c r="AZ124" s="63"/>
      <c r="BA124" s="63"/>
      <c r="BB124" s="63"/>
      <c r="BC124" s="88"/>
      <c r="BD124" s="63"/>
      <c r="BE124" s="63"/>
      <c r="BF124" s="63"/>
      <c r="BG124" s="88"/>
      <c r="BH124" s="63"/>
      <c r="BI124" s="63"/>
      <c r="BJ124" s="63"/>
      <c r="BK124" s="88"/>
      <c r="BL124" s="63"/>
      <c r="BM124" s="63"/>
      <c r="BN124" s="63"/>
      <c r="BO124" s="88"/>
      <c r="BP124" s="63"/>
      <c r="BQ124" s="63"/>
      <c r="BR124" s="63"/>
      <c r="BS124" s="88"/>
      <c r="BT124" s="63"/>
      <c r="BU124" s="63"/>
      <c r="BV124" s="63"/>
      <c r="BW124" s="88"/>
      <c r="BX124" s="63"/>
      <c r="BY124" s="63"/>
      <c r="BZ124" s="63"/>
      <c r="CA124" s="88"/>
      <c r="CB124" s="63"/>
      <c r="CC124" s="63"/>
      <c r="CD124" s="63"/>
      <c r="CE124" s="88"/>
      <c r="CF124" s="63"/>
      <c r="CG124" s="63"/>
      <c r="CH124" s="63"/>
      <c r="CI124" s="88"/>
      <c r="CJ124" s="63"/>
      <c r="CK124" s="63"/>
      <c r="CL124" s="63"/>
      <c r="CM124" s="88"/>
      <c r="CN124" s="63"/>
      <c r="CO124" s="63"/>
      <c r="CP124" s="63"/>
      <c r="CQ124" s="88"/>
      <c r="CR124" s="63"/>
      <c r="CS124" s="63"/>
      <c r="CT124" s="63"/>
      <c r="CU124" s="88"/>
      <c r="CV124" s="63"/>
      <c r="CW124" s="63"/>
      <c r="CX124" s="63"/>
      <c r="CY124" s="88"/>
      <c r="CZ124" s="63"/>
      <c r="DA124" s="63"/>
      <c r="DB124" s="63"/>
      <c r="DC124" s="88"/>
      <c r="DD124" s="63"/>
      <c r="DE124" s="63"/>
      <c r="DF124" s="63"/>
      <c r="DG124" s="88"/>
      <c r="DH124" s="63"/>
      <c r="DI124" s="63"/>
      <c r="DJ124" s="63"/>
      <c r="DK124" s="88"/>
      <c r="DL124" s="63"/>
      <c r="DM124" s="63"/>
      <c r="DN124" s="63"/>
      <c r="DO124" s="88"/>
      <c r="DP124" s="63"/>
      <c r="DQ124" s="63"/>
      <c r="DR124" s="63"/>
      <c r="DS124" s="88"/>
      <c r="DT124" s="63"/>
      <c r="DU124" s="63"/>
      <c r="DV124" s="63"/>
      <c r="DW124" s="88"/>
      <c r="DX124" s="63"/>
      <c r="DY124" s="63"/>
      <c r="DZ124" s="63"/>
      <c r="EA124" s="88"/>
      <c r="EB124" s="63"/>
      <c r="EC124" s="63"/>
      <c r="ED124" s="63"/>
      <c r="EE124" s="88"/>
      <c r="EF124" s="63"/>
      <c r="EG124" s="63"/>
      <c r="EH124" s="63"/>
      <c r="EI124" s="88">
        <v>5500</v>
      </c>
      <c r="EJ124" s="63">
        <v>4900</v>
      </c>
      <c r="EK124" s="63">
        <v>4449.45</v>
      </c>
      <c r="EL124" s="63">
        <v>4471.05</v>
      </c>
      <c r="EM124" s="88"/>
      <c r="EN124" s="63"/>
      <c r="EO124" s="63"/>
      <c r="EP124" s="63"/>
      <c r="EQ124" s="88"/>
      <c r="ER124" s="63"/>
      <c r="ES124" s="63"/>
      <c r="ET124" s="63"/>
      <c r="EU124" s="88"/>
      <c r="EV124" s="63"/>
      <c r="EW124" s="63"/>
      <c r="EX124" s="63"/>
      <c r="EY124" s="88"/>
      <c r="EZ124" s="63"/>
      <c r="FA124" s="63"/>
      <c r="FB124" s="63"/>
      <c r="FC124" s="88"/>
      <c r="FD124" s="63"/>
      <c r="FE124" s="63"/>
      <c r="FF124" s="63"/>
      <c r="FG124" s="88"/>
      <c r="FH124" s="63"/>
      <c r="FI124" s="63"/>
      <c r="FJ124" s="63"/>
      <c r="FK124" s="88"/>
      <c r="FL124" s="63"/>
      <c r="FM124" s="63"/>
      <c r="FN124" s="63"/>
      <c r="FO124" s="88"/>
      <c r="FP124" s="63"/>
      <c r="FQ124" s="63"/>
      <c r="FR124" s="63"/>
      <c r="FS124" s="198"/>
      <c r="FT124" s="63"/>
      <c r="FU124" s="63"/>
      <c r="FV124" s="187"/>
      <c r="FW124" s="88"/>
      <c r="FX124" s="63"/>
      <c r="FY124" s="63"/>
      <c r="FZ124" s="187"/>
      <c r="GA124" s="88"/>
      <c r="GB124" s="63">
        <v>700</v>
      </c>
      <c r="GC124" s="63"/>
      <c r="GD124" s="187"/>
      <c r="GE124" s="88"/>
      <c r="GF124" s="63"/>
      <c r="GG124" s="63"/>
      <c r="GH124" s="187"/>
      <c r="GI124" s="117"/>
      <c r="GJ124" s="63"/>
      <c r="GK124" s="63"/>
      <c r="GL124" s="187"/>
      <c r="GM124" s="88"/>
      <c r="GN124" s="63"/>
      <c r="GO124" s="63"/>
      <c r="GP124" s="63"/>
      <c r="GQ124" s="88"/>
      <c r="GR124" s="63"/>
      <c r="GS124" s="63"/>
      <c r="GT124" s="63"/>
      <c r="GU124" s="88"/>
      <c r="GV124" s="63"/>
      <c r="GW124" s="63"/>
      <c r="GX124" s="63"/>
      <c r="GY124" s="88"/>
      <c r="GZ124" s="63"/>
      <c r="HA124" s="63"/>
      <c r="HB124" s="63"/>
      <c r="HC124" s="88"/>
      <c r="HD124" s="63"/>
      <c r="HE124" s="63"/>
      <c r="HF124" s="63"/>
      <c r="HG124" s="88"/>
      <c r="HH124" s="63"/>
      <c r="HI124" s="63"/>
      <c r="HJ124" s="63"/>
      <c r="HK124" s="88"/>
      <c r="HL124" s="63"/>
      <c r="HM124" s="63"/>
      <c r="HN124" s="63"/>
      <c r="HO124" s="88"/>
      <c r="HP124" s="63"/>
      <c r="HQ124" s="63"/>
      <c r="HR124" s="63"/>
      <c r="HS124" s="88"/>
      <c r="HT124" s="63"/>
      <c r="HU124" s="63"/>
      <c r="HV124" s="63"/>
      <c r="HW124" s="88"/>
      <c r="HX124" s="63"/>
      <c r="HY124" s="63"/>
      <c r="HZ124" s="63"/>
      <c r="IA124" s="88"/>
      <c r="IB124" s="63"/>
      <c r="IC124" s="63"/>
      <c r="ID124" s="63"/>
      <c r="IE124" s="88"/>
      <c r="IF124" s="63"/>
      <c r="IG124" s="63"/>
      <c r="IH124" s="63"/>
      <c r="II124" s="88"/>
      <c r="IJ124" s="63"/>
      <c r="IK124" s="63"/>
      <c r="IL124" s="63"/>
      <c r="IM124" s="88"/>
      <c r="IN124" s="63"/>
      <c r="IO124" s="63"/>
      <c r="IP124" s="63"/>
      <c r="IQ124" s="88"/>
      <c r="IR124" s="63"/>
      <c r="IS124" s="63"/>
      <c r="IT124" s="63"/>
      <c r="IU124" s="88"/>
      <c r="IV124" s="63"/>
      <c r="IW124" s="63"/>
      <c r="IX124" s="63"/>
      <c r="IY124" s="88"/>
      <c r="IZ124" s="63"/>
      <c r="JA124" s="63"/>
      <c r="JB124" s="63"/>
      <c r="JC124" s="88"/>
      <c r="JD124" s="63"/>
      <c r="JE124" s="63"/>
      <c r="JF124" s="63"/>
      <c r="JG124" s="88"/>
      <c r="JH124" s="63"/>
      <c r="JI124" s="63"/>
      <c r="JJ124" s="63"/>
      <c r="JK124" s="88"/>
      <c r="JL124" s="63"/>
      <c r="JM124" s="63"/>
      <c r="JN124" s="63"/>
      <c r="JO124" s="88"/>
      <c r="JP124" s="63"/>
      <c r="JQ124" s="63"/>
      <c r="JR124" s="63"/>
      <c r="JS124" s="88"/>
      <c r="JT124" s="63"/>
      <c r="JU124" s="63"/>
      <c r="JV124" s="63"/>
      <c r="JW124" s="63"/>
      <c r="JX124" s="63"/>
      <c r="JY124" s="63"/>
      <c r="JZ124" s="63"/>
      <c r="KA124" s="88"/>
      <c r="KB124" s="63"/>
      <c r="KC124" s="63"/>
      <c r="KD124" s="187"/>
      <c r="KE124" s="88"/>
      <c r="KF124" s="63"/>
      <c r="KG124" s="63"/>
      <c r="KH124" s="187"/>
      <c r="KI124" s="88"/>
      <c r="KJ124" s="63"/>
      <c r="KK124" s="63"/>
      <c r="KL124" s="187"/>
      <c r="KM124" s="88"/>
      <c r="KN124" s="63"/>
      <c r="KO124" s="63"/>
      <c r="KP124" s="187"/>
      <c r="KQ124" s="88"/>
      <c r="KR124" s="63"/>
      <c r="KS124" s="63"/>
      <c r="KT124" s="187"/>
      <c r="KU124" s="88"/>
      <c r="KV124" s="63"/>
      <c r="KW124" s="63"/>
      <c r="KX124" s="187"/>
      <c r="KY124" s="88"/>
      <c r="KZ124" s="63"/>
      <c r="LA124" s="63"/>
      <c r="LB124" s="187"/>
      <c r="LC124" s="88"/>
      <c r="LD124" s="63"/>
      <c r="LE124" s="63"/>
      <c r="LF124" s="187"/>
      <c r="LG124" s="88">
        <v>600</v>
      </c>
      <c r="LH124" s="63">
        <v>600</v>
      </c>
      <c r="LI124" s="63"/>
      <c r="LJ124" s="187"/>
      <c r="LK124" s="88"/>
      <c r="LL124" s="63"/>
      <c r="LM124" s="63"/>
      <c r="LN124" s="187"/>
      <c r="LO124" s="88"/>
      <c r="LP124" s="63"/>
      <c r="LQ124" s="63"/>
      <c r="LR124" s="187"/>
      <c r="LS124" s="88"/>
      <c r="LT124" s="63"/>
      <c r="LU124" s="63"/>
      <c r="LV124" s="187"/>
      <c r="LW124" s="88"/>
      <c r="LX124" s="63"/>
      <c r="LY124" s="63"/>
      <c r="LZ124" s="187"/>
      <c r="MA124" s="88"/>
      <c r="MB124" s="63"/>
      <c r="MC124" s="63"/>
      <c r="MD124" s="187"/>
      <c r="ME124" s="88"/>
      <c r="MF124" s="63"/>
      <c r="MG124" s="63"/>
      <c r="MH124" s="187"/>
      <c r="MI124" s="88"/>
      <c r="MJ124" s="63"/>
      <c r="MK124" s="63"/>
      <c r="ML124" s="187"/>
      <c r="MM124" s="88"/>
      <c r="MN124" s="63"/>
      <c r="MO124" s="63"/>
      <c r="MP124" s="187"/>
      <c r="MQ124" s="88"/>
      <c r="MR124" s="63"/>
      <c r="MS124" s="63"/>
      <c r="MT124" s="187"/>
      <c r="MU124" s="88"/>
      <c r="MV124" s="63"/>
      <c r="MW124" s="63"/>
      <c r="MX124" s="187"/>
      <c r="MY124" s="88"/>
      <c r="MZ124" s="63"/>
      <c r="NA124" s="63"/>
      <c r="NB124" s="187"/>
      <c r="NC124" s="88"/>
      <c r="ND124" s="63"/>
      <c r="NE124" s="63"/>
      <c r="NF124" s="187"/>
      <c r="NG124" s="88"/>
      <c r="NH124" s="63"/>
      <c r="NI124" s="63"/>
      <c r="NJ124" s="187"/>
      <c r="NK124" s="88"/>
      <c r="NL124" s="63"/>
      <c r="NM124" s="63"/>
      <c r="NN124" s="187"/>
      <c r="NO124" s="88"/>
      <c r="NP124" s="63"/>
      <c r="NQ124" s="63"/>
      <c r="NR124" s="187"/>
      <c r="NS124" s="88"/>
      <c r="NT124" s="63"/>
      <c r="NU124" s="63"/>
      <c r="NV124" s="187"/>
      <c r="NW124" s="88"/>
      <c r="NX124" s="63"/>
      <c r="NY124" s="63"/>
      <c r="NZ124" s="187"/>
      <c r="OA124" s="88"/>
      <c r="OB124" s="63"/>
      <c r="OC124" s="63"/>
      <c r="OD124" s="63"/>
      <c r="OE124" s="88"/>
      <c r="OF124" s="63"/>
      <c r="OG124" s="63"/>
      <c r="OH124" s="63"/>
      <c r="OI124" s="88"/>
      <c r="OJ124" s="63"/>
      <c r="OK124" s="63"/>
      <c r="OL124" s="63"/>
      <c r="OM124" s="88"/>
      <c r="ON124" s="63"/>
      <c r="OO124" s="63"/>
      <c r="OP124" s="63"/>
      <c r="OQ124" s="198"/>
      <c r="OR124" s="63"/>
      <c r="OS124" s="63"/>
      <c r="OT124" s="63"/>
      <c r="OU124" s="88"/>
      <c r="OV124" s="63"/>
      <c r="OW124" s="63"/>
      <c r="OX124" s="63"/>
      <c r="OY124" s="198"/>
      <c r="OZ124" s="63"/>
      <c r="PA124" s="63"/>
      <c r="PB124" s="63"/>
      <c r="PC124" s="88"/>
      <c r="PD124" s="63"/>
      <c r="PE124" s="63"/>
      <c r="PF124" s="63"/>
      <c r="PG124" s="198"/>
      <c r="PH124" s="63"/>
      <c r="PI124" s="63"/>
      <c r="PJ124" s="63"/>
      <c r="PK124" s="88"/>
      <c r="PL124" s="63"/>
      <c r="PM124" s="63"/>
      <c r="PN124" s="63"/>
      <c r="PO124" s="198"/>
      <c r="PP124" s="63"/>
      <c r="PQ124" s="63"/>
      <c r="PR124" s="63"/>
      <c r="PS124" s="88"/>
      <c r="PT124" s="63"/>
      <c r="PU124" s="63"/>
      <c r="PV124" s="63"/>
      <c r="PW124" s="198"/>
      <c r="PX124" s="63"/>
      <c r="PY124" s="63"/>
      <c r="PZ124" s="63"/>
      <c r="QA124" s="88"/>
      <c r="QB124" s="63"/>
      <c r="QC124" s="63"/>
      <c r="QD124" s="63"/>
      <c r="QE124" s="198"/>
      <c r="QF124" s="63"/>
      <c r="QG124" s="63"/>
      <c r="QH124" s="63"/>
      <c r="QI124" s="88"/>
      <c r="QJ124" s="63"/>
      <c r="QK124" s="63"/>
      <c r="QL124" s="63"/>
      <c r="QM124" s="198"/>
      <c r="QN124" s="63"/>
      <c r="QO124" s="63"/>
      <c r="QP124" s="63"/>
      <c r="QQ124" s="198"/>
      <c r="QR124" s="63"/>
      <c r="QS124" s="63"/>
      <c r="QT124" s="63"/>
      <c r="QU124" s="198"/>
      <c r="QV124" s="63"/>
      <c r="QW124" s="63"/>
      <c r="QX124" s="63"/>
      <c r="QY124" s="198"/>
      <c r="QZ124" s="63"/>
      <c r="RA124" s="63"/>
      <c r="RB124" s="63"/>
      <c r="RC124" s="88"/>
      <c r="RD124" s="63"/>
      <c r="RE124" s="63"/>
      <c r="RF124" s="63"/>
      <c r="RG124" s="198"/>
      <c r="RH124" s="63"/>
      <c r="RI124" s="63"/>
      <c r="RJ124" s="63"/>
      <c r="RK124" s="88"/>
      <c r="RL124" s="63"/>
      <c r="RM124" s="63"/>
      <c r="RN124" s="63"/>
      <c r="RO124" s="198"/>
      <c r="RP124" s="63"/>
      <c r="RQ124" s="63"/>
      <c r="RR124" s="63"/>
      <c r="RS124" s="198"/>
      <c r="RT124" s="63"/>
      <c r="RU124" s="63"/>
      <c r="RV124" s="63"/>
      <c r="RW124" s="63"/>
      <c r="RX124" s="63"/>
      <c r="RY124" s="63"/>
      <c r="RZ124" s="63"/>
      <c r="SA124" s="88"/>
      <c r="SB124" s="63"/>
      <c r="SC124" s="63"/>
      <c r="SD124" s="63"/>
      <c r="SE124" s="198"/>
      <c r="SF124" s="63"/>
      <c r="SG124" s="63"/>
      <c r="SH124" s="63"/>
      <c r="SI124" s="198"/>
      <c r="SJ124" s="63"/>
      <c r="SK124" s="63"/>
      <c r="SL124" s="63"/>
      <c r="SM124" s="198"/>
      <c r="SN124" s="63"/>
      <c r="SO124" s="63"/>
      <c r="SP124" s="63"/>
      <c r="SQ124" s="198"/>
      <c r="SR124" s="63"/>
      <c r="SS124" s="63"/>
      <c r="ST124" s="63"/>
      <c r="SU124" s="198"/>
      <c r="SV124" s="63"/>
      <c r="SW124" s="63"/>
      <c r="SX124" s="63"/>
      <c r="SY124" s="198"/>
      <c r="SZ124" s="63"/>
      <c r="TA124" s="63"/>
      <c r="TB124" s="198"/>
      <c r="TC124" s="198"/>
      <c r="TD124" s="63"/>
      <c r="TE124" s="63"/>
      <c r="TF124" s="63"/>
      <c r="TG124" s="198"/>
      <c r="TH124" s="63"/>
      <c r="TI124" s="63"/>
      <c r="TJ124" s="89"/>
      <c r="TK124" s="198"/>
      <c r="TL124" s="63"/>
      <c r="TM124" s="63"/>
      <c r="TN124" s="89"/>
      <c r="TO124" s="198"/>
      <c r="TP124" s="63"/>
      <c r="TQ124" s="63"/>
      <c r="TR124" s="89"/>
      <c r="TS124" s="267"/>
      <c r="TT124" s="267"/>
      <c r="TU124" s="267"/>
      <c r="TV124" s="267"/>
      <c r="TW124" s="267"/>
      <c r="TX124" s="267"/>
      <c r="TY124" s="267"/>
      <c r="TZ124" s="240"/>
    </row>
    <row r="125" spans="1:546" outlineLevel="1" x14ac:dyDescent="0.2">
      <c r="A125" s="101"/>
      <c r="B125" s="102"/>
      <c r="C125" s="88"/>
      <c r="D125" s="63"/>
      <c r="E125" s="187"/>
      <c r="F125" s="187"/>
      <c r="G125" s="88"/>
      <c r="H125" s="63"/>
      <c r="I125" s="63"/>
      <c r="J125" s="63"/>
      <c r="K125" s="88"/>
      <c r="L125" s="63"/>
      <c r="M125" s="63"/>
      <c r="N125" s="63"/>
      <c r="O125" s="88"/>
      <c r="P125" s="63"/>
      <c r="Q125" s="63"/>
      <c r="R125" s="63"/>
      <c r="S125" s="88"/>
      <c r="T125" s="63"/>
      <c r="U125" s="63"/>
      <c r="V125" s="63"/>
      <c r="W125" s="88"/>
      <c r="X125" s="63"/>
      <c r="Y125" s="63"/>
      <c r="Z125" s="63"/>
      <c r="AA125" s="88"/>
      <c r="AB125" s="63"/>
      <c r="AC125" s="63"/>
      <c r="AD125" s="63"/>
      <c r="AE125" s="88"/>
      <c r="AF125" s="63"/>
      <c r="AG125" s="63"/>
      <c r="AH125" s="63"/>
      <c r="AI125" s="88"/>
      <c r="AJ125" s="63"/>
      <c r="AK125" s="63"/>
      <c r="AL125" s="63"/>
      <c r="AM125" s="88"/>
      <c r="AN125" s="63"/>
      <c r="AO125" s="63"/>
      <c r="AP125" s="63"/>
      <c r="AQ125" s="88"/>
      <c r="AR125" s="63"/>
      <c r="AS125" s="63"/>
      <c r="AT125" s="63"/>
      <c r="AU125" s="88"/>
      <c r="AV125" s="63"/>
      <c r="AW125" s="63"/>
      <c r="AX125" s="63"/>
      <c r="AY125" s="88"/>
      <c r="AZ125" s="63"/>
      <c r="BA125" s="63"/>
      <c r="BB125" s="63"/>
      <c r="BC125" s="88"/>
      <c r="BD125" s="63"/>
      <c r="BE125" s="63"/>
      <c r="BF125" s="63"/>
      <c r="BG125" s="88"/>
      <c r="BH125" s="63"/>
      <c r="BI125" s="63"/>
      <c r="BJ125" s="63"/>
      <c r="BK125" s="88"/>
      <c r="BL125" s="63"/>
      <c r="BM125" s="63"/>
      <c r="BN125" s="63"/>
      <c r="BO125" s="88"/>
      <c r="BP125" s="63"/>
      <c r="BQ125" s="63"/>
      <c r="BR125" s="63"/>
      <c r="BS125" s="88"/>
      <c r="BT125" s="63"/>
      <c r="BU125" s="63"/>
      <c r="BV125" s="63"/>
      <c r="BW125" s="88"/>
      <c r="BX125" s="63"/>
      <c r="BY125" s="63"/>
      <c r="BZ125" s="63"/>
      <c r="CA125" s="88"/>
      <c r="CB125" s="63"/>
      <c r="CC125" s="63"/>
      <c r="CD125" s="63"/>
      <c r="CE125" s="88"/>
      <c r="CF125" s="63"/>
      <c r="CG125" s="63"/>
      <c r="CH125" s="63"/>
      <c r="CI125" s="88"/>
      <c r="CJ125" s="63"/>
      <c r="CK125" s="63"/>
      <c r="CL125" s="63"/>
      <c r="CM125" s="88"/>
      <c r="CN125" s="63"/>
      <c r="CO125" s="63"/>
      <c r="CP125" s="63"/>
      <c r="CQ125" s="88"/>
      <c r="CR125" s="63"/>
      <c r="CS125" s="63"/>
      <c r="CT125" s="63"/>
      <c r="CU125" s="88"/>
      <c r="CV125" s="63"/>
      <c r="CW125" s="63"/>
      <c r="CX125" s="63"/>
      <c r="CY125" s="88"/>
      <c r="CZ125" s="63"/>
      <c r="DA125" s="63"/>
      <c r="DB125" s="63"/>
      <c r="DC125" s="88"/>
      <c r="DD125" s="63"/>
      <c r="DE125" s="63"/>
      <c r="DF125" s="63"/>
      <c r="DG125" s="88"/>
      <c r="DH125" s="63"/>
      <c r="DI125" s="63"/>
      <c r="DJ125" s="63"/>
      <c r="DK125" s="88"/>
      <c r="DL125" s="63"/>
      <c r="DM125" s="63"/>
      <c r="DN125" s="63"/>
      <c r="DO125" s="88"/>
      <c r="DP125" s="63"/>
      <c r="DQ125" s="63"/>
      <c r="DR125" s="63"/>
      <c r="DS125" s="88"/>
      <c r="DT125" s="63"/>
      <c r="DU125" s="63"/>
      <c r="DV125" s="63"/>
      <c r="DW125" s="88"/>
      <c r="DX125" s="63"/>
      <c r="DY125" s="63"/>
      <c r="DZ125" s="63"/>
      <c r="EA125" s="88"/>
      <c r="EB125" s="63"/>
      <c r="EC125" s="63"/>
      <c r="ED125" s="63"/>
      <c r="EE125" s="88"/>
      <c r="EF125" s="63"/>
      <c r="EG125" s="63"/>
      <c r="EH125" s="63"/>
      <c r="EI125" s="88"/>
      <c r="EJ125" s="63"/>
      <c r="EK125" s="63"/>
      <c r="EL125" s="63"/>
      <c r="EM125" s="88"/>
      <c r="EN125" s="63"/>
      <c r="EO125" s="63"/>
      <c r="EP125" s="63"/>
      <c r="EQ125" s="88"/>
      <c r="ER125" s="63"/>
      <c r="ES125" s="63"/>
      <c r="ET125" s="63"/>
      <c r="EU125" s="88"/>
      <c r="EV125" s="63"/>
      <c r="EW125" s="63"/>
      <c r="EX125" s="63"/>
      <c r="EY125" s="88"/>
      <c r="EZ125" s="63"/>
      <c r="FA125" s="63"/>
      <c r="FB125" s="63"/>
      <c r="FC125" s="88"/>
      <c r="FD125" s="63"/>
      <c r="FE125" s="63"/>
      <c r="FF125" s="63"/>
      <c r="FG125" s="88"/>
      <c r="FH125" s="63"/>
      <c r="FI125" s="63"/>
      <c r="FJ125" s="63"/>
      <c r="FK125" s="88"/>
      <c r="FL125" s="63"/>
      <c r="FM125" s="63"/>
      <c r="FN125" s="63"/>
      <c r="FO125" s="88"/>
      <c r="FP125" s="63"/>
      <c r="FQ125" s="63"/>
      <c r="FR125" s="63"/>
      <c r="FS125" s="198"/>
      <c r="FT125" s="63"/>
      <c r="FU125" s="63"/>
      <c r="FV125" s="187"/>
      <c r="FW125" s="88"/>
      <c r="FX125" s="63"/>
      <c r="FY125" s="63"/>
      <c r="FZ125" s="187"/>
      <c r="GA125" s="88"/>
      <c r="GB125" s="63"/>
      <c r="GC125" s="63"/>
      <c r="GD125" s="187"/>
      <c r="GE125" s="88"/>
      <c r="GF125" s="63"/>
      <c r="GG125" s="63"/>
      <c r="GH125" s="187"/>
      <c r="GI125" s="88"/>
      <c r="GJ125" s="63"/>
      <c r="GK125" s="63"/>
      <c r="GL125" s="187"/>
      <c r="GM125" s="88"/>
      <c r="GN125" s="63"/>
      <c r="GO125" s="63"/>
      <c r="GP125" s="63"/>
      <c r="GQ125" s="88"/>
      <c r="GR125" s="63"/>
      <c r="GS125" s="63"/>
      <c r="GT125" s="63"/>
      <c r="GU125" s="88"/>
      <c r="GV125" s="63"/>
      <c r="GW125" s="63"/>
      <c r="GX125" s="63"/>
      <c r="GY125" s="88"/>
      <c r="GZ125" s="63"/>
      <c r="HA125" s="63"/>
      <c r="HB125" s="63"/>
      <c r="HC125" s="88"/>
      <c r="HD125" s="63"/>
      <c r="HE125" s="63"/>
      <c r="HF125" s="63"/>
      <c r="HG125" s="88"/>
      <c r="HH125" s="63"/>
      <c r="HI125" s="63"/>
      <c r="HJ125" s="63"/>
      <c r="HK125" s="88"/>
      <c r="HL125" s="63"/>
      <c r="HM125" s="63"/>
      <c r="HN125" s="63"/>
      <c r="HO125" s="88"/>
      <c r="HP125" s="63"/>
      <c r="HQ125" s="63"/>
      <c r="HR125" s="63"/>
      <c r="HS125" s="88"/>
      <c r="HT125" s="63"/>
      <c r="HU125" s="63"/>
      <c r="HV125" s="63"/>
      <c r="HW125" s="88"/>
      <c r="HX125" s="63"/>
      <c r="HY125" s="63"/>
      <c r="HZ125" s="63"/>
      <c r="IA125" s="88"/>
      <c r="IB125" s="63"/>
      <c r="IC125" s="63"/>
      <c r="ID125" s="63"/>
      <c r="IE125" s="88"/>
      <c r="IF125" s="63"/>
      <c r="IG125" s="63"/>
      <c r="IH125" s="63"/>
      <c r="II125" s="88"/>
      <c r="IJ125" s="63"/>
      <c r="IK125" s="63"/>
      <c r="IL125" s="63"/>
      <c r="IM125" s="88"/>
      <c r="IN125" s="63"/>
      <c r="IO125" s="63"/>
      <c r="IP125" s="63"/>
      <c r="IQ125" s="88"/>
      <c r="IR125" s="63"/>
      <c r="IS125" s="63"/>
      <c r="IT125" s="63"/>
      <c r="IU125" s="88"/>
      <c r="IV125" s="63"/>
      <c r="IW125" s="63"/>
      <c r="IX125" s="63"/>
      <c r="IY125" s="88"/>
      <c r="IZ125" s="63"/>
      <c r="JA125" s="63"/>
      <c r="JB125" s="63"/>
      <c r="JC125" s="88"/>
      <c r="JD125" s="63"/>
      <c r="JE125" s="63"/>
      <c r="JF125" s="63"/>
      <c r="JG125" s="88"/>
      <c r="JH125" s="63"/>
      <c r="JI125" s="63"/>
      <c r="JJ125" s="63"/>
      <c r="JK125" s="88"/>
      <c r="JL125" s="63"/>
      <c r="JM125" s="63"/>
      <c r="JN125" s="63"/>
      <c r="JO125" s="88"/>
      <c r="JP125" s="63"/>
      <c r="JQ125" s="63"/>
      <c r="JR125" s="63"/>
      <c r="JS125" s="88"/>
      <c r="JT125" s="63"/>
      <c r="JU125" s="63"/>
      <c r="JV125" s="63"/>
      <c r="JW125" s="63"/>
      <c r="JX125" s="63"/>
      <c r="JY125" s="63"/>
      <c r="JZ125" s="63"/>
      <c r="KA125" s="88"/>
      <c r="KB125" s="63"/>
      <c r="KC125" s="63"/>
      <c r="KD125" s="187"/>
      <c r="KE125" s="88"/>
      <c r="KF125" s="63"/>
      <c r="KG125" s="63"/>
      <c r="KH125" s="187"/>
      <c r="KI125" s="88"/>
      <c r="KJ125" s="63"/>
      <c r="KK125" s="63"/>
      <c r="KL125" s="187"/>
      <c r="KM125" s="88"/>
      <c r="KN125" s="63"/>
      <c r="KO125" s="63"/>
      <c r="KP125" s="187"/>
      <c r="KQ125" s="88"/>
      <c r="KR125" s="63"/>
      <c r="KS125" s="63"/>
      <c r="KT125" s="187"/>
      <c r="KU125" s="88"/>
      <c r="KV125" s="63"/>
      <c r="KW125" s="63"/>
      <c r="KX125" s="187"/>
      <c r="KY125" s="88"/>
      <c r="KZ125" s="63"/>
      <c r="LA125" s="63"/>
      <c r="LB125" s="187"/>
      <c r="LC125" s="88"/>
      <c r="LD125" s="63"/>
      <c r="LE125" s="63"/>
      <c r="LF125" s="187"/>
      <c r="LG125" s="88"/>
      <c r="LH125" s="63"/>
      <c r="LI125" s="63"/>
      <c r="LJ125" s="187"/>
      <c r="LK125" s="88"/>
      <c r="LL125" s="63"/>
      <c r="LM125" s="63"/>
      <c r="LN125" s="187"/>
      <c r="LO125" s="88"/>
      <c r="LP125" s="63"/>
      <c r="LQ125" s="63"/>
      <c r="LR125" s="187"/>
      <c r="LS125" s="88"/>
      <c r="LT125" s="63"/>
      <c r="LU125" s="63"/>
      <c r="LV125" s="187"/>
      <c r="LW125" s="88"/>
      <c r="LX125" s="63"/>
      <c r="LY125" s="63"/>
      <c r="LZ125" s="187"/>
      <c r="MA125" s="88"/>
      <c r="MB125" s="63"/>
      <c r="MC125" s="63"/>
      <c r="MD125" s="187"/>
      <c r="ME125" s="88"/>
      <c r="MF125" s="63"/>
      <c r="MG125" s="63"/>
      <c r="MH125" s="187"/>
      <c r="MI125" s="88"/>
      <c r="MJ125" s="63"/>
      <c r="MK125" s="63"/>
      <c r="ML125" s="187"/>
      <c r="MM125" s="88"/>
      <c r="MN125" s="63"/>
      <c r="MO125" s="63"/>
      <c r="MP125" s="187"/>
      <c r="MQ125" s="88"/>
      <c r="MR125" s="63"/>
      <c r="MS125" s="63"/>
      <c r="MT125" s="187"/>
      <c r="MU125" s="88"/>
      <c r="MV125" s="63"/>
      <c r="MW125" s="63"/>
      <c r="MX125" s="187"/>
      <c r="MY125" s="88"/>
      <c r="MZ125" s="63"/>
      <c r="NA125" s="63"/>
      <c r="NB125" s="187"/>
      <c r="NC125" s="88"/>
      <c r="ND125" s="63"/>
      <c r="NE125" s="63"/>
      <c r="NF125" s="187"/>
      <c r="NG125" s="88"/>
      <c r="NH125" s="63"/>
      <c r="NI125" s="63"/>
      <c r="NJ125" s="187"/>
      <c r="NK125" s="88"/>
      <c r="NL125" s="63"/>
      <c r="NM125" s="63"/>
      <c r="NN125" s="187"/>
      <c r="NO125" s="88"/>
      <c r="NP125" s="63"/>
      <c r="NQ125" s="63"/>
      <c r="NR125" s="187"/>
      <c r="NS125" s="88"/>
      <c r="NT125" s="63"/>
      <c r="NU125" s="63"/>
      <c r="NV125" s="187"/>
      <c r="NW125" s="88"/>
      <c r="NX125" s="63"/>
      <c r="NY125" s="63"/>
      <c r="NZ125" s="187"/>
      <c r="OA125" s="88"/>
      <c r="OB125" s="63"/>
      <c r="OC125" s="63"/>
      <c r="OD125" s="63"/>
      <c r="OE125" s="88"/>
      <c r="OF125" s="63"/>
      <c r="OG125" s="63"/>
      <c r="OH125" s="63"/>
      <c r="OI125" s="88"/>
      <c r="OJ125" s="63"/>
      <c r="OK125" s="63"/>
      <c r="OL125" s="63"/>
      <c r="OM125" s="88"/>
      <c r="ON125" s="63"/>
      <c r="OO125" s="63"/>
      <c r="OP125" s="63"/>
      <c r="OQ125" s="198"/>
      <c r="OR125" s="63"/>
      <c r="OS125" s="63"/>
      <c r="OT125" s="63"/>
      <c r="OU125" s="88"/>
      <c r="OV125" s="63"/>
      <c r="OW125" s="63"/>
      <c r="OX125" s="63"/>
      <c r="OY125" s="198"/>
      <c r="OZ125" s="63"/>
      <c r="PA125" s="63"/>
      <c r="PB125" s="63"/>
      <c r="PC125" s="88"/>
      <c r="PD125" s="63"/>
      <c r="PE125" s="63"/>
      <c r="PF125" s="63"/>
      <c r="PG125" s="198"/>
      <c r="PH125" s="63"/>
      <c r="PI125" s="63"/>
      <c r="PJ125" s="63"/>
      <c r="PK125" s="88"/>
      <c r="PL125" s="63"/>
      <c r="PM125" s="63"/>
      <c r="PN125" s="63"/>
      <c r="PO125" s="198"/>
      <c r="PP125" s="63"/>
      <c r="PQ125" s="63"/>
      <c r="PR125" s="63"/>
      <c r="PS125" s="88"/>
      <c r="PT125" s="63"/>
      <c r="PU125" s="63"/>
      <c r="PV125" s="63"/>
      <c r="PW125" s="198"/>
      <c r="PX125" s="63"/>
      <c r="PY125" s="63"/>
      <c r="PZ125" s="63"/>
      <c r="QA125" s="88"/>
      <c r="QB125" s="63"/>
      <c r="QC125" s="63"/>
      <c r="QD125" s="63"/>
      <c r="QE125" s="198"/>
      <c r="QF125" s="63"/>
      <c r="QG125" s="63"/>
      <c r="QH125" s="63"/>
      <c r="QI125" s="88"/>
      <c r="QJ125" s="63"/>
      <c r="QK125" s="63"/>
      <c r="QL125" s="63"/>
      <c r="QM125" s="198"/>
      <c r="QN125" s="63"/>
      <c r="QO125" s="63"/>
      <c r="QP125" s="63"/>
      <c r="QQ125" s="198"/>
      <c r="QR125" s="63"/>
      <c r="QS125" s="63"/>
      <c r="QT125" s="63"/>
      <c r="QU125" s="198"/>
      <c r="QV125" s="63"/>
      <c r="QW125" s="63"/>
      <c r="QX125" s="63"/>
      <c r="QY125" s="198"/>
      <c r="QZ125" s="63"/>
      <c r="RA125" s="63"/>
      <c r="RB125" s="63"/>
      <c r="RC125" s="88"/>
      <c r="RD125" s="63"/>
      <c r="RE125" s="63"/>
      <c r="RF125" s="63"/>
      <c r="RG125" s="198"/>
      <c r="RH125" s="63"/>
      <c r="RI125" s="63"/>
      <c r="RJ125" s="63"/>
      <c r="RK125" s="88"/>
      <c r="RL125" s="63"/>
      <c r="RM125" s="63"/>
      <c r="RN125" s="63"/>
      <c r="RO125" s="198"/>
      <c r="RP125" s="63"/>
      <c r="RQ125" s="63"/>
      <c r="RR125" s="63"/>
      <c r="RS125" s="198"/>
      <c r="RT125" s="63"/>
      <c r="RU125" s="63"/>
      <c r="RV125" s="63"/>
      <c r="RW125" s="63"/>
      <c r="RX125" s="63"/>
      <c r="RY125" s="63"/>
      <c r="RZ125" s="63"/>
      <c r="SA125" s="88"/>
      <c r="SB125" s="63"/>
      <c r="SC125" s="63"/>
      <c r="SD125" s="63"/>
      <c r="SE125" s="198"/>
      <c r="SF125" s="63"/>
      <c r="SG125" s="63"/>
      <c r="SH125" s="63"/>
      <c r="SI125" s="198"/>
      <c r="SJ125" s="63"/>
      <c r="SK125" s="63"/>
      <c r="SL125" s="63"/>
      <c r="SM125" s="198"/>
      <c r="SN125" s="63"/>
      <c r="SO125" s="63"/>
      <c r="SP125" s="63"/>
      <c r="SQ125" s="198"/>
      <c r="SR125" s="63"/>
      <c r="SS125" s="63"/>
      <c r="ST125" s="63"/>
      <c r="SU125" s="198"/>
      <c r="SV125" s="63"/>
      <c r="SW125" s="63"/>
      <c r="SX125" s="63"/>
      <c r="SY125" s="198"/>
      <c r="SZ125" s="63"/>
      <c r="TA125" s="63"/>
      <c r="TB125" s="198"/>
      <c r="TC125" s="198"/>
      <c r="TD125" s="63"/>
      <c r="TE125" s="63"/>
      <c r="TF125" s="63"/>
      <c r="TG125" s="198"/>
      <c r="TH125" s="63"/>
      <c r="TI125" s="63"/>
      <c r="TJ125" s="89"/>
      <c r="TK125" s="198"/>
      <c r="TL125" s="63"/>
      <c r="TM125" s="63"/>
      <c r="TN125" s="89"/>
      <c r="TO125" s="198"/>
      <c r="TP125" s="63"/>
      <c r="TQ125" s="63"/>
      <c r="TR125" s="89"/>
      <c r="TS125" s="267"/>
      <c r="TT125" s="267"/>
      <c r="TU125" s="267"/>
      <c r="TV125" s="267"/>
      <c r="TW125" s="267"/>
      <c r="TX125" s="267"/>
      <c r="TY125" s="267"/>
    </row>
    <row r="126" spans="1:546" s="48" customFormat="1" outlineLevel="1" x14ac:dyDescent="0.2">
      <c r="A126" s="99" t="s">
        <v>487</v>
      </c>
      <c r="B126" s="100" t="s">
        <v>488</v>
      </c>
      <c r="C126" s="86">
        <f t="shared" ref="C126:Q126" si="2994">C127+C128</f>
        <v>194200</v>
      </c>
      <c r="D126" s="61">
        <f t="shared" si="2994"/>
        <v>217077.5</v>
      </c>
      <c r="E126" s="185">
        <f t="shared" si="2994"/>
        <v>177556.51</v>
      </c>
      <c r="F126" s="185">
        <f t="shared" ref="F126" si="2995">F127+F128</f>
        <v>178244.27000000002</v>
      </c>
      <c r="G126" s="86">
        <f t="shared" si="2994"/>
        <v>0</v>
      </c>
      <c r="H126" s="61">
        <f t="shared" si="2994"/>
        <v>0</v>
      </c>
      <c r="I126" s="61">
        <f t="shared" si="2994"/>
        <v>0</v>
      </c>
      <c r="J126" s="61">
        <f t="shared" ref="J126" si="2996">J127+J128</f>
        <v>0</v>
      </c>
      <c r="K126" s="86">
        <f t="shared" si="2994"/>
        <v>0</v>
      </c>
      <c r="L126" s="61">
        <f t="shared" si="2994"/>
        <v>0</v>
      </c>
      <c r="M126" s="61">
        <f t="shared" si="2994"/>
        <v>0</v>
      </c>
      <c r="N126" s="61">
        <f t="shared" ref="N126" si="2997">N127+N128</f>
        <v>0</v>
      </c>
      <c r="O126" s="86">
        <f t="shared" si="2994"/>
        <v>0</v>
      </c>
      <c r="P126" s="61">
        <f t="shared" si="2994"/>
        <v>0</v>
      </c>
      <c r="Q126" s="61">
        <f t="shared" si="2994"/>
        <v>0</v>
      </c>
      <c r="R126" s="61">
        <f t="shared" ref="R126" si="2998">R127+R128</f>
        <v>0</v>
      </c>
      <c r="S126" s="86">
        <f t="shared" ref="S126:AS126" si="2999">S127+S128</f>
        <v>0</v>
      </c>
      <c r="T126" s="61">
        <f t="shared" si="2999"/>
        <v>0</v>
      </c>
      <c r="U126" s="61">
        <f t="shared" si="2999"/>
        <v>0</v>
      </c>
      <c r="V126" s="61">
        <f t="shared" ref="V126" si="3000">V127+V128</f>
        <v>0</v>
      </c>
      <c r="W126" s="86">
        <f t="shared" si="2999"/>
        <v>0</v>
      </c>
      <c r="X126" s="61">
        <f t="shared" si="2999"/>
        <v>0</v>
      </c>
      <c r="Y126" s="61">
        <f t="shared" si="2999"/>
        <v>0</v>
      </c>
      <c r="Z126" s="61">
        <f t="shared" ref="Z126" si="3001">Z127+Z128</f>
        <v>0</v>
      </c>
      <c r="AA126" s="86">
        <f t="shared" si="2999"/>
        <v>0</v>
      </c>
      <c r="AB126" s="61">
        <f t="shared" si="2999"/>
        <v>0</v>
      </c>
      <c r="AC126" s="61">
        <f t="shared" si="2999"/>
        <v>0</v>
      </c>
      <c r="AD126" s="61">
        <f t="shared" ref="AD126" si="3002">AD127+AD128</f>
        <v>0</v>
      </c>
      <c r="AE126" s="86">
        <f t="shared" si="2999"/>
        <v>0</v>
      </c>
      <c r="AF126" s="61">
        <f t="shared" si="2999"/>
        <v>0</v>
      </c>
      <c r="AG126" s="61">
        <f t="shared" si="2999"/>
        <v>0</v>
      </c>
      <c r="AH126" s="61">
        <f t="shared" ref="AH126" si="3003">AH127+AH128</f>
        <v>0</v>
      </c>
      <c r="AI126" s="86">
        <f t="shared" si="2999"/>
        <v>0</v>
      </c>
      <c r="AJ126" s="61">
        <f t="shared" si="2999"/>
        <v>0</v>
      </c>
      <c r="AK126" s="61">
        <f t="shared" si="2999"/>
        <v>0</v>
      </c>
      <c r="AL126" s="61">
        <f t="shared" ref="AL126" si="3004">AL127+AL128</f>
        <v>0</v>
      </c>
      <c r="AM126" s="86">
        <f t="shared" si="2999"/>
        <v>0</v>
      </c>
      <c r="AN126" s="61">
        <f t="shared" si="2999"/>
        <v>0</v>
      </c>
      <c r="AO126" s="61">
        <f t="shared" si="2999"/>
        <v>0</v>
      </c>
      <c r="AP126" s="61">
        <f t="shared" ref="AP126" si="3005">AP127+AP128</f>
        <v>0</v>
      </c>
      <c r="AQ126" s="86">
        <f t="shared" si="2999"/>
        <v>0</v>
      </c>
      <c r="AR126" s="61">
        <f t="shared" si="2999"/>
        <v>0</v>
      </c>
      <c r="AS126" s="61">
        <f t="shared" si="2999"/>
        <v>0</v>
      </c>
      <c r="AT126" s="61">
        <f t="shared" ref="AT126" si="3006">AT127+AT128</f>
        <v>0</v>
      </c>
      <c r="AU126" s="86">
        <f t="shared" ref="AU126:BM126" si="3007">AU127+AU128</f>
        <v>0</v>
      </c>
      <c r="AV126" s="61">
        <f t="shared" si="3007"/>
        <v>0</v>
      </c>
      <c r="AW126" s="61">
        <f t="shared" si="3007"/>
        <v>0</v>
      </c>
      <c r="AX126" s="61">
        <f t="shared" ref="AX126" si="3008">AX127+AX128</f>
        <v>0</v>
      </c>
      <c r="AY126" s="86">
        <f t="shared" si="3007"/>
        <v>0</v>
      </c>
      <c r="AZ126" s="61">
        <f t="shared" si="3007"/>
        <v>0</v>
      </c>
      <c r="BA126" s="61">
        <f t="shared" si="3007"/>
        <v>0</v>
      </c>
      <c r="BB126" s="61">
        <f t="shared" ref="BB126" si="3009">BB127+BB128</f>
        <v>0</v>
      </c>
      <c r="BC126" s="86">
        <f t="shared" si="3007"/>
        <v>0</v>
      </c>
      <c r="BD126" s="61">
        <f t="shared" si="3007"/>
        <v>0</v>
      </c>
      <c r="BE126" s="61">
        <f t="shared" si="3007"/>
        <v>0</v>
      </c>
      <c r="BF126" s="61">
        <f t="shared" ref="BF126" si="3010">BF127+BF128</f>
        <v>0</v>
      </c>
      <c r="BG126" s="86">
        <f t="shared" si="3007"/>
        <v>0</v>
      </c>
      <c r="BH126" s="61">
        <f t="shared" si="3007"/>
        <v>0</v>
      </c>
      <c r="BI126" s="61">
        <f t="shared" si="3007"/>
        <v>0</v>
      </c>
      <c r="BJ126" s="61">
        <f t="shared" ref="BJ126" si="3011">BJ127+BJ128</f>
        <v>0</v>
      </c>
      <c r="BK126" s="86">
        <f t="shared" si="3007"/>
        <v>0</v>
      </c>
      <c r="BL126" s="61">
        <f t="shared" si="3007"/>
        <v>0</v>
      </c>
      <c r="BM126" s="61">
        <f t="shared" si="3007"/>
        <v>0</v>
      </c>
      <c r="BN126" s="61">
        <f t="shared" ref="BN126" si="3012">BN127+BN128</f>
        <v>0</v>
      </c>
      <c r="BO126" s="86">
        <f t="shared" ref="BO126:CI126" si="3013">BO127+BO128</f>
        <v>0</v>
      </c>
      <c r="BP126" s="61">
        <f t="shared" si="3013"/>
        <v>0</v>
      </c>
      <c r="BQ126" s="61">
        <f t="shared" si="3013"/>
        <v>0</v>
      </c>
      <c r="BR126" s="61">
        <f t="shared" ref="BR126" si="3014">BR127+BR128</f>
        <v>0</v>
      </c>
      <c r="BS126" s="86">
        <f t="shared" si="3013"/>
        <v>0</v>
      </c>
      <c r="BT126" s="61">
        <f t="shared" si="3013"/>
        <v>0</v>
      </c>
      <c r="BU126" s="61">
        <f t="shared" si="3013"/>
        <v>0</v>
      </c>
      <c r="BV126" s="61">
        <f t="shared" ref="BV126" si="3015">BV127+BV128</f>
        <v>0</v>
      </c>
      <c r="BW126" s="86">
        <f t="shared" si="3013"/>
        <v>6000</v>
      </c>
      <c r="BX126" s="61">
        <f t="shared" si="3013"/>
        <v>9000</v>
      </c>
      <c r="BY126" s="61">
        <f t="shared" si="3013"/>
        <v>6137.48</v>
      </c>
      <c r="BZ126" s="61">
        <f t="shared" ref="BZ126" si="3016">BZ127+BZ128</f>
        <v>6244.32</v>
      </c>
      <c r="CA126" s="86">
        <f>CA127+CA128</f>
        <v>0</v>
      </c>
      <c r="CB126" s="61">
        <f>CB127+CB128</f>
        <v>0</v>
      </c>
      <c r="CC126" s="61">
        <f>CC127+CC128</f>
        <v>0</v>
      </c>
      <c r="CD126" s="61">
        <f>CD127+CD128</f>
        <v>0</v>
      </c>
      <c r="CE126" s="86">
        <f t="shared" si="3013"/>
        <v>0</v>
      </c>
      <c r="CF126" s="61">
        <f t="shared" si="3013"/>
        <v>0</v>
      </c>
      <c r="CG126" s="61">
        <f t="shared" si="3013"/>
        <v>0</v>
      </c>
      <c r="CH126" s="61">
        <f t="shared" ref="CH126" si="3017">CH127+CH128</f>
        <v>0</v>
      </c>
      <c r="CI126" s="86">
        <f t="shared" si="3013"/>
        <v>0</v>
      </c>
      <c r="CJ126" s="61">
        <f t="shared" ref="CJ126:DM126" si="3018">CJ127+CJ128</f>
        <v>0</v>
      </c>
      <c r="CK126" s="61">
        <f t="shared" si="3018"/>
        <v>0</v>
      </c>
      <c r="CL126" s="61">
        <f t="shared" ref="CL126" si="3019">CL127+CL128</f>
        <v>0</v>
      </c>
      <c r="CM126" s="86">
        <f t="shared" si="3018"/>
        <v>0</v>
      </c>
      <c r="CN126" s="61">
        <f t="shared" si="3018"/>
        <v>0</v>
      </c>
      <c r="CO126" s="61">
        <f t="shared" si="3018"/>
        <v>0</v>
      </c>
      <c r="CP126" s="61">
        <f t="shared" ref="CP126" si="3020">CP127+CP128</f>
        <v>0</v>
      </c>
      <c r="CQ126" s="86">
        <f>CQ127+CQ128</f>
        <v>0</v>
      </c>
      <c r="CR126" s="61">
        <f t="shared" si="3018"/>
        <v>0</v>
      </c>
      <c r="CS126" s="61">
        <f t="shared" si="3018"/>
        <v>0</v>
      </c>
      <c r="CT126" s="61">
        <f t="shared" ref="CT126" si="3021">CT127+CT128</f>
        <v>0</v>
      </c>
      <c r="CU126" s="86">
        <f t="shared" si="3018"/>
        <v>0</v>
      </c>
      <c r="CV126" s="61">
        <f t="shared" si="3018"/>
        <v>0</v>
      </c>
      <c r="CW126" s="61">
        <f t="shared" si="3018"/>
        <v>0</v>
      </c>
      <c r="CX126" s="61">
        <f t="shared" ref="CX126" si="3022">CX127+CX128</f>
        <v>0</v>
      </c>
      <c r="CY126" s="86">
        <f t="shared" si="3018"/>
        <v>0</v>
      </c>
      <c r="CZ126" s="61">
        <f t="shared" si="3018"/>
        <v>0</v>
      </c>
      <c r="DA126" s="61">
        <f t="shared" si="3018"/>
        <v>0</v>
      </c>
      <c r="DB126" s="61">
        <f t="shared" ref="DB126" si="3023">DB127+DB128</f>
        <v>0</v>
      </c>
      <c r="DC126" s="86">
        <f t="shared" si="3018"/>
        <v>0</v>
      </c>
      <c r="DD126" s="61">
        <f t="shared" si="3018"/>
        <v>0</v>
      </c>
      <c r="DE126" s="61">
        <f t="shared" si="3018"/>
        <v>0</v>
      </c>
      <c r="DF126" s="61">
        <f t="shared" ref="DF126" si="3024">DF127+DF128</f>
        <v>0</v>
      </c>
      <c r="DG126" s="86">
        <f>DG127+DG128</f>
        <v>0</v>
      </c>
      <c r="DH126" s="61">
        <f>DH127+DH128</f>
        <v>0</v>
      </c>
      <c r="DI126" s="61">
        <f>DI127+DI128</f>
        <v>0</v>
      </c>
      <c r="DJ126" s="61">
        <f>DJ127+DJ128</f>
        <v>0</v>
      </c>
      <c r="DK126" s="86">
        <f t="shared" si="3018"/>
        <v>0</v>
      </c>
      <c r="DL126" s="61">
        <f t="shared" si="3018"/>
        <v>0</v>
      </c>
      <c r="DM126" s="61">
        <f t="shared" si="3018"/>
        <v>0</v>
      </c>
      <c r="DN126" s="61">
        <f t="shared" ref="DN126" si="3025">DN127+DN128</f>
        <v>0</v>
      </c>
      <c r="DO126" s="86">
        <f t="shared" ref="DO126:DY126" si="3026">DO127+DO128</f>
        <v>0</v>
      </c>
      <c r="DP126" s="61">
        <f t="shared" si="3026"/>
        <v>0</v>
      </c>
      <c r="DQ126" s="61">
        <f t="shared" si="3026"/>
        <v>0</v>
      </c>
      <c r="DR126" s="61">
        <f t="shared" ref="DR126" si="3027">DR127+DR128</f>
        <v>0</v>
      </c>
      <c r="DS126" s="86">
        <f t="shared" si="3026"/>
        <v>0</v>
      </c>
      <c r="DT126" s="61">
        <f t="shared" si="3026"/>
        <v>0</v>
      </c>
      <c r="DU126" s="61">
        <f t="shared" si="3026"/>
        <v>0</v>
      </c>
      <c r="DV126" s="61">
        <f t="shared" ref="DV126" si="3028">DV127+DV128</f>
        <v>0</v>
      </c>
      <c r="DW126" s="86">
        <f t="shared" si="3026"/>
        <v>0</v>
      </c>
      <c r="DX126" s="61">
        <f t="shared" si="3026"/>
        <v>0</v>
      </c>
      <c r="DY126" s="61">
        <f t="shared" si="3026"/>
        <v>0</v>
      </c>
      <c r="DZ126" s="61">
        <f t="shared" ref="DZ126" si="3029">DZ127+DZ128</f>
        <v>0</v>
      </c>
      <c r="EA126" s="86">
        <f t="shared" ref="EA126:FP126" si="3030">EA127+EA128</f>
        <v>0</v>
      </c>
      <c r="EB126" s="61">
        <f t="shared" si="3030"/>
        <v>0</v>
      </c>
      <c r="EC126" s="61">
        <f t="shared" si="3030"/>
        <v>0</v>
      </c>
      <c r="ED126" s="61">
        <f t="shared" ref="ED126" si="3031">ED127+ED128</f>
        <v>0</v>
      </c>
      <c r="EE126" s="86">
        <f t="shared" si="3030"/>
        <v>0</v>
      </c>
      <c r="EF126" s="61">
        <f t="shared" si="3030"/>
        <v>0</v>
      </c>
      <c r="EG126" s="61">
        <f t="shared" si="3030"/>
        <v>0</v>
      </c>
      <c r="EH126" s="61">
        <f t="shared" ref="EH126" si="3032">EH127+EH128</f>
        <v>0</v>
      </c>
      <c r="EI126" s="86">
        <f t="shared" ref="EI126:EO126" si="3033">EI127+EI128</f>
        <v>0</v>
      </c>
      <c r="EJ126" s="61">
        <f t="shared" si="3033"/>
        <v>0</v>
      </c>
      <c r="EK126" s="61">
        <f t="shared" si="3033"/>
        <v>0</v>
      </c>
      <c r="EL126" s="61">
        <f t="shared" ref="EL126" si="3034">EL127+EL128</f>
        <v>0</v>
      </c>
      <c r="EM126" s="86">
        <f t="shared" si="3033"/>
        <v>0</v>
      </c>
      <c r="EN126" s="61">
        <f t="shared" si="3033"/>
        <v>0</v>
      </c>
      <c r="EO126" s="61">
        <f t="shared" si="3033"/>
        <v>0</v>
      </c>
      <c r="EP126" s="61">
        <f t="shared" ref="EP126" si="3035">EP127+EP128</f>
        <v>0</v>
      </c>
      <c r="EQ126" s="86">
        <f t="shared" si="3030"/>
        <v>0</v>
      </c>
      <c r="ER126" s="61">
        <f t="shared" si="3030"/>
        <v>0</v>
      </c>
      <c r="ES126" s="61">
        <f t="shared" si="3030"/>
        <v>0</v>
      </c>
      <c r="ET126" s="61">
        <f t="shared" ref="ET126" si="3036">ET127+ET128</f>
        <v>0</v>
      </c>
      <c r="EU126" s="86">
        <f>EU127+EU128</f>
        <v>0</v>
      </c>
      <c r="EV126" s="61">
        <f>EV127+EV128</f>
        <v>0</v>
      </c>
      <c r="EW126" s="61">
        <f>EW127+EW128</f>
        <v>0</v>
      </c>
      <c r="EX126" s="61">
        <f>EX127+EX128</f>
        <v>0</v>
      </c>
      <c r="EY126" s="86">
        <f t="shared" si="3030"/>
        <v>0</v>
      </c>
      <c r="EZ126" s="61">
        <f t="shared" si="3030"/>
        <v>0</v>
      </c>
      <c r="FA126" s="61">
        <f t="shared" si="3030"/>
        <v>0</v>
      </c>
      <c r="FB126" s="61">
        <f t="shared" ref="FB126" si="3037">FB127+FB128</f>
        <v>0</v>
      </c>
      <c r="FC126" s="86">
        <f t="shared" si="3030"/>
        <v>0</v>
      </c>
      <c r="FD126" s="61">
        <f t="shared" si="3030"/>
        <v>0</v>
      </c>
      <c r="FE126" s="61">
        <f t="shared" si="3030"/>
        <v>0</v>
      </c>
      <c r="FF126" s="61">
        <f t="shared" ref="FF126" si="3038">FF127+FF128</f>
        <v>0</v>
      </c>
      <c r="FG126" s="86">
        <f t="shared" ref="FG126:FM126" si="3039">FG127+FG128</f>
        <v>0</v>
      </c>
      <c r="FH126" s="61">
        <f t="shared" si="3039"/>
        <v>0</v>
      </c>
      <c r="FI126" s="61">
        <f t="shared" si="3039"/>
        <v>0</v>
      </c>
      <c r="FJ126" s="61">
        <f t="shared" ref="FJ126" si="3040">FJ127+FJ128</f>
        <v>0</v>
      </c>
      <c r="FK126" s="86">
        <f t="shared" si="3039"/>
        <v>0</v>
      </c>
      <c r="FL126" s="61">
        <f t="shared" si="3039"/>
        <v>0</v>
      </c>
      <c r="FM126" s="61">
        <f t="shared" si="3039"/>
        <v>0</v>
      </c>
      <c r="FN126" s="61">
        <f t="shared" ref="FN126" si="3041">FN127+FN128</f>
        <v>0</v>
      </c>
      <c r="FO126" s="86">
        <f t="shared" si="3030"/>
        <v>0</v>
      </c>
      <c r="FP126" s="61">
        <f t="shared" si="3030"/>
        <v>0</v>
      </c>
      <c r="FQ126" s="61">
        <f t="shared" ref="FQ126:GG126" si="3042">FQ127+FQ128</f>
        <v>0</v>
      </c>
      <c r="FR126" s="61">
        <f t="shared" ref="FR126" si="3043">FR127+FR128</f>
        <v>0</v>
      </c>
      <c r="FS126" s="197">
        <f t="shared" si="3042"/>
        <v>0</v>
      </c>
      <c r="FT126" s="61">
        <f t="shared" si="3042"/>
        <v>0</v>
      </c>
      <c r="FU126" s="61">
        <f t="shared" ref="FU126:FV126" si="3044">FU127+FU128</f>
        <v>31.14</v>
      </c>
      <c r="FV126" s="185">
        <f t="shared" si="3044"/>
        <v>31.14</v>
      </c>
      <c r="FW126" s="86">
        <f t="shared" si="3042"/>
        <v>0</v>
      </c>
      <c r="FX126" s="61">
        <f t="shared" si="3042"/>
        <v>0</v>
      </c>
      <c r="FY126" s="61">
        <f t="shared" si="3042"/>
        <v>0</v>
      </c>
      <c r="FZ126" s="185">
        <f t="shared" ref="FZ126" si="3045">FZ127+FZ128</f>
        <v>0</v>
      </c>
      <c r="GA126" s="86">
        <f t="shared" si="3042"/>
        <v>0</v>
      </c>
      <c r="GB126" s="61">
        <f t="shared" si="3042"/>
        <v>0</v>
      </c>
      <c r="GC126" s="61">
        <f t="shared" si="3042"/>
        <v>0</v>
      </c>
      <c r="GD126" s="185">
        <f t="shared" ref="GD126" si="3046">GD127+GD128</f>
        <v>0</v>
      </c>
      <c r="GE126" s="86">
        <f t="shared" si="3042"/>
        <v>0</v>
      </c>
      <c r="GF126" s="61">
        <f t="shared" si="3042"/>
        <v>0</v>
      </c>
      <c r="GG126" s="61">
        <f t="shared" si="3042"/>
        <v>0</v>
      </c>
      <c r="GH126" s="185">
        <f t="shared" ref="GH126" si="3047">GH127+GH128</f>
        <v>0</v>
      </c>
      <c r="GI126" s="86">
        <f>GI127+GI128</f>
        <v>0</v>
      </c>
      <c r="GJ126" s="61">
        <f t="shared" ref="GJ126:GS126" si="3048">GJ127+GJ128</f>
        <v>0</v>
      </c>
      <c r="GK126" s="61">
        <f t="shared" si="3048"/>
        <v>425.71</v>
      </c>
      <c r="GL126" s="185">
        <f t="shared" ref="GL126" si="3049">GL127+GL128</f>
        <v>425.71</v>
      </c>
      <c r="GM126" s="86">
        <f t="shared" si="3048"/>
        <v>0</v>
      </c>
      <c r="GN126" s="61">
        <f t="shared" si="3048"/>
        <v>0</v>
      </c>
      <c r="GO126" s="61">
        <f t="shared" si="3048"/>
        <v>0</v>
      </c>
      <c r="GP126" s="61">
        <f t="shared" ref="GP126" si="3050">GP127+GP128</f>
        <v>0</v>
      </c>
      <c r="GQ126" s="86">
        <f t="shared" si="3048"/>
        <v>0</v>
      </c>
      <c r="GR126" s="61">
        <f t="shared" si="3048"/>
        <v>0</v>
      </c>
      <c r="GS126" s="61">
        <f t="shared" si="3048"/>
        <v>0</v>
      </c>
      <c r="GT126" s="61">
        <f t="shared" ref="GT126" si="3051">GT127+GT128</f>
        <v>0</v>
      </c>
      <c r="GU126" s="86">
        <f t="shared" ref="GU126" si="3052">GU127+GU128</f>
        <v>0</v>
      </c>
      <c r="GV126" s="61">
        <f t="shared" ref="GV126" si="3053">GV127+GV128</f>
        <v>0</v>
      </c>
      <c r="GW126" s="61">
        <f t="shared" ref="GW126" si="3054">GW127+GW128</f>
        <v>0</v>
      </c>
      <c r="GX126" s="61">
        <f t="shared" ref="GX126" si="3055">GX127+GX128</f>
        <v>0</v>
      </c>
      <c r="GY126" s="86">
        <f t="shared" ref="GY126" si="3056">GY127+GY128</f>
        <v>0</v>
      </c>
      <c r="GZ126" s="61">
        <f t="shared" ref="GZ126" si="3057">GZ127+GZ128</f>
        <v>0</v>
      </c>
      <c r="HA126" s="61">
        <f t="shared" ref="HA126:HB126" si="3058">HA127+HA128</f>
        <v>0</v>
      </c>
      <c r="HB126" s="61">
        <f t="shared" si="3058"/>
        <v>0</v>
      </c>
      <c r="HC126" s="86">
        <f t="shared" ref="HC126" si="3059">HC127+HC128</f>
        <v>0</v>
      </c>
      <c r="HD126" s="61">
        <f t="shared" ref="HD126" si="3060">HD127+HD128</f>
        <v>0</v>
      </c>
      <c r="HE126" s="61">
        <f t="shared" ref="HE126:HI126" si="3061">HE127+HE128</f>
        <v>0</v>
      </c>
      <c r="HF126" s="61">
        <f t="shared" ref="HF126" si="3062">HF127+HF128</f>
        <v>0</v>
      </c>
      <c r="HG126" s="86">
        <f t="shared" si="3061"/>
        <v>0</v>
      </c>
      <c r="HH126" s="61">
        <f t="shared" si="3061"/>
        <v>0</v>
      </c>
      <c r="HI126" s="61">
        <f t="shared" si="3061"/>
        <v>0</v>
      </c>
      <c r="HJ126" s="61">
        <f t="shared" ref="HJ126" si="3063">HJ127+HJ128</f>
        <v>0</v>
      </c>
      <c r="HK126" s="86">
        <f t="shared" ref="HK126" si="3064">HK127+HK128</f>
        <v>0</v>
      </c>
      <c r="HL126" s="61">
        <f t="shared" ref="HL126" si="3065">HL127+HL128</f>
        <v>0</v>
      </c>
      <c r="HM126" s="61">
        <f t="shared" ref="HM126" si="3066">HM127+HM128</f>
        <v>0</v>
      </c>
      <c r="HN126" s="61">
        <f t="shared" ref="HN126" si="3067">HN127+HN128</f>
        <v>0</v>
      </c>
      <c r="HO126" s="86">
        <f t="shared" ref="HO126" si="3068">HO127+HO128</f>
        <v>0</v>
      </c>
      <c r="HP126" s="61">
        <f t="shared" ref="HP126" si="3069">HP127+HP128</f>
        <v>0</v>
      </c>
      <c r="HQ126" s="61">
        <f t="shared" ref="HQ126:HR126" si="3070">HQ127+HQ128</f>
        <v>0</v>
      </c>
      <c r="HR126" s="61">
        <f t="shared" si="3070"/>
        <v>0</v>
      </c>
      <c r="HS126" s="86">
        <f t="shared" ref="HS126" si="3071">HS127+HS128</f>
        <v>0</v>
      </c>
      <c r="HT126" s="61">
        <f t="shared" ref="HT126" si="3072">HT127+HT128</f>
        <v>0</v>
      </c>
      <c r="HU126" s="61">
        <f t="shared" ref="HU126:HV126" si="3073">HU127+HU128</f>
        <v>0</v>
      </c>
      <c r="HV126" s="61">
        <f t="shared" si="3073"/>
        <v>150.24</v>
      </c>
      <c r="HW126" s="86">
        <f t="shared" ref="HW126" si="3074">HW127+HW128</f>
        <v>0</v>
      </c>
      <c r="HX126" s="61">
        <f t="shared" ref="HX126" si="3075">HX127+HX128</f>
        <v>0</v>
      </c>
      <c r="HY126" s="61">
        <f t="shared" ref="HY126:HZ126" si="3076">HY127+HY128</f>
        <v>0</v>
      </c>
      <c r="HZ126" s="61">
        <f t="shared" si="3076"/>
        <v>0</v>
      </c>
      <c r="IA126" s="86">
        <f t="shared" ref="IA126" si="3077">IA127+IA128</f>
        <v>0</v>
      </c>
      <c r="IB126" s="61">
        <f t="shared" ref="IB126" si="3078">IB127+IB128</f>
        <v>0</v>
      </c>
      <c r="IC126" s="61">
        <f t="shared" ref="IC126" si="3079">IC127+IC128</f>
        <v>0</v>
      </c>
      <c r="ID126" s="61">
        <f t="shared" ref="ID126" si="3080">ID127+ID128</f>
        <v>0</v>
      </c>
      <c r="IE126" s="307">
        <f t="shared" ref="IE126" si="3081">IE127+IE128</f>
        <v>0</v>
      </c>
      <c r="IF126" s="300">
        <f t="shared" ref="IF126" si="3082">IF127+IF128</f>
        <v>0</v>
      </c>
      <c r="IG126" s="300">
        <f t="shared" ref="IG126:IH126" si="3083">IG127+IG128</f>
        <v>0</v>
      </c>
      <c r="IH126" s="300">
        <f t="shared" si="3083"/>
        <v>0</v>
      </c>
      <c r="II126" s="86">
        <f>II127+II128</f>
        <v>0</v>
      </c>
      <c r="IJ126" s="61">
        <f t="shared" ref="IJ126" si="3084">IJ127+IJ128</f>
        <v>0</v>
      </c>
      <c r="IK126" s="61">
        <f t="shared" ref="IK126" si="3085">IK127+IK128</f>
        <v>0</v>
      </c>
      <c r="IL126" s="61">
        <f t="shared" ref="IL126" si="3086">IL127+IL128</f>
        <v>0</v>
      </c>
      <c r="IM126" s="86">
        <f>IM127+IM128</f>
        <v>0</v>
      </c>
      <c r="IN126" s="61">
        <f t="shared" ref="IN126" si="3087">IN127+IN128</f>
        <v>0</v>
      </c>
      <c r="IO126" s="61">
        <f t="shared" ref="IO126:IP126" si="3088">IO127+IO128</f>
        <v>0</v>
      </c>
      <c r="IP126" s="61">
        <f t="shared" si="3088"/>
        <v>0</v>
      </c>
      <c r="IQ126" s="86">
        <f t="shared" ref="IQ126" si="3089">IQ127+IQ128</f>
        <v>0</v>
      </c>
      <c r="IR126" s="61">
        <f t="shared" ref="IR126" si="3090">IR127+IR128</f>
        <v>0</v>
      </c>
      <c r="IS126" s="61">
        <f t="shared" ref="IS126:IT126" si="3091">IS127+IS128</f>
        <v>0</v>
      </c>
      <c r="IT126" s="61">
        <f t="shared" si="3091"/>
        <v>0</v>
      </c>
      <c r="IU126" s="307">
        <f t="shared" ref="IU126" si="3092">IU127+IU128</f>
        <v>0</v>
      </c>
      <c r="IV126" s="300">
        <f t="shared" ref="IV126" si="3093">IV127+IV128</f>
        <v>0</v>
      </c>
      <c r="IW126" s="300">
        <f t="shared" ref="IW126" si="3094">IW127+IW128</f>
        <v>0</v>
      </c>
      <c r="IX126" s="300">
        <f t="shared" ref="IX126" si="3095">IX127+IX128</f>
        <v>0</v>
      </c>
      <c r="IY126" s="86">
        <f t="shared" ref="IY126" si="3096">IY127+IY128</f>
        <v>0</v>
      </c>
      <c r="IZ126" s="61">
        <f t="shared" ref="IZ126" si="3097">IZ127+IZ128</f>
        <v>0</v>
      </c>
      <c r="JA126" s="61">
        <f t="shared" ref="JA126:JB126" si="3098">JA127+JA128</f>
        <v>0</v>
      </c>
      <c r="JB126" s="61">
        <f t="shared" si="3098"/>
        <v>0</v>
      </c>
      <c r="JC126" s="86">
        <f t="shared" ref="JC126" si="3099">JC127+JC128</f>
        <v>0</v>
      </c>
      <c r="JD126" s="61">
        <f t="shared" ref="JD126" si="3100">JD127+JD128</f>
        <v>0</v>
      </c>
      <c r="JE126" s="61">
        <f t="shared" ref="JE126:JY126" si="3101">JE127+JE128</f>
        <v>0</v>
      </c>
      <c r="JF126" s="61">
        <f t="shared" ref="JF126" si="3102">JF127+JF128</f>
        <v>0</v>
      </c>
      <c r="JG126" s="86">
        <f t="shared" si="3101"/>
        <v>0</v>
      </c>
      <c r="JH126" s="61">
        <f t="shared" si="3101"/>
        <v>0</v>
      </c>
      <c r="JI126" s="61">
        <f t="shared" si="3101"/>
        <v>0</v>
      </c>
      <c r="JJ126" s="61">
        <f t="shared" ref="JJ126" si="3103">JJ127+JJ128</f>
        <v>0</v>
      </c>
      <c r="JK126" s="86">
        <f t="shared" si="3101"/>
        <v>0</v>
      </c>
      <c r="JL126" s="61">
        <f t="shared" si="3101"/>
        <v>0</v>
      </c>
      <c r="JM126" s="61">
        <f t="shared" si="3101"/>
        <v>0</v>
      </c>
      <c r="JN126" s="61">
        <f t="shared" ref="JN126" si="3104">JN127+JN128</f>
        <v>0</v>
      </c>
      <c r="JO126" s="86">
        <f t="shared" si="3101"/>
        <v>0</v>
      </c>
      <c r="JP126" s="61">
        <f t="shared" si="3101"/>
        <v>0</v>
      </c>
      <c r="JQ126" s="61">
        <f t="shared" si="3101"/>
        <v>0</v>
      </c>
      <c r="JR126" s="61">
        <f t="shared" ref="JR126" si="3105">JR127+JR128</f>
        <v>0</v>
      </c>
      <c r="JS126" s="86">
        <f t="shared" si="3101"/>
        <v>0</v>
      </c>
      <c r="JT126" s="61">
        <f t="shared" si="3101"/>
        <v>0</v>
      </c>
      <c r="JU126" s="61">
        <f t="shared" si="3101"/>
        <v>0</v>
      </c>
      <c r="JV126" s="61">
        <f t="shared" ref="JV126" si="3106">JV127+JV128</f>
        <v>0</v>
      </c>
      <c r="JW126" s="61">
        <f t="shared" si="3101"/>
        <v>0</v>
      </c>
      <c r="JX126" s="61">
        <f t="shared" si="3101"/>
        <v>0</v>
      </c>
      <c r="JY126" s="61">
        <f t="shared" si="3101"/>
        <v>0</v>
      </c>
      <c r="JZ126" s="61">
        <f t="shared" ref="JZ126" si="3107">JZ127+JZ128</f>
        <v>0</v>
      </c>
      <c r="KA126" s="86">
        <f t="shared" ref="KA126:KW126" si="3108">KA127+KA128</f>
        <v>15500</v>
      </c>
      <c r="KB126" s="61">
        <f t="shared" si="3108"/>
        <v>21312.55</v>
      </c>
      <c r="KC126" s="61">
        <f t="shared" si="3108"/>
        <v>15424.12</v>
      </c>
      <c r="KD126" s="185">
        <f t="shared" ref="KD126" si="3109">KD127+KD128</f>
        <v>15339.56</v>
      </c>
      <c r="KE126" s="86">
        <f t="shared" si="3108"/>
        <v>10000</v>
      </c>
      <c r="KF126" s="61">
        <f t="shared" si="3108"/>
        <v>10464.58</v>
      </c>
      <c r="KG126" s="61">
        <f t="shared" si="3108"/>
        <v>9990.49</v>
      </c>
      <c r="KH126" s="185">
        <f t="shared" ref="KH126" si="3110">KH127+KH128</f>
        <v>10062.19</v>
      </c>
      <c r="KI126" s="86">
        <f t="shared" si="3108"/>
        <v>4800</v>
      </c>
      <c r="KJ126" s="61">
        <f t="shared" si="3108"/>
        <v>4800</v>
      </c>
      <c r="KK126" s="61">
        <f t="shared" si="3108"/>
        <v>4771.96</v>
      </c>
      <c r="KL126" s="185">
        <f t="shared" ref="KL126" si="3111">KL127+KL128</f>
        <v>4809.3999999999996</v>
      </c>
      <c r="KM126" s="86">
        <f t="shared" si="3108"/>
        <v>4200</v>
      </c>
      <c r="KN126" s="61">
        <f t="shared" si="3108"/>
        <v>4349.13</v>
      </c>
      <c r="KO126" s="61">
        <f t="shared" si="3108"/>
        <v>3091.51</v>
      </c>
      <c r="KP126" s="185">
        <f t="shared" ref="KP126" si="3112">KP127+KP128</f>
        <v>3233.1</v>
      </c>
      <c r="KQ126" s="86">
        <f t="shared" si="3108"/>
        <v>700</v>
      </c>
      <c r="KR126" s="61">
        <f t="shared" si="3108"/>
        <v>0</v>
      </c>
      <c r="KS126" s="61">
        <f t="shared" si="3108"/>
        <v>3486.2</v>
      </c>
      <c r="KT126" s="185">
        <f t="shared" ref="KT126" si="3113">KT127+KT128</f>
        <v>3606.38</v>
      </c>
      <c r="KU126" s="86">
        <f t="shared" si="3108"/>
        <v>0</v>
      </c>
      <c r="KV126" s="61">
        <f t="shared" si="3108"/>
        <v>0</v>
      </c>
      <c r="KW126" s="61">
        <f t="shared" si="3108"/>
        <v>1159.33</v>
      </c>
      <c r="KX126" s="185">
        <f t="shared" ref="KX126" si="3114">KX127+KX128</f>
        <v>1216.79</v>
      </c>
      <c r="KY126" s="86">
        <f t="shared" ref="KY126:LE126" si="3115">KY127+KY128</f>
        <v>0</v>
      </c>
      <c r="KZ126" s="61">
        <f t="shared" si="3115"/>
        <v>0</v>
      </c>
      <c r="LA126" s="61">
        <f t="shared" si="3115"/>
        <v>0</v>
      </c>
      <c r="LB126" s="185">
        <f t="shared" ref="LB126" si="3116">LB127+LB128</f>
        <v>0</v>
      </c>
      <c r="LC126" s="86">
        <f t="shared" si="3115"/>
        <v>0</v>
      </c>
      <c r="LD126" s="61">
        <f t="shared" si="3115"/>
        <v>0</v>
      </c>
      <c r="LE126" s="61">
        <f t="shared" si="3115"/>
        <v>0</v>
      </c>
      <c r="LF126" s="185">
        <f t="shared" ref="LF126" si="3117">LF127+LF128</f>
        <v>0</v>
      </c>
      <c r="LG126" s="86">
        <f t="shared" ref="LG126:NI126" si="3118">LG127+LG128</f>
        <v>5000</v>
      </c>
      <c r="LH126" s="61">
        <f t="shared" si="3118"/>
        <v>5000</v>
      </c>
      <c r="LI126" s="61">
        <f t="shared" si="3118"/>
        <v>436.31</v>
      </c>
      <c r="LJ126" s="185">
        <f t="shared" ref="LJ126" si="3119">LJ127+LJ128</f>
        <v>0</v>
      </c>
      <c r="LK126" s="86">
        <f t="shared" si="3118"/>
        <v>0</v>
      </c>
      <c r="LL126" s="61">
        <f t="shared" si="3118"/>
        <v>0</v>
      </c>
      <c r="LM126" s="61">
        <f t="shared" si="3118"/>
        <v>0</v>
      </c>
      <c r="LN126" s="185">
        <f t="shared" ref="LN126" si="3120">LN127+LN128</f>
        <v>0</v>
      </c>
      <c r="LO126" s="86">
        <f t="shared" si="3118"/>
        <v>0</v>
      </c>
      <c r="LP126" s="61">
        <f t="shared" si="3118"/>
        <v>0</v>
      </c>
      <c r="LQ126" s="61">
        <f t="shared" si="3118"/>
        <v>0</v>
      </c>
      <c r="LR126" s="185">
        <f t="shared" ref="LR126" si="3121">LR127+LR128</f>
        <v>0</v>
      </c>
      <c r="LS126" s="86">
        <f t="shared" si="3118"/>
        <v>0</v>
      </c>
      <c r="LT126" s="61">
        <f t="shared" si="3118"/>
        <v>0</v>
      </c>
      <c r="LU126" s="61">
        <f t="shared" si="3118"/>
        <v>0</v>
      </c>
      <c r="LV126" s="185">
        <f t="shared" ref="LV126" si="3122">LV127+LV128</f>
        <v>0</v>
      </c>
      <c r="LW126" s="86">
        <f t="shared" si="3118"/>
        <v>0</v>
      </c>
      <c r="LX126" s="61">
        <f t="shared" si="3118"/>
        <v>0</v>
      </c>
      <c r="LY126" s="61">
        <f t="shared" si="3118"/>
        <v>0</v>
      </c>
      <c r="LZ126" s="185">
        <f t="shared" ref="LZ126" si="3123">LZ127+LZ128</f>
        <v>0</v>
      </c>
      <c r="MA126" s="86">
        <f t="shared" si="3118"/>
        <v>0</v>
      </c>
      <c r="MB126" s="61">
        <f t="shared" si="3118"/>
        <v>0</v>
      </c>
      <c r="MC126" s="61">
        <f t="shared" si="3118"/>
        <v>0</v>
      </c>
      <c r="MD126" s="185">
        <f t="shared" ref="MD126" si="3124">MD127+MD128</f>
        <v>0</v>
      </c>
      <c r="ME126" s="86">
        <f t="shared" si="3118"/>
        <v>0</v>
      </c>
      <c r="MF126" s="61">
        <f t="shared" si="3118"/>
        <v>0</v>
      </c>
      <c r="MG126" s="61">
        <f t="shared" si="3118"/>
        <v>0</v>
      </c>
      <c r="MH126" s="185">
        <f t="shared" ref="MH126" si="3125">MH127+MH128</f>
        <v>0</v>
      </c>
      <c r="MI126" s="86">
        <f t="shared" si="3118"/>
        <v>0</v>
      </c>
      <c r="MJ126" s="61">
        <f t="shared" si="3118"/>
        <v>0</v>
      </c>
      <c r="MK126" s="61">
        <f t="shared" si="3118"/>
        <v>0</v>
      </c>
      <c r="ML126" s="185">
        <f t="shared" ref="ML126" si="3126">ML127+ML128</f>
        <v>0</v>
      </c>
      <c r="MM126" s="86">
        <f t="shared" si="3118"/>
        <v>0</v>
      </c>
      <c r="MN126" s="61">
        <f t="shared" si="3118"/>
        <v>0</v>
      </c>
      <c r="MO126" s="61">
        <f t="shared" si="3118"/>
        <v>0</v>
      </c>
      <c r="MP126" s="185">
        <f t="shared" ref="MP126" si="3127">MP127+MP128</f>
        <v>0</v>
      </c>
      <c r="MQ126" s="86">
        <f t="shared" si="3118"/>
        <v>0</v>
      </c>
      <c r="MR126" s="61">
        <f t="shared" si="3118"/>
        <v>0</v>
      </c>
      <c r="MS126" s="61">
        <f t="shared" si="3118"/>
        <v>0</v>
      </c>
      <c r="MT126" s="185">
        <f t="shared" ref="MT126" si="3128">MT127+MT128</f>
        <v>0</v>
      </c>
      <c r="MU126" s="86">
        <f t="shared" si="3118"/>
        <v>0</v>
      </c>
      <c r="MV126" s="61">
        <f t="shared" si="3118"/>
        <v>0</v>
      </c>
      <c r="MW126" s="61">
        <f t="shared" si="3118"/>
        <v>0</v>
      </c>
      <c r="MX126" s="185">
        <f t="shared" ref="MX126" si="3129">MX127+MX128</f>
        <v>0</v>
      </c>
      <c r="MY126" s="86">
        <f t="shared" si="3118"/>
        <v>0</v>
      </c>
      <c r="MZ126" s="61">
        <f t="shared" si="3118"/>
        <v>0</v>
      </c>
      <c r="NA126" s="61">
        <f t="shared" si="3118"/>
        <v>0</v>
      </c>
      <c r="NB126" s="185">
        <f t="shared" ref="NB126" si="3130">NB127+NB128</f>
        <v>0</v>
      </c>
      <c r="NC126" s="86">
        <f t="shared" si="3118"/>
        <v>0</v>
      </c>
      <c r="ND126" s="61">
        <f t="shared" si="3118"/>
        <v>0</v>
      </c>
      <c r="NE126" s="61">
        <f t="shared" si="3118"/>
        <v>0</v>
      </c>
      <c r="NF126" s="185">
        <f t="shared" ref="NF126" si="3131">NF127+NF128</f>
        <v>0</v>
      </c>
      <c r="NG126" s="86">
        <f t="shared" si="3118"/>
        <v>0</v>
      </c>
      <c r="NH126" s="61">
        <f t="shared" si="3118"/>
        <v>0</v>
      </c>
      <c r="NI126" s="61">
        <f t="shared" si="3118"/>
        <v>0</v>
      </c>
      <c r="NJ126" s="185">
        <f t="shared" ref="NJ126" si="3132">NJ127+NJ128</f>
        <v>0</v>
      </c>
      <c r="NK126" s="86">
        <f t="shared" ref="NK126:PP126" si="3133">NK127+NK128</f>
        <v>0</v>
      </c>
      <c r="NL126" s="61">
        <f t="shared" si="3133"/>
        <v>0</v>
      </c>
      <c r="NM126" s="61">
        <f t="shared" si="3133"/>
        <v>0</v>
      </c>
      <c r="NN126" s="185">
        <f t="shared" ref="NN126" si="3134">NN127+NN128</f>
        <v>0</v>
      </c>
      <c r="NO126" s="86">
        <f t="shared" ref="NO126:NU126" si="3135">NO127+NO128</f>
        <v>0</v>
      </c>
      <c r="NP126" s="61">
        <f t="shared" si="3135"/>
        <v>0</v>
      </c>
      <c r="NQ126" s="61">
        <f t="shared" si="3135"/>
        <v>0</v>
      </c>
      <c r="NR126" s="185">
        <f t="shared" ref="NR126" si="3136">NR127+NR128</f>
        <v>0</v>
      </c>
      <c r="NS126" s="86">
        <f t="shared" si="3135"/>
        <v>0</v>
      </c>
      <c r="NT126" s="61">
        <f t="shared" si="3135"/>
        <v>0</v>
      </c>
      <c r="NU126" s="61">
        <f t="shared" si="3135"/>
        <v>0</v>
      </c>
      <c r="NV126" s="185">
        <f t="shared" ref="NV126" si="3137">NV127+NV128</f>
        <v>0</v>
      </c>
      <c r="NW126" s="86">
        <f t="shared" si="3133"/>
        <v>0</v>
      </c>
      <c r="NX126" s="61">
        <f t="shared" si="3133"/>
        <v>0</v>
      </c>
      <c r="NY126" s="61">
        <f t="shared" si="3133"/>
        <v>0</v>
      </c>
      <c r="NZ126" s="185">
        <f t="shared" ref="NZ126" si="3138">NZ127+NZ128</f>
        <v>0</v>
      </c>
      <c r="OA126" s="86">
        <f t="shared" ref="OA126:PM126" si="3139">OA127+OA128</f>
        <v>8000</v>
      </c>
      <c r="OB126" s="61">
        <f t="shared" si="3139"/>
        <v>11000</v>
      </c>
      <c r="OC126" s="61">
        <f t="shared" si="3139"/>
        <v>3748.3</v>
      </c>
      <c r="OD126" s="61">
        <f t="shared" ref="OD126" si="3140">OD127+OD128</f>
        <v>3748.3</v>
      </c>
      <c r="OE126" s="86">
        <f t="shared" si="3139"/>
        <v>3300</v>
      </c>
      <c r="OF126" s="61">
        <f t="shared" si="3139"/>
        <v>3300</v>
      </c>
      <c r="OG126" s="61">
        <f t="shared" si="3139"/>
        <v>1152.8599999999999</v>
      </c>
      <c r="OH126" s="61">
        <f t="shared" ref="OH126" si="3141">OH127+OH128</f>
        <v>1152.8599999999999</v>
      </c>
      <c r="OI126" s="86">
        <f t="shared" si="3139"/>
        <v>3000</v>
      </c>
      <c r="OJ126" s="61">
        <f t="shared" si="3139"/>
        <v>2236.69</v>
      </c>
      <c r="OK126" s="61">
        <f t="shared" si="3139"/>
        <v>4649.7700000000004</v>
      </c>
      <c r="OL126" s="61">
        <f t="shared" ref="OL126" si="3142">OL127+OL128</f>
        <v>4649.78</v>
      </c>
      <c r="OM126" s="86">
        <f t="shared" si="3139"/>
        <v>6500</v>
      </c>
      <c r="ON126" s="61">
        <f t="shared" si="3139"/>
        <v>8100</v>
      </c>
      <c r="OO126" s="61">
        <f t="shared" si="3139"/>
        <v>6322.4</v>
      </c>
      <c r="OP126" s="61">
        <f t="shared" ref="OP126" si="3143">OP127+OP128</f>
        <v>6652.78</v>
      </c>
      <c r="OQ126" s="197">
        <f t="shared" si="3139"/>
        <v>2500</v>
      </c>
      <c r="OR126" s="61">
        <f t="shared" si="3139"/>
        <v>6734</v>
      </c>
      <c r="OS126" s="61">
        <f t="shared" si="3139"/>
        <v>5372.89</v>
      </c>
      <c r="OT126" s="61">
        <f t="shared" ref="OT126" si="3144">OT127+OT128</f>
        <v>5364.69</v>
      </c>
      <c r="OU126" s="86">
        <f t="shared" si="3139"/>
        <v>5700</v>
      </c>
      <c r="OV126" s="61">
        <f t="shared" si="3139"/>
        <v>5733</v>
      </c>
      <c r="OW126" s="61">
        <f t="shared" si="3139"/>
        <v>1881.78</v>
      </c>
      <c r="OX126" s="61">
        <f t="shared" ref="OX126" si="3145">OX127+OX128</f>
        <v>1881.78</v>
      </c>
      <c r="OY126" s="197">
        <f t="shared" si="3139"/>
        <v>4000</v>
      </c>
      <c r="OZ126" s="61">
        <f t="shared" si="3139"/>
        <v>3709.61</v>
      </c>
      <c r="PA126" s="61">
        <f t="shared" si="3139"/>
        <v>3151.81</v>
      </c>
      <c r="PB126" s="61">
        <f t="shared" ref="PB126" si="3146">PB127+PB128</f>
        <v>3200.8</v>
      </c>
      <c r="PC126" s="86">
        <f t="shared" si="3139"/>
        <v>12000</v>
      </c>
      <c r="PD126" s="61">
        <f t="shared" si="3139"/>
        <v>29071.96</v>
      </c>
      <c r="PE126" s="61">
        <f t="shared" si="3139"/>
        <v>8656.6200000000008</v>
      </c>
      <c r="PF126" s="61">
        <f t="shared" ref="PF126" si="3147">PF127+PF128</f>
        <v>8827.36</v>
      </c>
      <c r="PG126" s="197">
        <f t="shared" si="3139"/>
        <v>80000</v>
      </c>
      <c r="PH126" s="61">
        <f t="shared" si="3139"/>
        <v>60000</v>
      </c>
      <c r="PI126" s="61">
        <f t="shared" si="3139"/>
        <v>70999.58</v>
      </c>
      <c r="PJ126" s="61">
        <f t="shared" ref="PJ126" si="3148">PJ127+PJ128</f>
        <v>70999.58</v>
      </c>
      <c r="PK126" s="86">
        <f t="shared" si="3139"/>
        <v>20000</v>
      </c>
      <c r="PL126" s="61">
        <f t="shared" si="3139"/>
        <v>21765.98</v>
      </c>
      <c r="PM126" s="61">
        <f t="shared" si="3139"/>
        <v>21535.32</v>
      </c>
      <c r="PN126" s="61">
        <f t="shared" ref="PN126" si="3149">PN127+PN128</f>
        <v>21459.119999999999</v>
      </c>
      <c r="PO126" s="197">
        <f t="shared" si="3133"/>
        <v>0</v>
      </c>
      <c r="PP126" s="61">
        <f t="shared" si="3133"/>
        <v>0</v>
      </c>
      <c r="PQ126" s="61">
        <f t="shared" ref="PQ126:PY126" si="3150">PQ127+PQ128</f>
        <v>1625.81</v>
      </c>
      <c r="PR126" s="61">
        <f t="shared" ref="PR126" si="3151">PR127+PR128</f>
        <v>1622.07</v>
      </c>
      <c r="PS126" s="86">
        <f>PS127+PS128</f>
        <v>3000</v>
      </c>
      <c r="PT126" s="61">
        <f>PT127+PT128</f>
        <v>0</v>
      </c>
      <c r="PU126" s="61">
        <f>PU127+PU128</f>
        <v>734.66</v>
      </c>
      <c r="PV126" s="61">
        <f>PV127+PV128</f>
        <v>795.86</v>
      </c>
      <c r="PW126" s="197">
        <f t="shared" si="3150"/>
        <v>0</v>
      </c>
      <c r="PX126" s="61">
        <f t="shared" si="3150"/>
        <v>0</v>
      </c>
      <c r="PY126" s="61">
        <f t="shared" si="3150"/>
        <v>0</v>
      </c>
      <c r="PZ126" s="61">
        <f t="shared" ref="PZ126" si="3152">PZ127+PZ128</f>
        <v>0</v>
      </c>
      <c r="QA126" s="86">
        <f t="shared" ref="QA126:RP126" si="3153">QA127+QA128</f>
        <v>0</v>
      </c>
      <c r="QB126" s="61">
        <f t="shared" si="3153"/>
        <v>0</v>
      </c>
      <c r="QC126" s="61">
        <f t="shared" si="3153"/>
        <v>0</v>
      </c>
      <c r="QD126" s="61">
        <f t="shared" ref="QD126" si="3154">QD127+QD128</f>
        <v>0</v>
      </c>
      <c r="QE126" s="197">
        <f t="shared" si="3153"/>
        <v>0</v>
      </c>
      <c r="QF126" s="61">
        <f t="shared" si="3153"/>
        <v>0</v>
      </c>
      <c r="QG126" s="61">
        <f t="shared" si="3153"/>
        <v>0</v>
      </c>
      <c r="QH126" s="61">
        <f t="shared" ref="QH126" si="3155">QH127+QH128</f>
        <v>0</v>
      </c>
      <c r="QI126" s="86">
        <f t="shared" si="3153"/>
        <v>0</v>
      </c>
      <c r="QJ126" s="61">
        <f t="shared" si="3153"/>
        <v>0</v>
      </c>
      <c r="QK126" s="61">
        <f t="shared" si="3153"/>
        <v>0</v>
      </c>
      <c r="QL126" s="61">
        <f t="shared" ref="QL126" si="3156">QL127+QL128</f>
        <v>0</v>
      </c>
      <c r="QM126" s="197">
        <f t="shared" si="3153"/>
        <v>0</v>
      </c>
      <c r="QN126" s="61">
        <f t="shared" si="3153"/>
        <v>0</v>
      </c>
      <c r="QO126" s="61">
        <f t="shared" si="3153"/>
        <v>0</v>
      </c>
      <c r="QP126" s="61">
        <f t="shared" ref="QP126" si="3157">QP127+QP128</f>
        <v>0</v>
      </c>
      <c r="QQ126" s="197">
        <f t="shared" si="3153"/>
        <v>0</v>
      </c>
      <c r="QR126" s="61">
        <f t="shared" si="3153"/>
        <v>0</v>
      </c>
      <c r="QS126" s="61">
        <f t="shared" si="3153"/>
        <v>0</v>
      </c>
      <c r="QT126" s="61">
        <f t="shared" ref="QT126" si="3158">QT127+QT128</f>
        <v>0</v>
      </c>
      <c r="QU126" s="197">
        <f t="shared" si="3153"/>
        <v>0</v>
      </c>
      <c r="QV126" s="61">
        <f t="shared" si="3153"/>
        <v>0</v>
      </c>
      <c r="QW126" s="61">
        <f t="shared" si="3153"/>
        <v>0</v>
      </c>
      <c r="QX126" s="61">
        <f t="shared" ref="QX126" si="3159">QX127+QX128</f>
        <v>0</v>
      </c>
      <c r="QY126" s="197">
        <f t="shared" si="3153"/>
        <v>0</v>
      </c>
      <c r="QZ126" s="61">
        <f t="shared" si="3153"/>
        <v>10500</v>
      </c>
      <c r="RA126" s="61">
        <f t="shared" si="3153"/>
        <v>2770.46</v>
      </c>
      <c r="RB126" s="61">
        <f t="shared" ref="RB126" si="3160">RB127+RB128</f>
        <v>2770.46</v>
      </c>
      <c r="RC126" s="86">
        <f t="shared" si="3153"/>
        <v>0</v>
      </c>
      <c r="RD126" s="61">
        <f t="shared" si="3153"/>
        <v>0</v>
      </c>
      <c r="RE126" s="61">
        <f t="shared" si="3153"/>
        <v>0</v>
      </c>
      <c r="RF126" s="61">
        <f t="shared" ref="RF126" si="3161">RF127+RF128</f>
        <v>0</v>
      </c>
      <c r="RG126" s="197">
        <f t="shared" si="3153"/>
        <v>0</v>
      </c>
      <c r="RH126" s="61">
        <f t="shared" si="3153"/>
        <v>0</v>
      </c>
      <c r="RI126" s="61">
        <f t="shared" si="3153"/>
        <v>0</v>
      </c>
      <c r="RJ126" s="61">
        <f t="shared" ref="RJ126" si="3162">RJ127+RJ128</f>
        <v>0</v>
      </c>
      <c r="RK126" s="86">
        <f t="shared" si="3153"/>
        <v>0</v>
      </c>
      <c r="RL126" s="61">
        <f t="shared" si="3153"/>
        <v>0</v>
      </c>
      <c r="RM126" s="61">
        <f t="shared" si="3153"/>
        <v>0</v>
      </c>
      <c r="RN126" s="61">
        <f t="shared" ref="RN126" si="3163">RN127+RN128</f>
        <v>0</v>
      </c>
      <c r="RO126" s="360">
        <f t="shared" si="3153"/>
        <v>0</v>
      </c>
      <c r="RP126" s="300">
        <f t="shared" si="3153"/>
        <v>0</v>
      </c>
      <c r="RQ126" s="300">
        <f t="shared" ref="RQ126:TG126" si="3164">RQ127+RQ128</f>
        <v>0</v>
      </c>
      <c r="RR126" s="300">
        <f t="shared" ref="RR126" si="3165">RR127+RR128</f>
        <v>0</v>
      </c>
      <c r="RS126" s="360">
        <f t="shared" si="3164"/>
        <v>0</v>
      </c>
      <c r="RT126" s="300">
        <f t="shared" si="3164"/>
        <v>0</v>
      </c>
      <c r="RU126" s="300">
        <f t="shared" si="3164"/>
        <v>0</v>
      </c>
      <c r="RV126" s="300">
        <f t="shared" ref="RV126" si="3166">RV127+RV128</f>
        <v>0</v>
      </c>
      <c r="RW126" s="61">
        <f t="shared" si="3164"/>
        <v>0</v>
      </c>
      <c r="RX126" s="61">
        <f t="shared" si="3164"/>
        <v>0</v>
      </c>
      <c r="RY126" s="61">
        <f t="shared" si="3164"/>
        <v>0</v>
      </c>
      <c r="RZ126" s="61">
        <f t="shared" ref="RZ126" si="3167">RZ127+RZ128</f>
        <v>0</v>
      </c>
      <c r="SA126" s="86">
        <f t="shared" si="3164"/>
        <v>0</v>
      </c>
      <c r="SB126" s="61">
        <f t="shared" si="3164"/>
        <v>0</v>
      </c>
      <c r="SC126" s="61">
        <f t="shared" si="3164"/>
        <v>0</v>
      </c>
      <c r="SD126" s="61">
        <f t="shared" ref="SD126" si="3168">SD127+SD128</f>
        <v>0</v>
      </c>
      <c r="SE126" s="197">
        <f t="shared" si="3164"/>
        <v>0</v>
      </c>
      <c r="SF126" s="61">
        <f t="shared" si="3164"/>
        <v>0</v>
      </c>
      <c r="SG126" s="61">
        <f t="shared" si="3164"/>
        <v>0</v>
      </c>
      <c r="SH126" s="61">
        <f t="shared" ref="SH126" si="3169">SH127+SH128</f>
        <v>0</v>
      </c>
      <c r="SI126" s="197">
        <f t="shared" si="3164"/>
        <v>0</v>
      </c>
      <c r="SJ126" s="61">
        <f t="shared" si="3164"/>
        <v>0</v>
      </c>
      <c r="SK126" s="61">
        <f t="shared" si="3164"/>
        <v>0</v>
      </c>
      <c r="SL126" s="61">
        <f t="shared" ref="SL126" si="3170">SL127+SL128</f>
        <v>0</v>
      </c>
      <c r="SM126" s="197">
        <f t="shared" si="3164"/>
        <v>0</v>
      </c>
      <c r="SN126" s="61">
        <f t="shared" si="3164"/>
        <v>0</v>
      </c>
      <c r="SO126" s="61">
        <f t="shared" si="3164"/>
        <v>0</v>
      </c>
      <c r="SP126" s="61">
        <f t="shared" ref="SP126" si="3171">SP127+SP128</f>
        <v>0</v>
      </c>
      <c r="SQ126" s="197">
        <f t="shared" si="3164"/>
        <v>0</v>
      </c>
      <c r="SR126" s="61">
        <f t="shared" si="3164"/>
        <v>0</v>
      </c>
      <c r="SS126" s="61">
        <f t="shared" si="3164"/>
        <v>0</v>
      </c>
      <c r="ST126" s="61">
        <f t="shared" ref="ST126" si="3172">ST127+ST128</f>
        <v>0</v>
      </c>
      <c r="SU126" s="197">
        <f t="shared" si="3164"/>
        <v>0</v>
      </c>
      <c r="SV126" s="61">
        <f t="shared" si="3164"/>
        <v>0</v>
      </c>
      <c r="SW126" s="61">
        <f t="shared" si="3164"/>
        <v>0</v>
      </c>
      <c r="SX126" s="61">
        <f t="shared" ref="SX126" si="3173">SX127+SX128</f>
        <v>0</v>
      </c>
      <c r="SY126" s="197">
        <f t="shared" si="3164"/>
        <v>0</v>
      </c>
      <c r="SZ126" s="61">
        <f t="shared" si="3164"/>
        <v>0</v>
      </c>
      <c r="TA126" s="61">
        <f t="shared" si="3164"/>
        <v>0</v>
      </c>
      <c r="TB126" s="197">
        <f t="shared" ref="TB126" si="3174">TB127+TB128</f>
        <v>0</v>
      </c>
      <c r="TC126" s="197">
        <f t="shared" si="3164"/>
        <v>0</v>
      </c>
      <c r="TD126" s="61">
        <f t="shared" si="3164"/>
        <v>0</v>
      </c>
      <c r="TE126" s="61">
        <f t="shared" si="3164"/>
        <v>0</v>
      </c>
      <c r="TF126" s="61">
        <f t="shared" ref="TF126" si="3175">TF127+TF128</f>
        <v>0</v>
      </c>
      <c r="TG126" s="197">
        <f t="shared" si="3164"/>
        <v>0</v>
      </c>
      <c r="TH126" s="61">
        <f t="shared" ref="TH126:TI126" si="3176">TH127+TH128</f>
        <v>0</v>
      </c>
      <c r="TI126" s="61">
        <f t="shared" si="3176"/>
        <v>0</v>
      </c>
      <c r="TJ126" s="87">
        <f t="shared" ref="TJ126:TM126" si="3177">TJ127+TJ128</f>
        <v>0</v>
      </c>
      <c r="TK126" s="197">
        <f t="shared" si="3177"/>
        <v>0</v>
      </c>
      <c r="TL126" s="61">
        <f t="shared" si="3177"/>
        <v>0</v>
      </c>
      <c r="TM126" s="61">
        <f t="shared" si="3177"/>
        <v>0</v>
      </c>
      <c r="TN126" s="87">
        <f t="shared" ref="TN126:TR126" si="3178">TN127+TN128</f>
        <v>0</v>
      </c>
      <c r="TO126" s="197">
        <f t="shared" si="3178"/>
        <v>0</v>
      </c>
      <c r="TP126" s="61">
        <f t="shared" si="3178"/>
        <v>0</v>
      </c>
      <c r="TQ126" s="61">
        <f t="shared" si="3178"/>
        <v>0</v>
      </c>
      <c r="TR126" s="87">
        <f t="shared" si="3178"/>
        <v>0</v>
      </c>
      <c r="TS126" s="278"/>
      <c r="TT126" s="278"/>
      <c r="TU126" s="278"/>
      <c r="TV126" s="278"/>
      <c r="TW126" s="278"/>
      <c r="TX126" s="278"/>
      <c r="TY126" s="278"/>
    </row>
    <row r="127" spans="1:546" outlineLevel="2" x14ac:dyDescent="0.2">
      <c r="A127" s="101" t="s">
        <v>489</v>
      </c>
      <c r="B127" s="102" t="s">
        <v>490</v>
      </c>
      <c r="C127" s="186">
        <f t="shared" ref="C127:C128" si="3179">G127+K127+O127+S127+W127+AA127+AE127+AI127+AM127+AQ127+AU127+AY127+BC127+BG127+BK127+BO127+BS127+BW127+CA127+CE127+CI127+CM127+CQ127+CU127+CY127+DC127+DG127+DK127+DO127+DS127+DW127+EA127+EE127+EI127+EM127+EQ127+EU127+EY127+FC127+FG127+FK127+FO127+FS127+FW127+GA127+GE127+GI127+GM127+GQ127+GU127+GY127+HC127+HG127+HK127+HO127+HS127+HW127+IA127+IE127+II127+IM127+IQ127+IU127+IY127+JC127+JG127+JK127+JO127+JS127+JW127+KA127+KE127+KI127+KM127+KQ127+KU127+KY127+LC127+LG127+LK127+LO127+LS127+LW127+MA127+ME127+MI127+MM127+MQ127+MU127+MY127+NC127+NG127+NK127+NO127+NS127+NW127+OA127+OE127+OI127+OM127+OQ127+OU127+OY127+PC127+PG127+PK127+PO127+PS127+PW127+QA127+QE127+QI127+QM127+QQ127+QU127+QY127+RC127+RG127+RK127+RO127+RS127+RW127+SA127+SE127+SI127+SM127+SQ127+SU127+SY127+TC127+TG127+TK127+TO127</f>
        <v>94200</v>
      </c>
      <c r="D127" s="186">
        <f t="shared" ref="D127:D128" si="3180">H127+L127+P127+T127+X127+AB127+AF127+AJ127+AN127+AR127+AV127+AZ127+BD127+BH127+BL127+BP127+BT127+BX127+CB127+CF127+CJ127+CN127+CR127+CV127+CZ127+DD127+DH127+DL127+DP127+DT127+DX127+EB127+EF127+EJ127+EN127+ER127+EV127+EZ127+FD127+FH127+FL127+FP127+FT127+FX127+GB127+GF127+GJ127+GN127+GR127+GV127+GZ127+HD127+HH127+HL127+HP127+HT127+HX127+IB127+IF127+IJ127+IN127+IR127+IV127+IZ127+JD127+JH127+JL127+JP127+JT127+JX127+KB127+KF127+KJ127+KN127+KR127+KV127+KZ127+LD127+LH127+LL127+LP127+LT127+LX127+MB127+MF127+MJ127+MN127+MR127+MV127+MZ127+ND127+NH127+NL127+NP127+NT127+NX127+OB127+OF127+OJ127+ON127+OR127+OV127+OZ127+PD127+PH127+PL127+PP127+PT127+PX127+QB127+QF127+QJ127+QN127+QR127+QV127+QZ127+RD127+RH127+RL127+RP127+RT127+RX127+SB127+SF127+SJ127+SN127+SR127+SV127+SZ127+TD127+TH127+TL127+TP127</f>
        <v>138077.5</v>
      </c>
      <c r="E127" s="186">
        <f t="shared" ref="E127:E128" si="3181">I127+M127+Q127+U127+Y127+AC127+AG127+AK127+AO127+AS127+AW127+BA127+BE127+BI127+BM127+BQ127+BU127+BY127+CC127+CG127+CK127+CO127+CS127+CW127+DA127+DE127+DI127+DM127+DQ127+DU127+DY127+EC127+EG127+EK127+EO127+ES127+EW127+FA127+FE127+FI127+FM127+FQ127+FU127+FY127+GC127+GG127+GK127+GO127+GS127+GW127+HA127+HE127+HI127+HM127+HQ127+HU127+HY127+IC127+IG127+IK127+IO127+IS127+IW127+JA127+JE127+JI127+JM127+JQ127+JU127+JY127+KC127+KG127+KK127+KO127+KS127+KW127+LA127+LE127+LI127+LM127+LQ127+LU127+LY127+MC127+MG127+MK127+MO127+MS127+MW127+NA127+NE127+NI127+NM127+NQ127+NU127+NY127+OC127+OG127+OK127+OO127+OS127+OW127+PA127+PE127+PI127+PM127+PQ127+PU127+PY127+QC127+QG127+QK127+QO127+QS127+QW127+RA127+RE127+RI127+RM127+RQ127+RU127+RY127+SC127+SG127+SK127+SO127+SS127+SW127+TA127+TE127+TI127+TM127+TQ127</f>
        <v>90054.63</v>
      </c>
      <c r="F127" s="186">
        <f t="shared" ref="F127:F128" si="3182">J127+N127+R127+V127+Z127+AD127+AH127+AL127+AP127+AT127+AX127+BB127+BF127+BJ127+BN127+BR127+BV127+BZ127+CD127+CH127+CL127+CP127+CT127+CX127+DB127+DF127+DJ127+DN127+DR127+DV127+DZ127+ED127+EH127+EL127+EP127+ET127+EX127+FB127+FF127+FJ127+FN127+FR127+FV127+FZ127+GD127+GH127+GL127+GP127+GT127+GX127+HB127+HF127+HJ127+HN127+HR127+HV127+HZ127+ID127+IH127+IL127+IP127+IT127+IX127+JB127+JF127+JJ127+JN127+JR127+JV127+JZ127+KD127+KH127+KL127+KP127+KT127+KX127+LB127+LF127+LJ127+LN127+LR127+LV127+LZ127+MD127+MH127+ML127+MP127+MT127+MX127+NB127+NF127+NJ127+NN127+NR127+NV127+NZ127+OD127+OH127+OL127+OP127+OT127+OX127+PB127+PF127+PJ127+PN127+PR127+PV127+PZ127+QD127+QH127+QL127+QP127+QT127+QX127+RB127+RF127+RJ127+RN127+RR127+RV127+RZ127+SD127+SH127+SL127+SP127+ST127+SX127+TB127+TF127+TJ127+TN127+TR127</f>
        <v>90592.150000000023</v>
      </c>
      <c r="G127" s="88"/>
      <c r="H127" s="63"/>
      <c r="I127" s="63"/>
      <c r="J127" s="63"/>
      <c r="K127" s="88"/>
      <c r="L127" s="63"/>
      <c r="M127" s="63"/>
      <c r="N127" s="63"/>
      <c r="O127" s="88"/>
      <c r="P127" s="63"/>
      <c r="Q127" s="63"/>
      <c r="R127" s="63"/>
      <c r="S127" s="88"/>
      <c r="T127" s="63"/>
      <c r="U127" s="63"/>
      <c r="V127" s="63"/>
      <c r="W127" s="88"/>
      <c r="X127" s="63"/>
      <c r="Y127" s="63"/>
      <c r="Z127" s="63"/>
      <c r="AA127" s="88"/>
      <c r="AB127" s="63"/>
      <c r="AC127" s="63"/>
      <c r="AD127" s="63"/>
      <c r="AE127" s="88"/>
      <c r="AF127" s="63"/>
      <c r="AG127" s="63"/>
      <c r="AH127" s="63"/>
      <c r="AI127" s="88"/>
      <c r="AJ127" s="63"/>
      <c r="AK127" s="63"/>
      <c r="AL127" s="63"/>
      <c r="AM127" s="88"/>
      <c r="AN127" s="63"/>
      <c r="AO127" s="63"/>
      <c r="AP127" s="63"/>
      <c r="AQ127" s="88"/>
      <c r="AR127" s="63"/>
      <c r="AS127" s="63"/>
      <c r="AT127" s="63"/>
      <c r="AU127" s="88"/>
      <c r="AV127" s="63"/>
      <c r="AW127" s="63"/>
      <c r="AX127" s="63"/>
      <c r="AY127" s="88"/>
      <c r="AZ127" s="63"/>
      <c r="BA127" s="63"/>
      <c r="BB127" s="63"/>
      <c r="BC127" s="88"/>
      <c r="BD127" s="63"/>
      <c r="BE127" s="63"/>
      <c r="BF127" s="63"/>
      <c r="BG127" s="88"/>
      <c r="BH127" s="63"/>
      <c r="BI127" s="63"/>
      <c r="BJ127" s="63"/>
      <c r="BK127" s="88"/>
      <c r="BL127" s="63"/>
      <c r="BM127" s="63"/>
      <c r="BN127" s="63"/>
      <c r="BO127" s="88"/>
      <c r="BP127" s="63"/>
      <c r="BQ127" s="63"/>
      <c r="BR127" s="63"/>
      <c r="BS127" s="88"/>
      <c r="BT127" s="63"/>
      <c r="BU127" s="63"/>
      <c r="BV127" s="63"/>
      <c r="BW127" s="88">
        <v>6000</v>
      </c>
      <c r="BX127" s="63">
        <v>9000</v>
      </c>
      <c r="BY127" s="63">
        <v>6137.48</v>
      </c>
      <c r="BZ127" s="63">
        <v>6244.32</v>
      </c>
      <c r="CA127" s="88"/>
      <c r="CB127" s="63"/>
      <c r="CC127" s="63"/>
      <c r="CD127" s="63"/>
      <c r="CE127" s="88"/>
      <c r="CF127" s="63"/>
      <c r="CG127" s="63"/>
      <c r="CH127" s="63"/>
      <c r="CI127" s="88"/>
      <c r="CJ127" s="63"/>
      <c r="CK127" s="63"/>
      <c r="CL127" s="63"/>
      <c r="CM127" s="88"/>
      <c r="CN127" s="63"/>
      <c r="CO127" s="63"/>
      <c r="CP127" s="63"/>
      <c r="CQ127" s="88"/>
      <c r="CR127" s="63"/>
      <c r="CS127" s="63"/>
      <c r="CT127" s="63"/>
      <c r="CU127" s="88"/>
      <c r="CV127" s="63"/>
      <c r="CW127" s="63"/>
      <c r="CX127" s="63"/>
      <c r="CY127" s="88"/>
      <c r="CZ127" s="63"/>
      <c r="DA127" s="63"/>
      <c r="DB127" s="63"/>
      <c r="DC127" s="88"/>
      <c r="DD127" s="63"/>
      <c r="DE127" s="63"/>
      <c r="DF127" s="63"/>
      <c r="DG127" s="88"/>
      <c r="DH127" s="63"/>
      <c r="DI127" s="63"/>
      <c r="DJ127" s="63"/>
      <c r="DK127" s="88"/>
      <c r="DL127" s="63"/>
      <c r="DM127" s="63"/>
      <c r="DN127" s="63"/>
      <c r="DO127" s="88"/>
      <c r="DP127" s="63"/>
      <c r="DQ127" s="63"/>
      <c r="DR127" s="63"/>
      <c r="DS127" s="88"/>
      <c r="DT127" s="63"/>
      <c r="DU127" s="63"/>
      <c r="DV127" s="63"/>
      <c r="DW127" s="88"/>
      <c r="DX127" s="63"/>
      <c r="DY127" s="63"/>
      <c r="DZ127" s="63"/>
      <c r="EA127" s="88"/>
      <c r="EB127" s="63"/>
      <c r="EC127" s="63"/>
      <c r="ED127" s="63"/>
      <c r="EE127" s="88"/>
      <c r="EF127" s="63"/>
      <c r="EG127" s="63"/>
      <c r="EH127" s="63"/>
      <c r="EI127" s="88"/>
      <c r="EJ127" s="63"/>
      <c r="EK127" s="63"/>
      <c r="EL127" s="63"/>
      <c r="EM127" s="88"/>
      <c r="EN127" s="63"/>
      <c r="EO127" s="63"/>
      <c r="EP127" s="63"/>
      <c r="EQ127" s="88"/>
      <c r="ER127" s="63"/>
      <c r="ES127" s="63"/>
      <c r="ET127" s="63"/>
      <c r="EU127" s="88"/>
      <c r="EV127" s="63"/>
      <c r="EW127" s="63"/>
      <c r="EX127" s="63"/>
      <c r="EY127" s="88"/>
      <c r="EZ127" s="63"/>
      <c r="FA127" s="63"/>
      <c r="FB127" s="63"/>
      <c r="FC127" s="88"/>
      <c r="FD127" s="63"/>
      <c r="FE127" s="63"/>
      <c r="FF127" s="63"/>
      <c r="FG127" s="88"/>
      <c r="FH127" s="63"/>
      <c r="FI127" s="63"/>
      <c r="FJ127" s="63"/>
      <c r="FK127" s="88"/>
      <c r="FL127" s="63"/>
      <c r="FM127" s="63"/>
      <c r="FN127" s="63"/>
      <c r="FO127" s="88"/>
      <c r="FP127" s="63"/>
      <c r="FQ127" s="63"/>
      <c r="FR127" s="63"/>
      <c r="FS127" s="198"/>
      <c r="FT127" s="63"/>
      <c r="FU127" s="63">
        <v>31.14</v>
      </c>
      <c r="FV127" s="187">
        <v>31.14</v>
      </c>
      <c r="FW127" s="88"/>
      <c r="FX127" s="63"/>
      <c r="FY127" s="63"/>
      <c r="FZ127" s="187"/>
      <c r="GA127" s="88"/>
      <c r="GB127" s="63"/>
      <c r="GC127" s="63"/>
      <c r="GD127" s="187"/>
      <c r="GE127" s="88"/>
      <c r="GF127" s="63"/>
      <c r="GG127" s="63"/>
      <c r="GH127" s="187"/>
      <c r="GI127" s="117"/>
      <c r="GJ127" s="63"/>
      <c r="GK127" s="63">
        <v>110.31</v>
      </c>
      <c r="GL127" s="187">
        <v>110.31</v>
      </c>
      <c r="GM127" s="88"/>
      <c r="GN127" s="63"/>
      <c r="GO127" s="63"/>
      <c r="GP127" s="63"/>
      <c r="GQ127" s="88"/>
      <c r="GR127" s="63"/>
      <c r="GS127" s="63"/>
      <c r="GT127" s="63"/>
      <c r="GU127" s="88"/>
      <c r="GV127" s="63"/>
      <c r="GW127" s="63"/>
      <c r="GX127" s="63"/>
      <c r="GY127" s="88"/>
      <c r="GZ127" s="63"/>
      <c r="HA127" s="63"/>
      <c r="HB127" s="63"/>
      <c r="HC127" s="88"/>
      <c r="HD127" s="63"/>
      <c r="HE127" s="63"/>
      <c r="HF127" s="63"/>
      <c r="HG127" s="88"/>
      <c r="HH127" s="63"/>
      <c r="HI127" s="63"/>
      <c r="HJ127" s="63"/>
      <c r="HK127" s="88"/>
      <c r="HL127" s="63"/>
      <c r="HM127" s="63"/>
      <c r="HN127" s="63"/>
      <c r="HO127" s="88"/>
      <c r="HP127" s="63"/>
      <c r="HQ127" s="63"/>
      <c r="HR127" s="63"/>
      <c r="HS127" s="88"/>
      <c r="HT127" s="63"/>
      <c r="HU127" s="63"/>
      <c r="HV127" s="63"/>
      <c r="HW127" s="88"/>
      <c r="HX127" s="63"/>
      <c r="HY127" s="63"/>
      <c r="HZ127" s="63"/>
      <c r="IA127" s="88"/>
      <c r="IB127" s="63"/>
      <c r="IC127" s="63"/>
      <c r="ID127" s="63"/>
      <c r="IE127" s="88"/>
      <c r="IF127" s="63"/>
      <c r="IG127" s="63"/>
      <c r="IH127" s="63"/>
      <c r="II127" s="88"/>
      <c r="IJ127" s="63"/>
      <c r="IK127" s="63"/>
      <c r="IL127" s="63"/>
      <c r="IM127" s="88"/>
      <c r="IN127" s="63"/>
      <c r="IO127" s="63"/>
      <c r="IP127" s="63"/>
      <c r="IQ127" s="88"/>
      <c r="IR127" s="63"/>
      <c r="IS127" s="63"/>
      <c r="IT127" s="63"/>
      <c r="IU127" s="88"/>
      <c r="IV127" s="63"/>
      <c r="IW127" s="63"/>
      <c r="IX127" s="63"/>
      <c r="IY127" s="88"/>
      <c r="IZ127" s="63"/>
      <c r="JA127" s="63"/>
      <c r="JB127" s="63"/>
      <c r="JC127" s="88"/>
      <c r="JD127" s="63"/>
      <c r="JE127" s="63"/>
      <c r="JF127" s="63"/>
      <c r="JG127" s="88"/>
      <c r="JH127" s="63"/>
      <c r="JI127" s="63"/>
      <c r="JJ127" s="63"/>
      <c r="JK127" s="88"/>
      <c r="JL127" s="63"/>
      <c r="JM127" s="63"/>
      <c r="JN127" s="63"/>
      <c r="JO127" s="88"/>
      <c r="JP127" s="63"/>
      <c r="JQ127" s="63"/>
      <c r="JR127" s="63"/>
      <c r="JS127" s="88"/>
      <c r="JT127" s="63"/>
      <c r="JU127" s="63"/>
      <c r="JV127" s="63"/>
      <c r="JW127" s="63"/>
      <c r="JX127" s="63"/>
      <c r="JY127" s="63"/>
      <c r="JZ127" s="63"/>
      <c r="KA127" s="88">
        <v>15500</v>
      </c>
      <c r="KB127" s="63">
        <v>21312.55</v>
      </c>
      <c r="KC127" s="63">
        <v>15424.12</v>
      </c>
      <c r="KD127" s="187">
        <v>15339.56</v>
      </c>
      <c r="KE127" s="88">
        <v>10000</v>
      </c>
      <c r="KF127" s="63">
        <v>10464.58</v>
      </c>
      <c r="KG127" s="63">
        <v>9990.49</v>
      </c>
      <c r="KH127" s="187">
        <v>10062.19</v>
      </c>
      <c r="KI127" s="88">
        <v>4800</v>
      </c>
      <c r="KJ127" s="63">
        <v>4800</v>
      </c>
      <c r="KK127" s="63">
        <v>4771.96</v>
      </c>
      <c r="KL127" s="187">
        <v>4809.3999999999996</v>
      </c>
      <c r="KM127" s="88">
        <v>4200</v>
      </c>
      <c r="KN127" s="63">
        <v>4349.13</v>
      </c>
      <c r="KO127" s="63">
        <v>3091.51</v>
      </c>
      <c r="KP127" s="187">
        <v>3233.1</v>
      </c>
      <c r="KQ127" s="88">
        <v>700</v>
      </c>
      <c r="KR127" s="63"/>
      <c r="KS127" s="63">
        <v>3486.2</v>
      </c>
      <c r="KT127" s="187">
        <v>3606.38</v>
      </c>
      <c r="KU127" s="88"/>
      <c r="KV127" s="63"/>
      <c r="KW127" s="63">
        <v>1159.33</v>
      </c>
      <c r="KX127" s="187">
        <v>1216.79</v>
      </c>
      <c r="KY127" s="88"/>
      <c r="KZ127" s="63"/>
      <c r="LA127" s="63"/>
      <c r="LB127" s="187"/>
      <c r="LC127" s="88"/>
      <c r="LD127" s="63"/>
      <c r="LE127" s="63"/>
      <c r="LF127" s="187"/>
      <c r="LG127" s="88">
        <v>5000</v>
      </c>
      <c r="LH127" s="63">
        <v>5000</v>
      </c>
      <c r="LI127" s="63">
        <v>436.31</v>
      </c>
      <c r="LJ127" s="187">
        <v>0</v>
      </c>
      <c r="LK127" s="88"/>
      <c r="LL127" s="63"/>
      <c r="LM127" s="63"/>
      <c r="LN127" s="187"/>
      <c r="LO127" s="88"/>
      <c r="LP127" s="63"/>
      <c r="LQ127" s="63"/>
      <c r="LR127" s="187"/>
      <c r="LS127" s="88"/>
      <c r="LT127" s="63"/>
      <c r="LU127" s="63"/>
      <c r="LV127" s="187"/>
      <c r="LW127" s="88"/>
      <c r="LX127" s="63"/>
      <c r="LY127" s="63"/>
      <c r="LZ127" s="187"/>
      <c r="MA127" s="88"/>
      <c r="MB127" s="63"/>
      <c r="MC127" s="63"/>
      <c r="MD127" s="187"/>
      <c r="ME127" s="88"/>
      <c r="MF127" s="63"/>
      <c r="MG127" s="63"/>
      <c r="MH127" s="187"/>
      <c r="MI127" s="88"/>
      <c r="MJ127" s="63"/>
      <c r="MK127" s="63"/>
      <c r="ML127" s="187"/>
      <c r="MM127" s="88"/>
      <c r="MN127" s="63"/>
      <c r="MO127" s="63"/>
      <c r="MP127" s="187"/>
      <c r="MQ127" s="88"/>
      <c r="MR127" s="63"/>
      <c r="MS127" s="63"/>
      <c r="MT127" s="187"/>
      <c r="MU127" s="88"/>
      <c r="MV127" s="63"/>
      <c r="MW127" s="63"/>
      <c r="MX127" s="187"/>
      <c r="MY127" s="88"/>
      <c r="MZ127" s="63"/>
      <c r="NA127" s="63"/>
      <c r="NB127" s="187"/>
      <c r="NC127" s="88"/>
      <c r="ND127" s="63"/>
      <c r="NE127" s="63"/>
      <c r="NF127" s="187"/>
      <c r="NG127" s="88"/>
      <c r="NH127" s="63"/>
      <c r="NI127" s="63"/>
      <c r="NJ127" s="187"/>
      <c r="NK127" s="88"/>
      <c r="NL127" s="63"/>
      <c r="NM127" s="63"/>
      <c r="NN127" s="187"/>
      <c r="NO127" s="88"/>
      <c r="NP127" s="63"/>
      <c r="NQ127" s="63"/>
      <c r="NR127" s="187"/>
      <c r="NS127" s="88"/>
      <c r="NT127" s="63"/>
      <c r="NU127" s="63"/>
      <c r="NV127" s="187"/>
      <c r="NW127" s="88"/>
      <c r="NX127" s="63"/>
      <c r="NY127" s="63"/>
      <c r="NZ127" s="187"/>
      <c r="OA127" s="88">
        <v>8000</v>
      </c>
      <c r="OB127" s="63">
        <v>11000</v>
      </c>
      <c r="OC127" s="63">
        <v>3748.3</v>
      </c>
      <c r="OD127" s="63">
        <v>3748.3</v>
      </c>
      <c r="OE127" s="88">
        <v>3300</v>
      </c>
      <c r="OF127" s="63">
        <v>3300</v>
      </c>
      <c r="OG127" s="63">
        <v>1152.8599999999999</v>
      </c>
      <c r="OH127" s="63">
        <v>1152.8599999999999</v>
      </c>
      <c r="OI127" s="88">
        <v>3000</v>
      </c>
      <c r="OJ127" s="63">
        <v>2236.69</v>
      </c>
      <c r="OK127" s="63">
        <v>4649.7700000000004</v>
      </c>
      <c r="OL127" s="63">
        <v>4649.78</v>
      </c>
      <c r="OM127" s="88">
        <v>6500</v>
      </c>
      <c r="ON127" s="63">
        <v>8100</v>
      </c>
      <c r="OO127" s="63">
        <v>6322.4</v>
      </c>
      <c r="OP127" s="63">
        <v>6652.78</v>
      </c>
      <c r="OQ127" s="218">
        <v>2500</v>
      </c>
      <c r="OR127" s="63">
        <v>6734</v>
      </c>
      <c r="OS127" s="63">
        <v>5372.89</v>
      </c>
      <c r="OT127" s="63">
        <v>5364.69</v>
      </c>
      <c r="OU127" s="217">
        <v>5700</v>
      </c>
      <c r="OV127" s="63">
        <v>5733</v>
      </c>
      <c r="OW127" s="63">
        <v>1881.78</v>
      </c>
      <c r="OX127" s="63">
        <v>1881.78</v>
      </c>
      <c r="OY127" s="218">
        <v>4000</v>
      </c>
      <c r="OZ127" s="63">
        <v>3709.61</v>
      </c>
      <c r="PA127" s="63">
        <v>3151.81</v>
      </c>
      <c r="PB127" s="63">
        <v>3200.8</v>
      </c>
      <c r="PC127" s="217">
        <v>12000</v>
      </c>
      <c r="PD127" s="63">
        <v>29071.96</v>
      </c>
      <c r="PE127" s="63">
        <v>8656.6200000000008</v>
      </c>
      <c r="PF127" s="63">
        <v>8827.36</v>
      </c>
      <c r="PG127" s="198"/>
      <c r="PH127" s="63"/>
      <c r="PI127" s="63"/>
      <c r="PJ127" s="63"/>
      <c r="PK127" s="88"/>
      <c r="PL127" s="63">
        <v>2765.98</v>
      </c>
      <c r="PM127" s="63">
        <v>5348.42</v>
      </c>
      <c r="PN127" s="63">
        <v>5272.22</v>
      </c>
      <c r="PO127" s="198"/>
      <c r="PP127" s="63"/>
      <c r="PQ127" s="63">
        <v>1625.81</v>
      </c>
      <c r="PR127" s="63">
        <v>1622.07</v>
      </c>
      <c r="PS127" s="88">
        <v>3000</v>
      </c>
      <c r="PT127" s="63"/>
      <c r="PU127" s="63">
        <v>734.66</v>
      </c>
      <c r="PV127" s="63">
        <v>795.86</v>
      </c>
      <c r="PW127" s="198"/>
      <c r="PX127" s="63"/>
      <c r="PY127" s="63"/>
      <c r="PZ127" s="63"/>
      <c r="QA127" s="88"/>
      <c r="QB127" s="63"/>
      <c r="QC127" s="63"/>
      <c r="QD127" s="63"/>
      <c r="QE127" s="198"/>
      <c r="QF127" s="63"/>
      <c r="QG127" s="63"/>
      <c r="QH127" s="63"/>
      <c r="QI127" s="88"/>
      <c r="QJ127" s="63"/>
      <c r="QK127" s="63"/>
      <c r="QL127" s="63"/>
      <c r="QM127" s="198"/>
      <c r="QN127" s="63"/>
      <c r="QO127" s="63"/>
      <c r="QP127" s="63"/>
      <c r="QQ127" s="198"/>
      <c r="QR127" s="63"/>
      <c r="QS127" s="63"/>
      <c r="QT127" s="63"/>
      <c r="QU127" s="198"/>
      <c r="QV127" s="63"/>
      <c r="QW127" s="63"/>
      <c r="QX127" s="63"/>
      <c r="QY127" s="198"/>
      <c r="QZ127" s="63">
        <v>10500</v>
      </c>
      <c r="RA127" s="63">
        <v>2770.46</v>
      </c>
      <c r="RB127" s="63">
        <v>2770.46</v>
      </c>
      <c r="RC127" s="88"/>
      <c r="RD127" s="63"/>
      <c r="RE127" s="63"/>
      <c r="RF127" s="63"/>
      <c r="RG127" s="198"/>
      <c r="RH127" s="63"/>
      <c r="RI127" s="63"/>
      <c r="RJ127" s="63"/>
      <c r="RK127" s="88"/>
      <c r="RL127" s="63"/>
      <c r="RM127" s="63"/>
      <c r="RN127" s="63"/>
      <c r="RO127" s="198"/>
      <c r="RP127" s="63"/>
      <c r="RQ127" s="63"/>
      <c r="RR127" s="63"/>
      <c r="RS127" s="198"/>
      <c r="RT127" s="63"/>
      <c r="RU127" s="63"/>
      <c r="RV127" s="63"/>
      <c r="RW127" s="63"/>
      <c r="RX127" s="63"/>
      <c r="RY127" s="63"/>
      <c r="RZ127" s="63"/>
      <c r="SA127" s="88"/>
      <c r="SB127" s="63"/>
      <c r="SC127" s="63"/>
      <c r="SD127" s="63"/>
      <c r="SE127" s="198"/>
      <c r="SF127" s="63"/>
      <c r="SG127" s="63"/>
      <c r="SH127" s="63"/>
      <c r="SI127" s="198"/>
      <c r="SJ127" s="63"/>
      <c r="SK127" s="63"/>
      <c r="SL127" s="63"/>
      <c r="SM127" s="198"/>
      <c r="SN127" s="63"/>
      <c r="SO127" s="63"/>
      <c r="SP127" s="63"/>
      <c r="SQ127" s="198"/>
      <c r="SR127" s="63"/>
      <c r="SS127" s="63"/>
      <c r="ST127" s="63"/>
      <c r="SU127" s="198"/>
      <c r="SV127" s="63"/>
      <c r="SW127" s="63"/>
      <c r="SX127" s="63"/>
      <c r="SY127" s="198"/>
      <c r="SZ127" s="63"/>
      <c r="TA127" s="63"/>
      <c r="TB127" s="198"/>
      <c r="TC127" s="198"/>
      <c r="TD127" s="63"/>
      <c r="TE127" s="63"/>
      <c r="TF127" s="63"/>
      <c r="TG127" s="198"/>
      <c r="TH127" s="63"/>
      <c r="TI127" s="63"/>
      <c r="TJ127" s="89"/>
      <c r="TK127" s="198"/>
      <c r="TL127" s="63"/>
      <c r="TM127" s="63"/>
      <c r="TN127" s="89"/>
      <c r="TO127" s="198"/>
      <c r="TP127" s="63"/>
      <c r="TQ127" s="63"/>
      <c r="TR127" s="89"/>
      <c r="TS127" s="267"/>
      <c r="TT127" s="267"/>
      <c r="TU127" s="267"/>
      <c r="TV127" s="267"/>
      <c r="TW127" s="267"/>
      <c r="TX127" s="267"/>
      <c r="TY127" s="267"/>
      <c r="TZ127" s="240"/>
    </row>
    <row r="128" spans="1:546" outlineLevel="2" x14ac:dyDescent="0.2">
      <c r="A128" s="101" t="s">
        <v>491</v>
      </c>
      <c r="B128" s="102" t="s">
        <v>492</v>
      </c>
      <c r="C128" s="186">
        <f t="shared" si="3179"/>
        <v>100000</v>
      </c>
      <c r="D128" s="186">
        <f t="shared" si="3180"/>
        <v>79000</v>
      </c>
      <c r="E128" s="186">
        <f t="shared" si="3181"/>
        <v>87501.87999999999</v>
      </c>
      <c r="F128" s="186">
        <f t="shared" si="3182"/>
        <v>87652.12</v>
      </c>
      <c r="G128" s="88"/>
      <c r="H128" s="63"/>
      <c r="I128" s="63"/>
      <c r="J128" s="63"/>
      <c r="K128" s="88"/>
      <c r="L128" s="63"/>
      <c r="M128" s="63"/>
      <c r="N128" s="63"/>
      <c r="O128" s="88"/>
      <c r="P128" s="63"/>
      <c r="Q128" s="63"/>
      <c r="R128" s="63"/>
      <c r="S128" s="88"/>
      <c r="T128" s="63"/>
      <c r="U128" s="63"/>
      <c r="V128" s="63"/>
      <c r="W128" s="88"/>
      <c r="X128" s="63"/>
      <c r="Y128" s="63"/>
      <c r="Z128" s="63"/>
      <c r="AA128" s="88"/>
      <c r="AB128" s="63"/>
      <c r="AC128" s="63"/>
      <c r="AD128" s="63"/>
      <c r="AE128" s="88"/>
      <c r="AF128" s="63"/>
      <c r="AG128" s="63"/>
      <c r="AH128" s="63"/>
      <c r="AI128" s="88"/>
      <c r="AJ128" s="63"/>
      <c r="AK128" s="63"/>
      <c r="AL128" s="63"/>
      <c r="AM128" s="88"/>
      <c r="AN128" s="63"/>
      <c r="AO128" s="63"/>
      <c r="AP128" s="63"/>
      <c r="AQ128" s="88"/>
      <c r="AR128" s="63"/>
      <c r="AS128" s="63"/>
      <c r="AT128" s="63"/>
      <c r="AU128" s="88"/>
      <c r="AV128" s="63"/>
      <c r="AW128" s="63"/>
      <c r="AX128" s="63"/>
      <c r="AY128" s="88"/>
      <c r="AZ128" s="63"/>
      <c r="BA128" s="63"/>
      <c r="BB128" s="63"/>
      <c r="BC128" s="88"/>
      <c r="BD128" s="63"/>
      <c r="BE128" s="63"/>
      <c r="BF128" s="63"/>
      <c r="BG128" s="88"/>
      <c r="BH128" s="63"/>
      <c r="BI128" s="63"/>
      <c r="BJ128" s="63"/>
      <c r="BK128" s="88"/>
      <c r="BL128" s="63"/>
      <c r="BM128" s="63"/>
      <c r="BN128" s="63"/>
      <c r="BO128" s="88"/>
      <c r="BP128" s="63"/>
      <c r="BQ128" s="63"/>
      <c r="BR128" s="63"/>
      <c r="BS128" s="88"/>
      <c r="BT128" s="63"/>
      <c r="BU128" s="63"/>
      <c r="BV128" s="63"/>
      <c r="BW128" s="88"/>
      <c r="BX128" s="63"/>
      <c r="BY128" s="63"/>
      <c r="BZ128" s="63"/>
      <c r="CA128" s="88"/>
      <c r="CB128" s="63"/>
      <c r="CC128" s="63"/>
      <c r="CD128" s="63"/>
      <c r="CE128" s="88"/>
      <c r="CF128" s="63"/>
      <c r="CG128" s="63"/>
      <c r="CH128" s="63"/>
      <c r="CI128" s="88"/>
      <c r="CJ128" s="63"/>
      <c r="CK128" s="63"/>
      <c r="CL128" s="63"/>
      <c r="CM128" s="88"/>
      <c r="CN128" s="63"/>
      <c r="CO128" s="63"/>
      <c r="CP128" s="63"/>
      <c r="CQ128" s="88"/>
      <c r="CR128" s="63"/>
      <c r="CS128" s="63"/>
      <c r="CT128" s="63"/>
      <c r="CU128" s="88"/>
      <c r="CV128" s="63"/>
      <c r="CW128" s="63"/>
      <c r="CX128" s="63"/>
      <c r="CY128" s="88"/>
      <c r="CZ128" s="63"/>
      <c r="DA128" s="63"/>
      <c r="DB128" s="63"/>
      <c r="DC128" s="88"/>
      <c r="DD128" s="63"/>
      <c r="DE128" s="63"/>
      <c r="DF128" s="63"/>
      <c r="DG128" s="88"/>
      <c r="DH128" s="63"/>
      <c r="DI128" s="63"/>
      <c r="DJ128" s="63"/>
      <c r="DK128" s="88"/>
      <c r="DL128" s="63"/>
      <c r="DM128" s="63"/>
      <c r="DN128" s="63"/>
      <c r="DO128" s="88"/>
      <c r="DP128" s="63"/>
      <c r="DQ128" s="63"/>
      <c r="DR128" s="63"/>
      <c r="DS128" s="88"/>
      <c r="DT128" s="63"/>
      <c r="DU128" s="63"/>
      <c r="DV128" s="63"/>
      <c r="DW128" s="88"/>
      <c r="DX128" s="63"/>
      <c r="DY128" s="63"/>
      <c r="DZ128" s="63"/>
      <c r="EA128" s="88"/>
      <c r="EB128" s="63"/>
      <c r="EC128" s="63"/>
      <c r="ED128" s="63"/>
      <c r="EE128" s="88"/>
      <c r="EF128" s="63"/>
      <c r="EG128" s="63"/>
      <c r="EH128" s="63"/>
      <c r="EI128" s="88"/>
      <c r="EJ128" s="63"/>
      <c r="EK128" s="63"/>
      <c r="EL128" s="63"/>
      <c r="EM128" s="88"/>
      <c r="EN128" s="63"/>
      <c r="EO128" s="63"/>
      <c r="EP128" s="63"/>
      <c r="EQ128" s="88"/>
      <c r="ER128" s="63"/>
      <c r="ES128" s="63"/>
      <c r="ET128" s="63"/>
      <c r="EU128" s="88"/>
      <c r="EV128" s="63"/>
      <c r="EW128" s="63"/>
      <c r="EX128" s="63"/>
      <c r="EY128" s="88"/>
      <c r="EZ128" s="63"/>
      <c r="FA128" s="63"/>
      <c r="FB128" s="63"/>
      <c r="FC128" s="88"/>
      <c r="FD128" s="63"/>
      <c r="FE128" s="63"/>
      <c r="FF128" s="63"/>
      <c r="FG128" s="88"/>
      <c r="FH128" s="63"/>
      <c r="FI128" s="63"/>
      <c r="FJ128" s="63"/>
      <c r="FK128" s="88"/>
      <c r="FL128" s="63"/>
      <c r="FM128" s="63"/>
      <c r="FN128" s="63"/>
      <c r="FO128" s="88"/>
      <c r="FP128" s="63"/>
      <c r="FQ128" s="63"/>
      <c r="FR128" s="63"/>
      <c r="FS128" s="198"/>
      <c r="FT128" s="63"/>
      <c r="FU128" s="63"/>
      <c r="FV128" s="187"/>
      <c r="FW128" s="88"/>
      <c r="FX128" s="63"/>
      <c r="FY128" s="63"/>
      <c r="FZ128" s="187"/>
      <c r="GA128" s="88"/>
      <c r="GB128" s="63"/>
      <c r="GC128" s="63"/>
      <c r="GD128" s="187"/>
      <c r="GE128" s="88"/>
      <c r="GF128" s="63"/>
      <c r="GG128" s="63"/>
      <c r="GH128" s="187"/>
      <c r="GI128" s="117"/>
      <c r="GJ128" s="63"/>
      <c r="GK128" s="63">
        <v>315.39999999999998</v>
      </c>
      <c r="GL128" s="187">
        <v>315.39999999999998</v>
      </c>
      <c r="GM128" s="88"/>
      <c r="GN128" s="63"/>
      <c r="GO128" s="63"/>
      <c r="GP128" s="63"/>
      <c r="GQ128" s="88"/>
      <c r="GR128" s="63"/>
      <c r="GS128" s="63"/>
      <c r="GT128" s="63"/>
      <c r="GU128" s="88"/>
      <c r="GV128" s="63"/>
      <c r="GW128" s="63"/>
      <c r="GX128" s="63"/>
      <c r="GY128" s="88"/>
      <c r="GZ128" s="63"/>
      <c r="HA128" s="63"/>
      <c r="HB128" s="63"/>
      <c r="HC128" s="88"/>
      <c r="HD128" s="63"/>
      <c r="HE128" s="63"/>
      <c r="HF128" s="63"/>
      <c r="HG128" s="88"/>
      <c r="HH128" s="63"/>
      <c r="HI128" s="63"/>
      <c r="HJ128" s="63"/>
      <c r="HK128" s="88"/>
      <c r="HL128" s="63"/>
      <c r="HM128" s="63"/>
      <c r="HN128" s="63"/>
      <c r="HO128" s="88"/>
      <c r="HP128" s="63"/>
      <c r="HQ128" s="63"/>
      <c r="HR128" s="63"/>
      <c r="HS128" s="88"/>
      <c r="HT128" s="63"/>
      <c r="HU128" s="63"/>
      <c r="HV128" s="63">
        <v>150.24</v>
      </c>
      <c r="HW128" s="88"/>
      <c r="HX128" s="63"/>
      <c r="HY128" s="63"/>
      <c r="HZ128" s="63"/>
      <c r="IA128" s="88"/>
      <c r="IB128" s="63"/>
      <c r="IC128" s="63"/>
      <c r="ID128" s="63"/>
      <c r="IE128" s="88"/>
      <c r="IF128" s="63"/>
      <c r="IG128" s="63"/>
      <c r="IH128" s="63"/>
      <c r="II128" s="88"/>
      <c r="IJ128" s="63"/>
      <c r="IK128" s="63"/>
      <c r="IL128" s="63"/>
      <c r="IM128" s="88"/>
      <c r="IN128" s="63"/>
      <c r="IO128" s="63"/>
      <c r="IP128" s="63"/>
      <c r="IQ128" s="88"/>
      <c r="IR128" s="63"/>
      <c r="IS128" s="63"/>
      <c r="IT128" s="63"/>
      <c r="IU128" s="88"/>
      <c r="IV128" s="63"/>
      <c r="IW128" s="63"/>
      <c r="IX128" s="63"/>
      <c r="IY128" s="88"/>
      <c r="IZ128" s="63"/>
      <c r="JA128" s="63"/>
      <c r="JB128" s="63"/>
      <c r="JC128" s="88"/>
      <c r="JD128" s="63"/>
      <c r="JE128" s="63"/>
      <c r="JF128" s="63"/>
      <c r="JG128" s="88"/>
      <c r="JH128" s="63"/>
      <c r="JI128" s="63"/>
      <c r="JJ128" s="63"/>
      <c r="JK128" s="88"/>
      <c r="JL128" s="63"/>
      <c r="JM128" s="63"/>
      <c r="JN128" s="63"/>
      <c r="JO128" s="88"/>
      <c r="JP128" s="63"/>
      <c r="JQ128" s="63"/>
      <c r="JR128" s="63"/>
      <c r="JS128" s="88"/>
      <c r="JT128" s="63"/>
      <c r="JU128" s="63"/>
      <c r="JV128" s="63"/>
      <c r="JW128" s="63"/>
      <c r="JX128" s="63"/>
      <c r="JY128" s="63"/>
      <c r="JZ128" s="63"/>
      <c r="KA128" s="88"/>
      <c r="KB128" s="63"/>
      <c r="KC128" s="63"/>
      <c r="KD128" s="187"/>
      <c r="KE128" s="88"/>
      <c r="KF128" s="63"/>
      <c r="KG128" s="63"/>
      <c r="KH128" s="187"/>
      <c r="KI128" s="88"/>
      <c r="KJ128" s="63"/>
      <c r="KK128" s="63"/>
      <c r="KL128" s="187"/>
      <c r="KM128" s="88"/>
      <c r="KN128" s="63"/>
      <c r="KO128" s="63"/>
      <c r="KP128" s="187"/>
      <c r="KQ128" s="88"/>
      <c r="KR128" s="63"/>
      <c r="KS128" s="63"/>
      <c r="KT128" s="187"/>
      <c r="KU128" s="88"/>
      <c r="KV128" s="63"/>
      <c r="KW128" s="63"/>
      <c r="KX128" s="187"/>
      <c r="KY128" s="88"/>
      <c r="KZ128" s="63"/>
      <c r="LA128" s="63"/>
      <c r="LB128" s="187"/>
      <c r="LC128" s="88"/>
      <c r="LD128" s="63"/>
      <c r="LE128" s="63"/>
      <c r="LF128" s="187"/>
      <c r="LG128" s="88"/>
      <c r="LH128" s="63"/>
      <c r="LI128" s="63"/>
      <c r="LJ128" s="187"/>
      <c r="LK128" s="88"/>
      <c r="LL128" s="63"/>
      <c r="LM128" s="63"/>
      <c r="LN128" s="187"/>
      <c r="LO128" s="88"/>
      <c r="LP128" s="63"/>
      <c r="LQ128" s="63"/>
      <c r="LR128" s="187"/>
      <c r="LS128" s="88"/>
      <c r="LT128" s="63"/>
      <c r="LU128" s="63"/>
      <c r="LV128" s="187"/>
      <c r="LW128" s="88"/>
      <c r="LX128" s="63"/>
      <c r="LY128" s="63"/>
      <c r="LZ128" s="187"/>
      <c r="MA128" s="88"/>
      <c r="MB128" s="63"/>
      <c r="MC128" s="63"/>
      <c r="MD128" s="187"/>
      <c r="ME128" s="88"/>
      <c r="MF128" s="63"/>
      <c r="MG128" s="63"/>
      <c r="MH128" s="187"/>
      <c r="MI128" s="88"/>
      <c r="MJ128" s="63"/>
      <c r="MK128" s="63"/>
      <c r="ML128" s="187"/>
      <c r="MM128" s="88"/>
      <c r="MN128" s="63"/>
      <c r="MO128" s="63"/>
      <c r="MP128" s="187"/>
      <c r="MQ128" s="88"/>
      <c r="MR128" s="63"/>
      <c r="MS128" s="63"/>
      <c r="MT128" s="187"/>
      <c r="MU128" s="88"/>
      <c r="MV128" s="63"/>
      <c r="MW128" s="63"/>
      <c r="MX128" s="187"/>
      <c r="MY128" s="88"/>
      <c r="MZ128" s="63"/>
      <c r="NA128" s="63"/>
      <c r="NB128" s="187"/>
      <c r="NC128" s="88"/>
      <c r="ND128" s="63"/>
      <c r="NE128" s="63"/>
      <c r="NF128" s="187"/>
      <c r="NG128" s="88"/>
      <c r="NH128" s="63"/>
      <c r="NI128" s="63"/>
      <c r="NJ128" s="187"/>
      <c r="NK128" s="88"/>
      <c r="NL128" s="63"/>
      <c r="NM128" s="63"/>
      <c r="NN128" s="187"/>
      <c r="NO128" s="88"/>
      <c r="NP128" s="63"/>
      <c r="NQ128" s="63"/>
      <c r="NR128" s="187"/>
      <c r="NS128" s="88"/>
      <c r="NT128" s="63"/>
      <c r="NU128" s="63"/>
      <c r="NV128" s="187"/>
      <c r="NW128" s="88"/>
      <c r="NX128" s="63"/>
      <c r="NY128" s="63"/>
      <c r="NZ128" s="187"/>
      <c r="OA128" s="88"/>
      <c r="OB128" s="63"/>
      <c r="OC128" s="63"/>
      <c r="OD128" s="63"/>
      <c r="OE128" s="88"/>
      <c r="OF128" s="63"/>
      <c r="OG128" s="63"/>
      <c r="OH128" s="63"/>
      <c r="OI128" s="88"/>
      <c r="OJ128" s="63"/>
      <c r="OK128" s="63"/>
      <c r="OL128" s="63"/>
      <c r="OM128" s="88"/>
      <c r="ON128" s="63"/>
      <c r="OO128" s="63"/>
      <c r="OP128" s="63"/>
      <c r="OQ128" s="198"/>
      <c r="OR128" s="63"/>
      <c r="OS128" s="63"/>
      <c r="OT128" s="63"/>
      <c r="OU128" s="88"/>
      <c r="OV128" s="63"/>
      <c r="OW128" s="63"/>
      <c r="OX128" s="63"/>
      <c r="OY128" s="198"/>
      <c r="OZ128" s="63"/>
      <c r="PA128" s="63"/>
      <c r="PB128" s="63"/>
      <c r="PC128" s="88"/>
      <c r="PD128" s="63"/>
      <c r="PE128" s="63"/>
      <c r="PF128" s="63"/>
      <c r="PG128" s="198">
        <v>80000</v>
      </c>
      <c r="PH128" s="63">
        <v>60000</v>
      </c>
      <c r="PI128" s="63">
        <v>70999.58</v>
      </c>
      <c r="PJ128" s="63">
        <v>70999.58</v>
      </c>
      <c r="PK128" s="88">
        <v>20000</v>
      </c>
      <c r="PL128" s="63">
        <v>19000</v>
      </c>
      <c r="PM128" s="63">
        <v>16186.9</v>
      </c>
      <c r="PN128" s="63">
        <v>16186.9</v>
      </c>
      <c r="PO128" s="198"/>
      <c r="PP128" s="63"/>
      <c r="PQ128" s="63"/>
      <c r="PR128" s="63"/>
      <c r="PS128" s="88"/>
      <c r="PT128" s="63"/>
      <c r="PU128" s="63"/>
      <c r="PV128" s="63"/>
      <c r="PW128" s="198"/>
      <c r="PX128" s="63"/>
      <c r="PY128" s="63"/>
      <c r="PZ128" s="63"/>
      <c r="QA128" s="88"/>
      <c r="QB128" s="63"/>
      <c r="QC128" s="63"/>
      <c r="QD128" s="63"/>
      <c r="QE128" s="198"/>
      <c r="QF128" s="63"/>
      <c r="QG128" s="63"/>
      <c r="QH128" s="63"/>
      <c r="QI128" s="88"/>
      <c r="QJ128" s="63"/>
      <c r="QK128" s="63"/>
      <c r="QL128" s="63"/>
      <c r="QM128" s="198"/>
      <c r="QN128" s="63"/>
      <c r="QO128" s="63"/>
      <c r="QP128" s="63"/>
      <c r="QQ128" s="198"/>
      <c r="QR128" s="63"/>
      <c r="QS128" s="63"/>
      <c r="QT128" s="63"/>
      <c r="QU128" s="198"/>
      <c r="QV128" s="63"/>
      <c r="QW128" s="63"/>
      <c r="QX128" s="63"/>
      <c r="QY128" s="198"/>
      <c r="QZ128" s="63"/>
      <c r="RA128" s="63"/>
      <c r="RB128" s="63"/>
      <c r="RC128" s="88"/>
      <c r="RD128" s="63"/>
      <c r="RE128" s="63"/>
      <c r="RF128" s="63"/>
      <c r="RG128" s="198"/>
      <c r="RH128" s="63"/>
      <c r="RI128" s="63"/>
      <c r="RJ128" s="63"/>
      <c r="RK128" s="88"/>
      <c r="RL128" s="63"/>
      <c r="RM128" s="63"/>
      <c r="RN128" s="63"/>
      <c r="RO128" s="198"/>
      <c r="RP128" s="63"/>
      <c r="RQ128" s="63"/>
      <c r="RR128" s="63"/>
      <c r="RS128" s="198"/>
      <c r="RT128" s="63"/>
      <c r="RU128" s="63"/>
      <c r="RV128" s="63"/>
      <c r="RW128" s="63"/>
      <c r="RX128" s="63"/>
      <c r="RY128" s="63"/>
      <c r="RZ128" s="63"/>
      <c r="SA128" s="88"/>
      <c r="SB128" s="63"/>
      <c r="SC128" s="63"/>
      <c r="SD128" s="63"/>
      <c r="SE128" s="198"/>
      <c r="SF128" s="63"/>
      <c r="SG128" s="63"/>
      <c r="SH128" s="63"/>
      <c r="SI128" s="198"/>
      <c r="SJ128" s="63"/>
      <c r="SK128" s="63"/>
      <c r="SL128" s="63"/>
      <c r="SM128" s="198"/>
      <c r="SN128" s="63"/>
      <c r="SO128" s="63"/>
      <c r="SP128" s="63"/>
      <c r="SQ128" s="198"/>
      <c r="SR128" s="63"/>
      <c r="SS128" s="63"/>
      <c r="ST128" s="63"/>
      <c r="SU128" s="198"/>
      <c r="SV128" s="63"/>
      <c r="SW128" s="63"/>
      <c r="SX128" s="63"/>
      <c r="SY128" s="198"/>
      <c r="SZ128" s="63"/>
      <c r="TA128" s="63"/>
      <c r="TB128" s="198"/>
      <c r="TC128" s="198"/>
      <c r="TD128" s="63"/>
      <c r="TE128" s="63"/>
      <c r="TF128" s="63"/>
      <c r="TG128" s="198"/>
      <c r="TH128" s="63"/>
      <c r="TI128" s="63"/>
      <c r="TJ128" s="89"/>
      <c r="TK128" s="198"/>
      <c r="TL128" s="63"/>
      <c r="TM128" s="63"/>
      <c r="TN128" s="89"/>
      <c r="TO128" s="198"/>
      <c r="TP128" s="63"/>
      <c r="TQ128" s="63"/>
      <c r="TR128" s="89"/>
      <c r="TS128" s="267"/>
      <c r="TT128" s="267"/>
      <c r="TU128" s="267"/>
      <c r="TV128" s="267"/>
      <c r="TW128" s="267"/>
      <c r="TX128" s="267"/>
      <c r="TY128" s="267"/>
    </row>
    <row r="129" spans="1:546" outlineLevel="1" x14ac:dyDescent="0.2">
      <c r="A129" s="101"/>
      <c r="B129" s="102"/>
      <c r="C129" s="88"/>
      <c r="D129" s="63"/>
      <c r="E129" s="187">
        <f t="shared" ref="E129" si="3183">I129+M129+Q129+U129+Y129+AC129+AG129+AK129+AO129+AS129+AW129+BA129+BE129+BI129+BM129+BQ129+BU129+BY129+CC129+CG129+CK129+CO129+CS129+CW129+DA129+DE129+DI129+DM129+DQ129+DU129+DY129+EC129+EG129+EK129+EO129+ES129+EW129+FA129+FE129+FI129+FM129+FQ129+FU129+FY129+GC129+GG129+GK129+GO129+GS129+GW129+HA129+HE129+HI129+HM129+HQ129+HU129+HY129+IC129+IG129+IK129+IO129+IS129+IW129+JA129+JE129+JI129+JM129+JQ129+JU129+JY129+KC129+KG129+KK129+KO129+KS129+KW129+LA129+LE129+LI129+LM129+LQ129+LU129+LY129+MC129+MG129+MK129+MO129+MS129+MW129+NA129+NE129+NI129+NM129+NQ129+NU129+NY129+OC129+OG129+OK129+OO129+OS129+OW129+PA129+PE129+PI129+PM129+PQ129+PU129+PY129+QC129+QG129+QK129+QO129+QS129+QW129+RA129+RE129+RI129+RM129+RQ129+RU129+RY129+SC129+SG129+SK129+SO129+SS129+SW129+TA129+TE129+TI129</f>
        <v>0</v>
      </c>
      <c r="F129" s="187"/>
      <c r="G129" s="88"/>
      <c r="H129" s="63"/>
      <c r="I129" s="63"/>
      <c r="J129" s="63"/>
      <c r="K129" s="88"/>
      <c r="L129" s="63"/>
      <c r="M129" s="63"/>
      <c r="N129" s="63"/>
      <c r="O129" s="88"/>
      <c r="P129" s="63"/>
      <c r="Q129" s="63"/>
      <c r="R129" s="63"/>
      <c r="S129" s="88"/>
      <c r="T129" s="63"/>
      <c r="U129" s="63"/>
      <c r="V129" s="63"/>
      <c r="W129" s="88"/>
      <c r="X129" s="63"/>
      <c r="Y129" s="63"/>
      <c r="Z129" s="63"/>
      <c r="AA129" s="88"/>
      <c r="AB129" s="63"/>
      <c r="AC129" s="63"/>
      <c r="AD129" s="63"/>
      <c r="AE129" s="88"/>
      <c r="AF129" s="63"/>
      <c r="AG129" s="63"/>
      <c r="AH129" s="63"/>
      <c r="AI129" s="88"/>
      <c r="AJ129" s="63"/>
      <c r="AK129" s="63"/>
      <c r="AL129" s="63"/>
      <c r="AM129" s="88"/>
      <c r="AN129" s="63"/>
      <c r="AO129" s="63"/>
      <c r="AP129" s="63"/>
      <c r="AQ129" s="88"/>
      <c r="AR129" s="63"/>
      <c r="AS129" s="63"/>
      <c r="AT129" s="63"/>
      <c r="AU129" s="88"/>
      <c r="AV129" s="63"/>
      <c r="AW129" s="63"/>
      <c r="AX129" s="63"/>
      <c r="AY129" s="88"/>
      <c r="AZ129" s="63"/>
      <c r="BA129" s="63"/>
      <c r="BB129" s="63"/>
      <c r="BC129" s="88"/>
      <c r="BD129" s="63"/>
      <c r="BE129" s="63"/>
      <c r="BF129" s="63"/>
      <c r="BG129" s="88"/>
      <c r="BH129" s="63"/>
      <c r="BI129" s="63"/>
      <c r="BJ129" s="63"/>
      <c r="BK129" s="88"/>
      <c r="BL129" s="63"/>
      <c r="BM129" s="63"/>
      <c r="BN129" s="63"/>
      <c r="BO129" s="88"/>
      <c r="BP129" s="63"/>
      <c r="BQ129" s="63"/>
      <c r="BR129" s="63"/>
      <c r="BS129" s="88"/>
      <c r="BT129" s="63"/>
      <c r="BU129" s="63"/>
      <c r="BV129" s="63"/>
      <c r="BW129" s="88"/>
      <c r="BX129" s="63"/>
      <c r="BY129" s="63"/>
      <c r="BZ129" s="63"/>
      <c r="CA129" s="88"/>
      <c r="CB129" s="63"/>
      <c r="CC129" s="63"/>
      <c r="CD129" s="63"/>
      <c r="CE129" s="88"/>
      <c r="CF129" s="63"/>
      <c r="CG129" s="63"/>
      <c r="CH129" s="63"/>
      <c r="CI129" s="88"/>
      <c r="CJ129" s="63"/>
      <c r="CK129" s="63"/>
      <c r="CL129" s="63"/>
      <c r="CM129" s="88"/>
      <c r="CN129" s="63"/>
      <c r="CO129" s="63"/>
      <c r="CP129" s="63"/>
      <c r="CQ129" s="88"/>
      <c r="CR129" s="63"/>
      <c r="CS129" s="63"/>
      <c r="CT129" s="63"/>
      <c r="CU129" s="88"/>
      <c r="CV129" s="63"/>
      <c r="CW129" s="63"/>
      <c r="CX129" s="63"/>
      <c r="CY129" s="88"/>
      <c r="CZ129" s="63"/>
      <c r="DA129" s="63"/>
      <c r="DB129" s="63"/>
      <c r="DC129" s="88"/>
      <c r="DD129" s="63"/>
      <c r="DE129" s="63"/>
      <c r="DF129" s="63"/>
      <c r="DG129" s="88"/>
      <c r="DH129" s="63"/>
      <c r="DI129" s="63"/>
      <c r="DJ129" s="63"/>
      <c r="DK129" s="88"/>
      <c r="DL129" s="63"/>
      <c r="DM129" s="63"/>
      <c r="DN129" s="63"/>
      <c r="DO129" s="88"/>
      <c r="DP129" s="63"/>
      <c r="DQ129" s="63"/>
      <c r="DR129" s="63"/>
      <c r="DS129" s="88"/>
      <c r="DT129" s="63"/>
      <c r="DU129" s="63"/>
      <c r="DV129" s="63"/>
      <c r="DW129" s="88"/>
      <c r="DX129" s="63"/>
      <c r="DY129" s="63"/>
      <c r="DZ129" s="63"/>
      <c r="EA129" s="88"/>
      <c r="EB129" s="63"/>
      <c r="EC129" s="63"/>
      <c r="ED129" s="63"/>
      <c r="EE129" s="88"/>
      <c r="EF129" s="63"/>
      <c r="EG129" s="63"/>
      <c r="EH129" s="63"/>
      <c r="EI129" s="88"/>
      <c r="EJ129" s="63"/>
      <c r="EK129" s="63"/>
      <c r="EL129" s="63"/>
      <c r="EM129" s="88"/>
      <c r="EN129" s="63"/>
      <c r="EO129" s="63"/>
      <c r="EP129" s="63"/>
      <c r="EQ129" s="88"/>
      <c r="ER129" s="63"/>
      <c r="ES129" s="63"/>
      <c r="ET129" s="63"/>
      <c r="EU129" s="88"/>
      <c r="EV129" s="63"/>
      <c r="EW129" s="63"/>
      <c r="EX129" s="63"/>
      <c r="EY129" s="88"/>
      <c r="EZ129" s="63"/>
      <c r="FA129" s="63"/>
      <c r="FB129" s="63"/>
      <c r="FC129" s="88"/>
      <c r="FD129" s="63"/>
      <c r="FE129" s="63"/>
      <c r="FF129" s="63"/>
      <c r="FG129" s="88"/>
      <c r="FH129" s="63"/>
      <c r="FI129" s="63"/>
      <c r="FJ129" s="63"/>
      <c r="FK129" s="88"/>
      <c r="FL129" s="63"/>
      <c r="FM129" s="63"/>
      <c r="FN129" s="63"/>
      <c r="FO129" s="88"/>
      <c r="FP129" s="63"/>
      <c r="FQ129" s="63"/>
      <c r="FR129" s="63"/>
      <c r="FS129" s="198"/>
      <c r="FT129" s="63"/>
      <c r="FU129" s="63"/>
      <c r="FV129" s="187"/>
      <c r="FW129" s="88"/>
      <c r="FX129" s="63"/>
      <c r="FY129" s="63"/>
      <c r="FZ129" s="187"/>
      <c r="GA129" s="88"/>
      <c r="GB129" s="63"/>
      <c r="GC129" s="63"/>
      <c r="GD129" s="187"/>
      <c r="GE129" s="88"/>
      <c r="GF129" s="63"/>
      <c r="GG129" s="63"/>
      <c r="GH129" s="187"/>
      <c r="GI129" s="88"/>
      <c r="GJ129" s="63"/>
      <c r="GK129" s="63"/>
      <c r="GL129" s="187"/>
      <c r="GM129" s="88"/>
      <c r="GN129" s="63"/>
      <c r="GO129" s="63"/>
      <c r="GP129" s="63"/>
      <c r="GQ129" s="88"/>
      <c r="GR129" s="63"/>
      <c r="GS129" s="63"/>
      <c r="GT129" s="63"/>
      <c r="GU129" s="88"/>
      <c r="GV129" s="63"/>
      <c r="GW129" s="63"/>
      <c r="GX129" s="63"/>
      <c r="GY129" s="88"/>
      <c r="GZ129" s="63"/>
      <c r="HA129" s="63"/>
      <c r="HB129" s="63"/>
      <c r="HC129" s="88"/>
      <c r="HD129" s="63"/>
      <c r="HE129" s="63"/>
      <c r="HF129" s="63"/>
      <c r="HG129" s="88"/>
      <c r="HH129" s="63"/>
      <c r="HI129" s="63"/>
      <c r="HJ129" s="63"/>
      <c r="HK129" s="88"/>
      <c r="HL129" s="63"/>
      <c r="HM129" s="63"/>
      <c r="HN129" s="63"/>
      <c r="HO129" s="88"/>
      <c r="HP129" s="63"/>
      <c r="HQ129" s="63"/>
      <c r="HR129" s="63"/>
      <c r="HS129" s="88"/>
      <c r="HT129" s="63"/>
      <c r="HU129" s="63"/>
      <c r="HV129" s="63"/>
      <c r="HW129" s="88"/>
      <c r="HX129" s="63"/>
      <c r="HY129" s="63"/>
      <c r="HZ129" s="63"/>
      <c r="IA129" s="88"/>
      <c r="IB129" s="63"/>
      <c r="IC129" s="63"/>
      <c r="ID129" s="63"/>
      <c r="IE129" s="88"/>
      <c r="IF129" s="63"/>
      <c r="IG129" s="63"/>
      <c r="IH129" s="63"/>
      <c r="II129" s="88"/>
      <c r="IJ129" s="63"/>
      <c r="IK129" s="63"/>
      <c r="IL129" s="63"/>
      <c r="IM129" s="88"/>
      <c r="IN129" s="63"/>
      <c r="IO129" s="63"/>
      <c r="IP129" s="63"/>
      <c r="IQ129" s="88"/>
      <c r="IR129" s="63"/>
      <c r="IS129" s="63"/>
      <c r="IT129" s="63"/>
      <c r="IU129" s="88"/>
      <c r="IV129" s="63"/>
      <c r="IW129" s="63"/>
      <c r="IX129" s="63"/>
      <c r="IY129" s="88"/>
      <c r="IZ129" s="63"/>
      <c r="JA129" s="63"/>
      <c r="JB129" s="63"/>
      <c r="JC129" s="88"/>
      <c r="JD129" s="63"/>
      <c r="JE129" s="63"/>
      <c r="JF129" s="63"/>
      <c r="JG129" s="88"/>
      <c r="JH129" s="63"/>
      <c r="JI129" s="63"/>
      <c r="JJ129" s="63"/>
      <c r="JK129" s="88"/>
      <c r="JL129" s="63"/>
      <c r="JM129" s="63"/>
      <c r="JN129" s="63"/>
      <c r="JO129" s="88"/>
      <c r="JP129" s="63"/>
      <c r="JQ129" s="63"/>
      <c r="JR129" s="63"/>
      <c r="JS129" s="88"/>
      <c r="JT129" s="63"/>
      <c r="JU129" s="63"/>
      <c r="JV129" s="63"/>
      <c r="JW129" s="63"/>
      <c r="JX129" s="63"/>
      <c r="JY129" s="63"/>
      <c r="JZ129" s="63"/>
      <c r="KA129" s="88"/>
      <c r="KB129" s="63"/>
      <c r="KC129" s="63"/>
      <c r="KD129" s="187"/>
      <c r="KE129" s="88"/>
      <c r="KF129" s="63"/>
      <c r="KG129" s="63"/>
      <c r="KH129" s="187"/>
      <c r="KI129" s="88"/>
      <c r="KJ129" s="63"/>
      <c r="KK129" s="63"/>
      <c r="KL129" s="187"/>
      <c r="KM129" s="88"/>
      <c r="KN129" s="63"/>
      <c r="KO129" s="63"/>
      <c r="KP129" s="187"/>
      <c r="KQ129" s="88"/>
      <c r="KR129" s="63"/>
      <c r="KS129" s="63"/>
      <c r="KT129" s="187"/>
      <c r="KU129" s="88"/>
      <c r="KV129" s="63"/>
      <c r="KW129" s="63"/>
      <c r="KX129" s="187"/>
      <c r="KY129" s="88"/>
      <c r="KZ129" s="63"/>
      <c r="LA129" s="63"/>
      <c r="LB129" s="187"/>
      <c r="LC129" s="88"/>
      <c r="LD129" s="63"/>
      <c r="LE129" s="63"/>
      <c r="LF129" s="187"/>
      <c r="LG129" s="88"/>
      <c r="LH129" s="63"/>
      <c r="LI129" s="63"/>
      <c r="LJ129" s="187"/>
      <c r="LK129" s="88"/>
      <c r="LL129" s="63"/>
      <c r="LM129" s="63"/>
      <c r="LN129" s="187"/>
      <c r="LO129" s="88"/>
      <c r="LP129" s="63"/>
      <c r="LQ129" s="63"/>
      <c r="LR129" s="187"/>
      <c r="LS129" s="88"/>
      <c r="LT129" s="63"/>
      <c r="LU129" s="63"/>
      <c r="LV129" s="187"/>
      <c r="LW129" s="88"/>
      <c r="LX129" s="63"/>
      <c r="LY129" s="63"/>
      <c r="LZ129" s="187"/>
      <c r="MA129" s="88"/>
      <c r="MB129" s="63"/>
      <c r="MC129" s="63"/>
      <c r="MD129" s="187"/>
      <c r="ME129" s="88"/>
      <c r="MF129" s="63"/>
      <c r="MG129" s="63"/>
      <c r="MH129" s="187"/>
      <c r="MI129" s="88"/>
      <c r="MJ129" s="63"/>
      <c r="MK129" s="63"/>
      <c r="ML129" s="187"/>
      <c r="MM129" s="88"/>
      <c r="MN129" s="63"/>
      <c r="MO129" s="63"/>
      <c r="MP129" s="187"/>
      <c r="MQ129" s="88"/>
      <c r="MR129" s="63"/>
      <c r="MS129" s="63"/>
      <c r="MT129" s="187"/>
      <c r="MU129" s="88"/>
      <c r="MV129" s="63"/>
      <c r="MW129" s="63"/>
      <c r="MX129" s="187"/>
      <c r="MY129" s="88"/>
      <c r="MZ129" s="63"/>
      <c r="NA129" s="63"/>
      <c r="NB129" s="187"/>
      <c r="NC129" s="88"/>
      <c r="ND129" s="63"/>
      <c r="NE129" s="63"/>
      <c r="NF129" s="187"/>
      <c r="NG129" s="88"/>
      <c r="NH129" s="63"/>
      <c r="NI129" s="63"/>
      <c r="NJ129" s="187"/>
      <c r="NK129" s="88"/>
      <c r="NL129" s="63"/>
      <c r="NM129" s="63"/>
      <c r="NN129" s="187"/>
      <c r="NO129" s="88"/>
      <c r="NP129" s="63"/>
      <c r="NQ129" s="63"/>
      <c r="NR129" s="187"/>
      <c r="NS129" s="88"/>
      <c r="NT129" s="63"/>
      <c r="NU129" s="63"/>
      <c r="NV129" s="187"/>
      <c r="NW129" s="88"/>
      <c r="NX129" s="63"/>
      <c r="NY129" s="63"/>
      <c r="NZ129" s="187"/>
      <c r="OA129" s="88"/>
      <c r="OB129" s="63"/>
      <c r="OC129" s="63"/>
      <c r="OD129" s="63"/>
      <c r="OE129" s="88"/>
      <c r="OF129" s="63"/>
      <c r="OG129" s="63"/>
      <c r="OH129" s="63"/>
      <c r="OI129" s="88"/>
      <c r="OJ129" s="63"/>
      <c r="OK129" s="63"/>
      <c r="OL129" s="63"/>
      <c r="OM129" s="88"/>
      <c r="ON129" s="63"/>
      <c r="OO129" s="63"/>
      <c r="OP129" s="63"/>
      <c r="OQ129" s="198"/>
      <c r="OR129" s="63"/>
      <c r="OS129" s="63"/>
      <c r="OT129" s="63"/>
      <c r="OU129" s="88"/>
      <c r="OV129" s="63"/>
      <c r="OW129" s="63"/>
      <c r="OX129" s="63"/>
      <c r="OY129" s="198"/>
      <c r="OZ129" s="63"/>
      <c r="PA129" s="63"/>
      <c r="PB129" s="63"/>
      <c r="PC129" s="88"/>
      <c r="PD129" s="63"/>
      <c r="PE129" s="63"/>
      <c r="PF129" s="63"/>
      <c r="PG129" s="198"/>
      <c r="PH129" s="63"/>
      <c r="PI129" s="63"/>
      <c r="PJ129" s="63"/>
      <c r="PK129" s="88"/>
      <c r="PL129" s="63"/>
      <c r="PM129" s="63"/>
      <c r="PN129" s="63"/>
      <c r="PO129" s="198"/>
      <c r="PP129" s="63"/>
      <c r="PQ129" s="63"/>
      <c r="PR129" s="63"/>
      <c r="PS129" s="88"/>
      <c r="PT129" s="63"/>
      <c r="PU129" s="63"/>
      <c r="PV129" s="63"/>
      <c r="PW129" s="198"/>
      <c r="PX129" s="63"/>
      <c r="PY129" s="63"/>
      <c r="PZ129" s="63"/>
      <c r="QA129" s="88"/>
      <c r="QB129" s="63"/>
      <c r="QC129" s="63"/>
      <c r="QD129" s="63"/>
      <c r="QE129" s="198"/>
      <c r="QF129" s="63"/>
      <c r="QG129" s="63"/>
      <c r="QH129" s="63"/>
      <c r="QI129" s="88"/>
      <c r="QJ129" s="63"/>
      <c r="QK129" s="63"/>
      <c r="QL129" s="63"/>
      <c r="QM129" s="198"/>
      <c r="QN129" s="63"/>
      <c r="QO129" s="63"/>
      <c r="QP129" s="63"/>
      <c r="QQ129" s="198"/>
      <c r="QR129" s="63"/>
      <c r="QS129" s="63"/>
      <c r="QT129" s="63"/>
      <c r="QU129" s="198"/>
      <c r="QV129" s="63"/>
      <c r="QW129" s="63"/>
      <c r="QX129" s="63"/>
      <c r="QY129" s="198"/>
      <c r="QZ129" s="63"/>
      <c r="RA129" s="63"/>
      <c r="RB129" s="63"/>
      <c r="RC129" s="88"/>
      <c r="RD129" s="63"/>
      <c r="RE129" s="63"/>
      <c r="RF129" s="63"/>
      <c r="RG129" s="198"/>
      <c r="RH129" s="63"/>
      <c r="RI129" s="63"/>
      <c r="RJ129" s="63"/>
      <c r="RK129" s="88"/>
      <c r="RL129" s="63"/>
      <c r="RM129" s="63"/>
      <c r="RN129" s="63"/>
      <c r="RO129" s="198"/>
      <c r="RP129" s="63"/>
      <c r="RQ129" s="63"/>
      <c r="RR129" s="63"/>
      <c r="RS129" s="198"/>
      <c r="RT129" s="63"/>
      <c r="RU129" s="63"/>
      <c r="RV129" s="63"/>
      <c r="RW129" s="63"/>
      <c r="RX129" s="63"/>
      <c r="RY129" s="63"/>
      <c r="RZ129" s="63"/>
      <c r="SA129" s="88"/>
      <c r="SB129" s="63"/>
      <c r="SC129" s="63"/>
      <c r="SD129" s="63"/>
      <c r="SE129" s="198"/>
      <c r="SF129" s="63"/>
      <c r="SG129" s="63"/>
      <c r="SH129" s="63"/>
      <c r="SI129" s="198"/>
      <c r="SJ129" s="63"/>
      <c r="SK129" s="63"/>
      <c r="SL129" s="63"/>
      <c r="SM129" s="198"/>
      <c r="SN129" s="63"/>
      <c r="SO129" s="63"/>
      <c r="SP129" s="63"/>
      <c r="SQ129" s="198"/>
      <c r="SR129" s="63"/>
      <c r="SS129" s="63"/>
      <c r="ST129" s="63"/>
      <c r="SU129" s="198"/>
      <c r="SV129" s="63"/>
      <c r="SW129" s="63"/>
      <c r="SX129" s="63"/>
      <c r="SY129" s="198"/>
      <c r="SZ129" s="63"/>
      <c r="TA129" s="63"/>
      <c r="TB129" s="198"/>
      <c r="TC129" s="198"/>
      <c r="TD129" s="63"/>
      <c r="TE129" s="63"/>
      <c r="TF129" s="63"/>
      <c r="TG129" s="198"/>
      <c r="TH129" s="63"/>
      <c r="TI129" s="63"/>
      <c r="TJ129" s="89"/>
      <c r="TK129" s="198"/>
      <c r="TL129" s="63"/>
      <c r="TM129" s="63"/>
      <c r="TN129" s="89"/>
      <c r="TO129" s="198"/>
      <c r="TP129" s="63"/>
      <c r="TQ129" s="63"/>
      <c r="TR129" s="89"/>
      <c r="TS129" s="267"/>
      <c r="TT129" s="267"/>
      <c r="TU129" s="267"/>
      <c r="TV129" s="267"/>
      <c r="TW129" s="267"/>
      <c r="TX129" s="267"/>
      <c r="TY129" s="267"/>
    </row>
    <row r="130" spans="1:546" s="48" customFormat="1" outlineLevel="1" x14ac:dyDescent="0.2">
      <c r="A130" s="99" t="s">
        <v>493</v>
      </c>
      <c r="B130" s="100" t="s">
        <v>494</v>
      </c>
      <c r="C130" s="86">
        <f>C131+C132</f>
        <v>11288</v>
      </c>
      <c r="D130" s="61">
        <f t="shared" ref="D130:Q130" si="3184">D131+D132</f>
        <v>20093</v>
      </c>
      <c r="E130" s="185">
        <f t="shared" si="3184"/>
        <v>10664.58</v>
      </c>
      <c r="F130" s="185">
        <f t="shared" ref="F130" si="3185">F131+F132</f>
        <v>10581.22</v>
      </c>
      <c r="G130" s="86">
        <f t="shared" si="3184"/>
        <v>0</v>
      </c>
      <c r="H130" s="61">
        <f t="shared" si="3184"/>
        <v>0</v>
      </c>
      <c r="I130" s="61">
        <f t="shared" si="3184"/>
        <v>0</v>
      </c>
      <c r="J130" s="61">
        <f t="shared" ref="J130" si="3186">J131+J132</f>
        <v>0</v>
      </c>
      <c r="K130" s="86">
        <f t="shared" si="3184"/>
        <v>0</v>
      </c>
      <c r="L130" s="61">
        <f t="shared" si="3184"/>
        <v>0</v>
      </c>
      <c r="M130" s="61">
        <f t="shared" si="3184"/>
        <v>0</v>
      </c>
      <c r="N130" s="61">
        <f t="shared" ref="N130" si="3187">N131+N132</f>
        <v>0</v>
      </c>
      <c r="O130" s="86">
        <f t="shared" si="3184"/>
        <v>0</v>
      </c>
      <c r="P130" s="61">
        <f t="shared" si="3184"/>
        <v>0</v>
      </c>
      <c r="Q130" s="61">
        <f t="shared" si="3184"/>
        <v>0</v>
      </c>
      <c r="R130" s="61">
        <f t="shared" ref="R130" si="3188">R131+R132</f>
        <v>0</v>
      </c>
      <c r="S130" s="86">
        <f t="shared" ref="S130:AS130" si="3189">S131+S132</f>
        <v>0</v>
      </c>
      <c r="T130" s="61">
        <f t="shared" si="3189"/>
        <v>0</v>
      </c>
      <c r="U130" s="61">
        <f t="shared" si="3189"/>
        <v>0</v>
      </c>
      <c r="V130" s="61">
        <f t="shared" ref="V130" si="3190">V131+V132</f>
        <v>0</v>
      </c>
      <c r="W130" s="86">
        <f t="shared" si="3189"/>
        <v>0</v>
      </c>
      <c r="X130" s="61">
        <f t="shared" si="3189"/>
        <v>0</v>
      </c>
      <c r="Y130" s="61">
        <f t="shared" si="3189"/>
        <v>0</v>
      </c>
      <c r="Z130" s="61">
        <f t="shared" ref="Z130" si="3191">Z131+Z132</f>
        <v>0</v>
      </c>
      <c r="AA130" s="86">
        <f t="shared" si="3189"/>
        <v>0</v>
      </c>
      <c r="AB130" s="61">
        <f t="shared" si="3189"/>
        <v>0</v>
      </c>
      <c r="AC130" s="61">
        <f t="shared" si="3189"/>
        <v>0</v>
      </c>
      <c r="AD130" s="61">
        <f t="shared" ref="AD130" si="3192">AD131+AD132</f>
        <v>0</v>
      </c>
      <c r="AE130" s="86">
        <f t="shared" si="3189"/>
        <v>0</v>
      </c>
      <c r="AF130" s="61">
        <f t="shared" si="3189"/>
        <v>0</v>
      </c>
      <c r="AG130" s="61">
        <f t="shared" si="3189"/>
        <v>0</v>
      </c>
      <c r="AH130" s="61">
        <f t="shared" ref="AH130" si="3193">AH131+AH132</f>
        <v>0</v>
      </c>
      <c r="AI130" s="86">
        <f t="shared" si="3189"/>
        <v>0</v>
      </c>
      <c r="AJ130" s="61">
        <f t="shared" si="3189"/>
        <v>0</v>
      </c>
      <c r="AK130" s="61">
        <f t="shared" si="3189"/>
        <v>0</v>
      </c>
      <c r="AL130" s="61">
        <f t="shared" ref="AL130" si="3194">AL131+AL132</f>
        <v>0</v>
      </c>
      <c r="AM130" s="86">
        <f t="shared" si="3189"/>
        <v>0</v>
      </c>
      <c r="AN130" s="61">
        <f t="shared" si="3189"/>
        <v>0</v>
      </c>
      <c r="AO130" s="61">
        <f t="shared" si="3189"/>
        <v>0</v>
      </c>
      <c r="AP130" s="61">
        <f t="shared" ref="AP130" si="3195">AP131+AP132</f>
        <v>0</v>
      </c>
      <c r="AQ130" s="86">
        <f t="shared" si="3189"/>
        <v>0</v>
      </c>
      <c r="AR130" s="61">
        <f t="shared" si="3189"/>
        <v>0</v>
      </c>
      <c r="AS130" s="61">
        <f t="shared" si="3189"/>
        <v>0</v>
      </c>
      <c r="AT130" s="61">
        <f t="shared" ref="AT130" si="3196">AT131+AT132</f>
        <v>0</v>
      </c>
      <c r="AU130" s="86">
        <f t="shared" ref="AU130:BM130" si="3197">AU131+AU132</f>
        <v>0</v>
      </c>
      <c r="AV130" s="61">
        <f t="shared" si="3197"/>
        <v>0</v>
      </c>
      <c r="AW130" s="61">
        <f t="shared" si="3197"/>
        <v>0</v>
      </c>
      <c r="AX130" s="61">
        <f t="shared" ref="AX130" si="3198">AX131+AX132</f>
        <v>0</v>
      </c>
      <c r="AY130" s="86">
        <f t="shared" si="3197"/>
        <v>0</v>
      </c>
      <c r="AZ130" s="61">
        <f t="shared" si="3197"/>
        <v>0</v>
      </c>
      <c r="BA130" s="61">
        <f t="shared" si="3197"/>
        <v>0</v>
      </c>
      <c r="BB130" s="61">
        <f t="shared" ref="BB130" si="3199">BB131+BB132</f>
        <v>0</v>
      </c>
      <c r="BC130" s="86">
        <f t="shared" si="3197"/>
        <v>0</v>
      </c>
      <c r="BD130" s="61">
        <f t="shared" si="3197"/>
        <v>0</v>
      </c>
      <c r="BE130" s="61">
        <f t="shared" si="3197"/>
        <v>0</v>
      </c>
      <c r="BF130" s="61">
        <f t="shared" ref="BF130" si="3200">BF131+BF132</f>
        <v>0</v>
      </c>
      <c r="BG130" s="86">
        <f t="shared" si="3197"/>
        <v>0</v>
      </c>
      <c r="BH130" s="61">
        <f t="shared" si="3197"/>
        <v>0</v>
      </c>
      <c r="BI130" s="61">
        <f t="shared" si="3197"/>
        <v>0</v>
      </c>
      <c r="BJ130" s="61">
        <f t="shared" ref="BJ130" si="3201">BJ131+BJ132</f>
        <v>0</v>
      </c>
      <c r="BK130" s="86">
        <f t="shared" si="3197"/>
        <v>0</v>
      </c>
      <c r="BL130" s="61">
        <f t="shared" si="3197"/>
        <v>0</v>
      </c>
      <c r="BM130" s="61">
        <f t="shared" si="3197"/>
        <v>0</v>
      </c>
      <c r="BN130" s="61">
        <f t="shared" ref="BN130" si="3202">BN131+BN132</f>
        <v>0</v>
      </c>
      <c r="BO130" s="86">
        <f t="shared" ref="BO130:CI130" si="3203">BO131+BO132</f>
        <v>0</v>
      </c>
      <c r="BP130" s="61">
        <f t="shared" si="3203"/>
        <v>0</v>
      </c>
      <c r="BQ130" s="61">
        <f t="shared" si="3203"/>
        <v>0</v>
      </c>
      <c r="BR130" s="61">
        <f t="shared" ref="BR130" si="3204">BR131+BR132</f>
        <v>0</v>
      </c>
      <c r="BS130" s="86">
        <f t="shared" si="3203"/>
        <v>0</v>
      </c>
      <c r="BT130" s="61">
        <f t="shared" si="3203"/>
        <v>0</v>
      </c>
      <c r="BU130" s="61">
        <f t="shared" si="3203"/>
        <v>0</v>
      </c>
      <c r="BV130" s="61">
        <f t="shared" ref="BV130" si="3205">BV131+BV132</f>
        <v>0</v>
      </c>
      <c r="BW130" s="86">
        <f t="shared" si="3203"/>
        <v>0</v>
      </c>
      <c r="BX130" s="61">
        <f t="shared" si="3203"/>
        <v>0</v>
      </c>
      <c r="BY130" s="61">
        <f t="shared" si="3203"/>
        <v>0</v>
      </c>
      <c r="BZ130" s="61">
        <f t="shared" ref="BZ130" si="3206">BZ131+BZ132</f>
        <v>0</v>
      </c>
      <c r="CA130" s="86">
        <f>CA131+CA132</f>
        <v>0</v>
      </c>
      <c r="CB130" s="61">
        <f>CB131+CB132</f>
        <v>0</v>
      </c>
      <c r="CC130" s="61">
        <f>CC131+CC132</f>
        <v>0</v>
      </c>
      <c r="CD130" s="61">
        <f>CD131+CD132</f>
        <v>0</v>
      </c>
      <c r="CE130" s="86">
        <f t="shared" si="3203"/>
        <v>0</v>
      </c>
      <c r="CF130" s="61">
        <f t="shared" si="3203"/>
        <v>0</v>
      </c>
      <c r="CG130" s="61">
        <f t="shared" si="3203"/>
        <v>0</v>
      </c>
      <c r="CH130" s="61">
        <f t="shared" ref="CH130" si="3207">CH131+CH132</f>
        <v>0</v>
      </c>
      <c r="CI130" s="86">
        <f t="shared" si="3203"/>
        <v>0</v>
      </c>
      <c r="CJ130" s="61">
        <f t="shared" ref="CJ130:DM130" si="3208">CJ131+CJ132</f>
        <v>0</v>
      </c>
      <c r="CK130" s="61">
        <f t="shared" si="3208"/>
        <v>0</v>
      </c>
      <c r="CL130" s="61">
        <f t="shared" ref="CL130" si="3209">CL131+CL132</f>
        <v>0</v>
      </c>
      <c r="CM130" s="86">
        <f t="shared" si="3208"/>
        <v>0</v>
      </c>
      <c r="CN130" s="61">
        <f t="shared" si="3208"/>
        <v>0</v>
      </c>
      <c r="CO130" s="61">
        <f t="shared" si="3208"/>
        <v>0</v>
      </c>
      <c r="CP130" s="61">
        <f t="shared" ref="CP130" si="3210">CP131+CP132</f>
        <v>0</v>
      </c>
      <c r="CQ130" s="86">
        <f>CQ131+CQ132</f>
        <v>0</v>
      </c>
      <c r="CR130" s="61">
        <f t="shared" si="3208"/>
        <v>0</v>
      </c>
      <c r="CS130" s="61">
        <f t="shared" si="3208"/>
        <v>0</v>
      </c>
      <c r="CT130" s="61">
        <f t="shared" ref="CT130" si="3211">CT131+CT132</f>
        <v>0</v>
      </c>
      <c r="CU130" s="86">
        <f t="shared" si="3208"/>
        <v>0</v>
      </c>
      <c r="CV130" s="61">
        <f t="shared" si="3208"/>
        <v>0</v>
      </c>
      <c r="CW130" s="61">
        <f t="shared" si="3208"/>
        <v>0</v>
      </c>
      <c r="CX130" s="61">
        <f t="shared" ref="CX130" si="3212">CX131+CX132</f>
        <v>0</v>
      </c>
      <c r="CY130" s="86">
        <f t="shared" si="3208"/>
        <v>0</v>
      </c>
      <c r="CZ130" s="61">
        <f t="shared" si="3208"/>
        <v>0</v>
      </c>
      <c r="DA130" s="61">
        <f t="shared" si="3208"/>
        <v>0</v>
      </c>
      <c r="DB130" s="61">
        <f t="shared" ref="DB130" si="3213">DB131+DB132</f>
        <v>0</v>
      </c>
      <c r="DC130" s="86">
        <f t="shared" si="3208"/>
        <v>0</v>
      </c>
      <c r="DD130" s="61">
        <f t="shared" si="3208"/>
        <v>0</v>
      </c>
      <c r="DE130" s="61">
        <f t="shared" si="3208"/>
        <v>0</v>
      </c>
      <c r="DF130" s="61">
        <f t="shared" ref="DF130" si="3214">DF131+DF132</f>
        <v>0</v>
      </c>
      <c r="DG130" s="86">
        <f>DG131+DG132</f>
        <v>0</v>
      </c>
      <c r="DH130" s="61">
        <f>DH131+DH132</f>
        <v>0</v>
      </c>
      <c r="DI130" s="61">
        <f>DI131+DI132</f>
        <v>0</v>
      </c>
      <c r="DJ130" s="61">
        <f>DJ131+DJ132</f>
        <v>0</v>
      </c>
      <c r="DK130" s="86">
        <f t="shared" si="3208"/>
        <v>0</v>
      </c>
      <c r="DL130" s="61">
        <f t="shared" si="3208"/>
        <v>0</v>
      </c>
      <c r="DM130" s="61">
        <f t="shared" si="3208"/>
        <v>0</v>
      </c>
      <c r="DN130" s="61">
        <f t="shared" ref="DN130" si="3215">DN131+DN132</f>
        <v>0</v>
      </c>
      <c r="DO130" s="86">
        <f t="shared" ref="DO130:DY130" si="3216">DO131+DO132</f>
        <v>0</v>
      </c>
      <c r="DP130" s="61">
        <f t="shared" si="3216"/>
        <v>0</v>
      </c>
      <c r="DQ130" s="61">
        <f t="shared" si="3216"/>
        <v>0</v>
      </c>
      <c r="DR130" s="61">
        <f t="shared" ref="DR130" si="3217">DR131+DR132</f>
        <v>0</v>
      </c>
      <c r="DS130" s="86">
        <f t="shared" si="3216"/>
        <v>0</v>
      </c>
      <c r="DT130" s="61">
        <f t="shared" si="3216"/>
        <v>0</v>
      </c>
      <c r="DU130" s="61">
        <f t="shared" si="3216"/>
        <v>0</v>
      </c>
      <c r="DV130" s="61">
        <f t="shared" ref="DV130" si="3218">DV131+DV132</f>
        <v>0</v>
      </c>
      <c r="DW130" s="86">
        <f t="shared" si="3216"/>
        <v>0</v>
      </c>
      <c r="DX130" s="61">
        <f t="shared" si="3216"/>
        <v>0</v>
      </c>
      <c r="DY130" s="61">
        <f t="shared" si="3216"/>
        <v>0</v>
      </c>
      <c r="DZ130" s="61">
        <f t="shared" ref="DZ130" si="3219">DZ131+DZ132</f>
        <v>0</v>
      </c>
      <c r="EA130" s="86">
        <f t="shared" ref="EA130:FP130" si="3220">EA131+EA132</f>
        <v>0</v>
      </c>
      <c r="EB130" s="61">
        <f t="shared" si="3220"/>
        <v>0</v>
      </c>
      <c r="EC130" s="61">
        <f t="shared" si="3220"/>
        <v>0</v>
      </c>
      <c r="ED130" s="61">
        <f t="shared" ref="ED130" si="3221">ED131+ED132</f>
        <v>0</v>
      </c>
      <c r="EE130" s="86">
        <f t="shared" si="3220"/>
        <v>0</v>
      </c>
      <c r="EF130" s="61">
        <f t="shared" si="3220"/>
        <v>0</v>
      </c>
      <c r="EG130" s="61">
        <f t="shared" si="3220"/>
        <v>0</v>
      </c>
      <c r="EH130" s="61">
        <f t="shared" ref="EH130" si="3222">EH131+EH132</f>
        <v>0</v>
      </c>
      <c r="EI130" s="86">
        <f t="shared" ref="EI130:EO130" si="3223">EI131+EI132</f>
        <v>0</v>
      </c>
      <c r="EJ130" s="61">
        <f t="shared" si="3223"/>
        <v>0</v>
      </c>
      <c r="EK130" s="61">
        <f t="shared" si="3223"/>
        <v>0</v>
      </c>
      <c r="EL130" s="61">
        <f t="shared" ref="EL130" si="3224">EL131+EL132</f>
        <v>0</v>
      </c>
      <c r="EM130" s="86">
        <f t="shared" si="3223"/>
        <v>0</v>
      </c>
      <c r="EN130" s="61">
        <f t="shared" si="3223"/>
        <v>0</v>
      </c>
      <c r="EO130" s="61">
        <f t="shared" si="3223"/>
        <v>0</v>
      </c>
      <c r="EP130" s="61">
        <f t="shared" ref="EP130" si="3225">EP131+EP132</f>
        <v>0</v>
      </c>
      <c r="EQ130" s="86">
        <f t="shared" si="3220"/>
        <v>0</v>
      </c>
      <c r="ER130" s="61">
        <f t="shared" si="3220"/>
        <v>0</v>
      </c>
      <c r="ES130" s="61">
        <f t="shared" si="3220"/>
        <v>0</v>
      </c>
      <c r="ET130" s="61">
        <f t="shared" ref="ET130" si="3226">ET131+ET132</f>
        <v>0</v>
      </c>
      <c r="EU130" s="86">
        <f>EU131+EU132</f>
        <v>0</v>
      </c>
      <c r="EV130" s="61">
        <f>EV131+EV132</f>
        <v>0</v>
      </c>
      <c r="EW130" s="61">
        <f>EW131+EW132</f>
        <v>0</v>
      </c>
      <c r="EX130" s="61">
        <f>EX131+EX132</f>
        <v>0</v>
      </c>
      <c r="EY130" s="86">
        <f t="shared" si="3220"/>
        <v>0</v>
      </c>
      <c r="EZ130" s="61">
        <f t="shared" si="3220"/>
        <v>0</v>
      </c>
      <c r="FA130" s="61">
        <f t="shared" si="3220"/>
        <v>0</v>
      </c>
      <c r="FB130" s="61">
        <f t="shared" ref="FB130" si="3227">FB131+FB132</f>
        <v>0</v>
      </c>
      <c r="FC130" s="86">
        <f t="shared" si="3220"/>
        <v>0</v>
      </c>
      <c r="FD130" s="61">
        <f t="shared" si="3220"/>
        <v>0</v>
      </c>
      <c r="FE130" s="61">
        <f t="shared" si="3220"/>
        <v>0</v>
      </c>
      <c r="FF130" s="61">
        <f t="shared" ref="FF130" si="3228">FF131+FF132</f>
        <v>0</v>
      </c>
      <c r="FG130" s="86">
        <f t="shared" ref="FG130:FM130" si="3229">FG131+FG132</f>
        <v>0</v>
      </c>
      <c r="FH130" s="61">
        <f t="shared" si="3229"/>
        <v>0</v>
      </c>
      <c r="FI130" s="61">
        <f t="shared" si="3229"/>
        <v>0</v>
      </c>
      <c r="FJ130" s="61">
        <f t="shared" ref="FJ130" si="3230">FJ131+FJ132</f>
        <v>0</v>
      </c>
      <c r="FK130" s="86">
        <f t="shared" si="3229"/>
        <v>0</v>
      </c>
      <c r="FL130" s="61">
        <f t="shared" si="3229"/>
        <v>0</v>
      </c>
      <c r="FM130" s="61">
        <f t="shared" si="3229"/>
        <v>0</v>
      </c>
      <c r="FN130" s="61">
        <f t="shared" ref="FN130" si="3231">FN131+FN132</f>
        <v>0</v>
      </c>
      <c r="FO130" s="86">
        <f t="shared" si="3220"/>
        <v>9508</v>
      </c>
      <c r="FP130" s="61">
        <f t="shared" si="3220"/>
        <v>9508</v>
      </c>
      <c r="FQ130" s="61">
        <f t="shared" ref="FQ130:GG130" si="3232">FQ131+FQ132</f>
        <v>7282.47</v>
      </c>
      <c r="FR130" s="61">
        <f t="shared" ref="FR130" si="3233">FR131+FR132</f>
        <v>7282.47</v>
      </c>
      <c r="FS130" s="197">
        <f t="shared" si="3232"/>
        <v>0</v>
      </c>
      <c r="FT130" s="61">
        <f t="shared" si="3232"/>
        <v>0</v>
      </c>
      <c r="FU130" s="61">
        <f t="shared" ref="FU130:FV130" si="3234">FU131+FU132</f>
        <v>0</v>
      </c>
      <c r="FV130" s="185">
        <f t="shared" si="3234"/>
        <v>0</v>
      </c>
      <c r="FW130" s="86">
        <f t="shared" si="3232"/>
        <v>0</v>
      </c>
      <c r="FX130" s="61">
        <f t="shared" si="3232"/>
        <v>60</v>
      </c>
      <c r="FY130" s="61">
        <f t="shared" si="3232"/>
        <v>0</v>
      </c>
      <c r="FZ130" s="185">
        <f t="shared" ref="FZ130" si="3235">FZ131+FZ132</f>
        <v>0</v>
      </c>
      <c r="GA130" s="86">
        <f t="shared" si="3232"/>
        <v>0</v>
      </c>
      <c r="GB130" s="61">
        <f t="shared" si="3232"/>
        <v>0</v>
      </c>
      <c r="GC130" s="61">
        <f t="shared" si="3232"/>
        <v>0</v>
      </c>
      <c r="GD130" s="185">
        <f t="shared" ref="GD130" si="3236">GD131+GD132</f>
        <v>0</v>
      </c>
      <c r="GE130" s="86">
        <f t="shared" si="3232"/>
        <v>0</v>
      </c>
      <c r="GF130" s="61">
        <f t="shared" si="3232"/>
        <v>0</v>
      </c>
      <c r="GG130" s="61">
        <f t="shared" si="3232"/>
        <v>0</v>
      </c>
      <c r="GH130" s="185">
        <f t="shared" ref="GH130" si="3237">GH131+GH132</f>
        <v>0</v>
      </c>
      <c r="GI130" s="86">
        <f>GI131+GI132</f>
        <v>245</v>
      </c>
      <c r="GJ130" s="61">
        <f t="shared" ref="GJ130:GS130" si="3238">GJ131+GJ132</f>
        <v>50</v>
      </c>
      <c r="GK130" s="61">
        <f t="shared" si="3238"/>
        <v>94.57</v>
      </c>
      <c r="GL130" s="185">
        <f t="shared" ref="GL130" si="3239">GL131+GL132</f>
        <v>94.57</v>
      </c>
      <c r="GM130" s="86">
        <f t="shared" si="3238"/>
        <v>0</v>
      </c>
      <c r="GN130" s="61">
        <f t="shared" si="3238"/>
        <v>0</v>
      </c>
      <c r="GO130" s="61">
        <f t="shared" si="3238"/>
        <v>0</v>
      </c>
      <c r="GP130" s="61">
        <f t="shared" ref="GP130" si="3240">GP131+GP132</f>
        <v>0</v>
      </c>
      <c r="GQ130" s="86">
        <f t="shared" si="3238"/>
        <v>0</v>
      </c>
      <c r="GR130" s="61">
        <f t="shared" si="3238"/>
        <v>0</v>
      </c>
      <c r="GS130" s="61">
        <f t="shared" si="3238"/>
        <v>0</v>
      </c>
      <c r="GT130" s="61">
        <f t="shared" ref="GT130" si="3241">GT131+GT132</f>
        <v>0</v>
      </c>
      <c r="GU130" s="86">
        <f t="shared" ref="GU130" si="3242">GU131+GU132</f>
        <v>0</v>
      </c>
      <c r="GV130" s="61">
        <f t="shared" ref="GV130" si="3243">GV131+GV132</f>
        <v>0</v>
      </c>
      <c r="GW130" s="61">
        <f t="shared" ref="GW130" si="3244">GW131+GW132</f>
        <v>0</v>
      </c>
      <c r="GX130" s="61">
        <f t="shared" ref="GX130" si="3245">GX131+GX132</f>
        <v>0</v>
      </c>
      <c r="GY130" s="86">
        <f t="shared" ref="GY130" si="3246">GY131+GY132</f>
        <v>50</v>
      </c>
      <c r="GZ130" s="61">
        <f t="shared" ref="GZ130" si="3247">GZ131+GZ132</f>
        <v>45</v>
      </c>
      <c r="HA130" s="61">
        <f t="shared" ref="HA130:HB130" si="3248">HA131+HA132</f>
        <v>50.05</v>
      </c>
      <c r="HB130" s="61">
        <f t="shared" si="3248"/>
        <v>50.05</v>
      </c>
      <c r="HC130" s="86">
        <f t="shared" ref="HC130" si="3249">HC131+HC132</f>
        <v>25</v>
      </c>
      <c r="HD130" s="61">
        <f t="shared" ref="HD130" si="3250">HD131+HD132</f>
        <v>0</v>
      </c>
      <c r="HE130" s="61">
        <f t="shared" ref="HE130:HI130" si="3251">HE131+HE132</f>
        <v>0</v>
      </c>
      <c r="HF130" s="61">
        <f t="shared" ref="HF130" si="3252">HF131+HF132</f>
        <v>0</v>
      </c>
      <c r="HG130" s="86">
        <f t="shared" si="3251"/>
        <v>0</v>
      </c>
      <c r="HH130" s="61">
        <f t="shared" si="3251"/>
        <v>0</v>
      </c>
      <c r="HI130" s="61">
        <f t="shared" si="3251"/>
        <v>0</v>
      </c>
      <c r="HJ130" s="61">
        <f t="shared" ref="HJ130" si="3253">HJ131+HJ132</f>
        <v>0</v>
      </c>
      <c r="HK130" s="86">
        <f t="shared" ref="HK130" si="3254">HK131+HK132</f>
        <v>0</v>
      </c>
      <c r="HL130" s="61">
        <f t="shared" ref="HL130" si="3255">HL131+HL132</f>
        <v>0</v>
      </c>
      <c r="HM130" s="61">
        <f t="shared" ref="HM130" si="3256">HM131+HM132</f>
        <v>0</v>
      </c>
      <c r="HN130" s="61">
        <f t="shared" ref="HN130" si="3257">HN131+HN132</f>
        <v>0</v>
      </c>
      <c r="HO130" s="86">
        <f t="shared" ref="HO130" si="3258">HO131+HO132</f>
        <v>0</v>
      </c>
      <c r="HP130" s="61">
        <f t="shared" ref="HP130" si="3259">HP131+HP132</f>
        <v>0</v>
      </c>
      <c r="HQ130" s="61">
        <f t="shared" ref="HQ130:HR130" si="3260">HQ131+HQ132</f>
        <v>0</v>
      </c>
      <c r="HR130" s="61">
        <f t="shared" si="3260"/>
        <v>0</v>
      </c>
      <c r="HS130" s="86">
        <f t="shared" ref="HS130" si="3261">HS131+HS132</f>
        <v>0</v>
      </c>
      <c r="HT130" s="61">
        <f t="shared" ref="HT130" si="3262">HT131+HT132</f>
        <v>0</v>
      </c>
      <c r="HU130" s="61">
        <f t="shared" ref="HU130:HV130" si="3263">HU131+HU132</f>
        <v>0</v>
      </c>
      <c r="HV130" s="61">
        <f t="shared" si="3263"/>
        <v>0</v>
      </c>
      <c r="HW130" s="86">
        <f t="shared" ref="HW130" si="3264">HW131+HW132</f>
        <v>0</v>
      </c>
      <c r="HX130" s="61">
        <f t="shared" ref="HX130" si="3265">HX131+HX132</f>
        <v>0</v>
      </c>
      <c r="HY130" s="61">
        <f t="shared" ref="HY130:HZ130" si="3266">HY131+HY132</f>
        <v>0</v>
      </c>
      <c r="HZ130" s="61">
        <f t="shared" si="3266"/>
        <v>0</v>
      </c>
      <c r="IA130" s="86">
        <f t="shared" ref="IA130" si="3267">IA131+IA132</f>
        <v>0</v>
      </c>
      <c r="IB130" s="61">
        <f t="shared" ref="IB130" si="3268">IB131+IB132</f>
        <v>0</v>
      </c>
      <c r="IC130" s="61">
        <f t="shared" ref="IC130" si="3269">IC131+IC132</f>
        <v>0</v>
      </c>
      <c r="ID130" s="61">
        <f t="shared" ref="ID130" si="3270">ID131+ID132</f>
        <v>0</v>
      </c>
      <c r="IE130" s="307">
        <f t="shared" ref="IE130" si="3271">IE131+IE132</f>
        <v>0</v>
      </c>
      <c r="IF130" s="300">
        <f t="shared" ref="IF130" si="3272">IF131+IF132</f>
        <v>0</v>
      </c>
      <c r="IG130" s="300">
        <f t="shared" ref="IG130:IH130" si="3273">IG131+IG132</f>
        <v>0</v>
      </c>
      <c r="IH130" s="300">
        <f t="shared" si="3273"/>
        <v>0</v>
      </c>
      <c r="II130" s="86">
        <f>II131+II132</f>
        <v>0</v>
      </c>
      <c r="IJ130" s="61">
        <f t="shared" ref="IJ130" si="3274">IJ131+IJ132</f>
        <v>0</v>
      </c>
      <c r="IK130" s="61">
        <f t="shared" ref="IK130" si="3275">IK131+IK132</f>
        <v>0</v>
      </c>
      <c r="IL130" s="61">
        <f t="shared" ref="IL130" si="3276">IL131+IL132</f>
        <v>0</v>
      </c>
      <c r="IM130" s="86">
        <f>IM131+IM132</f>
        <v>0</v>
      </c>
      <c r="IN130" s="61">
        <f t="shared" ref="IN130" si="3277">IN131+IN132</f>
        <v>0</v>
      </c>
      <c r="IO130" s="61">
        <f t="shared" ref="IO130:IP130" si="3278">IO131+IO132</f>
        <v>0</v>
      </c>
      <c r="IP130" s="61">
        <f t="shared" si="3278"/>
        <v>0</v>
      </c>
      <c r="IQ130" s="86">
        <f t="shared" ref="IQ130" si="3279">IQ131+IQ132</f>
        <v>0</v>
      </c>
      <c r="IR130" s="61">
        <f t="shared" ref="IR130" si="3280">IR131+IR132</f>
        <v>0</v>
      </c>
      <c r="IS130" s="61">
        <f t="shared" ref="IS130:IT130" si="3281">IS131+IS132</f>
        <v>0</v>
      </c>
      <c r="IT130" s="61">
        <f t="shared" si="3281"/>
        <v>0</v>
      </c>
      <c r="IU130" s="307">
        <f t="shared" ref="IU130" si="3282">IU131+IU132</f>
        <v>0</v>
      </c>
      <c r="IV130" s="300">
        <f t="shared" ref="IV130" si="3283">IV131+IV132</f>
        <v>0</v>
      </c>
      <c r="IW130" s="300">
        <f t="shared" ref="IW130" si="3284">IW131+IW132</f>
        <v>0</v>
      </c>
      <c r="IX130" s="300">
        <f t="shared" ref="IX130" si="3285">IX131+IX132</f>
        <v>0</v>
      </c>
      <c r="IY130" s="86">
        <f t="shared" ref="IY130" si="3286">IY131+IY132</f>
        <v>0</v>
      </c>
      <c r="IZ130" s="61">
        <f t="shared" ref="IZ130" si="3287">IZ131+IZ132</f>
        <v>0</v>
      </c>
      <c r="JA130" s="61">
        <f t="shared" ref="JA130:JB130" si="3288">JA131+JA132</f>
        <v>0</v>
      </c>
      <c r="JB130" s="61">
        <f t="shared" si="3288"/>
        <v>0</v>
      </c>
      <c r="JC130" s="86">
        <f t="shared" ref="JC130" si="3289">JC131+JC132</f>
        <v>0</v>
      </c>
      <c r="JD130" s="61">
        <f t="shared" ref="JD130" si="3290">JD131+JD132</f>
        <v>0</v>
      </c>
      <c r="JE130" s="61">
        <f t="shared" ref="JE130:JY130" si="3291">JE131+JE132</f>
        <v>0</v>
      </c>
      <c r="JF130" s="61">
        <f t="shared" ref="JF130" si="3292">JF131+JF132</f>
        <v>0</v>
      </c>
      <c r="JG130" s="86">
        <f t="shared" si="3291"/>
        <v>0</v>
      </c>
      <c r="JH130" s="61">
        <f t="shared" si="3291"/>
        <v>0</v>
      </c>
      <c r="JI130" s="61">
        <f t="shared" si="3291"/>
        <v>0</v>
      </c>
      <c r="JJ130" s="61">
        <f t="shared" ref="JJ130" si="3293">JJ131+JJ132</f>
        <v>0</v>
      </c>
      <c r="JK130" s="86">
        <f t="shared" si="3291"/>
        <v>0</v>
      </c>
      <c r="JL130" s="61">
        <f t="shared" si="3291"/>
        <v>0</v>
      </c>
      <c r="JM130" s="61">
        <f t="shared" si="3291"/>
        <v>0</v>
      </c>
      <c r="JN130" s="61">
        <f t="shared" ref="JN130" si="3294">JN131+JN132</f>
        <v>0</v>
      </c>
      <c r="JO130" s="86">
        <f t="shared" si="3291"/>
        <v>0</v>
      </c>
      <c r="JP130" s="61">
        <f t="shared" si="3291"/>
        <v>0</v>
      </c>
      <c r="JQ130" s="61">
        <f t="shared" si="3291"/>
        <v>0</v>
      </c>
      <c r="JR130" s="61">
        <f t="shared" ref="JR130" si="3295">JR131+JR132</f>
        <v>0</v>
      </c>
      <c r="JS130" s="86">
        <f t="shared" si="3291"/>
        <v>0</v>
      </c>
      <c r="JT130" s="61">
        <f t="shared" si="3291"/>
        <v>0</v>
      </c>
      <c r="JU130" s="61">
        <f t="shared" si="3291"/>
        <v>0</v>
      </c>
      <c r="JV130" s="61">
        <f t="shared" ref="JV130" si="3296">JV131+JV132</f>
        <v>0</v>
      </c>
      <c r="JW130" s="61">
        <f t="shared" si="3291"/>
        <v>0</v>
      </c>
      <c r="JX130" s="61">
        <f t="shared" si="3291"/>
        <v>0</v>
      </c>
      <c r="JY130" s="61">
        <f t="shared" si="3291"/>
        <v>0</v>
      </c>
      <c r="JZ130" s="61">
        <f t="shared" ref="JZ130" si="3297">JZ131+JZ132</f>
        <v>0</v>
      </c>
      <c r="KA130" s="86">
        <f t="shared" ref="KA130:KW130" si="3298">KA131+KA132</f>
        <v>150</v>
      </c>
      <c r="KB130" s="61">
        <f t="shared" si="3298"/>
        <v>150</v>
      </c>
      <c r="KC130" s="61">
        <f t="shared" si="3298"/>
        <v>128.34</v>
      </c>
      <c r="KD130" s="185">
        <f t="shared" ref="KD130" si="3299">KD131+KD132</f>
        <v>128.34</v>
      </c>
      <c r="KE130" s="86">
        <f t="shared" si="3298"/>
        <v>96</v>
      </c>
      <c r="KF130" s="61">
        <f t="shared" si="3298"/>
        <v>96</v>
      </c>
      <c r="KG130" s="61">
        <f t="shared" si="3298"/>
        <v>72.52</v>
      </c>
      <c r="KH130" s="185">
        <f t="shared" ref="KH130" si="3300">KH131+KH132</f>
        <v>72.52</v>
      </c>
      <c r="KI130" s="86">
        <f t="shared" si="3298"/>
        <v>0</v>
      </c>
      <c r="KJ130" s="61">
        <f t="shared" si="3298"/>
        <v>20</v>
      </c>
      <c r="KK130" s="61">
        <f t="shared" si="3298"/>
        <v>0</v>
      </c>
      <c r="KL130" s="185">
        <f t="shared" ref="KL130" si="3301">KL131+KL132</f>
        <v>0</v>
      </c>
      <c r="KM130" s="86">
        <f t="shared" si="3298"/>
        <v>40</v>
      </c>
      <c r="KN130" s="61">
        <f t="shared" si="3298"/>
        <v>40</v>
      </c>
      <c r="KO130" s="61">
        <f t="shared" si="3298"/>
        <v>0</v>
      </c>
      <c r="KP130" s="185">
        <f t="shared" ref="KP130" si="3302">KP131+KP132</f>
        <v>0</v>
      </c>
      <c r="KQ130" s="86">
        <f t="shared" si="3298"/>
        <v>0</v>
      </c>
      <c r="KR130" s="61">
        <f t="shared" si="3298"/>
        <v>0</v>
      </c>
      <c r="KS130" s="61">
        <f t="shared" si="3298"/>
        <v>0</v>
      </c>
      <c r="KT130" s="185">
        <f t="shared" ref="KT130" si="3303">KT131+KT132</f>
        <v>0</v>
      </c>
      <c r="KU130" s="86">
        <f t="shared" si="3298"/>
        <v>0</v>
      </c>
      <c r="KV130" s="61">
        <f t="shared" si="3298"/>
        <v>0</v>
      </c>
      <c r="KW130" s="61">
        <f t="shared" si="3298"/>
        <v>0</v>
      </c>
      <c r="KX130" s="185">
        <f t="shared" ref="KX130" si="3304">KX131+KX132</f>
        <v>0</v>
      </c>
      <c r="KY130" s="86">
        <f t="shared" ref="KY130:LE130" si="3305">KY131+KY132</f>
        <v>0</v>
      </c>
      <c r="KZ130" s="61">
        <f t="shared" si="3305"/>
        <v>0</v>
      </c>
      <c r="LA130" s="61">
        <f t="shared" si="3305"/>
        <v>0</v>
      </c>
      <c r="LB130" s="185">
        <f t="shared" ref="LB130" si="3306">LB131+LB132</f>
        <v>0</v>
      </c>
      <c r="LC130" s="86">
        <f t="shared" si="3305"/>
        <v>0</v>
      </c>
      <c r="LD130" s="61">
        <f t="shared" si="3305"/>
        <v>0</v>
      </c>
      <c r="LE130" s="61">
        <f t="shared" si="3305"/>
        <v>0</v>
      </c>
      <c r="LF130" s="185">
        <f t="shared" ref="LF130" si="3307">LF131+LF132</f>
        <v>0</v>
      </c>
      <c r="LG130" s="86">
        <f t="shared" ref="LG130:NI130" si="3308">LG131+LG132</f>
        <v>204</v>
      </c>
      <c r="LH130" s="61">
        <f t="shared" si="3308"/>
        <v>204</v>
      </c>
      <c r="LI130" s="61">
        <f t="shared" si="3308"/>
        <v>381.7</v>
      </c>
      <c r="LJ130" s="185">
        <f t="shared" ref="LJ130" si="3309">LJ131+LJ132</f>
        <v>381.7</v>
      </c>
      <c r="LK130" s="86">
        <f t="shared" si="3308"/>
        <v>0</v>
      </c>
      <c r="LL130" s="61">
        <f t="shared" si="3308"/>
        <v>0</v>
      </c>
      <c r="LM130" s="61">
        <f t="shared" si="3308"/>
        <v>0</v>
      </c>
      <c r="LN130" s="185">
        <f t="shared" ref="LN130" si="3310">LN131+LN132</f>
        <v>0</v>
      </c>
      <c r="LO130" s="86">
        <f t="shared" si="3308"/>
        <v>0</v>
      </c>
      <c r="LP130" s="61">
        <f t="shared" si="3308"/>
        <v>50</v>
      </c>
      <c r="LQ130" s="61">
        <f t="shared" si="3308"/>
        <v>0</v>
      </c>
      <c r="LR130" s="185">
        <f t="shared" ref="LR130" si="3311">LR131+LR132</f>
        <v>0</v>
      </c>
      <c r="LS130" s="86">
        <f t="shared" si="3308"/>
        <v>0</v>
      </c>
      <c r="LT130" s="61">
        <f t="shared" si="3308"/>
        <v>0</v>
      </c>
      <c r="LU130" s="61">
        <f t="shared" si="3308"/>
        <v>0</v>
      </c>
      <c r="LV130" s="185">
        <f t="shared" ref="LV130" si="3312">LV131+LV132</f>
        <v>0</v>
      </c>
      <c r="LW130" s="86">
        <f t="shared" si="3308"/>
        <v>150</v>
      </c>
      <c r="LX130" s="61">
        <f t="shared" si="3308"/>
        <v>150</v>
      </c>
      <c r="LY130" s="61">
        <f t="shared" si="3308"/>
        <v>147.80000000000001</v>
      </c>
      <c r="LZ130" s="185">
        <f t="shared" ref="LZ130" si="3313">LZ131+LZ132</f>
        <v>147.80000000000001</v>
      </c>
      <c r="MA130" s="86">
        <f t="shared" si="3308"/>
        <v>0</v>
      </c>
      <c r="MB130" s="61">
        <f t="shared" si="3308"/>
        <v>0</v>
      </c>
      <c r="MC130" s="61">
        <f t="shared" si="3308"/>
        <v>0</v>
      </c>
      <c r="MD130" s="185">
        <f t="shared" ref="MD130" si="3314">MD131+MD132</f>
        <v>0</v>
      </c>
      <c r="ME130" s="86">
        <f t="shared" si="3308"/>
        <v>700</v>
      </c>
      <c r="MF130" s="61">
        <f t="shared" si="3308"/>
        <v>1000</v>
      </c>
      <c r="MG130" s="61">
        <f t="shared" si="3308"/>
        <v>59.86</v>
      </c>
      <c r="MH130" s="185">
        <f t="shared" ref="MH130" si="3315">MH131+MH132</f>
        <v>59.86</v>
      </c>
      <c r="MI130" s="86">
        <f t="shared" si="3308"/>
        <v>0</v>
      </c>
      <c r="MJ130" s="61">
        <f t="shared" si="3308"/>
        <v>0</v>
      </c>
      <c r="MK130" s="61">
        <f t="shared" si="3308"/>
        <v>0</v>
      </c>
      <c r="ML130" s="185">
        <f t="shared" ref="ML130" si="3316">ML131+ML132</f>
        <v>0</v>
      </c>
      <c r="MM130" s="86">
        <f t="shared" si="3308"/>
        <v>0</v>
      </c>
      <c r="MN130" s="61">
        <f t="shared" si="3308"/>
        <v>0</v>
      </c>
      <c r="MO130" s="61">
        <f t="shared" si="3308"/>
        <v>0</v>
      </c>
      <c r="MP130" s="185">
        <f t="shared" ref="MP130" si="3317">MP131+MP132</f>
        <v>0</v>
      </c>
      <c r="MQ130" s="86">
        <f t="shared" si="3308"/>
        <v>0</v>
      </c>
      <c r="MR130" s="61">
        <f t="shared" si="3308"/>
        <v>0</v>
      </c>
      <c r="MS130" s="61">
        <f t="shared" si="3308"/>
        <v>0</v>
      </c>
      <c r="MT130" s="185">
        <f t="shared" ref="MT130" si="3318">MT131+MT132</f>
        <v>0</v>
      </c>
      <c r="MU130" s="86">
        <f t="shared" si="3308"/>
        <v>0</v>
      </c>
      <c r="MV130" s="61">
        <f t="shared" si="3308"/>
        <v>0</v>
      </c>
      <c r="MW130" s="61">
        <f t="shared" si="3308"/>
        <v>0</v>
      </c>
      <c r="MX130" s="185">
        <f t="shared" ref="MX130" si="3319">MX131+MX132</f>
        <v>0</v>
      </c>
      <c r="MY130" s="86">
        <f t="shared" si="3308"/>
        <v>0</v>
      </c>
      <c r="MZ130" s="61">
        <f t="shared" si="3308"/>
        <v>0</v>
      </c>
      <c r="NA130" s="61">
        <f t="shared" si="3308"/>
        <v>0</v>
      </c>
      <c r="NB130" s="185">
        <f t="shared" ref="NB130" si="3320">NB131+NB132</f>
        <v>0</v>
      </c>
      <c r="NC130" s="86">
        <f t="shared" si="3308"/>
        <v>0</v>
      </c>
      <c r="ND130" s="61">
        <f t="shared" si="3308"/>
        <v>0</v>
      </c>
      <c r="NE130" s="61">
        <f t="shared" si="3308"/>
        <v>441</v>
      </c>
      <c r="NF130" s="185">
        <f t="shared" ref="NF130" si="3321">NF131+NF132</f>
        <v>441</v>
      </c>
      <c r="NG130" s="86">
        <f t="shared" si="3308"/>
        <v>0</v>
      </c>
      <c r="NH130" s="61">
        <f t="shared" si="3308"/>
        <v>0</v>
      </c>
      <c r="NI130" s="61">
        <f t="shared" si="3308"/>
        <v>0</v>
      </c>
      <c r="NJ130" s="185">
        <f t="shared" ref="NJ130" si="3322">NJ131+NJ132</f>
        <v>0</v>
      </c>
      <c r="NK130" s="86">
        <f t="shared" ref="NK130:PP130" si="3323">NK131+NK132</f>
        <v>0</v>
      </c>
      <c r="NL130" s="61">
        <f t="shared" si="3323"/>
        <v>0</v>
      </c>
      <c r="NM130" s="61">
        <f t="shared" si="3323"/>
        <v>0</v>
      </c>
      <c r="NN130" s="185">
        <f t="shared" ref="NN130" si="3324">NN131+NN132</f>
        <v>0</v>
      </c>
      <c r="NO130" s="86">
        <f t="shared" ref="NO130:NU130" si="3325">NO131+NO132</f>
        <v>0</v>
      </c>
      <c r="NP130" s="61">
        <f t="shared" si="3325"/>
        <v>0</v>
      </c>
      <c r="NQ130" s="61">
        <f t="shared" si="3325"/>
        <v>0</v>
      </c>
      <c r="NR130" s="185">
        <f t="shared" ref="NR130" si="3326">NR131+NR132</f>
        <v>0</v>
      </c>
      <c r="NS130" s="86">
        <f t="shared" si="3325"/>
        <v>0</v>
      </c>
      <c r="NT130" s="61">
        <f t="shared" si="3325"/>
        <v>0</v>
      </c>
      <c r="NU130" s="61">
        <f t="shared" si="3325"/>
        <v>0</v>
      </c>
      <c r="NV130" s="185">
        <f t="shared" ref="NV130" si="3327">NV131+NV132</f>
        <v>0</v>
      </c>
      <c r="NW130" s="86">
        <f t="shared" si="3323"/>
        <v>0</v>
      </c>
      <c r="NX130" s="61">
        <f t="shared" si="3323"/>
        <v>0</v>
      </c>
      <c r="NY130" s="61">
        <f t="shared" si="3323"/>
        <v>0</v>
      </c>
      <c r="NZ130" s="185">
        <f t="shared" ref="NZ130" si="3328">NZ131+NZ132</f>
        <v>0</v>
      </c>
      <c r="OA130" s="86">
        <f t="shared" ref="OA130:PM130" si="3329">OA131+OA132</f>
        <v>0</v>
      </c>
      <c r="OB130" s="61">
        <f t="shared" si="3329"/>
        <v>0</v>
      </c>
      <c r="OC130" s="61">
        <f t="shared" si="3329"/>
        <v>0</v>
      </c>
      <c r="OD130" s="61">
        <f t="shared" ref="OD130" si="3330">OD131+OD132</f>
        <v>0</v>
      </c>
      <c r="OE130" s="86">
        <f t="shared" si="3329"/>
        <v>0</v>
      </c>
      <c r="OF130" s="61">
        <f t="shared" si="3329"/>
        <v>0</v>
      </c>
      <c r="OG130" s="61">
        <f t="shared" si="3329"/>
        <v>0</v>
      </c>
      <c r="OH130" s="61">
        <f t="shared" ref="OH130" si="3331">OH131+OH132</f>
        <v>0</v>
      </c>
      <c r="OI130" s="86">
        <f t="shared" si="3329"/>
        <v>0</v>
      </c>
      <c r="OJ130" s="61">
        <f t="shared" si="3329"/>
        <v>0</v>
      </c>
      <c r="OK130" s="61">
        <f t="shared" si="3329"/>
        <v>0</v>
      </c>
      <c r="OL130" s="61">
        <f t="shared" ref="OL130" si="3332">OL131+OL132</f>
        <v>0</v>
      </c>
      <c r="OM130" s="86">
        <f t="shared" si="3329"/>
        <v>0</v>
      </c>
      <c r="ON130" s="61">
        <f t="shared" si="3329"/>
        <v>0</v>
      </c>
      <c r="OO130" s="61">
        <f t="shared" si="3329"/>
        <v>0</v>
      </c>
      <c r="OP130" s="61">
        <f t="shared" ref="OP130" si="3333">OP131+OP132</f>
        <v>0</v>
      </c>
      <c r="OQ130" s="197">
        <f t="shared" si="3329"/>
        <v>0</v>
      </c>
      <c r="OR130" s="61">
        <f t="shared" si="3329"/>
        <v>0</v>
      </c>
      <c r="OS130" s="61">
        <f t="shared" si="3329"/>
        <v>0</v>
      </c>
      <c r="OT130" s="61">
        <f t="shared" ref="OT130" si="3334">OT131+OT132</f>
        <v>0</v>
      </c>
      <c r="OU130" s="86">
        <f t="shared" si="3329"/>
        <v>0</v>
      </c>
      <c r="OV130" s="61">
        <f t="shared" si="3329"/>
        <v>0</v>
      </c>
      <c r="OW130" s="61">
        <f t="shared" si="3329"/>
        <v>0</v>
      </c>
      <c r="OX130" s="61">
        <f t="shared" ref="OX130" si="3335">OX131+OX132</f>
        <v>0</v>
      </c>
      <c r="OY130" s="197">
        <f t="shared" si="3329"/>
        <v>0</v>
      </c>
      <c r="OZ130" s="61">
        <f t="shared" si="3329"/>
        <v>0</v>
      </c>
      <c r="PA130" s="61">
        <f t="shared" si="3329"/>
        <v>0</v>
      </c>
      <c r="PB130" s="61">
        <f t="shared" ref="PB130" si="3336">PB131+PB132</f>
        <v>0</v>
      </c>
      <c r="PC130" s="86">
        <f t="shared" si="3329"/>
        <v>0</v>
      </c>
      <c r="PD130" s="61">
        <f t="shared" si="3329"/>
        <v>0</v>
      </c>
      <c r="PE130" s="61">
        <f t="shared" si="3329"/>
        <v>0</v>
      </c>
      <c r="PF130" s="61">
        <f t="shared" ref="PF130" si="3337">PF131+PF132</f>
        <v>0</v>
      </c>
      <c r="PG130" s="197">
        <f t="shared" si="3329"/>
        <v>0</v>
      </c>
      <c r="PH130" s="61">
        <f t="shared" si="3329"/>
        <v>0</v>
      </c>
      <c r="PI130" s="61">
        <f t="shared" si="3329"/>
        <v>0</v>
      </c>
      <c r="PJ130" s="61">
        <f t="shared" ref="PJ130" si="3338">PJ131+PJ132</f>
        <v>0</v>
      </c>
      <c r="PK130" s="86">
        <f t="shared" si="3329"/>
        <v>0</v>
      </c>
      <c r="PL130" s="61">
        <f t="shared" si="3329"/>
        <v>0</v>
      </c>
      <c r="PM130" s="61">
        <f t="shared" si="3329"/>
        <v>0</v>
      </c>
      <c r="PN130" s="61">
        <f t="shared" ref="PN130" si="3339">PN131+PN132</f>
        <v>0</v>
      </c>
      <c r="PO130" s="197">
        <f t="shared" si="3323"/>
        <v>0</v>
      </c>
      <c r="PP130" s="61">
        <f t="shared" si="3323"/>
        <v>0</v>
      </c>
      <c r="PQ130" s="61">
        <f t="shared" ref="PQ130:PY130" si="3340">PQ131+PQ132</f>
        <v>0</v>
      </c>
      <c r="PR130" s="61">
        <f t="shared" ref="PR130" si="3341">PR131+PR132</f>
        <v>0</v>
      </c>
      <c r="PS130" s="86">
        <f>PS131+PS132</f>
        <v>0</v>
      </c>
      <c r="PT130" s="61">
        <f>PT131+PT132</f>
        <v>0</v>
      </c>
      <c r="PU130" s="61">
        <f>PU131+PU132</f>
        <v>0</v>
      </c>
      <c r="PV130" s="61">
        <f>PV131+PV132</f>
        <v>0</v>
      </c>
      <c r="PW130" s="197">
        <f t="shared" si="3340"/>
        <v>0</v>
      </c>
      <c r="PX130" s="61">
        <f t="shared" si="3340"/>
        <v>0</v>
      </c>
      <c r="PY130" s="61">
        <f t="shared" si="3340"/>
        <v>0</v>
      </c>
      <c r="PZ130" s="61">
        <f t="shared" ref="PZ130" si="3342">PZ131+PZ132</f>
        <v>0</v>
      </c>
      <c r="QA130" s="86">
        <f t="shared" ref="QA130:RP130" si="3343">QA131+QA132</f>
        <v>0</v>
      </c>
      <c r="QB130" s="61">
        <f t="shared" si="3343"/>
        <v>0</v>
      </c>
      <c r="QC130" s="61">
        <f t="shared" si="3343"/>
        <v>0</v>
      </c>
      <c r="QD130" s="61">
        <f t="shared" ref="QD130" si="3344">QD131+QD132</f>
        <v>0</v>
      </c>
      <c r="QE130" s="197">
        <f t="shared" si="3343"/>
        <v>0</v>
      </c>
      <c r="QF130" s="61">
        <f t="shared" si="3343"/>
        <v>0</v>
      </c>
      <c r="QG130" s="61">
        <f t="shared" si="3343"/>
        <v>0</v>
      </c>
      <c r="QH130" s="61">
        <f t="shared" ref="QH130" si="3345">QH131+QH132</f>
        <v>0</v>
      </c>
      <c r="QI130" s="86">
        <f t="shared" si="3343"/>
        <v>0</v>
      </c>
      <c r="QJ130" s="61">
        <f t="shared" si="3343"/>
        <v>0</v>
      </c>
      <c r="QK130" s="61">
        <f t="shared" si="3343"/>
        <v>0</v>
      </c>
      <c r="QL130" s="61">
        <f t="shared" ref="QL130" si="3346">QL131+QL132</f>
        <v>0</v>
      </c>
      <c r="QM130" s="197">
        <f t="shared" si="3343"/>
        <v>0</v>
      </c>
      <c r="QN130" s="61">
        <f t="shared" si="3343"/>
        <v>0</v>
      </c>
      <c r="QO130" s="61">
        <f t="shared" si="3343"/>
        <v>0</v>
      </c>
      <c r="QP130" s="61">
        <f t="shared" ref="QP130" si="3347">QP131+QP132</f>
        <v>0</v>
      </c>
      <c r="QQ130" s="197">
        <f t="shared" si="3343"/>
        <v>0</v>
      </c>
      <c r="QR130" s="61">
        <f t="shared" si="3343"/>
        <v>0</v>
      </c>
      <c r="QS130" s="61">
        <f t="shared" si="3343"/>
        <v>0</v>
      </c>
      <c r="QT130" s="61">
        <f t="shared" ref="QT130" si="3348">QT131+QT132</f>
        <v>0</v>
      </c>
      <c r="QU130" s="197">
        <f t="shared" si="3343"/>
        <v>0</v>
      </c>
      <c r="QV130" s="61">
        <f t="shared" si="3343"/>
        <v>0</v>
      </c>
      <c r="QW130" s="61">
        <f t="shared" si="3343"/>
        <v>0</v>
      </c>
      <c r="QX130" s="61">
        <f t="shared" ref="QX130" si="3349">QX131+QX132</f>
        <v>0</v>
      </c>
      <c r="QY130" s="197">
        <f t="shared" si="3343"/>
        <v>0</v>
      </c>
      <c r="QZ130" s="61">
        <f t="shared" si="3343"/>
        <v>8700</v>
      </c>
      <c r="RA130" s="61">
        <f t="shared" si="3343"/>
        <v>1829.31</v>
      </c>
      <c r="RB130" s="61">
        <f t="shared" ref="RB130" si="3350">RB131+RB132</f>
        <v>1748.95</v>
      </c>
      <c r="RC130" s="86">
        <f t="shared" si="3343"/>
        <v>0</v>
      </c>
      <c r="RD130" s="61">
        <f t="shared" si="3343"/>
        <v>0</v>
      </c>
      <c r="RE130" s="61">
        <f t="shared" si="3343"/>
        <v>129.24</v>
      </c>
      <c r="RF130" s="61">
        <f t="shared" ref="RF130" si="3351">RF131+RF132</f>
        <v>126.24</v>
      </c>
      <c r="RG130" s="197">
        <f t="shared" si="3343"/>
        <v>0</v>
      </c>
      <c r="RH130" s="61">
        <f t="shared" si="3343"/>
        <v>0</v>
      </c>
      <c r="RI130" s="61">
        <f t="shared" si="3343"/>
        <v>0</v>
      </c>
      <c r="RJ130" s="61">
        <f t="shared" ref="RJ130" si="3352">RJ131+RJ132</f>
        <v>0</v>
      </c>
      <c r="RK130" s="86">
        <f t="shared" si="3343"/>
        <v>0</v>
      </c>
      <c r="RL130" s="61">
        <f t="shared" si="3343"/>
        <v>0</v>
      </c>
      <c r="RM130" s="61">
        <f t="shared" si="3343"/>
        <v>0</v>
      </c>
      <c r="RN130" s="61">
        <f t="shared" ref="RN130" si="3353">RN131+RN132</f>
        <v>0</v>
      </c>
      <c r="RO130" s="360">
        <f t="shared" si="3343"/>
        <v>0</v>
      </c>
      <c r="RP130" s="300">
        <f t="shared" si="3343"/>
        <v>0</v>
      </c>
      <c r="RQ130" s="300">
        <f t="shared" ref="RQ130:TG130" si="3354">RQ131+RQ132</f>
        <v>0</v>
      </c>
      <c r="RR130" s="300">
        <f t="shared" ref="RR130" si="3355">RR131+RR132</f>
        <v>0</v>
      </c>
      <c r="RS130" s="360">
        <f t="shared" si="3354"/>
        <v>0</v>
      </c>
      <c r="RT130" s="300">
        <f t="shared" si="3354"/>
        <v>0</v>
      </c>
      <c r="RU130" s="300">
        <f t="shared" si="3354"/>
        <v>0</v>
      </c>
      <c r="RV130" s="300">
        <f t="shared" ref="RV130" si="3356">RV131+RV132</f>
        <v>0</v>
      </c>
      <c r="RW130" s="61">
        <f t="shared" si="3354"/>
        <v>20</v>
      </c>
      <c r="RX130" s="61">
        <f t="shared" si="3354"/>
        <v>20</v>
      </c>
      <c r="RY130" s="61">
        <f t="shared" si="3354"/>
        <v>0</v>
      </c>
      <c r="RZ130" s="61">
        <f t="shared" ref="RZ130" si="3357">RZ131+RZ132</f>
        <v>0</v>
      </c>
      <c r="SA130" s="86">
        <f t="shared" si="3354"/>
        <v>0</v>
      </c>
      <c r="SB130" s="61">
        <f t="shared" si="3354"/>
        <v>0</v>
      </c>
      <c r="SC130" s="61">
        <f t="shared" si="3354"/>
        <v>0</v>
      </c>
      <c r="SD130" s="61">
        <f t="shared" ref="SD130" si="3358">SD131+SD132</f>
        <v>0</v>
      </c>
      <c r="SE130" s="197">
        <f t="shared" si="3354"/>
        <v>0</v>
      </c>
      <c r="SF130" s="61">
        <f t="shared" si="3354"/>
        <v>0</v>
      </c>
      <c r="SG130" s="61">
        <f t="shared" si="3354"/>
        <v>0</v>
      </c>
      <c r="SH130" s="61">
        <f t="shared" ref="SH130" si="3359">SH131+SH132</f>
        <v>0</v>
      </c>
      <c r="SI130" s="197">
        <f t="shared" si="3354"/>
        <v>0</v>
      </c>
      <c r="SJ130" s="61">
        <f t="shared" si="3354"/>
        <v>0</v>
      </c>
      <c r="SK130" s="61">
        <f t="shared" si="3354"/>
        <v>0</v>
      </c>
      <c r="SL130" s="61">
        <f t="shared" ref="SL130" si="3360">SL131+SL132</f>
        <v>0</v>
      </c>
      <c r="SM130" s="197">
        <f t="shared" si="3354"/>
        <v>0</v>
      </c>
      <c r="SN130" s="61">
        <f t="shared" si="3354"/>
        <v>0</v>
      </c>
      <c r="SO130" s="61">
        <f t="shared" si="3354"/>
        <v>0</v>
      </c>
      <c r="SP130" s="61">
        <f t="shared" ref="SP130" si="3361">SP131+SP132</f>
        <v>0</v>
      </c>
      <c r="SQ130" s="197">
        <f t="shared" si="3354"/>
        <v>0</v>
      </c>
      <c r="SR130" s="61">
        <f t="shared" si="3354"/>
        <v>0</v>
      </c>
      <c r="SS130" s="61">
        <f t="shared" si="3354"/>
        <v>0</v>
      </c>
      <c r="ST130" s="61">
        <f t="shared" ref="ST130" si="3362">ST131+ST132</f>
        <v>0</v>
      </c>
      <c r="SU130" s="197">
        <f t="shared" si="3354"/>
        <v>0</v>
      </c>
      <c r="SV130" s="61">
        <f t="shared" si="3354"/>
        <v>0</v>
      </c>
      <c r="SW130" s="61">
        <f t="shared" si="3354"/>
        <v>0</v>
      </c>
      <c r="SX130" s="61">
        <f t="shared" ref="SX130" si="3363">SX131+SX132</f>
        <v>0</v>
      </c>
      <c r="SY130" s="197">
        <f t="shared" si="3354"/>
        <v>0</v>
      </c>
      <c r="SZ130" s="61">
        <f t="shared" si="3354"/>
        <v>0</v>
      </c>
      <c r="TA130" s="61">
        <f t="shared" si="3354"/>
        <v>0</v>
      </c>
      <c r="TB130" s="197">
        <f t="shared" ref="TB130" si="3364">TB131+TB132</f>
        <v>0</v>
      </c>
      <c r="TC130" s="197">
        <f t="shared" si="3354"/>
        <v>0</v>
      </c>
      <c r="TD130" s="61">
        <f t="shared" si="3354"/>
        <v>0</v>
      </c>
      <c r="TE130" s="61">
        <f t="shared" si="3354"/>
        <v>0</v>
      </c>
      <c r="TF130" s="61">
        <f t="shared" ref="TF130" si="3365">TF131+TF132</f>
        <v>0</v>
      </c>
      <c r="TG130" s="197">
        <f t="shared" si="3354"/>
        <v>100</v>
      </c>
      <c r="TH130" s="61">
        <f t="shared" ref="TH130:TI130" si="3366">TH131+TH132</f>
        <v>0</v>
      </c>
      <c r="TI130" s="61">
        <f t="shared" si="3366"/>
        <v>47.72</v>
      </c>
      <c r="TJ130" s="87">
        <f t="shared" ref="TJ130:TM130" si="3367">TJ131+TJ132</f>
        <v>47.72</v>
      </c>
      <c r="TK130" s="197">
        <f t="shared" si="3367"/>
        <v>0</v>
      </c>
      <c r="TL130" s="61">
        <f t="shared" si="3367"/>
        <v>0</v>
      </c>
      <c r="TM130" s="61">
        <f t="shared" si="3367"/>
        <v>0</v>
      </c>
      <c r="TN130" s="87">
        <f t="shared" ref="TN130:TR130" si="3368">TN131+TN132</f>
        <v>0</v>
      </c>
      <c r="TO130" s="197">
        <f t="shared" si="3368"/>
        <v>0</v>
      </c>
      <c r="TP130" s="61">
        <f t="shared" si="3368"/>
        <v>0</v>
      </c>
      <c r="TQ130" s="61">
        <f t="shared" si="3368"/>
        <v>0</v>
      </c>
      <c r="TR130" s="87">
        <f t="shared" si="3368"/>
        <v>0</v>
      </c>
      <c r="TS130" s="278"/>
      <c r="TT130" s="278"/>
      <c r="TU130" s="278"/>
      <c r="TV130" s="278"/>
      <c r="TW130" s="278"/>
      <c r="TX130" s="278"/>
      <c r="TY130" s="278"/>
    </row>
    <row r="131" spans="1:546" outlineLevel="2" x14ac:dyDescent="0.2">
      <c r="A131" s="101" t="s">
        <v>495</v>
      </c>
      <c r="B131" s="102" t="s">
        <v>496</v>
      </c>
      <c r="C131" s="186">
        <f t="shared" ref="C131:C132" si="3369">G131+K131+O131+S131+W131+AA131+AE131+AI131+AM131+AQ131+AU131+AY131+BC131+BG131+BK131+BO131+BS131+BW131+CA131+CE131+CI131+CM131+CQ131+CU131+CY131+DC131+DG131+DK131+DO131+DS131+DW131+EA131+EE131+EI131+EM131+EQ131+EU131+EY131+FC131+FG131+FK131+FO131+FS131+FW131+GA131+GE131+GI131+GM131+GQ131+GU131+GY131+HC131+HG131+HK131+HO131+HS131+HW131+IA131+IE131+II131+IM131+IQ131+IU131+IY131+JC131+JG131+JK131+JO131+JS131+JW131+KA131+KE131+KI131+KM131+KQ131+KU131+KY131+LC131+LG131+LK131+LO131+LS131+LW131+MA131+ME131+MI131+MM131+MQ131+MU131+MY131+NC131+NG131+NK131+NO131+NS131+NW131+OA131+OE131+OI131+OM131+OQ131+OU131+OY131+PC131+PG131+PK131+PO131+PS131+PW131+QA131+QE131+QI131+QM131+QQ131+QU131+QY131+RC131+RG131+RK131+RO131+RS131+RW131+SA131+SE131+SI131+SM131+SQ131+SU131+SY131+TC131+TG131+TK131+TO131</f>
        <v>1605</v>
      </c>
      <c r="D131" s="186">
        <f t="shared" ref="D131:D132" si="3370">H131+L131+P131+T131+X131+AB131+AF131+AJ131+AN131+AR131+AV131+AZ131+BD131+BH131+BL131+BP131+BT131+BX131+CB131+CF131+CJ131+CN131+CR131+CV131+CZ131+DD131+DH131+DL131+DP131+DT131+DX131+EB131+EF131+EJ131+EN131+ER131+EV131+EZ131+FD131+FH131+FL131+FP131+FT131+FX131+GB131+GF131+GJ131+GN131+GR131+GV131+GZ131+HD131+HH131+HL131+HP131+HT131+HX131+IB131+IF131+IJ131+IN131+IR131+IV131+IZ131+JD131+JH131+JL131+JP131+JT131+JX131+KB131+KF131+KJ131+KN131+KR131+KV131+KZ131+LD131+LH131+LL131+LP131+LT131+LX131+MB131+MF131+MJ131+MN131+MR131+MV131+MZ131+ND131+NH131+NL131+NP131+NT131+NX131+OB131+OF131+OJ131+ON131+OR131+OV131+OZ131+PD131+PH131+PL131+PP131+PT131+PX131+QB131+QF131+QJ131+QN131+QR131+QV131+QZ131+RD131+RH131+RL131+RP131+RT131+RX131+SB131+SF131+SJ131+SN131+SR131+SV131+SZ131+TD131+TH131+TL131+TP131</f>
        <v>10585</v>
      </c>
      <c r="E131" s="186">
        <f t="shared" ref="E131:E132" si="3371">I131+M131+Q131+U131+Y131+AC131+AG131+AK131+AO131+AS131+AW131+BA131+BE131+BI131+BM131+BQ131+BU131+BY131+CC131+CG131+CK131+CO131+CS131+CW131+DA131+DE131+DI131+DM131+DQ131+DU131+DY131+EC131+EG131+EK131+EO131+ES131+EW131+FA131+FE131+FI131+FM131+FQ131+FU131+FY131+GC131+GG131+GK131+GO131+GS131+GW131+HA131+HE131+HI131+HM131+HQ131+HU131+HY131+IC131+IG131+IK131+IO131+IS131+IW131+JA131+JE131+JI131+JM131+JQ131+JU131+JY131+KC131+KG131+KK131+KO131+KS131+KW131+LA131+LE131+LI131+LM131+LQ131+LU131+LY131+MC131+MG131+MK131+MO131+MS131+MW131+NA131+NE131+NI131+NM131+NQ131+NU131+NY131+OC131+OG131+OK131+OO131+OS131+OW131+PA131+PE131+PI131+PM131+PQ131+PU131+PY131+QC131+QG131+QK131+QO131+QS131+QW131+RA131+RE131+RI131+RM131+RQ131+RU131+RY131+SC131+SG131+SK131+SO131+SS131+SW131+TA131+TE131+TI131+TM131+TQ131</f>
        <v>3010.8299999999995</v>
      </c>
      <c r="F131" s="186">
        <f t="shared" ref="F131:F132" si="3372">J131+N131+R131+V131+Z131+AD131+AH131+AL131+AP131+AT131+AX131+BB131+BF131+BJ131+BN131+BR131+BV131+BZ131+CD131+CH131+CL131+CP131+CT131+CX131+DB131+DF131+DJ131+DN131+DR131+DV131+DZ131+ED131+EH131+EL131+EP131+ET131+EX131+FB131+FF131+FJ131+FN131+FR131+FV131+FZ131+GD131+GH131+GL131+GP131+GT131+GX131+HB131+HF131+HJ131+HN131+HR131+HV131+HZ131+ID131+IH131+IL131+IP131+IT131+IX131+JB131+JF131+JJ131+JN131+JR131+JV131+JZ131+KD131+KH131+KL131+KP131+KT131+KX131+LB131+LF131+LJ131+LN131+LR131+LV131+LZ131+MD131+MH131+ML131+MP131+MT131+MX131+NB131+NF131+NJ131+NN131+NR131+NV131+NZ131+OD131+OH131+OL131+OP131+OT131+OX131+PB131+PF131+PJ131+PN131+PR131+PV131+PZ131+QD131+QH131+QL131+QP131+QT131+QX131+RB131+RF131+RJ131+RN131+RR131+RV131+RZ131+SD131+SH131+SL131+SP131+ST131+SX131+TB131+TF131+TJ131+TN131+TR131</f>
        <v>2927.47</v>
      </c>
      <c r="G131" s="88"/>
      <c r="H131" s="63"/>
      <c r="I131" s="63"/>
      <c r="J131" s="63"/>
      <c r="K131" s="88"/>
      <c r="L131" s="63"/>
      <c r="M131" s="63"/>
      <c r="N131" s="63"/>
      <c r="O131" s="88"/>
      <c r="P131" s="63"/>
      <c r="Q131" s="63"/>
      <c r="R131" s="63"/>
      <c r="S131" s="88"/>
      <c r="T131" s="63"/>
      <c r="U131" s="63"/>
      <c r="V131" s="63"/>
      <c r="W131" s="88"/>
      <c r="X131" s="63"/>
      <c r="Y131" s="63"/>
      <c r="Z131" s="63"/>
      <c r="AA131" s="88"/>
      <c r="AB131" s="63"/>
      <c r="AC131" s="63"/>
      <c r="AD131" s="63"/>
      <c r="AE131" s="88"/>
      <c r="AF131" s="63"/>
      <c r="AG131" s="63"/>
      <c r="AH131" s="63"/>
      <c r="AI131" s="88"/>
      <c r="AJ131" s="63"/>
      <c r="AK131" s="63"/>
      <c r="AL131" s="63"/>
      <c r="AM131" s="88"/>
      <c r="AN131" s="63"/>
      <c r="AO131" s="63"/>
      <c r="AP131" s="63"/>
      <c r="AQ131" s="88"/>
      <c r="AR131" s="63"/>
      <c r="AS131" s="63"/>
      <c r="AT131" s="63"/>
      <c r="AU131" s="88"/>
      <c r="AV131" s="63"/>
      <c r="AW131" s="63"/>
      <c r="AX131" s="63"/>
      <c r="AY131" s="88"/>
      <c r="AZ131" s="63"/>
      <c r="BA131" s="63"/>
      <c r="BB131" s="63"/>
      <c r="BC131" s="88"/>
      <c r="BD131" s="63"/>
      <c r="BE131" s="63"/>
      <c r="BF131" s="63"/>
      <c r="BG131" s="88"/>
      <c r="BH131" s="63"/>
      <c r="BI131" s="63"/>
      <c r="BJ131" s="63"/>
      <c r="BK131" s="88"/>
      <c r="BL131" s="63"/>
      <c r="BM131" s="63"/>
      <c r="BN131" s="63"/>
      <c r="BO131" s="88"/>
      <c r="BP131" s="63"/>
      <c r="BQ131" s="63"/>
      <c r="BR131" s="63"/>
      <c r="BS131" s="88"/>
      <c r="BT131" s="63"/>
      <c r="BU131" s="63"/>
      <c r="BV131" s="63"/>
      <c r="BW131" s="88"/>
      <c r="BX131" s="63"/>
      <c r="BY131" s="63"/>
      <c r="BZ131" s="63"/>
      <c r="CA131" s="88"/>
      <c r="CB131" s="63"/>
      <c r="CC131" s="63"/>
      <c r="CD131" s="63"/>
      <c r="CE131" s="88"/>
      <c r="CF131" s="63"/>
      <c r="CG131" s="63"/>
      <c r="CH131" s="63"/>
      <c r="CI131" s="88"/>
      <c r="CJ131" s="63"/>
      <c r="CK131" s="63"/>
      <c r="CL131" s="63"/>
      <c r="CM131" s="88"/>
      <c r="CN131" s="63"/>
      <c r="CO131" s="63"/>
      <c r="CP131" s="63"/>
      <c r="CQ131" s="88"/>
      <c r="CR131" s="63"/>
      <c r="CS131" s="63"/>
      <c r="CT131" s="63"/>
      <c r="CU131" s="88"/>
      <c r="CV131" s="63"/>
      <c r="CW131" s="63"/>
      <c r="CX131" s="63"/>
      <c r="CY131" s="88"/>
      <c r="CZ131" s="63"/>
      <c r="DA131" s="63"/>
      <c r="DB131" s="63"/>
      <c r="DC131" s="88"/>
      <c r="DD131" s="63"/>
      <c r="DE131" s="63"/>
      <c r="DF131" s="63"/>
      <c r="DG131" s="88"/>
      <c r="DH131" s="63"/>
      <c r="DI131" s="63"/>
      <c r="DJ131" s="63"/>
      <c r="DK131" s="88"/>
      <c r="DL131" s="63"/>
      <c r="DM131" s="63"/>
      <c r="DN131" s="63"/>
      <c r="DO131" s="88"/>
      <c r="DP131" s="63"/>
      <c r="DQ131" s="63"/>
      <c r="DR131" s="63"/>
      <c r="DS131" s="88"/>
      <c r="DT131" s="63"/>
      <c r="DU131" s="63"/>
      <c r="DV131" s="63"/>
      <c r="DW131" s="88"/>
      <c r="DX131" s="63"/>
      <c r="DY131" s="63"/>
      <c r="DZ131" s="63"/>
      <c r="EA131" s="88"/>
      <c r="EB131" s="63"/>
      <c r="EC131" s="63"/>
      <c r="ED131" s="63"/>
      <c r="EE131" s="88"/>
      <c r="EF131" s="63"/>
      <c r="EG131" s="63"/>
      <c r="EH131" s="63"/>
      <c r="EI131" s="88"/>
      <c r="EJ131" s="63"/>
      <c r="EK131" s="63"/>
      <c r="EL131" s="63"/>
      <c r="EM131" s="88"/>
      <c r="EN131" s="63"/>
      <c r="EO131" s="63"/>
      <c r="EP131" s="63"/>
      <c r="EQ131" s="88"/>
      <c r="ER131" s="63"/>
      <c r="ES131" s="63"/>
      <c r="ET131" s="63"/>
      <c r="EU131" s="88"/>
      <c r="EV131" s="63"/>
      <c r="EW131" s="63"/>
      <c r="EX131" s="63"/>
      <c r="EY131" s="88"/>
      <c r="EZ131" s="63"/>
      <c r="FA131" s="63"/>
      <c r="FB131" s="63"/>
      <c r="FC131" s="88"/>
      <c r="FD131" s="63"/>
      <c r="FE131" s="63"/>
      <c r="FF131" s="63"/>
      <c r="FG131" s="88"/>
      <c r="FH131" s="63"/>
      <c r="FI131" s="63"/>
      <c r="FJ131" s="63"/>
      <c r="FK131" s="88"/>
      <c r="FL131" s="63"/>
      <c r="FM131" s="63"/>
      <c r="FN131" s="63"/>
      <c r="FO131" s="88"/>
      <c r="FP131" s="63"/>
      <c r="FQ131" s="63"/>
      <c r="FR131" s="63"/>
      <c r="FS131" s="198"/>
      <c r="FT131" s="63"/>
      <c r="FU131" s="63"/>
      <c r="FV131" s="187"/>
      <c r="FW131" s="88"/>
      <c r="FX131" s="63">
        <v>60</v>
      </c>
      <c r="FY131" s="63"/>
      <c r="FZ131" s="187"/>
      <c r="GA131" s="88"/>
      <c r="GB131" s="63"/>
      <c r="GC131" s="63"/>
      <c r="GD131" s="187"/>
      <c r="GE131" s="88"/>
      <c r="GF131" s="63"/>
      <c r="GG131" s="63"/>
      <c r="GH131" s="187"/>
      <c r="GI131" s="117">
        <v>70</v>
      </c>
      <c r="GJ131" s="63">
        <v>50</v>
      </c>
      <c r="GK131" s="63">
        <v>94.57</v>
      </c>
      <c r="GL131" s="187">
        <v>94.57</v>
      </c>
      <c r="GM131" s="88"/>
      <c r="GN131" s="63"/>
      <c r="GO131" s="63"/>
      <c r="GP131" s="63"/>
      <c r="GQ131" s="88"/>
      <c r="GR131" s="63"/>
      <c r="GS131" s="63"/>
      <c r="GT131" s="63"/>
      <c r="GU131" s="88"/>
      <c r="GV131" s="63"/>
      <c r="GW131" s="63"/>
      <c r="GX131" s="63"/>
      <c r="GY131" s="88">
        <v>50</v>
      </c>
      <c r="GZ131" s="63">
        <v>45</v>
      </c>
      <c r="HA131" s="63">
        <v>50.05</v>
      </c>
      <c r="HB131" s="63">
        <v>50.05</v>
      </c>
      <c r="HC131" s="88">
        <v>25</v>
      </c>
      <c r="HD131" s="63"/>
      <c r="HE131" s="63"/>
      <c r="HF131" s="63"/>
      <c r="HG131" s="88"/>
      <c r="HH131" s="63"/>
      <c r="HI131" s="63"/>
      <c r="HJ131" s="63"/>
      <c r="HK131" s="88"/>
      <c r="HL131" s="63"/>
      <c r="HM131" s="63"/>
      <c r="HN131" s="63"/>
      <c r="HO131" s="88"/>
      <c r="HP131" s="63"/>
      <c r="HQ131" s="63"/>
      <c r="HR131" s="63"/>
      <c r="HS131" s="88"/>
      <c r="HT131" s="63"/>
      <c r="HU131" s="63"/>
      <c r="HV131" s="63"/>
      <c r="HW131" s="88"/>
      <c r="HX131" s="63"/>
      <c r="HY131" s="63"/>
      <c r="HZ131" s="63"/>
      <c r="IA131" s="88"/>
      <c r="IB131" s="63"/>
      <c r="IC131" s="63"/>
      <c r="ID131" s="63"/>
      <c r="IE131" s="88"/>
      <c r="IF131" s="63"/>
      <c r="IG131" s="63"/>
      <c r="IH131" s="63"/>
      <c r="II131" s="88"/>
      <c r="IJ131" s="63"/>
      <c r="IK131" s="63"/>
      <c r="IL131" s="63"/>
      <c r="IM131" s="88"/>
      <c r="IN131" s="63"/>
      <c r="IO131" s="63"/>
      <c r="IP131" s="63"/>
      <c r="IQ131" s="88"/>
      <c r="IR131" s="63"/>
      <c r="IS131" s="63"/>
      <c r="IT131" s="63"/>
      <c r="IU131" s="88"/>
      <c r="IV131" s="63"/>
      <c r="IW131" s="63"/>
      <c r="IX131" s="63"/>
      <c r="IY131" s="88"/>
      <c r="IZ131" s="63"/>
      <c r="JA131" s="63"/>
      <c r="JB131" s="63"/>
      <c r="JC131" s="88"/>
      <c r="JD131" s="63"/>
      <c r="JE131" s="63"/>
      <c r="JF131" s="63"/>
      <c r="JG131" s="88"/>
      <c r="JH131" s="63"/>
      <c r="JI131" s="63"/>
      <c r="JJ131" s="63"/>
      <c r="JK131" s="88"/>
      <c r="JL131" s="63"/>
      <c r="JM131" s="63"/>
      <c r="JN131" s="63"/>
      <c r="JO131" s="88"/>
      <c r="JP131" s="63"/>
      <c r="JQ131" s="63"/>
      <c r="JR131" s="63"/>
      <c r="JS131" s="88"/>
      <c r="JT131" s="63"/>
      <c r="JU131" s="63"/>
      <c r="JV131" s="63"/>
      <c r="JW131" s="63"/>
      <c r="JX131" s="63"/>
      <c r="JY131" s="63"/>
      <c r="JZ131" s="63"/>
      <c r="KA131" s="88">
        <v>150</v>
      </c>
      <c r="KB131" s="63">
        <v>150</v>
      </c>
      <c r="KC131" s="63">
        <v>128.34</v>
      </c>
      <c r="KD131" s="187">
        <v>128.34</v>
      </c>
      <c r="KE131" s="88">
        <v>96</v>
      </c>
      <c r="KF131" s="63">
        <v>96</v>
      </c>
      <c r="KG131" s="63">
        <v>72.52</v>
      </c>
      <c r="KH131" s="187">
        <v>72.52</v>
      </c>
      <c r="KI131" s="88"/>
      <c r="KJ131" s="63">
        <v>20</v>
      </c>
      <c r="KK131" s="63"/>
      <c r="KL131" s="187"/>
      <c r="KM131" s="88">
        <v>40</v>
      </c>
      <c r="KN131" s="63">
        <v>40</v>
      </c>
      <c r="KO131" s="63">
        <v>0</v>
      </c>
      <c r="KP131" s="187">
        <v>0</v>
      </c>
      <c r="KQ131" s="88"/>
      <c r="KR131" s="63"/>
      <c r="KS131" s="63"/>
      <c r="KT131" s="187"/>
      <c r="KU131" s="88"/>
      <c r="KV131" s="63"/>
      <c r="KW131" s="63"/>
      <c r="KX131" s="187"/>
      <c r="KY131" s="88"/>
      <c r="KZ131" s="63"/>
      <c r="LA131" s="63"/>
      <c r="LB131" s="187"/>
      <c r="LC131" s="88"/>
      <c r="LD131" s="63"/>
      <c r="LE131" s="63"/>
      <c r="LF131" s="187"/>
      <c r="LG131" s="88">
        <v>204</v>
      </c>
      <c r="LH131" s="63">
        <v>204</v>
      </c>
      <c r="LI131" s="63">
        <v>55.74</v>
      </c>
      <c r="LJ131" s="187">
        <v>55.74</v>
      </c>
      <c r="LK131" s="88"/>
      <c r="LL131" s="63"/>
      <c r="LM131" s="63"/>
      <c r="LN131" s="187"/>
      <c r="LO131" s="88"/>
      <c r="LP131" s="63">
        <v>50</v>
      </c>
      <c r="LQ131" s="63">
        <v>0</v>
      </c>
      <c r="LR131" s="187">
        <v>0</v>
      </c>
      <c r="LS131" s="88"/>
      <c r="LT131" s="63"/>
      <c r="LU131" s="63"/>
      <c r="LV131" s="187"/>
      <c r="LW131" s="88">
        <v>150</v>
      </c>
      <c r="LX131" s="63">
        <v>150</v>
      </c>
      <c r="LY131" s="63">
        <v>147.80000000000001</v>
      </c>
      <c r="LZ131" s="187">
        <v>147.80000000000001</v>
      </c>
      <c r="MA131" s="88"/>
      <c r="MB131" s="63"/>
      <c r="MC131" s="63"/>
      <c r="MD131" s="187"/>
      <c r="ME131" s="88">
        <v>700</v>
      </c>
      <c r="MF131" s="63">
        <v>1000</v>
      </c>
      <c r="MG131" s="63">
        <v>59.86</v>
      </c>
      <c r="MH131" s="187">
        <v>59.86</v>
      </c>
      <c r="MI131" s="88"/>
      <c r="MJ131" s="63"/>
      <c r="MK131" s="63"/>
      <c r="ML131" s="187"/>
      <c r="MM131" s="88"/>
      <c r="MN131" s="63"/>
      <c r="MO131" s="63"/>
      <c r="MP131" s="187"/>
      <c r="MQ131" s="88"/>
      <c r="MR131" s="63"/>
      <c r="MS131" s="63"/>
      <c r="MT131" s="187"/>
      <c r="MU131" s="88"/>
      <c r="MV131" s="63"/>
      <c r="MW131" s="63"/>
      <c r="MX131" s="187"/>
      <c r="MY131" s="88"/>
      <c r="MZ131" s="63"/>
      <c r="NA131" s="63"/>
      <c r="NB131" s="187"/>
      <c r="NC131" s="88"/>
      <c r="ND131" s="63"/>
      <c r="NE131" s="63">
        <v>441</v>
      </c>
      <c r="NF131" s="187">
        <v>441</v>
      </c>
      <c r="NG131" s="88"/>
      <c r="NH131" s="63"/>
      <c r="NI131" s="63"/>
      <c r="NJ131" s="187"/>
      <c r="NK131" s="88"/>
      <c r="NL131" s="63"/>
      <c r="NM131" s="63"/>
      <c r="NN131" s="187"/>
      <c r="NO131" s="88"/>
      <c r="NP131" s="63"/>
      <c r="NQ131" s="63"/>
      <c r="NR131" s="187"/>
      <c r="NS131" s="88"/>
      <c r="NT131" s="63"/>
      <c r="NU131" s="63"/>
      <c r="NV131" s="187"/>
      <c r="NW131" s="88"/>
      <c r="NX131" s="63"/>
      <c r="NY131" s="63"/>
      <c r="NZ131" s="187"/>
      <c r="OA131" s="88"/>
      <c r="OB131" s="63"/>
      <c r="OC131" s="63"/>
      <c r="OD131" s="63"/>
      <c r="OE131" s="88"/>
      <c r="OF131" s="63"/>
      <c r="OG131" s="63"/>
      <c r="OH131" s="63"/>
      <c r="OI131" s="88"/>
      <c r="OJ131" s="63"/>
      <c r="OK131" s="63"/>
      <c r="OL131" s="63"/>
      <c r="OM131" s="88"/>
      <c r="ON131" s="63"/>
      <c r="OO131" s="63"/>
      <c r="OP131" s="63"/>
      <c r="OQ131" s="198"/>
      <c r="OR131" s="63"/>
      <c r="OS131" s="63"/>
      <c r="OT131" s="63"/>
      <c r="OU131" s="88"/>
      <c r="OV131" s="63"/>
      <c r="OW131" s="63"/>
      <c r="OX131" s="63"/>
      <c r="OY131" s="198"/>
      <c r="OZ131" s="63"/>
      <c r="PA131" s="63"/>
      <c r="PB131" s="63"/>
      <c r="PC131" s="88"/>
      <c r="PD131" s="63"/>
      <c r="PE131" s="63"/>
      <c r="PF131" s="63"/>
      <c r="PG131" s="198"/>
      <c r="PH131" s="63"/>
      <c r="PI131" s="63"/>
      <c r="PJ131" s="63"/>
      <c r="PK131" s="88"/>
      <c r="PL131" s="63"/>
      <c r="PM131" s="63"/>
      <c r="PN131" s="63"/>
      <c r="PO131" s="198"/>
      <c r="PP131" s="63"/>
      <c r="PQ131" s="63"/>
      <c r="PR131" s="63"/>
      <c r="PS131" s="88"/>
      <c r="PT131" s="63"/>
      <c r="PU131" s="63"/>
      <c r="PV131" s="63"/>
      <c r="PW131" s="198"/>
      <c r="PX131" s="63"/>
      <c r="PY131" s="63"/>
      <c r="PZ131" s="63"/>
      <c r="QA131" s="88"/>
      <c r="QB131" s="63"/>
      <c r="QC131" s="63"/>
      <c r="QD131" s="63"/>
      <c r="QE131" s="198"/>
      <c r="QF131" s="63"/>
      <c r="QG131" s="63"/>
      <c r="QH131" s="63"/>
      <c r="QI131" s="88"/>
      <c r="QJ131" s="63"/>
      <c r="QK131" s="63"/>
      <c r="QL131" s="63"/>
      <c r="QM131" s="198"/>
      <c r="QN131" s="63"/>
      <c r="QO131" s="63"/>
      <c r="QP131" s="63"/>
      <c r="QQ131" s="198"/>
      <c r="QR131" s="63"/>
      <c r="QS131" s="63"/>
      <c r="QT131" s="63"/>
      <c r="QU131" s="198"/>
      <c r="QV131" s="63"/>
      <c r="QW131" s="63"/>
      <c r="QX131" s="63"/>
      <c r="QY131" s="198"/>
      <c r="QZ131" s="63">
        <v>8700</v>
      </c>
      <c r="RA131" s="63">
        <v>1783.99</v>
      </c>
      <c r="RB131" s="63">
        <v>1703.63</v>
      </c>
      <c r="RC131" s="88"/>
      <c r="RD131" s="63"/>
      <c r="RE131" s="63">
        <v>129.24</v>
      </c>
      <c r="RF131" s="63">
        <v>126.24</v>
      </c>
      <c r="RG131" s="198"/>
      <c r="RH131" s="63"/>
      <c r="RI131" s="63"/>
      <c r="RJ131" s="63"/>
      <c r="RK131" s="88"/>
      <c r="RL131" s="63"/>
      <c r="RM131" s="63"/>
      <c r="RN131" s="63"/>
      <c r="RO131" s="198"/>
      <c r="RP131" s="63"/>
      <c r="RQ131" s="63"/>
      <c r="RR131" s="63"/>
      <c r="RS131" s="198"/>
      <c r="RT131" s="63"/>
      <c r="RU131" s="63"/>
      <c r="RV131" s="63"/>
      <c r="RW131" s="63">
        <v>20</v>
      </c>
      <c r="RX131" s="63">
        <v>20</v>
      </c>
      <c r="RY131" s="63"/>
      <c r="RZ131" s="63"/>
      <c r="SA131" s="88"/>
      <c r="SB131" s="63"/>
      <c r="SC131" s="63"/>
      <c r="SD131" s="63"/>
      <c r="SE131" s="198"/>
      <c r="SF131" s="63"/>
      <c r="SG131" s="63"/>
      <c r="SH131" s="63"/>
      <c r="SI131" s="198"/>
      <c r="SJ131" s="63"/>
      <c r="SK131" s="63"/>
      <c r="SL131" s="63"/>
      <c r="SM131" s="198"/>
      <c r="SN131" s="63"/>
      <c r="SO131" s="63"/>
      <c r="SP131" s="63"/>
      <c r="SQ131" s="198"/>
      <c r="SR131" s="63"/>
      <c r="SS131" s="63"/>
      <c r="ST131" s="63"/>
      <c r="SU131" s="198"/>
      <c r="SV131" s="63"/>
      <c r="SW131" s="63"/>
      <c r="SX131" s="63"/>
      <c r="SY131" s="198"/>
      <c r="SZ131" s="63"/>
      <c r="TA131" s="63"/>
      <c r="TB131" s="198"/>
      <c r="TC131" s="198"/>
      <c r="TD131" s="63"/>
      <c r="TE131" s="63"/>
      <c r="TF131" s="63"/>
      <c r="TG131" s="198">
        <v>100</v>
      </c>
      <c r="TH131" s="63">
        <v>0</v>
      </c>
      <c r="TI131" s="63">
        <v>47.72</v>
      </c>
      <c r="TJ131" s="89">
        <v>47.72</v>
      </c>
      <c r="TK131" s="198"/>
      <c r="TL131" s="63"/>
      <c r="TM131" s="63"/>
      <c r="TN131" s="89"/>
      <c r="TO131" s="198"/>
      <c r="TP131" s="63"/>
      <c r="TQ131" s="63"/>
      <c r="TR131" s="89"/>
      <c r="TS131" s="267"/>
      <c r="TT131" s="267"/>
      <c r="TU131" s="267"/>
      <c r="TV131" s="267"/>
      <c r="TW131" s="267"/>
      <c r="TX131" s="267"/>
      <c r="TY131" s="267"/>
      <c r="TZ131" s="240"/>
    </row>
    <row r="132" spans="1:546" outlineLevel="2" x14ac:dyDescent="0.2">
      <c r="A132" s="101" t="s">
        <v>497</v>
      </c>
      <c r="B132" s="102" t="s">
        <v>498</v>
      </c>
      <c r="C132" s="186">
        <f t="shared" si="3369"/>
        <v>9683</v>
      </c>
      <c r="D132" s="186">
        <f t="shared" si="3370"/>
        <v>9508</v>
      </c>
      <c r="E132" s="186">
        <f t="shared" si="3371"/>
        <v>7653.75</v>
      </c>
      <c r="F132" s="186">
        <f t="shared" si="3372"/>
        <v>7653.75</v>
      </c>
      <c r="G132" s="88"/>
      <c r="H132" s="63"/>
      <c r="I132" s="63"/>
      <c r="J132" s="63"/>
      <c r="K132" s="88"/>
      <c r="L132" s="63"/>
      <c r="M132" s="63"/>
      <c r="N132" s="63"/>
      <c r="O132" s="88"/>
      <c r="P132" s="63"/>
      <c r="Q132" s="63"/>
      <c r="R132" s="63"/>
      <c r="S132" s="88"/>
      <c r="T132" s="63"/>
      <c r="U132" s="63"/>
      <c r="V132" s="63"/>
      <c r="W132" s="88"/>
      <c r="X132" s="63"/>
      <c r="Y132" s="63"/>
      <c r="Z132" s="63"/>
      <c r="AA132" s="88"/>
      <c r="AB132" s="63"/>
      <c r="AC132" s="63"/>
      <c r="AD132" s="63"/>
      <c r="AE132" s="88"/>
      <c r="AF132" s="63"/>
      <c r="AG132" s="63"/>
      <c r="AH132" s="63"/>
      <c r="AI132" s="88"/>
      <c r="AJ132" s="63"/>
      <c r="AK132" s="63"/>
      <c r="AL132" s="63"/>
      <c r="AM132" s="88"/>
      <c r="AN132" s="63"/>
      <c r="AO132" s="63"/>
      <c r="AP132" s="63"/>
      <c r="AQ132" s="88"/>
      <c r="AR132" s="63"/>
      <c r="AS132" s="63"/>
      <c r="AT132" s="63"/>
      <c r="AU132" s="88"/>
      <c r="AV132" s="63"/>
      <c r="AW132" s="63"/>
      <c r="AX132" s="63"/>
      <c r="AY132" s="88"/>
      <c r="AZ132" s="63"/>
      <c r="BA132" s="63"/>
      <c r="BB132" s="63"/>
      <c r="BC132" s="88"/>
      <c r="BD132" s="63"/>
      <c r="BE132" s="63"/>
      <c r="BF132" s="63"/>
      <c r="BG132" s="88"/>
      <c r="BH132" s="63"/>
      <c r="BI132" s="63"/>
      <c r="BJ132" s="63"/>
      <c r="BK132" s="88"/>
      <c r="BL132" s="63"/>
      <c r="BM132" s="63"/>
      <c r="BN132" s="63"/>
      <c r="BO132" s="88"/>
      <c r="BP132" s="63"/>
      <c r="BQ132" s="63"/>
      <c r="BR132" s="63"/>
      <c r="BS132" s="88"/>
      <c r="BT132" s="63"/>
      <c r="BU132" s="63"/>
      <c r="BV132" s="63"/>
      <c r="BW132" s="88"/>
      <c r="BX132" s="63"/>
      <c r="BY132" s="63"/>
      <c r="BZ132" s="63"/>
      <c r="CA132" s="88"/>
      <c r="CB132" s="63"/>
      <c r="CC132" s="63"/>
      <c r="CD132" s="63"/>
      <c r="CE132" s="88"/>
      <c r="CF132" s="63"/>
      <c r="CG132" s="63"/>
      <c r="CH132" s="63"/>
      <c r="CI132" s="88"/>
      <c r="CJ132" s="63"/>
      <c r="CK132" s="63"/>
      <c r="CL132" s="63"/>
      <c r="CM132" s="88"/>
      <c r="CN132" s="63"/>
      <c r="CO132" s="63"/>
      <c r="CP132" s="63"/>
      <c r="CQ132" s="88"/>
      <c r="CR132" s="63"/>
      <c r="CS132" s="63"/>
      <c r="CT132" s="63"/>
      <c r="CU132" s="88"/>
      <c r="CV132" s="63"/>
      <c r="CW132" s="63"/>
      <c r="CX132" s="63"/>
      <c r="CY132" s="88"/>
      <c r="CZ132" s="63"/>
      <c r="DA132" s="63"/>
      <c r="DB132" s="63"/>
      <c r="DC132" s="88"/>
      <c r="DD132" s="63"/>
      <c r="DE132" s="63"/>
      <c r="DF132" s="63"/>
      <c r="DG132" s="88"/>
      <c r="DH132" s="63"/>
      <c r="DI132" s="63"/>
      <c r="DJ132" s="63"/>
      <c r="DK132" s="88"/>
      <c r="DL132" s="63"/>
      <c r="DM132" s="63"/>
      <c r="DN132" s="63"/>
      <c r="DO132" s="88"/>
      <c r="DP132" s="63"/>
      <c r="DQ132" s="63"/>
      <c r="DR132" s="63"/>
      <c r="DS132" s="88"/>
      <c r="DT132" s="63"/>
      <c r="DU132" s="63"/>
      <c r="DV132" s="63"/>
      <c r="DW132" s="88"/>
      <c r="DX132" s="63"/>
      <c r="DY132" s="63"/>
      <c r="DZ132" s="63"/>
      <c r="EA132" s="88"/>
      <c r="EB132" s="63"/>
      <c r="EC132" s="63"/>
      <c r="ED132" s="63"/>
      <c r="EE132" s="88"/>
      <c r="EF132" s="63"/>
      <c r="EG132" s="63"/>
      <c r="EH132" s="63"/>
      <c r="EI132" s="88"/>
      <c r="EJ132" s="63"/>
      <c r="EK132" s="63"/>
      <c r="EL132" s="63"/>
      <c r="EM132" s="88"/>
      <c r="EN132" s="63"/>
      <c r="EO132" s="63"/>
      <c r="EP132" s="63"/>
      <c r="EQ132" s="88"/>
      <c r="ER132" s="63"/>
      <c r="ES132" s="63"/>
      <c r="ET132" s="63"/>
      <c r="EU132" s="88"/>
      <c r="EV132" s="63"/>
      <c r="EW132" s="63"/>
      <c r="EX132" s="63"/>
      <c r="EY132" s="88"/>
      <c r="EZ132" s="63"/>
      <c r="FA132" s="63"/>
      <c r="FB132" s="63"/>
      <c r="FC132" s="88"/>
      <c r="FD132" s="63"/>
      <c r="FE132" s="63"/>
      <c r="FF132" s="63"/>
      <c r="FG132" s="88"/>
      <c r="FH132" s="63"/>
      <c r="FI132" s="63"/>
      <c r="FJ132" s="63"/>
      <c r="FK132" s="88"/>
      <c r="FL132" s="63"/>
      <c r="FM132" s="63"/>
      <c r="FN132" s="63"/>
      <c r="FO132" s="88">
        <v>9508</v>
      </c>
      <c r="FP132" s="63">
        <v>9508</v>
      </c>
      <c r="FQ132" s="63">
        <v>7282.47</v>
      </c>
      <c r="FR132" s="63">
        <v>7282.47</v>
      </c>
      <c r="FS132" s="198"/>
      <c r="FT132" s="63"/>
      <c r="FU132" s="63"/>
      <c r="FV132" s="187"/>
      <c r="FW132" s="88"/>
      <c r="FX132" s="63"/>
      <c r="FY132" s="63"/>
      <c r="FZ132" s="187"/>
      <c r="GA132" s="88"/>
      <c r="GB132" s="63"/>
      <c r="GC132" s="63"/>
      <c r="GD132" s="187"/>
      <c r="GE132" s="88"/>
      <c r="GF132" s="63"/>
      <c r="GG132" s="63"/>
      <c r="GH132" s="187"/>
      <c r="GI132" s="117">
        <v>175</v>
      </c>
      <c r="GJ132" s="63"/>
      <c r="GK132" s="63"/>
      <c r="GL132" s="187"/>
      <c r="GM132" s="88"/>
      <c r="GN132" s="63"/>
      <c r="GO132" s="63"/>
      <c r="GP132" s="63"/>
      <c r="GQ132" s="88"/>
      <c r="GR132" s="63"/>
      <c r="GS132" s="63"/>
      <c r="GT132" s="63"/>
      <c r="GU132" s="88"/>
      <c r="GV132" s="63"/>
      <c r="GW132" s="63"/>
      <c r="GX132" s="63"/>
      <c r="GY132" s="88"/>
      <c r="GZ132" s="63"/>
      <c r="HA132" s="63"/>
      <c r="HB132" s="63"/>
      <c r="HC132" s="88"/>
      <c r="HD132" s="63"/>
      <c r="HE132" s="63"/>
      <c r="HF132" s="63"/>
      <c r="HG132" s="88"/>
      <c r="HH132" s="63"/>
      <c r="HI132" s="63"/>
      <c r="HJ132" s="63"/>
      <c r="HK132" s="88"/>
      <c r="HL132" s="63"/>
      <c r="HM132" s="63"/>
      <c r="HN132" s="63"/>
      <c r="HO132" s="88"/>
      <c r="HP132" s="63"/>
      <c r="HQ132" s="63"/>
      <c r="HR132" s="63"/>
      <c r="HS132" s="88"/>
      <c r="HT132" s="63"/>
      <c r="HU132" s="63"/>
      <c r="HV132" s="63"/>
      <c r="HW132" s="88"/>
      <c r="HX132" s="63"/>
      <c r="HY132" s="63"/>
      <c r="HZ132" s="63"/>
      <c r="IA132" s="88"/>
      <c r="IB132" s="63"/>
      <c r="IC132" s="63"/>
      <c r="ID132" s="63"/>
      <c r="IE132" s="88"/>
      <c r="IF132" s="63"/>
      <c r="IG132" s="63"/>
      <c r="IH132" s="63"/>
      <c r="II132" s="88"/>
      <c r="IJ132" s="63"/>
      <c r="IK132" s="63"/>
      <c r="IL132" s="63"/>
      <c r="IM132" s="88"/>
      <c r="IN132" s="63"/>
      <c r="IO132" s="63"/>
      <c r="IP132" s="63"/>
      <c r="IQ132" s="88"/>
      <c r="IR132" s="63"/>
      <c r="IS132" s="63"/>
      <c r="IT132" s="63"/>
      <c r="IU132" s="88"/>
      <c r="IV132" s="63"/>
      <c r="IW132" s="63"/>
      <c r="IX132" s="63"/>
      <c r="IY132" s="88"/>
      <c r="IZ132" s="63"/>
      <c r="JA132" s="63"/>
      <c r="JB132" s="63"/>
      <c r="JC132" s="88"/>
      <c r="JD132" s="63"/>
      <c r="JE132" s="63"/>
      <c r="JF132" s="63"/>
      <c r="JG132" s="88"/>
      <c r="JH132" s="63"/>
      <c r="JI132" s="63"/>
      <c r="JJ132" s="63"/>
      <c r="JK132" s="88"/>
      <c r="JL132" s="63"/>
      <c r="JM132" s="63"/>
      <c r="JN132" s="63"/>
      <c r="JO132" s="88"/>
      <c r="JP132" s="63"/>
      <c r="JQ132" s="63"/>
      <c r="JR132" s="63"/>
      <c r="JS132" s="88"/>
      <c r="JT132" s="63"/>
      <c r="JU132" s="63"/>
      <c r="JV132" s="63"/>
      <c r="JW132" s="63"/>
      <c r="JX132" s="63"/>
      <c r="JY132" s="63"/>
      <c r="JZ132" s="63"/>
      <c r="KA132" s="88"/>
      <c r="KB132" s="63"/>
      <c r="KC132" s="63"/>
      <c r="KD132" s="187"/>
      <c r="KE132" s="88"/>
      <c r="KF132" s="63"/>
      <c r="KG132" s="63"/>
      <c r="KH132" s="187"/>
      <c r="KI132" s="88"/>
      <c r="KJ132" s="63"/>
      <c r="KK132" s="63"/>
      <c r="KL132" s="187"/>
      <c r="KM132" s="88"/>
      <c r="KN132" s="63"/>
      <c r="KO132" s="63"/>
      <c r="KP132" s="187"/>
      <c r="KQ132" s="88"/>
      <c r="KR132" s="63"/>
      <c r="KS132" s="63"/>
      <c r="KT132" s="187"/>
      <c r="KU132" s="88"/>
      <c r="KV132" s="63"/>
      <c r="KW132" s="63"/>
      <c r="KX132" s="187"/>
      <c r="KY132" s="88"/>
      <c r="KZ132" s="63"/>
      <c r="LA132" s="63"/>
      <c r="LB132" s="187"/>
      <c r="LC132" s="88"/>
      <c r="LD132" s="63"/>
      <c r="LE132" s="63"/>
      <c r="LF132" s="187"/>
      <c r="LG132" s="88"/>
      <c r="LH132" s="63"/>
      <c r="LI132" s="63">
        <v>325.95999999999998</v>
      </c>
      <c r="LJ132" s="187">
        <v>325.95999999999998</v>
      </c>
      <c r="LK132" s="88"/>
      <c r="LL132" s="63"/>
      <c r="LM132" s="63"/>
      <c r="LN132" s="187"/>
      <c r="LO132" s="88"/>
      <c r="LP132" s="63"/>
      <c r="LQ132" s="63"/>
      <c r="LR132" s="187"/>
      <c r="LS132" s="88"/>
      <c r="LT132" s="63"/>
      <c r="LU132" s="63"/>
      <c r="LV132" s="187"/>
      <c r="LW132" s="88"/>
      <c r="LX132" s="63"/>
      <c r="LY132" s="63"/>
      <c r="LZ132" s="187"/>
      <c r="MA132" s="88"/>
      <c r="MB132" s="63"/>
      <c r="MC132" s="63"/>
      <c r="MD132" s="187"/>
      <c r="ME132" s="88"/>
      <c r="MF132" s="63"/>
      <c r="MG132" s="63"/>
      <c r="MH132" s="187"/>
      <c r="MI132" s="88"/>
      <c r="MJ132" s="63"/>
      <c r="MK132" s="63"/>
      <c r="ML132" s="187"/>
      <c r="MM132" s="88"/>
      <c r="MN132" s="63"/>
      <c r="MO132" s="63"/>
      <c r="MP132" s="187"/>
      <c r="MQ132" s="88"/>
      <c r="MR132" s="63"/>
      <c r="MS132" s="63"/>
      <c r="MT132" s="187"/>
      <c r="MU132" s="88"/>
      <c r="MV132" s="63"/>
      <c r="MW132" s="63"/>
      <c r="MX132" s="187"/>
      <c r="MY132" s="88"/>
      <c r="MZ132" s="63"/>
      <c r="NA132" s="63"/>
      <c r="NB132" s="187"/>
      <c r="NC132" s="88"/>
      <c r="ND132" s="63"/>
      <c r="NE132" s="63"/>
      <c r="NF132" s="187"/>
      <c r="NG132" s="88"/>
      <c r="NH132" s="63"/>
      <c r="NI132" s="63"/>
      <c r="NJ132" s="187"/>
      <c r="NK132" s="88"/>
      <c r="NL132" s="63"/>
      <c r="NM132" s="63"/>
      <c r="NN132" s="187"/>
      <c r="NO132" s="88"/>
      <c r="NP132" s="63"/>
      <c r="NQ132" s="63"/>
      <c r="NR132" s="187"/>
      <c r="NS132" s="88"/>
      <c r="NT132" s="63"/>
      <c r="NU132" s="63"/>
      <c r="NV132" s="187"/>
      <c r="NW132" s="88"/>
      <c r="NX132" s="63"/>
      <c r="NY132" s="63"/>
      <c r="NZ132" s="187"/>
      <c r="OA132" s="88"/>
      <c r="OB132" s="63"/>
      <c r="OC132" s="63"/>
      <c r="OD132" s="63"/>
      <c r="OE132" s="88"/>
      <c r="OF132" s="63"/>
      <c r="OG132" s="63"/>
      <c r="OH132" s="63"/>
      <c r="OI132" s="88"/>
      <c r="OJ132" s="63"/>
      <c r="OK132" s="63"/>
      <c r="OL132" s="63"/>
      <c r="OM132" s="88"/>
      <c r="ON132" s="63"/>
      <c r="OO132" s="63"/>
      <c r="OP132" s="63"/>
      <c r="OQ132" s="198"/>
      <c r="OR132" s="63"/>
      <c r="OS132" s="63"/>
      <c r="OT132" s="63"/>
      <c r="OU132" s="88"/>
      <c r="OV132" s="63"/>
      <c r="OW132" s="63"/>
      <c r="OX132" s="63"/>
      <c r="OY132" s="198"/>
      <c r="OZ132" s="63"/>
      <c r="PA132" s="63"/>
      <c r="PB132" s="63"/>
      <c r="PC132" s="88"/>
      <c r="PD132" s="63"/>
      <c r="PE132" s="63"/>
      <c r="PF132" s="63"/>
      <c r="PG132" s="198"/>
      <c r="PH132" s="63"/>
      <c r="PI132" s="63"/>
      <c r="PJ132" s="63"/>
      <c r="PK132" s="88"/>
      <c r="PL132" s="63"/>
      <c r="PM132" s="63"/>
      <c r="PN132" s="63"/>
      <c r="PO132" s="198"/>
      <c r="PP132" s="63"/>
      <c r="PQ132" s="63"/>
      <c r="PR132" s="63"/>
      <c r="PS132" s="88"/>
      <c r="PT132" s="63"/>
      <c r="PU132" s="63"/>
      <c r="PV132" s="63"/>
      <c r="PW132" s="198"/>
      <c r="PX132" s="63"/>
      <c r="PY132" s="63"/>
      <c r="PZ132" s="63"/>
      <c r="QA132" s="88"/>
      <c r="QB132" s="63"/>
      <c r="QC132" s="63"/>
      <c r="QD132" s="63"/>
      <c r="QE132" s="198"/>
      <c r="QF132" s="63"/>
      <c r="QG132" s="63"/>
      <c r="QH132" s="63"/>
      <c r="QI132" s="88"/>
      <c r="QJ132" s="63"/>
      <c r="QK132" s="63"/>
      <c r="QL132" s="63"/>
      <c r="QM132" s="198"/>
      <c r="QN132" s="63"/>
      <c r="QO132" s="63"/>
      <c r="QP132" s="63"/>
      <c r="QQ132" s="198"/>
      <c r="QR132" s="63"/>
      <c r="QS132" s="63"/>
      <c r="QT132" s="63"/>
      <c r="QU132" s="198"/>
      <c r="QV132" s="63"/>
      <c r="QW132" s="63"/>
      <c r="QX132" s="63"/>
      <c r="QY132" s="198"/>
      <c r="QZ132" s="63">
        <v>0</v>
      </c>
      <c r="RA132" s="63">
        <v>45.32</v>
      </c>
      <c r="RB132" s="63">
        <v>45.32</v>
      </c>
      <c r="RC132" s="88"/>
      <c r="RD132" s="63"/>
      <c r="RE132" s="63"/>
      <c r="RF132" s="63"/>
      <c r="RG132" s="198"/>
      <c r="RH132" s="63"/>
      <c r="RI132" s="63"/>
      <c r="RJ132" s="63"/>
      <c r="RK132" s="88"/>
      <c r="RL132" s="63"/>
      <c r="RM132" s="63"/>
      <c r="RN132" s="63"/>
      <c r="RO132" s="198"/>
      <c r="RP132" s="63"/>
      <c r="RQ132" s="63"/>
      <c r="RR132" s="63"/>
      <c r="RS132" s="198"/>
      <c r="RT132" s="63"/>
      <c r="RU132" s="63"/>
      <c r="RV132" s="63"/>
      <c r="RW132" s="63"/>
      <c r="RX132" s="63"/>
      <c r="RY132" s="63"/>
      <c r="RZ132" s="63"/>
      <c r="SA132" s="88"/>
      <c r="SB132" s="63"/>
      <c r="SC132" s="63"/>
      <c r="SD132" s="63"/>
      <c r="SE132" s="198"/>
      <c r="SF132" s="63"/>
      <c r="SG132" s="63"/>
      <c r="SH132" s="63"/>
      <c r="SI132" s="198"/>
      <c r="SJ132" s="63"/>
      <c r="SK132" s="63"/>
      <c r="SL132" s="63"/>
      <c r="SM132" s="198"/>
      <c r="SN132" s="63"/>
      <c r="SO132" s="63"/>
      <c r="SP132" s="63"/>
      <c r="SQ132" s="198"/>
      <c r="SR132" s="63"/>
      <c r="SS132" s="63"/>
      <c r="ST132" s="63"/>
      <c r="SU132" s="198"/>
      <c r="SV132" s="63"/>
      <c r="SW132" s="63"/>
      <c r="SX132" s="63"/>
      <c r="SY132" s="198"/>
      <c r="SZ132" s="63"/>
      <c r="TA132" s="63"/>
      <c r="TB132" s="198"/>
      <c r="TC132" s="198"/>
      <c r="TD132" s="63"/>
      <c r="TE132" s="63"/>
      <c r="TF132" s="63"/>
      <c r="TG132" s="198"/>
      <c r="TH132" s="63"/>
      <c r="TI132" s="63"/>
      <c r="TJ132" s="89"/>
      <c r="TK132" s="198"/>
      <c r="TL132" s="63"/>
      <c r="TM132" s="63"/>
      <c r="TN132" s="89"/>
      <c r="TO132" s="198"/>
      <c r="TP132" s="63"/>
      <c r="TQ132" s="63"/>
      <c r="TR132" s="89"/>
      <c r="TS132" s="267"/>
      <c r="TT132" s="267"/>
      <c r="TU132" s="267"/>
      <c r="TV132" s="267"/>
      <c r="TW132" s="267"/>
      <c r="TX132" s="267"/>
      <c r="TY132" s="267"/>
    </row>
    <row r="133" spans="1:546" outlineLevel="1" x14ac:dyDescent="0.2">
      <c r="A133" s="101"/>
      <c r="B133" s="102"/>
      <c r="C133" s="88"/>
      <c r="D133" s="63"/>
      <c r="E133" s="187"/>
      <c r="F133" s="187"/>
      <c r="G133" s="88"/>
      <c r="H133" s="63"/>
      <c r="I133" s="63"/>
      <c r="J133" s="63"/>
      <c r="K133" s="88"/>
      <c r="L133" s="63"/>
      <c r="M133" s="63"/>
      <c r="N133" s="63"/>
      <c r="O133" s="88"/>
      <c r="P133" s="63"/>
      <c r="Q133" s="63"/>
      <c r="R133" s="63"/>
      <c r="S133" s="88"/>
      <c r="T133" s="63"/>
      <c r="U133" s="63"/>
      <c r="V133" s="63"/>
      <c r="W133" s="88"/>
      <c r="X133" s="63"/>
      <c r="Y133" s="63"/>
      <c r="Z133" s="63"/>
      <c r="AA133" s="88"/>
      <c r="AB133" s="63"/>
      <c r="AC133" s="63"/>
      <c r="AD133" s="63"/>
      <c r="AE133" s="88"/>
      <c r="AF133" s="63"/>
      <c r="AG133" s="63"/>
      <c r="AH133" s="63"/>
      <c r="AI133" s="88"/>
      <c r="AJ133" s="63"/>
      <c r="AK133" s="63"/>
      <c r="AL133" s="63"/>
      <c r="AM133" s="88"/>
      <c r="AN133" s="63"/>
      <c r="AO133" s="63"/>
      <c r="AP133" s="63"/>
      <c r="AQ133" s="88"/>
      <c r="AR133" s="63"/>
      <c r="AS133" s="63"/>
      <c r="AT133" s="63"/>
      <c r="AU133" s="88"/>
      <c r="AV133" s="63"/>
      <c r="AW133" s="63"/>
      <c r="AX133" s="63"/>
      <c r="AY133" s="88"/>
      <c r="AZ133" s="63"/>
      <c r="BA133" s="63"/>
      <c r="BB133" s="63"/>
      <c r="BC133" s="88"/>
      <c r="BD133" s="63"/>
      <c r="BE133" s="63"/>
      <c r="BF133" s="63"/>
      <c r="BG133" s="88"/>
      <c r="BH133" s="63"/>
      <c r="BI133" s="63"/>
      <c r="BJ133" s="63"/>
      <c r="BK133" s="88"/>
      <c r="BL133" s="63"/>
      <c r="BM133" s="63"/>
      <c r="BN133" s="63"/>
      <c r="BO133" s="88"/>
      <c r="BP133" s="63"/>
      <c r="BQ133" s="63"/>
      <c r="BR133" s="63"/>
      <c r="BS133" s="88"/>
      <c r="BT133" s="63"/>
      <c r="BU133" s="63"/>
      <c r="BV133" s="63"/>
      <c r="BW133" s="88"/>
      <c r="BX133" s="63"/>
      <c r="BY133" s="63"/>
      <c r="BZ133" s="63"/>
      <c r="CA133" s="88"/>
      <c r="CB133" s="63"/>
      <c r="CC133" s="63"/>
      <c r="CD133" s="63"/>
      <c r="CE133" s="88"/>
      <c r="CF133" s="63"/>
      <c r="CG133" s="63"/>
      <c r="CH133" s="63"/>
      <c r="CI133" s="88"/>
      <c r="CJ133" s="63"/>
      <c r="CK133" s="63"/>
      <c r="CL133" s="63"/>
      <c r="CM133" s="88"/>
      <c r="CN133" s="63"/>
      <c r="CO133" s="63"/>
      <c r="CP133" s="63"/>
      <c r="CQ133" s="88"/>
      <c r="CR133" s="63"/>
      <c r="CS133" s="63"/>
      <c r="CT133" s="63"/>
      <c r="CU133" s="88"/>
      <c r="CV133" s="63"/>
      <c r="CW133" s="63"/>
      <c r="CX133" s="63"/>
      <c r="CY133" s="88"/>
      <c r="CZ133" s="63"/>
      <c r="DA133" s="63"/>
      <c r="DB133" s="63"/>
      <c r="DC133" s="88"/>
      <c r="DD133" s="63"/>
      <c r="DE133" s="63"/>
      <c r="DF133" s="63"/>
      <c r="DG133" s="88"/>
      <c r="DH133" s="63"/>
      <c r="DI133" s="63"/>
      <c r="DJ133" s="63"/>
      <c r="DK133" s="88"/>
      <c r="DL133" s="63"/>
      <c r="DM133" s="63"/>
      <c r="DN133" s="63"/>
      <c r="DO133" s="88"/>
      <c r="DP133" s="63"/>
      <c r="DQ133" s="63"/>
      <c r="DR133" s="63"/>
      <c r="DS133" s="88"/>
      <c r="DT133" s="63"/>
      <c r="DU133" s="63"/>
      <c r="DV133" s="63"/>
      <c r="DW133" s="88"/>
      <c r="DX133" s="63"/>
      <c r="DY133" s="63"/>
      <c r="DZ133" s="63"/>
      <c r="EA133" s="88"/>
      <c r="EB133" s="63"/>
      <c r="EC133" s="63"/>
      <c r="ED133" s="63"/>
      <c r="EE133" s="88"/>
      <c r="EF133" s="63"/>
      <c r="EG133" s="63"/>
      <c r="EH133" s="63"/>
      <c r="EI133" s="88"/>
      <c r="EJ133" s="63"/>
      <c r="EK133" s="63"/>
      <c r="EL133" s="63"/>
      <c r="EM133" s="88"/>
      <c r="EN133" s="63"/>
      <c r="EO133" s="63"/>
      <c r="EP133" s="63"/>
      <c r="EQ133" s="88"/>
      <c r="ER133" s="63"/>
      <c r="ES133" s="63"/>
      <c r="ET133" s="63"/>
      <c r="EU133" s="88"/>
      <c r="EV133" s="63"/>
      <c r="EW133" s="63"/>
      <c r="EX133" s="63"/>
      <c r="EY133" s="88"/>
      <c r="EZ133" s="63"/>
      <c r="FA133" s="63"/>
      <c r="FB133" s="63"/>
      <c r="FC133" s="88"/>
      <c r="FD133" s="63"/>
      <c r="FE133" s="63"/>
      <c r="FF133" s="63"/>
      <c r="FG133" s="88"/>
      <c r="FH133" s="63"/>
      <c r="FI133" s="63"/>
      <c r="FJ133" s="63"/>
      <c r="FK133" s="88"/>
      <c r="FL133" s="63"/>
      <c r="FM133" s="63"/>
      <c r="FN133" s="63"/>
      <c r="FO133" s="88"/>
      <c r="FP133" s="63"/>
      <c r="FQ133" s="63"/>
      <c r="FR133" s="63"/>
      <c r="FS133" s="198"/>
      <c r="FT133" s="63"/>
      <c r="FU133" s="63"/>
      <c r="FV133" s="187"/>
      <c r="FW133" s="88"/>
      <c r="FX133" s="63"/>
      <c r="FY133" s="63"/>
      <c r="FZ133" s="187"/>
      <c r="GA133" s="88"/>
      <c r="GB133" s="63"/>
      <c r="GC133" s="63"/>
      <c r="GD133" s="187"/>
      <c r="GE133" s="88"/>
      <c r="GF133" s="63"/>
      <c r="GG133" s="63"/>
      <c r="GH133" s="187"/>
      <c r="GI133" s="88"/>
      <c r="GJ133" s="63"/>
      <c r="GK133" s="63"/>
      <c r="GL133" s="187"/>
      <c r="GM133" s="88"/>
      <c r="GN133" s="63"/>
      <c r="GO133" s="63"/>
      <c r="GP133" s="63"/>
      <c r="GQ133" s="88"/>
      <c r="GR133" s="63"/>
      <c r="GS133" s="63"/>
      <c r="GT133" s="63"/>
      <c r="GU133" s="88"/>
      <c r="GV133" s="63"/>
      <c r="GW133" s="63"/>
      <c r="GX133" s="63"/>
      <c r="GY133" s="88"/>
      <c r="GZ133" s="63"/>
      <c r="HA133" s="63"/>
      <c r="HB133" s="63"/>
      <c r="HC133" s="88"/>
      <c r="HD133" s="63"/>
      <c r="HE133" s="63"/>
      <c r="HF133" s="63"/>
      <c r="HG133" s="88"/>
      <c r="HH133" s="63"/>
      <c r="HI133" s="63"/>
      <c r="HJ133" s="63"/>
      <c r="HK133" s="88"/>
      <c r="HL133" s="63"/>
      <c r="HM133" s="63"/>
      <c r="HN133" s="63"/>
      <c r="HO133" s="88"/>
      <c r="HP133" s="63"/>
      <c r="HQ133" s="63"/>
      <c r="HR133" s="63"/>
      <c r="HS133" s="88"/>
      <c r="HT133" s="63"/>
      <c r="HU133" s="63"/>
      <c r="HV133" s="63"/>
      <c r="HW133" s="88"/>
      <c r="HX133" s="63"/>
      <c r="HY133" s="63"/>
      <c r="HZ133" s="63"/>
      <c r="IA133" s="88"/>
      <c r="IB133" s="63"/>
      <c r="IC133" s="63"/>
      <c r="ID133" s="63"/>
      <c r="IE133" s="88"/>
      <c r="IF133" s="63"/>
      <c r="IG133" s="63"/>
      <c r="IH133" s="63"/>
      <c r="II133" s="88"/>
      <c r="IJ133" s="63"/>
      <c r="IK133" s="63"/>
      <c r="IL133" s="63"/>
      <c r="IM133" s="88"/>
      <c r="IN133" s="63"/>
      <c r="IO133" s="63"/>
      <c r="IP133" s="63"/>
      <c r="IQ133" s="88"/>
      <c r="IR133" s="63"/>
      <c r="IS133" s="63"/>
      <c r="IT133" s="63"/>
      <c r="IU133" s="88"/>
      <c r="IV133" s="63"/>
      <c r="IW133" s="63"/>
      <c r="IX133" s="63"/>
      <c r="IY133" s="88"/>
      <c r="IZ133" s="63"/>
      <c r="JA133" s="63"/>
      <c r="JB133" s="63"/>
      <c r="JC133" s="88"/>
      <c r="JD133" s="63"/>
      <c r="JE133" s="63"/>
      <c r="JF133" s="63"/>
      <c r="JG133" s="88"/>
      <c r="JH133" s="63"/>
      <c r="JI133" s="63"/>
      <c r="JJ133" s="63"/>
      <c r="JK133" s="88"/>
      <c r="JL133" s="63"/>
      <c r="JM133" s="63"/>
      <c r="JN133" s="63"/>
      <c r="JO133" s="88"/>
      <c r="JP133" s="63"/>
      <c r="JQ133" s="63"/>
      <c r="JR133" s="63"/>
      <c r="JS133" s="88"/>
      <c r="JT133" s="63"/>
      <c r="JU133" s="63"/>
      <c r="JV133" s="63"/>
      <c r="JW133" s="63"/>
      <c r="JX133" s="63"/>
      <c r="JY133" s="63"/>
      <c r="JZ133" s="63"/>
      <c r="KA133" s="88"/>
      <c r="KB133" s="63"/>
      <c r="KC133" s="63"/>
      <c r="KD133" s="187"/>
      <c r="KE133" s="88"/>
      <c r="KF133" s="63"/>
      <c r="KG133" s="63"/>
      <c r="KH133" s="187"/>
      <c r="KI133" s="88"/>
      <c r="KJ133" s="63"/>
      <c r="KK133" s="63"/>
      <c r="KL133" s="187"/>
      <c r="KM133" s="88"/>
      <c r="KN133" s="63"/>
      <c r="KO133" s="63"/>
      <c r="KP133" s="187"/>
      <c r="KQ133" s="88"/>
      <c r="KR133" s="63"/>
      <c r="KS133" s="63"/>
      <c r="KT133" s="187"/>
      <c r="KU133" s="88"/>
      <c r="KV133" s="63"/>
      <c r="KW133" s="63"/>
      <c r="KX133" s="187"/>
      <c r="KY133" s="88"/>
      <c r="KZ133" s="63"/>
      <c r="LA133" s="63"/>
      <c r="LB133" s="187"/>
      <c r="LC133" s="88"/>
      <c r="LD133" s="63"/>
      <c r="LE133" s="63"/>
      <c r="LF133" s="187"/>
      <c r="LG133" s="88"/>
      <c r="LH133" s="63"/>
      <c r="LI133" s="63"/>
      <c r="LJ133" s="187"/>
      <c r="LK133" s="88"/>
      <c r="LL133" s="63"/>
      <c r="LM133" s="63"/>
      <c r="LN133" s="187"/>
      <c r="LO133" s="88"/>
      <c r="LP133" s="63"/>
      <c r="LQ133" s="63"/>
      <c r="LR133" s="187"/>
      <c r="LS133" s="88"/>
      <c r="LT133" s="63"/>
      <c r="LU133" s="63"/>
      <c r="LV133" s="187"/>
      <c r="LW133" s="88"/>
      <c r="LX133" s="63"/>
      <c r="LY133" s="63"/>
      <c r="LZ133" s="187"/>
      <c r="MA133" s="88"/>
      <c r="MB133" s="63"/>
      <c r="MC133" s="63"/>
      <c r="MD133" s="187"/>
      <c r="ME133" s="88"/>
      <c r="MF133" s="63"/>
      <c r="MG133" s="63"/>
      <c r="MH133" s="187"/>
      <c r="MI133" s="88"/>
      <c r="MJ133" s="63"/>
      <c r="MK133" s="63"/>
      <c r="ML133" s="187"/>
      <c r="MM133" s="88"/>
      <c r="MN133" s="63"/>
      <c r="MO133" s="63"/>
      <c r="MP133" s="187"/>
      <c r="MQ133" s="88"/>
      <c r="MR133" s="63"/>
      <c r="MS133" s="63"/>
      <c r="MT133" s="187"/>
      <c r="MU133" s="88"/>
      <c r="MV133" s="63"/>
      <c r="MW133" s="63"/>
      <c r="MX133" s="187"/>
      <c r="MY133" s="88"/>
      <c r="MZ133" s="63"/>
      <c r="NA133" s="63"/>
      <c r="NB133" s="187"/>
      <c r="NC133" s="88"/>
      <c r="ND133" s="63"/>
      <c r="NE133" s="63"/>
      <c r="NF133" s="187"/>
      <c r="NG133" s="88"/>
      <c r="NH133" s="63"/>
      <c r="NI133" s="63"/>
      <c r="NJ133" s="187"/>
      <c r="NK133" s="88"/>
      <c r="NL133" s="63"/>
      <c r="NM133" s="63"/>
      <c r="NN133" s="187"/>
      <c r="NO133" s="88"/>
      <c r="NP133" s="63"/>
      <c r="NQ133" s="63"/>
      <c r="NR133" s="187"/>
      <c r="NS133" s="88"/>
      <c r="NT133" s="63"/>
      <c r="NU133" s="63"/>
      <c r="NV133" s="187"/>
      <c r="NW133" s="88"/>
      <c r="NX133" s="63"/>
      <c r="NY133" s="63"/>
      <c r="NZ133" s="187"/>
      <c r="OA133" s="88"/>
      <c r="OB133" s="63"/>
      <c r="OC133" s="63"/>
      <c r="OD133" s="63"/>
      <c r="OE133" s="88"/>
      <c r="OF133" s="63"/>
      <c r="OG133" s="63"/>
      <c r="OH133" s="63"/>
      <c r="OI133" s="88"/>
      <c r="OJ133" s="63"/>
      <c r="OK133" s="63"/>
      <c r="OL133" s="63"/>
      <c r="OM133" s="88"/>
      <c r="ON133" s="63"/>
      <c r="OO133" s="63"/>
      <c r="OP133" s="63"/>
      <c r="OQ133" s="198"/>
      <c r="OR133" s="63"/>
      <c r="OS133" s="63"/>
      <c r="OT133" s="63"/>
      <c r="OU133" s="88"/>
      <c r="OV133" s="63"/>
      <c r="OW133" s="63"/>
      <c r="OX133" s="63"/>
      <c r="OY133" s="198"/>
      <c r="OZ133" s="63"/>
      <c r="PA133" s="63"/>
      <c r="PB133" s="63"/>
      <c r="PC133" s="88"/>
      <c r="PD133" s="63"/>
      <c r="PE133" s="63"/>
      <c r="PF133" s="63"/>
      <c r="PG133" s="198"/>
      <c r="PH133" s="63"/>
      <c r="PI133" s="63"/>
      <c r="PJ133" s="63"/>
      <c r="PK133" s="88"/>
      <c r="PL133" s="63"/>
      <c r="PM133" s="63"/>
      <c r="PN133" s="63"/>
      <c r="PO133" s="198"/>
      <c r="PP133" s="63"/>
      <c r="PQ133" s="63"/>
      <c r="PR133" s="63"/>
      <c r="PS133" s="88"/>
      <c r="PT133" s="63"/>
      <c r="PU133" s="63"/>
      <c r="PV133" s="63"/>
      <c r="PW133" s="198"/>
      <c r="PX133" s="63"/>
      <c r="PY133" s="63"/>
      <c r="PZ133" s="63"/>
      <c r="QA133" s="88"/>
      <c r="QB133" s="63"/>
      <c r="QC133" s="63"/>
      <c r="QD133" s="63"/>
      <c r="QE133" s="198"/>
      <c r="QF133" s="63"/>
      <c r="QG133" s="63"/>
      <c r="QH133" s="63"/>
      <c r="QI133" s="88"/>
      <c r="QJ133" s="63"/>
      <c r="QK133" s="63"/>
      <c r="QL133" s="63"/>
      <c r="QM133" s="198"/>
      <c r="QN133" s="63"/>
      <c r="QO133" s="63"/>
      <c r="QP133" s="63"/>
      <c r="QQ133" s="198"/>
      <c r="QR133" s="63"/>
      <c r="QS133" s="63"/>
      <c r="QT133" s="63"/>
      <c r="QU133" s="198"/>
      <c r="QV133" s="63"/>
      <c r="QW133" s="63"/>
      <c r="QX133" s="63"/>
      <c r="QY133" s="198"/>
      <c r="QZ133" s="63"/>
      <c r="RA133" s="63"/>
      <c r="RB133" s="63"/>
      <c r="RC133" s="88"/>
      <c r="RD133" s="63"/>
      <c r="RE133" s="63"/>
      <c r="RF133" s="63"/>
      <c r="RG133" s="198"/>
      <c r="RH133" s="63"/>
      <c r="RI133" s="63"/>
      <c r="RJ133" s="63"/>
      <c r="RK133" s="88"/>
      <c r="RL133" s="63"/>
      <c r="RM133" s="63"/>
      <c r="RN133" s="63"/>
      <c r="RO133" s="198"/>
      <c r="RP133" s="63"/>
      <c r="RQ133" s="63"/>
      <c r="RR133" s="63"/>
      <c r="RS133" s="198"/>
      <c r="RT133" s="63"/>
      <c r="RU133" s="63"/>
      <c r="RV133" s="63"/>
      <c r="RW133" s="63"/>
      <c r="RX133" s="63"/>
      <c r="RY133" s="63"/>
      <c r="RZ133" s="63"/>
      <c r="SA133" s="88"/>
      <c r="SB133" s="63"/>
      <c r="SC133" s="63"/>
      <c r="SD133" s="63"/>
      <c r="SE133" s="198"/>
      <c r="SF133" s="63"/>
      <c r="SG133" s="63"/>
      <c r="SH133" s="63"/>
      <c r="SI133" s="198"/>
      <c r="SJ133" s="63"/>
      <c r="SK133" s="63"/>
      <c r="SL133" s="63"/>
      <c r="SM133" s="198"/>
      <c r="SN133" s="63"/>
      <c r="SO133" s="63"/>
      <c r="SP133" s="63"/>
      <c r="SQ133" s="198"/>
      <c r="SR133" s="63"/>
      <c r="SS133" s="63"/>
      <c r="ST133" s="63"/>
      <c r="SU133" s="198"/>
      <c r="SV133" s="63"/>
      <c r="SW133" s="63"/>
      <c r="SX133" s="63"/>
      <c r="SY133" s="198"/>
      <c r="SZ133" s="63"/>
      <c r="TA133" s="63"/>
      <c r="TB133" s="198"/>
      <c r="TC133" s="198"/>
      <c r="TD133" s="63"/>
      <c r="TE133" s="63"/>
      <c r="TF133" s="63"/>
      <c r="TG133" s="198"/>
      <c r="TH133" s="63"/>
      <c r="TI133" s="63"/>
      <c r="TJ133" s="89"/>
      <c r="TK133" s="198"/>
      <c r="TL133" s="63"/>
      <c r="TM133" s="63"/>
      <c r="TN133" s="89"/>
      <c r="TO133" s="198"/>
      <c r="TP133" s="63"/>
      <c r="TQ133" s="63"/>
      <c r="TR133" s="89"/>
      <c r="TS133" s="267"/>
      <c r="TT133" s="267"/>
      <c r="TU133" s="267"/>
      <c r="TV133" s="267"/>
      <c r="TW133" s="267"/>
      <c r="TX133" s="267"/>
      <c r="TY133" s="267"/>
    </row>
    <row r="134" spans="1:546" s="48" customFormat="1" outlineLevel="1" x14ac:dyDescent="0.2">
      <c r="A134" s="99" t="s">
        <v>499</v>
      </c>
      <c r="B134" s="100" t="s">
        <v>500</v>
      </c>
      <c r="C134" s="86">
        <f t="shared" ref="C134:Q134" si="3373">C135+C136</f>
        <v>15050</v>
      </c>
      <c r="D134" s="61">
        <f t="shared" si="3373"/>
        <v>14600</v>
      </c>
      <c r="E134" s="185">
        <f t="shared" si="3373"/>
        <v>14529.64</v>
      </c>
      <c r="F134" s="185">
        <f t="shared" ref="F134" si="3374">F135+F136</f>
        <v>13595.76</v>
      </c>
      <c r="G134" s="86">
        <f t="shared" si="3373"/>
        <v>0</v>
      </c>
      <c r="H134" s="61">
        <f t="shared" si="3373"/>
        <v>0</v>
      </c>
      <c r="I134" s="61">
        <f t="shared" si="3373"/>
        <v>0</v>
      </c>
      <c r="J134" s="61">
        <f t="shared" ref="J134" si="3375">J135+J136</f>
        <v>0</v>
      </c>
      <c r="K134" s="86">
        <f t="shared" si="3373"/>
        <v>0</v>
      </c>
      <c r="L134" s="61">
        <f t="shared" si="3373"/>
        <v>0</v>
      </c>
      <c r="M134" s="61">
        <f t="shared" si="3373"/>
        <v>0</v>
      </c>
      <c r="N134" s="61">
        <f t="shared" ref="N134" si="3376">N135+N136</f>
        <v>0</v>
      </c>
      <c r="O134" s="86">
        <f t="shared" si="3373"/>
        <v>0</v>
      </c>
      <c r="P134" s="61">
        <f t="shared" si="3373"/>
        <v>0</v>
      </c>
      <c r="Q134" s="61">
        <f t="shared" si="3373"/>
        <v>0</v>
      </c>
      <c r="R134" s="61">
        <f t="shared" ref="R134" si="3377">R135+R136</f>
        <v>0</v>
      </c>
      <c r="S134" s="86">
        <f t="shared" ref="S134:AS134" si="3378">S135+S136</f>
        <v>0</v>
      </c>
      <c r="T134" s="61">
        <f t="shared" si="3378"/>
        <v>0</v>
      </c>
      <c r="U134" s="61">
        <f t="shared" si="3378"/>
        <v>0</v>
      </c>
      <c r="V134" s="61">
        <f t="shared" ref="V134" si="3379">V135+V136</f>
        <v>0</v>
      </c>
      <c r="W134" s="86">
        <f t="shared" si="3378"/>
        <v>0</v>
      </c>
      <c r="X134" s="61">
        <f t="shared" si="3378"/>
        <v>0</v>
      </c>
      <c r="Y134" s="61">
        <f t="shared" si="3378"/>
        <v>0</v>
      </c>
      <c r="Z134" s="61">
        <f t="shared" ref="Z134" si="3380">Z135+Z136</f>
        <v>0</v>
      </c>
      <c r="AA134" s="86">
        <f t="shared" si="3378"/>
        <v>0</v>
      </c>
      <c r="AB134" s="61">
        <f t="shared" si="3378"/>
        <v>0</v>
      </c>
      <c r="AC134" s="61">
        <f t="shared" si="3378"/>
        <v>0</v>
      </c>
      <c r="AD134" s="61">
        <f t="shared" ref="AD134" si="3381">AD135+AD136</f>
        <v>0</v>
      </c>
      <c r="AE134" s="86">
        <f t="shared" si="3378"/>
        <v>0</v>
      </c>
      <c r="AF134" s="61">
        <f t="shared" si="3378"/>
        <v>0</v>
      </c>
      <c r="AG134" s="61">
        <f t="shared" si="3378"/>
        <v>0</v>
      </c>
      <c r="AH134" s="61">
        <f t="shared" ref="AH134" si="3382">AH135+AH136</f>
        <v>0</v>
      </c>
      <c r="AI134" s="86">
        <f t="shared" si="3378"/>
        <v>0</v>
      </c>
      <c r="AJ134" s="61">
        <f t="shared" si="3378"/>
        <v>0</v>
      </c>
      <c r="AK134" s="61">
        <f t="shared" si="3378"/>
        <v>0</v>
      </c>
      <c r="AL134" s="61">
        <f t="shared" ref="AL134" si="3383">AL135+AL136</f>
        <v>0</v>
      </c>
      <c r="AM134" s="86">
        <f t="shared" si="3378"/>
        <v>0</v>
      </c>
      <c r="AN134" s="61">
        <f t="shared" si="3378"/>
        <v>0</v>
      </c>
      <c r="AO134" s="61">
        <f t="shared" si="3378"/>
        <v>0</v>
      </c>
      <c r="AP134" s="61">
        <f t="shared" ref="AP134" si="3384">AP135+AP136</f>
        <v>0</v>
      </c>
      <c r="AQ134" s="86">
        <f t="shared" si="3378"/>
        <v>0</v>
      </c>
      <c r="AR134" s="61">
        <f t="shared" si="3378"/>
        <v>0</v>
      </c>
      <c r="AS134" s="61">
        <f t="shared" si="3378"/>
        <v>0</v>
      </c>
      <c r="AT134" s="61">
        <f t="shared" ref="AT134" si="3385">AT135+AT136</f>
        <v>0</v>
      </c>
      <c r="AU134" s="86">
        <f t="shared" ref="AU134:BM134" si="3386">AU135+AU136</f>
        <v>0</v>
      </c>
      <c r="AV134" s="61">
        <f t="shared" si="3386"/>
        <v>0</v>
      </c>
      <c r="AW134" s="61">
        <f t="shared" si="3386"/>
        <v>0</v>
      </c>
      <c r="AX134" s="61">
        <f t="shared" ref="AX134" si="3387">AX135+AX136</f>
        <v>0</v>
      </c>
      <c r="AY134" s="86">
        <f t="shared" si="3386"/>
        <v>0</v>
      </c>
      <c r="AZ134" s="61">
        <f t="shared" si="3386"/>
        <v>0</v>
      </c>
      <c r="BA134" s="61">
        <f t="shared" si="3386"/>
        <v>0</v>
      </c>
      <c r="BB134" s="61">
        <f t="shared" ref="BB134" si="3388">BB135+BB136</f>
        <v>0</v>
      </c>
      <c r="BC134" s="86">
        <f t="shared" si="3386"/>
        <v>0</v>
      </c>
      <c r="BD134" s="61">
        <f t="shared" si="3386"/>
        <v>0</v>
      </c>
      <c r="BE134" s="61">
        <f t="shared" si="3386"/>
        <v>0</v>
      </c>
      <c r="BF134" s="61">
        <f t="shared" ref="BF134" si="3389">BF135+BF136</f>
        <v>0</v>
      </c>
      <c r="BG134" s="86">
        <f t="shared" si="3386"/>
        <v>0</v>
      </c>
      <c r="BH134" s="61">
        <f t="shared" si="3386"/>
        <v>0</v>
      </c>
      <c r="BI134" s="61">
        <f t="shared" si="3386"/>
        <v>0</v>
      </c>
      <c r="BJ134" s="61">
        <f t="shared" ref="BJ134" si="3390">BJ135+BJ136</f>
        <v>0</v>
      </c>
      <c r="BK134" s="86">
        <f t="shared" si="3386"/>
        <v>0</v>
      </c>
      <c r="BL134" s="61">
        <f t="shared" si="3386"/>
        <v>0</v>
      </c>
      <c r="BM134" s="61">
        <f t="shared" si="3386"/>
        <v>0</v>
      </c>
      <c r="BN134" s="61">
        <f t="shared" ref="BN134" si="3391">BN135+BN136</f>
        <v>0</v>
      </c>
      <c r="BO134" s="86">
        <f t="shared" ref="BO134:CI134" si="3392">BO135+BO136</f>
        <v>0</v>
      </c>
      <c r="BP134" s="61">
        <f t="shared" si="3392"/>
        <v>0</v>
      </c>
      <c r="BQ134" s="61">
        <f t="shared" si="3392"/>
        <v>0</v>
      </c>
      <c r="BR134" s="61">
        <f t="shared" ref="BR134" si="3393">BR135+BR136</f>
        <v>0</v>
      </c>
      <c r="BS134" s="86">
        <f t="shared" si="3392"/>
        <v>0</v>
      </c>
      <c r="BT134" s="61">
        <f t="shared" si="3392"/>
        <v>0</v>
      </c>
      <c r="BU134" s="61">
        <f t="shared" si="3392"/>
        <v>0</v>
      </c>
      <c r="BV134" s="61">
        <f t="shared" ref="BV134" si="3394">BV135+BV136</f>
        <v>0</v>
      </c>
      <c r="BW134" s="86">
        <f t="shared" si="3392"/>
        <v>0</v>
      </c>
      <c r="BX134" s="61">
        <f t="shared" si="3392"/>
        <v>0</v>
      </c>
      <c r="BY134" s="61">
        <f t="shared" si="3392"/>
        <v>0</v>
      </c>
      <c r="BZ134" s="61">
        <f t="shared" ref="BZ134" si="3395">BZ135+BZ136</f>
        <v>0</v>
      </c>
      <c r="CA134" s="86">
        <f>CA135+CA136</f>
        <v>0</v>
      </c>
      <c r="CB134" s="61">
        <f>CB135+CB136</f>
        <v>0</v>
      </c>
      <c r="CC134" s="61">
        <f>CC135+CC136</f>
        <v>0</v>
      </c>
      <c r="CD134" s="61">
        <f>CD135+CD136</f>
        <v>0</v>
      </c>
      <c r="CE134" s="86">
        <f t="shared" si="3392"/>
        <v>0</v>
      </c>
      <c r="CF134" s="61">
        <f t="shared" si="3392"/>
        <v>0</v>
      </c>
      <c r="CG134" s="61">
        <f t="shared" si="3392"/>
        <v>0</v>
      </c>
      <c r="CH134" s="61">
        <f t="shared" ref="CH134" si="3396">CH135+CH136</f>
        <v>0</v>
      </c>
      <c r="CI134" s="86">
        <f t="shared" si="3392"/>
        <v>0</v>
      </c>
      <c r="CJ134" s="61">
        <f t="shared" ref="CJ134:DM134" si="3397">CJ135+CJ136</f>
        <v>0</v>
      </c>
      <c r="CK134" s="61">
        <f t="shared" si="3397"/>
        <v>0</v>
      </c>
      <c r="CL134" s="61">
        <f t="shared" ref="CL134" si="3398">CL135+CL136</f>
        <v>0</v>
      </c>
      <c r="CM134" s="86">
        <f t="shared" si="3397"/>
        <v>0</v>
      </c>
      <c r="CN134" s="61">
        <f t="shared" si="3397"/>
        <v>0</v>
      </c>
      <c r="CO134" s="61">
        <f t="shared" si="3397"/>
        <v>0</v>
      </c>
      <c r="CP134" s="61">
        <f t="shared" ref="CP134" si="3399">CP135+CP136</f>
        <v>0</v>
      </c>
      <c r="CQ134" s="86">
        <f>CQ135+CQ136</f>
        <v>0</v>
      </c>
      <c r="CR134" s="61">
        <f t="shared" si="3397"/>
        <v>0</v>
      </c>
      <c r="CS134" s="61">
        <f t="shared" si="3397"/>
        <v>0</v>
      </c>
      <c r="CT134" s="61">
        <f t="shared" ref="CT134" si="3400">CT135+CT136</f>
        <v>0</v>
      </c>
      <c r="CU134" s="86">
        <f t="shared" si="3397"/>
        <v>0</v>
      </c>
      <c r="CV134" s="61">
        <f t="shared" si="3397"/>
        <v>0</v>
      </c>
      <c r="CW134" s="61">
        <f t="shared" si="3397"/>
        <v>0</v>
      </c>
      <c r="CX134" s="61">
        <f t="shared" ref="CX134" si="3401">CX135+CX136</f>
        <v>0</v>
      </c>
      <c r="CY134" s="86">
        <f t="shared" si="3397"/>
        <v>0</v>
      </c>
      <c r="CZ134" s="61">
        <f t="shared" si="3397"/>
        <v>0</v>
      </c>
      <c r="DA134" s="61">
        <f t="shared" si="3397"/>
        <v>0</v>
      </c>
      <c r="DB134" s="61">
        <f t="shared" ref="DB134" si="3402">DB135+DB136</f>
        <v>0</v>
      </c>
      <c r="DC134" s="86">
        <f t="shared" si="3397"/>
        <v>0</v>
      </c>
      <c r="DD134" s="61">
        <f t="shared" si="3397"/>
        <v>0</v>
      </c>
      <c r="DE134" s="61">
        <f t="shared" si="3397"/>
        <v>0</v>
      </c>
      <c r="DF134" s="61">
        <f t="shared" ref="DF134" si="3403">DF135+DF136</f>
        <v>0</v>
      </c>
      <c r="DG134" s="86">
        <f>DG135+DG136</f>
        <v>0</v>
      </c>
      <c r="DH134" s="61">
        <f>DH135+DH136</f>
        <v>0</v>
      </c>
      <c r="DI134" s="61">
        <f>DI135+DI136</f>
        <v>0</v>
      </c>
      <c r="DJ134" s="61">
        <f>DJ135+DJ136</f>
        <v>0</v>
      </c>
      <c r="DK134" s="86">
        <f t="shared" si="3397"/>
        <v>0</v>
      </c>
      <c r="DL134" s="61">
        <f t="shared" si="3397"/>
        <v>0</v>
      </c>
      <c r="DM134" s="61">
        <f t="shared" si="3397"/>
        <v>0</v>
      </c>
      <c r="DN134" s="61">
        <f t="shared" ref="DN134" si="3404">DN135+DN136</f>
        <v>0</v>
      </c>
      <c r="DO134" s="86">
        <f t="shared" ref="DO134:DY134" si="3405">DO135+DO136</f>
        <v>0</v>
      </c>
      <c r="DP134" s="61">
        <f t="shared" si="3405"/>
        <v>0</v>
      </c>
      <c r="DQ134" s="61">
        <f t="shared" si="3405"/>
        <v>0</v>
      </c>
      <c r="DR134" s="61">
        <f t="shared" ref="DR134" si="3406">DR135+DR136</f>
        <v>0</v>
      </c>
      <c r="DS134" s="86">
        <f t="shared" si="3405"/>
        <v>0</v>
      </c>
      <c r="DT134" s="61">
        <f t="shared" si="3405"/>
        <v>0</v>
      </c>
      <c r="DU134" s="61">
        <f t="shared" si="3405"/>
        <v>0</v>
      </c>
      <c r="DV134" s="61">
        <f t="shared" ref="DV134" si="3407">DV135+DV136</f>
        <v>0</v>
      </c>
      <c r="DW134" s="86">
        <f t="shared" si="3405"/>
        <v>0</v>
      </c>
      <c r="DX134" s="61">
        <f t="shared" si="3405"/>
        <v>0</v>
      </c>
      <c r="DY134" s="61">
        <f t="shared" si="3405"/>
        <v>0</v>
      </c>
      <c r="DZ134" s="61">
        <f t="shared" ref="DZ134" si="3408">DZ135+DZ136</f>
        <v>0</v>
      </c>
      <c r="EA134" s="86">
        <f t="shared" ref="EA134:FP134" si="3409">EA135+EA136</f>
        <v>0</v>
      </c>
      <c r="EB134" s="61">
        <f t="shared" si="3409"/>
        <v>0</v>
      </c>
      <c r="EC134" s="61">
        <f t="shared" si="3409"/>
        <v>0</v>
      </c>
      <c r="ED134" s="61">
        <f t="shared" ref="ED134" si="3410">ED135+ED136</f>
        <v>0</v>
      </c>
      <c r="EE134" s="86">
        <f t="shared" si="3409"/>
        <v>0</v>
      </c>
      <c r="EF134" s="61">
        <f t="shared" si="3409"/>
        <v>0</v>
      </c>
      <c r="EG134" s="61">
        <f t="shared" si="3409"/>
        <v>0</v>
      </c>
      <c r="EH134" s="61">
        <f t="shared" ref="EH134" si="3411">EH135+EH136</f>
        <v>0</v>
      </c>
      <c r="EI134" s="86">
        <f t="shared" ref="EI134:EO134" si="3412">EI135+EI136</f>
        <v>0</v>
      </c>
      <c r="EJ134" s="61">
        <f t="shared" si="3412"/>
        <v>0</v>
      </c>
      <c r="EK134" s="61">
        <f t="shared" si="3412"/>
        <v>0</v>
      </c>
      <c r="EL134" s="61">
        <f t="shared" ref="EL134" si="3413">EL135+EL136</f>
        <v>0</v>
      </c>
      <c r="EM134" s="86">
        <f t="shared" si="3412"/>
        <v>0</v>
      </c>
      <c r="EN134" s="61">
        <f t="shared" si="3412"/>
        <v>0</v>
      </c>
      <c r="EO134" s="61">
        <f t="shared" si="3412"/>
        <v>0</v>
      </c>
      <c r="EP134" s="61">
        <f t="shared" ref="EP134" si="3414">EP135+EP136</f>
        <v>0</v>
      </c>
      <c r="EQ134" s="86">
        <f t="shared" si="3409"/>
        <v>0</v>
      </c>
      <c r="ER134" s="61">
        <f t="shared" si="3409"/>
        <v>0</v>
      </c>
      <c r="ES134" s="61">
        <f t="shared" si="3409"/>
        <v>0</v>
      </c>
      <c r="ET134" s="61">
        <f t="shared" ref="ET134" si="3415">ET135+ET136</f>
        <v>0</v>
      </c>
      <c r="EU134" s="86">
        <f>EU135+EU136</f>
        <v>0</v>
      </c>
      <c r="EV134" s="61">
        <f>EV135+EV136</f>
        <v>0</v>
      </c>
      <c r="EW134" s="61">
        <f>EW135+EW136</f>
        <v>0</v>
      </c>
      <c r="EX134" s="61">
        <f>EX135+EX136</f>
        <v>0</v>
      </c>
      <c r="EY134" s="86">
        <f t="shared" si="3409"/>
        <v>0</v>
      </c>
      <c r="EZ134" s="61">
        <f t="shared" si="3409"/>
        <v>0</v>
      </c>
      <c r="FA134" s="61">
        <f t="shared" si="3409"/>
        <v>0</v>
      </c>
      <c r="FB134" s="61">
        <f t="shared" ref="FB134" si="3416">FB135+FB136</f>
        <v>0</v>
      </c>
      <c r="FC134" s="86">
        <f t="shared" si="3409"/>
        <v>0</v>
      </c>
      <c r="FD134" s="61">
        <f t="shared" si="3409"/>
        <v>0</v>
      </c>
      <c r="FE134" s="61">
        <f t="shared" si="3409"/>
        <v>0</v>
      </c>
      <c r="FF134" s="61">
        <f t="shared" ref="FF134" si="3417">FF135+FF136</f>
        <v>0</v>
      </c>
      <c r="FG134" s="86">
        <f t="shared" ref="FG134:FM134" si="3418">FG135+FG136</f>
        <v>0</v>
      </c>
      <c r="FH134" s="61">
        <f t="shared" si="3418"/>
        <v>0</v>
      </c>
      <c r="FI134" s="61">
        <f t="shared" si="3418"/>
        <v>0</v>
      </c>
      <c r="FJ134" s="61">
        <f t="shared" ref="FJ134" si="3419">FJ135+FJ136</f>
        <v>0</v>
      </c>
      <c r="FK134" s="86">
        <f t="shared" si="3418"/>
        <v>0</v>
      </c>
      <c r="FL134" s="61">
        <f t="shared" si="3418"/>
        <v>0</v>
      </c>
      <c r="FM134" s="61">
        <f t="shared" si="3418"/>
        <v>0</v>
      </c>
      <c r="FN134" s="61">
        <f t="shared" ref="FN134" si="3420">FN135+FN136</f>
        <v>0</v>
      </c>
      <c r="FO134" s="86">
        <f t="shared" si="3409"/>
        <v>0</v>
      </c>
      <c r="FP134" s="61">
        <f t="shared" si="3409"/>
        <v>0</v>
      </c>
      <c r="FQ134" s="61">
        <f t="shared" ref="FQ134:GG134" si="3421">FQ135+FQ136</f>
        <v>0</v>
      </c>
      <c r="FR134" s="61">
        <f t="shared" ref="FR134" si="3422">FR135+FR136</f>
        <v>0</v>
      </c>
      <c r="FS134" s="197">
        <f t="shared" si="3421"/>
        <v>0</v>
      </c>
      <c r="FT134" s="61">
        <f t="shared" si="3421"/>
        <v>0</v>
      </c>
      <c r="FU134" s="61">
        <f t="shared" ref="FU134:FV134" si="3423">FU135+FU136</f>
        <v>0</v>
      </c>
      <c r="FV134" s="185">
        <f t="shared" si="3423"/>
        <v>0</v>
      </c>
      <c r="FW134" s="86">
        <f t="shared" si="3421"/>
        <v>0</v>
      </c>
      <c r="FX134" s="61">
        <f t="shared" si="3421"/>
        <v>0</v>
      </c>
      <c r="FY134" s="61">
        <f t="shared" si="3421"/>
        <v>0</v>
      </c>
      <c r="FZ134" s="185">
        <f t="shared" ref="FZ134" si="3424">FZ135+FZ136</f>
        <v>0</v>
      </c>
      <c r="GA134" s="86">
        <f t="shared" si="3421"/>
        <v>0</v>
      </c>
      <c r="GB134" s="61">
        <f t="shared" si="3421"/>
        <v>0</v>
      </c>
      <c r="GC134" s="61">
        <f t="shared" si="3421"/>
        <v>0</v>
      </c>
      <c r="GD134" s="185">
        <f t="shared" ref="GD134" si="3425">GD135+GD136</f>
        <v>0</v>
      </c>
      <c r="GE134" s="86">
        <f t="shared" si="3421"/>
        <v>0</v>
      </c>
      <c r="GF134" s="61">
        <f t="shared" si="3421"/>
        <v>0</v>
      </c>
      <c r="GG134" s="61">
        <f t="shared" si="3421"/>
        <v>0</v>
      </c>
      <c r="GH134" s="185">
        <f t="shared" ref="GH134" si="3426">GH135+GH136</f>
        <v>0</v>
      </c>
      <c r="GI134" s="86">
        <f>GI135+GI136</f>
        <v>0</v>
      </c>
      <c r="GJ134" s="61">
        <f t="shared" ref="GJ134:GS134" si="3427">GJ135+GJ136</f>
        <v>0</v>
      </c>
      <c r="GK134" s="61">
        <f t="shared" si="3427"/>
        <v>0</v>
      </c>
      <c r="GL134" s="185">
        <f t="shared" ref="GL134" si="3428">GL135+GL136</f>
        <v>0</v>
      </c>
      <c r="GM134" s="86">
        <f t="shared" si="3427"/>
        <v>0</v>
      </c>
      <c r="GN134" s="61">
        <f t="shared" si="3427"/>
        <v>0</v>
      </c>
      <c r="GO134" s="61">
        <f t="shared" si="3427"/>
        <v>0</v>
      </c>
      <c r="GP134" s="61">
        <f t="shared" ref="GP134" si="3429">GP135+GP136</f>
        <v>0</v>
      </c>
      <c r="GQ134" s="86">
        <f t="shared" si="3427"/>
        <v>0</v>
      </c>
      <c r="GR134" s="61">
        <f t="shared" si="3427"/>
        <v>0</v>
      </c>
      <c r="GS134" s="61">
        <f t="shared" si="3427"/>
        <v>0</v>
      </c>
      <c r="GT134" s="61">
        <f t="shared" ref="GT134" si="3430">GT135+GT136</f>
        <v>0</v>
      </c>
      <c r="GU134" s="86">
        <f t="shared" ref="GU134" si="3431">GU135+GU136</f>
        <v>2000</v>
      </c>
      <c r="GV134" s="61">
        <f t="shared" ref="GV134" si="3432">GV135+GV136</f>
        <v>2000</v>
      </c>
      <c r="GW134" s="61">
        <f t="shared" ref="GW134" si="3433">GW135+GW136</f>
        <v>2055.56</v>
      </c>
      <c r="GX134" s="61">
        <f t="shared" ref="GX134" si="3434">GX135+GX136</f>
        <v>1935</v>
      </c>
      <c r="GY134" s="86">
        <f t="shared" ref="GY134" si="3435">GY135+GY136</f>
        <v>4000</v>
      </c>
      <c r="GZ134" s="61">
        <f t="shared" ref="GZ134" si="3436">GZ135+GZ136</f>
        <v>4000</v>
      </c>
      <c r="HA134" s="61">
        <f t="shared" ref="HA134:HB134" si="3437">HA135+HA136</f>
        <v>4052.37</v>
      </c>
      <c r="HB134" s="61">
        <f t="shared" si="3437"/>
        <v>3838.86</v>
      </c>
      <c r="HC134" s="86">
        <f t="shared" ref="HC134" si="3438">HC135+HC136</f>
        <v>2000</v>
      </c>
      <c r="HD134" s="61">
        <f t="shared" ref="HD134" si="3439">HD135+HD136</f>
        <v>1770</v>
      </c>
      <c r="HE134" s="61">
        <f t="shared" ref="HE134:HI134" si="3440">HE135+HE136</f>
        <v>2093.2399999999998</v>
      </c>
      <c r="HF134" s="61">
        <f t="shared" ref="HF134" si="3441">HF135+HF136</f>
        <v>1884.97</v>
      </c>
      <c r="HG134" s="86">
        <f t="shared" si="3440"/>
        <v>1050</v>
      </c>
      <c r="HH134" s="61">
        <f t="shared" si="3440"/>
        <v>1030</v>
      </c>
      <c r="HI134" s="61">
        <f t="shared" si="3440"/>
        <v>846.5</v>
      </c>
      <c r="HJ134" s="61">
        <f t="shared" ref="HJ134" si="3442">HJ135+HJ136</f>
        <v>702.99</v>
      </c>
      <c r="HK134" s="86">
        <f t="shared" ref="HK134" si="3443">HK135+HK136</f>
        <v>3800</v>
      </c>
      <c r="HL134" s="61">
        <f t="shared" ref="HL134" si="3444">HL135+HL136</f>
        <v>3800</v>
      </c>
      <c r="HM134" s="61">
        <f t="shared" ref="HM134" si="3445">HM135+HM136</f>
        <v>4356.71</v>
      </c>
      <c r="HN134" s="61">
        <f t="shared" ref="HN134" si="3446">HN135+HN136</f>
        <v>4101.2699999999995</v>
      </c>
      <c r="HO134" s="86">
        <f t="shared" ref="HO134" si="3447">HO135+HO136</f>
        <v>2000</v>
      </c>
      <c r="HP134" s="61">
        <f t="shared" ref="HP134" si="3448">HP135+HP136</f>
        <v>2000</v>
      </c>
      <c r="HQ134" s="61">
        <f t="shared" ref="HQ134:HR134" si="3449">HQ135+HQ136</f>
        <v>1125.26</v>
      </c>
      <c r="HR134" s="61">
        <f t="shared" si="3449"/>
        <v>1132.67</v>
      </c>
      <c r="HS134" s="86">
        <f t="shared" ref="HS134" si="3450">HS135+HS136</f>
        <v>0</v>
      </c>
      <c r="HT134" s="61">
        <f t="shared" ref="HT134" si="3451">HT135+HT136</f>
        <v>0</v>
      </c>
      <c r="HU134" s="61">
        <f t="shared" ref="HU134:HV134" si="3452">HU135+HU136</f>
        <v>0</v>
      </c>
      <c r="HV134" s="61">
        <f t="shared" si="3452"/>
        <v>0</v>
      </c>
      <c r="HW134" s="86">
        <f t="shared" ref="HW134" si="3453">HW135+HW136</f>
        <v>0</v>
      </c>
      <c r="HX134" s="61">
        <f t="shared" ref="HX134" si="3454">HX135+HX136</f>
        <v>0</v>
      </c>
      <c r="HY134" s="61">
        <f t="shared" ref="HY134:HZ134" si="3455">HY135+HY136</f>
        <v>0</v>
      </c>
      <c r="HZ134" s="61">
        <f t="shared" si="3455"/>
        <v>0</v>
      </c>
      <c r="IA134" s="86">
        <f t="shared" ref="IA134" si="3456">IA135+IA136</f>
        <v>0</v>
      </c>
      <c r="IB134" s="61">
        <f t="shared" ref="IB134" si="3457">IB135+IB136</f>
        <v>0</v>
      </c>
      <c r="IC134" s="61">
        <f t="shared" ref="IC134" si="3458">IC135+IC136</f>
        <v>0</v>
      </c>
      <c r="ID134" s="61">
        <f t="shared" ref="ID134" si="3459">ID135+ID136</f>
        <v>0</v>
      </c>
      <c r="IE134" s="307">
        <f t="shared" ref="IE134" si="3460">IE135+IE136</f>
        <v>0</v>
      </c>
      <c r="IF134" s="300">
        <f t="shared" ref="IF134" si="3461">IF135+IF136</f>
        <v>0</v>
      </c>
      <c r="IG134" s="300">
        <f t="shared" ref="IG134:IH134" si="3462">IG135+IG136</f>
        <v>0</v>
      </c>
      <c r="IH134" s="300">
        <f t="shared" si="3462"/>
        <v>0</v>
      </c>
      <c r="II134" s="86">
        <f>II135+II136</f>
        <v>0</v>
      </c>
      <c r="IJ134" s="61">
        <f t="shared" ref="IJ134" si="3463">IJ135+IJ136</f>
        <v>0</v>
      </c>
      <c r="IK134" s="61">
        <f t="shared" ref="IK134" si="3464">IK135+IK136</f>
        <v>0</v>
      </c>
      <c r="IL134" s="61">
        <f t="shared" ref="IL134" si="3465">IL135+IL136</f>
        <v>0</v>
      </c>
      <c r="IM134" s="86">
        <f>IM135+IM136</f>
        <v>0</v>
      </c>
      <c r="IN134" s="61">
        <f t="shared" ref="IN134" si="3466">IN135+IN136</f>
        <v>0</v>
      </c>
      <c r="IO134" s="61">
        <f t="shared" ref="IO134:IP134" si="3467">IO135+IO136</f>
        <v>0</v>
      </c>
      <c r="IP134" s="61">
        <f t="shared" si="3467"/>
        <v>0</v>
      </c>
      <c r="IQ134" s="86">
        <f t="shared" ref="IQ134" si="3468">IQ135+IQ136</f>
        <v>0</v>
      </c>
      <c r="IR134" s="61">
        <f t="shared" ref="IR134" si="3469">IR135+IR136</f>
        <v>0</v>
      </c>
      <c r="IS134" s="61">
        <f t="shared" ref="IS134:IT134" si="3470">IS135+IS136</f>
        <v>0</v>
      </c>
      <c r="IT134" s="61">
        <f t="shared" si="3470"/>
        <v>0</v>
      </c>
      <c r="IU134" s="307">
        <f t="shared" ref="IU134" si="3471">IU135+IU136</f>
        <v>0</v>
      </c>
      <c r="IV134" s="300">
        <f t="shared" ref="IV134" si="3472">IV135+IV136</f>
        <v>0</v>
      </c>
      <c r="IW134" s="300">
        <f t="shared" ref="IW134" si="3473">IW135+IW136</f>
        <v>0</v>
      </c>
      <c r="IX134" s="300">
        <f t="shared" ref="IX134" si="3474">IX135+IX136</f>
        <v>0</v>
      </c>
      <c r="IY134" s="86">
        <f t="shared" ref="IY134" si="3475">IY135+IY136</f>
        <v>0</v>
      </c>
      <c r="IZ134" s="61">
        <f t="shared" ref="IZ134" si="3476">IZ135+IZ136</f>
        <v>0</v>
      </c>
      <c r="JA134" s="61">
        <f t="shared" ref="JA134:JB134" si="3477">JA135+JA136</f>
        <v>0</v>
      </c>
      <c r="JB134" s="61">
        <f t="shared" si="3477"/>
        <v>0</v>
      </c>
      <c r="JC134" s="86">
        <f t="shared" ref="JC134" si="3478">JC135+JC136</f>
        <v>0</v>
      </c>
      <c r="JD134" s="61">
        <f t="shared" ref="JD134" si="3479">JD135+JD136</f>
        <v>0</v>
      </c>
      <c r="JE134" s="61">
        <f t="shared" ref="JE134:JY134" si="3480">JE135+JE136</f>
        <v>0</v>
      </c>
      <c r="JF134" s="61">
        <f t="shared" ref="JF134" si="3481">JF135+JF136</f>
        <v>0</v>
      </c>
      <c r="JG134" s="86">
        <f t="shared" si="3480"/>
        <v>0</v>
      </c>
      <c r="JH134" s="61">
        <f t="shared" si="3480"/>
        <v>0</v>
      </c>
      <c r="JI134" s="61">
        <f t="shared" si="3480"/>
        <v>0</v>
      </c>
      <c r="JJ134" s="61">
        <f t="shared" ref="JJ134" si="3482">JJ135+JJ136</f>
        <v>0</v>
      </c>
      <c r="JK134" s="86">
        <f t="shared" si="3480"/>
        <v>0</v>
      </c>
      <c r="JL134" s="61">
        <f t="shared" si="3480"/>
        <v>0</v>
      </c>
      <c r="JM134" s="61">
        <f t="shared" si="3480"/>
        <v>0</v>
      </c>
      <c r="JN134" s="61">
        <f t="shared" ref="JN134" si="3483">JN135+JN136</f>
        <v>0</v>
      </c>
      <c r="JO134" s="86">
        <f t="shared" si="3480"/>
        <v>0</v>
      </c>
      <c r="JP134" s="61">
        <f t="shared" si="3480"/>
        <v>0</v>
      </c>
      <c r="JQ134" s="61">
        <f t="shared" si="3480"/>
        <v>0</v>
      </c>
      <c r="JR134" s="61">
        <f t="shared" ref="JR134" si="3484">JR135+JR136</f>
        <v>0</v>
      </c>
      <c r="JS134" s="86">
        <f t="shared" si="3480"/>
        <v>0</v>
      </c>
      <c r="JT134" s="61">
        <f t="shared" si="3480"/>
        <v>0</v>
      </c>
      <c r="JU134" s="61">
        <f t="shared" si="3480"/>
        <v>0</v>
      </c>
      <c r="JV134" s="61">
        <f t="shared" ref="JV134" si="3485">JV135+JV136</f>
        <v>0</v>
      </c>
      <c r="JW134" s="61">
        <f t="shared" si="3480"/>
        <v>0</v>
      </c>
      <c r="JX134" s="61">
        <f t="shared" si="3480"/>
        <v>0</v>
      </c>
      <c r="JY134" s="61">
        <f t="shared" si="3480"/>
        <v>0</v>
      </c>
      <c r="JZ134" s="61">
        <f t="shared" ref="JZ134" si="3486">JZ135+JZ136</f>
        <v>0</v>
      </c>
      <c r="KA134" s="86">
        <f t="shared" ref="KA134:KW134" si="3487">KA135+KA136</f>
        <v>0</v>
      </c>
      <c r="KB134" s="61">
        <f t="shared" si="3487"/>
        <v>0</v>
      </c>
      <c r="KC134" s="61">
        <f t="shared" si="3487"/>
        <v>0</v>
      </c>
      <c r="KD134" s="185">
        <f t="shared" ref="KD134" si="3488">KD135+KD136</f>
        <v>0</v>
      </c>
      <c r="KE134" s="86">
        <f t="shared" si="3487"/>
        <v>0</v>
      </c>
      <c r="KF134" s="61">
        <f t="shared" si="3487"/>
        <v>0</v>
      </c>
      <c r="KG134" s="61">
        <f t="shared" si="3487"/>
        <v>0</v>
      </c>
      <c r="KH134" s="185">
        <f t="shared" ref="KH134" si="3489">KH135+KH136</f>
        <v>0</v>
      </c>
      <c r="KI134" s="86">
        <f t="shared" si="3487"/>
        <v>0</v>
      </c>
      <c r="KJ134" s="61">
        <f t="shared" si="3487"/>
        <v>0</v>
      </c>
      <c r="KK134" s="61">
        <f t="shared" si="3487"/>
        <v>0</v>
      </c>
      <c r="KL134" s="185">
        <f t="shared" ref="KL134" si="3490">KL135+KL136</f>
        <v>0</v>
      </c>
      <c r="KM134" s="86">
        <f t="shared" si="3487"/>
        <v>0</v>
      </c>
      <c r="KN134" s="61">
        <f t="shared" si="3487"/>
        <v>0</v>
      </c>
      <c r="KO134" s="61">
        <f t="shared" si="3487"/>
        <v>0</v>
      </c>
      <c r="KP134" s="185">
        <f t="shared" ref="KP134" si="3491">KP135+KP136</f>
        <v>0</v>
      </c>
      <c r="KQ134" s="86">
        <f t="shared" si="3487"/>
        <v>0</v>
      </c>
      <c r="KR134" s="61">
        <f t="shared" si="3487"/>
        <v>0</v>
      </c>
      <c r="KS134" s="61">
        <f t="shared" si="3487"/>
        <v>0</v>
      </c>
      <c r="KT134" s="185">
        <f t="shared" ref="KT134" si="3492">KT135+KT136</f>
        <v>0</v>
      </c>
      <c r="KU134" s="86">
        <f t="shared" si="3487"/>
        <v>0</v>
      </c>
      <c r="KV134" s="61">
        <f t="shared" si="3487"/>
        <v>0</v>
      </c>
      <c r="KW134" s="61">
        <f t="shared" si="3487"/>
        <v>0</v>
      </c>
      <c r="KX134" s="185">
        <f t="shared" ref="KX134" si="3493">KX135+KX136</f>
        <v>0</v>
      </c>
      <c r="KY134" s="86">
        <f t="shared" ref="KY134:LE134" si="3494">KY135+KY136</f>
        <v>0</v>
      </c>
      <c r="KZ134" s="61">
        <f t="shared" si="3494"/>
        <v>0</v>
      </c>
      <c r="LA134" s="61">
        <f t="shared" si="3494"/>
        <v>0</v>
      </c>
      <c r="LB134" s="185">
        <f t="shared" ref="LB134" si="3495">LB135+LB136</f>
        <v>0</v>
      </c>
      <c r="LC134" s="86">
        <f t="shared" si="3494"/>
        <v>0</v>
      </c>
      <c r="LD134" s="61">
        <f t="shared" si="3494"/>
        <v>0</v>
      </c>
      <c r="LE134" s="61">
        <f t="shared" si="3494"/>
        <v>0</v>
      </c>
      <c r="LF134" s="185">
        <f t="shared" ref="LF134" si="3496">LF135+LF136</f>
        <v>0</v>
      </c>
      <c r="LG134" s="86">
        <f t="shared" ref="LG134:NI134" si="3497">LG135+LG136</f>
        <v>200</v>
      </c>
      <c r="LH134" s="61">
        <f t="shared" si="3497"/>
        <v>0</v>
      </c>
      <c r="LI134" s="61">
        <f t="shared" si="3497"/>
        <v>0</v>
      </c>
      <c r="LJ134" s="185">
        <f t="shared" ref="LJ134" si="3498">LJ135+LJ136</f>
        <v>0</v>
      </c>
      <c r="LK134" s="86">
        <f t="shared" si="3497"/>
        <v>0</v>
      </c>
      <c r="LL134" s="61">
        <f t="shared" si="3497"/>
        <v>0</v>
      </c>
      <c r="LM134" s="61">
        <f t="shared" si="3497"/>
        <v>0</v>
      </c>
      <c r="LN134" s="185">
        <f t="shared" ref="LN134" si="3499">LN135+LN136</f>
        <v>0</v>
      </c>
      <c r="LO134" s="86">
        <f t="shared" si="3497"/>
        <v>0</v>
      </c>
      <c r="LP134" s="61">
        <f t="shared" si="3497"/>
        <v>0</v>
      </c>
      <c r="LQ134" s="61">
        <f t="shared" si="3497"/>
        <v>0</v>
      </c>
      <c r="LR134" s="185">
        <f t="shared" ref="LR134" si="3500">LR135+LR136</f>
        <v>0</v>
      </c>
      <c r="LS134" s="86">
        <f t="shared" si="3497"/>
        <v>0</v>
      </c>
      <c r="LT134" s="61">
        <f t="shared" si="3497"/>
        <v>0</v>
      </c>
      <c r="LU134" s="61">
        <f t="shared" si="3497"/>
        <v>0</v>
      </c>
      <c r="LV134" s="185">
        <f t="shared" ref="LV134" si="3501">LV135+LV136</f>
        <v>0</v>
      </c>
      <c r="LW134" s="86">
        <f t="shared" si="3497"/>
        <v>0</v>
      </c>
      <c r="LX134" s="61">
        <f t="shared" si="3497"/>
        <v>0</v>
      </c>
      <c r="LY134" s="61">
        <f t="shared" si="3497"/>
        <v>0</v>
      </c>
      <c r="LZ134" s="185">
        <f t="shared" ref="LZ134" si="3502">LZ135+LZ136</f>
        <v>0</v>
      </c>
      <c r="MA134" s="86">
        <f t="shared" si="3497"/>
        <v>0</v>
      </c>
      <c r="MB134" s="61">
        <f t="shared" si="3497"/>
        <v>0</v>
      </c>
      <c r="MC134" s="61">
        <f t="shared" si="3497"/>
        <v>0</v>
      </c>
      <c r="MD134" s="185">
        <f t="shared" ref="MD134" si="3503">MD135+MD136</f>
        <v>0</v>
      </c>
      <c r="ME134" s="86">
        <f t="shared" si="3497"/>
        <v>0</v>
      </c>
      <c r="MF134" s="61">
        <f t="shared" si="3497"/>
        <v>0</v>
      </c>
      <c r="MG134" s="61">
        <f t="shared" si="3497"/>
        <v>0</v>
      </c>
      <c r="MH134" s="185">
        <f t="shared" ref="MH134" si="3504">MH135+MH136</f>
        <v>0</v>
      </c>
      <c r="MI134" s="86">
        <f t="shared" si="3497"/>
        <v>0</v>
      </c>
      <c r="MJ134" s="61">
        <f t="shared" si="3497"/>
        <v>0</v>
      </c>
      <c r="MK134" s="61">
        <f t="shared" si="3497"/>
        <v>0</v>
      </c>
      <c r="ML134" s="185">
        <f t="shared" ref="ML134" si="3505">ML135+ML136</f>
        <v>0</v>
      </c>
      <c r="MM134" s="86">
        <f t="shared" si="3497"/>
        <v>0</v>
      </c>
      <c r="MN134" s="61">
        <f t="shared" si="3497"/>
        <v>0</v>
      </c>
      <c r="MO134" s="61">
        <f t="shared" si="3497"/>
        <v>0</v>
      </c>
      <c r="MP134" s="185">
        <f t="shared" ref="MP134" si="3506">MP135+MP136</f>
        <v>0</v>
      </c>
      <c r="MQ134" s="86">
        <f t="shared" si="3497"/>
        <v>0</v>
      </c>
      <c r="MR134" s="61">
        <f t="shared" si="3497"/>
        <v>0</v>
      </c>
      <c r="MS134" s="61">
        <f t="shared" si="3497"/>
        <v>0</v>
      </c>
      <c r="MT134" s="185">
        <f t="shared" ref="MT134" si="3507">MT135+MT136</f>
        <v>0</v>
      </c>
      <c r="MU134" s="86">
        <f t="shared" si="3497"/>
        <v>0</v>
      </c>
      <c r="MV134" s="61">
        <f t="shared" si="3497"/>
        <v>0</v>
      </c>
      <c r="MW134" s="61">
        <f t="shared" si="3497"/>
        <v>0</v>
      </c>
      <c r="MX134" s="185">
        <f t="shared" ref="MX134" si="3508">MX135+MX136</f>
        <v>0</v>
      </c>
      <c r="MY134" s="86">
        <f t="shared" si="3497"/>
        <v>0</v>
      </c>
      <c r="MZ134" s="61">
        <f t="shared" si="3497"/>
        <v>0</v>
      </c>
      <c r="NA134" s="61">
        <f t="shared" si="3497"/>
        <v>0</v>
      </c>
      <c r="NB134" s="185">
        <f t="shared" ref="NB134" si="3509">NB135+NB136</f>
        <v>0</v>
      </c>
      <c r="NC134" s="86">
        <f t="shared" si="3497"/>
        <v>0</v>
      </c>
      <c r="ND134" s="61">
        <f t="shared" si="3497"/>
        <v>0</v>
      </c>
      <c r="NE134" s="61">
        <f t="shared" si="3497"/>
        <v>0</v>
      </c>
      <c r="NF134" s="185">
        <f t="shared" ref="NF134" si="3510">NF135+NF136</f>
        <v>0</v>
      </c>
      <c r="NG134" s="86">
        <f t="shared" si="3497"/>
        <v>0</v>
      </c>
      <c r="NH134" s="61">
        <f t="shared" si="3497"/>
        <v>0</v>
      </c>
      <c r="NI134" s="61">
        <f t="shared" si="3497"/>
        <v>0</v>
      </c>
      <c r="NJ134" s="185">
        <f t="shared" ref="NJ134" si="3511">NJ135+NJ136</f>
        <v>0</v>
      </c>
      <c r="NK134" s="86">
        <f t="shared" ref="NK134:PP134" si="3512">NK135+NK136</f>
        <v>0</v>
      </c>
      <c r="NL134" s="61">
        <f t="shared" si="3512"/>
        <v>0</v>
      </c>
      <c r="NM134" s="61">
        <f t="shared" si="3512"/>
        <v>0</v>
      </c>
      <c r="NN134" s="185">
        <f t="shared" ref="NN134" si="3513">NN135+NN136</f>
        <v>0</v>
      </c>
      <c r="NO134" s="86">
        <f t="shared" ref="NO134:NU134" si="3514">NO135+NO136</f>
        <v>0</v>
      </c>
      <c r="NP134" s="61">
        <f t="shared" si="3514"/>
        <v>0</v>
      </c>
      <c r="NQ134" s="61">
        <f t="shared" si="3514"/>
        <v>0</v>
      </c>
      <c r="NR134" s="185">
        <f t="shared" ref="NR134" si="3515">NR135+NR136</f>
        <v>0</v>
      </c>
      <c r="NS134" s="86">
        <f t="shared" si="3514"/>
        <v>0</v>
      </c>
      <c r="NT134" s="61">
        <f t="shared" si="3514"/>
        <v>0</v>
      </c>
      <c r="NU134" s="61">
        <f t="shared" si="3514"/>
        <v>0</v>
      </c>
      <c r="NV134" s="185">
        <f t="shared" ref="NV134" si="3516">NV135+NV136</f>
        <v>0</v>
      </c>
      <c r="NW134" s="86">
        <f t="shared" si="3512"/>
        <v>0</v>
      </c>
      <c r="NX134" s="61">
        <f t="shared" si="3512"/>
        <v>0</v>
      </c>
      <c r="NY134" s="61">
        <f t="shared" si="3512"/>
        <v>0</v>
      </c>
      <c r="NZ134" s="185">
        <f t="shared" ref="NZ134" si="3517">NZ135+NZ136</f>
        <v>0</v>
      </c>
      <c r="OA134" s="86">
        <f t="shared" ref="OA134:PM134" si="3518">OA135+OA136</f>
        <v>0</v>
      </c>
      <c r="OB134" s="61">
        <f t="shared" si="3518"/>
        <v>0</v>
      </c>
      <c r="OC134" s="61">
        <f t="shared" si="3518"/>
        <v>0</v>
      </c>
      <c r="OD134" s="61">
        <f t="shared" ref="OD134" si="3519">OD135+OD136</f>
        <v>0</v>
      </c>
      <c r="OE134" s="86">
        <f t="shared" si="3518"/>
        <v>0</v>
      </c>
      <c r="OF134" s="61">
        <f t="shared" si="3518"/>
        <v>0</v>
      </c>
      <c r="OG134" s="61">
        <f t="shared" si="3518"/>
        <v>0</v>
      </c>
      <c r="OH134" s="61">
        <f t="shared" ref="OH134" si="3520">OH135+OH136</f>
        <v>0</v>
      </c>
      <c r="OI134" s="86">
        <f t="shared" si="3518"/>
        <v>0</v>
      </c>
      <c r="OJ134" s="61">
        <f t="shared" si="3518"/>
        <v>0</v>
      </c>
      <c r="OK134" s="61">
        <f t="shared" si="3518"/>
        <v>0</v>
      </c>
      <c r="OL134" s="61">
        <f t="shared" ref="OL134" si="3521">OL135+OL136</f>
        <v>0</v>
      </c>
      <c r="OM134" s="86">
        <f t="shared" si="3518"/>
        <v>0</v>
      </c>
      <c r="ON134" s="61">
        <f t="shared" si="3518"/>
        <v>0</v>
      </c>
      <c r="OO134" s="61">
        <f t="shared" si="3518"/>
        <v>0</v>
      </c>
      <c r="OP134" s="61">
        <f t="shared" ref="OP134" si="3522">OP135+OP136</f>
        <v>0</v>
      </c>
      <c r="OQ134" s="197">
        <f t="shared" si="3518"/>
        <v>0</v>
      </c>
      <c r="OR134" s="61">
        <f t="shared" si="3518"/>
        <v>0</v>
      </c>
      <c r="OS134" s="61">
        <f t="shared" si="3518"/>
        <v>0</v>
      </c>
      <c r="OT134" s="61">
        <f t="shared" ref="OT134" si="3523">OT135+OT136</f>
        <v>0</v>
      </c>
      <c r="OU134" s="86">
        <f t="shared" si="3518"/>
        <v>0</v>
      </c>
      <c r="OV134" s="61">
        <f t="shared" si="3518"/>
        <v>0</v>
      </c>
      <c r="OW134" s="61">
        <f t="shared" si="3518"/>
        <v>0</v>
      </c>
      <c r="OX134" s="61">
        <f t="shared" ref="OX134" si="3524">OX135+OX136</f>
        <v>0</v>
      </c>
      <c r="OY134" s="197">
        <f t="shared" si="3518"/>
        <v>0</v>
      </c>
      <c r="OZ134" s="61">
        <f t="shared" si="3518"/>
        <v>0</v>
      </c>
      <c r="PA134" s="61">
        <f t="shared" si="3518"/>
        <v>0</v>
      </c>
      <c r="PB134" s="61">
        <f t="shared" ref="PB134" si="3525">PB135+PB136</f>
        <v>0</v>
      </c>
      <c r="PC134" s="86">
        <f t="shared" si="3518"/>
        <v>0</v>
      </c>
      <c r="PD134" s="61">
        <f t="shared" si="3518"/>
        <v>0</v>
      </c>
      <c r="PE134" s="61">
        <f t="shared" si="3518"/>
        <v>0</v>
      </c>
      <c r="PF134" s="61">
        <f t="shared" ref="PF134" si="3526">PF135+PF136</f>
        <v>0</v>
      </c>
      <c r="PG134" s="197">
        <f t="shared" si="3518"/>
        <v>0</v>
      </c>
      <c r="PH134" s="61">
        <f t="shared" si="3518"/>
        <v>0</v>
      </c>
      <c r="PI134" s="61">
        <f t="shared" si="3518"/>
        <v>0</v>
      </c>
      <c r="PJ134" s="61">
        <f t="shared" ref="PJ134" si="3527">PJ135+PJ136</f>
        <v>0</v>
      </c>
      <c r="PK134" s="86">
        <f t="shared" si="3518"/>
        <v>0</v>
      </c>
      <c r="PL134" s="61">
        <f t="shared" si="3518"/>
        <v>0</v>
      </c>
      <c r="PM134" s="61">
        <f t="shared" si="3518"/>
        <v>0</v>
      </c>
      <c r="PN134" s="61">
        <f t="shared" ref="PN134" si="3528">PN135+PN136</f>
        <v>0</v>
      </c>
      <c r="PO134" s="197">
        <f t="shared" si="3512"/>
        <v>0</v>
      </c>
      <c r="PP134" s="61">
        <f t="shared" si="3512"/>
        <v>0</v>
      </c>
      <c r="PQ134" s="61">
        <f t="shared" ref="PQ134:PY134" si="3529">PQ135+PQ136</f>
        <v>0</v>
      </c>
      <c r="PR134" s="61">
        <f t="shared" ref="PR134" si="3530">PR135+PR136</f>
        <v>0</v>
      </c>
      <c r="PS134" s="86">
        <f>PS135+PS136</f>
        <v>0</v>
      </c>
      <c r="PT134" s="61">
        <f>PT135+PT136</f>
        <v>0</v>
      </c>
      <c r="PU134" s="61">
        <f>PU135+PU136</f>
        <v>0</v>
      </c>
      <c r="PV134" s="61">
        <f>PV135+PV136</f>
        <v>0</v>
      </c>
      <c r="PW134" s="197">
        <f t="shared" si="3529"/>
        <v>0</v>
      </c>
      <c r="PX134" s="61">
        <f t="shared" si="3529"/>
        <v>0</v>
      </c>
      <c r="PY134" s="61">
        <f t="shared" si="3529"/>
        <v>0</v>
      </c>
      <c r="PZ134" s="61">
        <f t="shared" ref="PZ134" si="3531">PZ135+PZ136</f>
        <v>0</v>
      </c>
      <c r="QA134" s="86">
        <f t="shared" ref="QA134:RP134" si="3532">QA135+QA136</f>
        <v>0</v>
      </c>
      <c r="QB134" s="61">
        <f t="shared" si="3532"/>
        <v>0</v>
      </c>
      <c r="QC134" s="61">
        <f t="shared" si="3532"/>
        <v>0</v>
      </c>
      <c r="QD134" s="61">
        <f t="shared" ref="QD134" si="3533">QD135+QD136</f>
        <v>0</v>
      </c>
      <c r="QE134" s="197">
        <f t="shared" si="3532"/>
        <v>0</v>
      </c>
      <c r="QF134" s="61">
        <f t="shared" si="3532"/>
        <v>0</v>
      </c>
      <c r="QG134" s="61">
        <f t="shared" si="3532"/>
        <v>0</v>
      </c>
      <c r="QH134" s="61">
        <f t="shared" ref="QH134" si="3534">QH135+QH136</f>
        <v>0</v>
      </c>
      <c r="QI134" s="86">
        <f t="shared" si="3532"/>
        <v>0</v>
      </c>
      <c r="QJ134" s="61">
        <f t="shared" si="3532"/>
        <v>0</v>
      </c>
      <c r="QK134" s="61">
        <f t="shared" si="3532"/>
        <v>0</v>
      </c>
      <c r="QL134" s="61">
        <f t="shared" ref="QL134" si="3535">QL135+QL136</f>
        <v>0</v>
      </c>
      <c r="QM134" s="197">
        <f t="shared" si="3532"/>
        <v>0</v>
      </c>
      <c r="QN134" s="61">
        <f t="shared" si="3532"/>
        <v>0</v>
      </c>
      <c r="QO134" s="61">
        <f t="shared" si="3532"/>
        <v>0</v>
      </c>
      <c r="QP134" s="61">
        <f t="shared" ref="QP134" si="3536">QP135+QP136</f>
        <v>0</v>
      </c>
      <c r="QQ134" s="197">
        <f t="shared" si="3532"/>
        <v>0</v>
      </c>
      <c r="QR134" s="61">
        <f t="shared" si="3532"/>
        <v>0</v>
      </c>
      <c r="QS134" s="61">
        <f t="shared" si="3532"/>
        <v>0</v>
      </c>
      <c r="QT134" s="61">
        <f t="shared" ref="QT134" si="3537">QT135+QT136</f>
        <v>0</v>
      </c>
      <c r="QU134" s="197">
        <f t="shared" si="3532"/>
        <v>0</v>
      </c>
      <c r="QV134" s="61">
        <f t="shared" si="3532"/>
        <v>0</v>
      </c>
      <c r="QW134" s="61">
        <f t="shared" si="3532"/>
        <v>0</v>
      </c>
      <c r="QX134" s="61">
        <f t="shared" ref="QX134" si="3538">QX135+QX136</f>
        <v>0</v>
      </c>
      <c r="QY134" s="197">
        <f t="shared" si="3532"/>
        <v>0</v>
      </c>
      <c r="QZ134" s="61">
        <f t="shared" si="3532"/>
        <v>0</v>
      </c>
      <c r="RA134" s="61">
        <f t="shared" si="3532"/>
        <v>0</v>
      </c>
      <c r="RB134" s="61">
        <f t="shared" ref="RB134" si="3539">RB135+RB136</f>
        <v>0</v>
      </c>
      <c r="RC134" s="86">
        <f t="shared" si="3532"/>
        <v>0</v>
      </c>
      <c r="RD134" s="61">
        <f t="shared" si="3532"/>
        <v>0</v>
      </c>
      <c r="RE134" s="61">
        <f t="shared" si="3532"/>
        <v>0</v>
      </c>
      <c r="RF134" s="61">
        <f t="shared" ref="RF134" si="3540">RF135+RF136</f>
        <v>0</v>
      </c>
      <c r="RG134" s="197">
        <f t="shared" si="3532"/>
        <v>0</v>
      </c>
      <c r="RH134" s="61">
        <f t="shared" si="3532"/>
        <v>0</v>
      </c>
      <c r="RI134" s="61">
        <f t="shared" si="3532"/>
        <v>0</v>
      </c>
      <c r="RJ134" s="61">
        <f t="shared" ref="RJ134" si="3541">RJ135+RJ136</f>
        <v>0</v>
      </c>
      <c r="RK134" s="86">
        <f t="shared" si="3532"/>
        <v>0</v>
      </c>
      <c r="RL134" s="61">
        <f t="shared" si="3532"/>
        <v>0</v>
      </c>
      <c r="RM134" s="61">
        <f t="shared" si="3532"/>
        <v>0</v>
      </c>
      <c r="RN134" s="61">
        <f t="shared" ref="RN134" si="3542">RN135+RN136</f>
        <v>0</v>
      </c>
      <c r="RO134" s="360">
        <f t="shared" si="3532"/>
        <v>0</v>
      </c>
      <c r="RP134" s="300">
        <f t="shared" si="3532"/>
        <v>0</v>
      </c>
      <c r="RQ134" s="300">
        <f t="shared" ref="RQ134:TG134" si="3543">RQ135+RQ136</f>
        <v>0</v>
      </c>
      <c r="RR134" s="300">
        <f t="shared" ref="RR134" si="3544">RR135+RR136</f>
        <v>0</v>
      </c>
      <c r="RS134" s="360">
        <f t="shared" si="3543"/>
        <v>0</v>
      </c>
      <c r="RT134" s="300">
        <f t="shared" si="3543"/>
        <v>0</v>
      </c>
      <c r="RU134" s="300">
        <f t="shared" si="3543"/>
        <v>0</v>
      </c>
      <c r="RV134" s="300">
        <f t="shared" ref="RV134" si="3545">RV135+RV136</f>
        <v>0</v>
      </c>
      <c r="RW134" s="61">
        <f t="shared" si="3543"/>
        <v>0</v>
      </c>
      <c r="RX134" s="61">
        <f t="shared" si="3543"/>
        <v>0</v>
      </c>
      <c r="RY134" s="61">
        <f t="shared" si="3543"/>
        <v>0</v>
      </c>
      <c r="RZ134" s="61">
        <f t="shared" ref="RZ134" si="3546">RZ135+RZ136</f>
        <v>0</v>
      </c>
      <c r="SA134" s="86">
        <f t="shared" si="3543"/>
        <v>0</v>
      </c>
      <c r="SB134" s="61">
        <f t="shared" si="3543"/>
        <v>0</v>
      </c>
      <c r="SC134" s="61">
        <f t="shared" si="3543"/>
        <v>0</v>
      </c>
      <c r="SD134" s="61">
        <f t="shared" ref="SD134" si="3547">SD135+SD136</f>
        <v>0</v>
      </c>
      <c r="SE134" s="197">
        <f t="shared" si="3543"/>
        <v>0</v>
      </c>
      <c r="SF134" s="61">
        <f t="shared" si="3543"/>
        <v>0</v>
      </c>
      <c r="SG134" s="61">
        <f t="shared" si="3543"/>
        <v>0</v>
      </c>
      <c r="SH134" s="61">
        <f t="shared" ref="SH134" si="3548">SH135+SH136</f>
        <v>0</v>
      </c>
      <c r="SI134" s="197">
        <f t="shared" si="3543"/>
        <v>0</v>
      </c>
      <c r="SJ134" s="61">
        <f t="shared" si="3543"/>
        <v>0</v>
      </c>
      <c r="SK134" s="61">
        <f t="shared" si="3543"/>
        <v>0</v>
      </c>
      <c r="SL134" s="61">
        <f t="shared" ref="SL134" si="3549">SL135+SL136</f>
        <v>0</v>
      </c>
      <c r="SM134" s="197">
        <f t="shared" si="3543"/>
        <v>0</v>
      </c>
      <c r="SN134" s="61">
        <f t="shared" si="3543"/>
        <v>0</v>
      </c>
      <c r="SO134" s="61">
        <f t="shared" si="3543"/>
        <v>0</v>
      </c>
      <c r="SP134" s="61">
        <f t="shared" ref="SP134" si="3550">SP135+SP136</f>
        <v>0</v>
      </c>
      <c r="SQ134" s="197">
        <f t="shared" si="3543"/>
        <v>0</v>
      </c>
      <c r="SR134" s="61">
        <f t="shared" si="3543"/>
        <v>0</v>
      </c>
      <c r="SS134" s="61">
        <f t="shared" si="3543"/>
        <v>0</v>
      </c>
      <c r="ST134" s="61">
        <f t="shared" ref="ST134" si="3551">ST135+ST136</f>
        <v>0</v>
      </c>
      <c r="SU134" s="197">
        <f t="shared" si="3543"/>
        <v>0</v>
      </c>
      <c r="SV134" s="61">
        <f t="shared" si="3543"/>
        <v>0</v>
      </c>
      <c r="SW134" s="61">
        <f t="shared" si="3543"/>
        <v>0</v>
      </c>
      <c r="SX134" s="61">
        <f t="shared" ref="SX134" si="3552">SX135+SX136</f>
        <v>0</v>
      </c>
      <c r="SY134" s="197">
        <f t="shared" si="3543"/>
        <v>0</v>
      </c>
      <c r="SZ134" s="61">
        <f t="shared" si="3543"/>
        <v>0</v>
      </c>
      <c r="TA134" s="61">
        <f t="shared" si="3543"/>
        <v>0</v>
      </c>
      <c r="TB134" s="197">
        <f t="shared" ref="TB134" si="3553">TB135+TB136</f>
        <v>0</v>
      </c>
      <c r="TC134" s="197">
        <f t="shared" si="3543"/>
        <v>0</v>
      </c>
      <c r="TD134" s="61">
        <f t="shared" si="3543"/>
        <v>0</v>
      </c>
      <c r="TE134" s="61">
        <f t="shared" si="3543"/>
        <v>0</v>
      </c>
      <c r="TF134" s="61">
        <f t="shared" ref="TF134" si="3554">TF135+TF136</f>
        <v>0</v>
      </c>
      <c r="TG134" s="197">
        <f t="shared" si="3543"/>
        <v>0</v>
      </c>
      <c r="TH134" s="61">
        <f t="shared" ref="TH134:TI134" si="3555">TH135+TH136</f>
        <v>0</v>
      </c>
      <c r="TI134" s="61">
        <f t="shared" si="3555"/>
        <v>0</v>
      </c>
      <c r="TJ134" s="87">
        <f t="shared" ref="TJ134:TM134" si="3556">TJ135+TJ136</f>
        <v>0</v>
      </c>
      <c r="TK134" s="197">
        <f t="shared" si="3556"/>
        <v>0</v>
      </c>
      <c r="TL134" s="61">
        <f t="shared" si="3556"/>
        <v>0</v>
      </c>
      <c r="TM134" s="61">
        <f t="shared" si="3556"/>
        <v>0</v>
      </c>
      <c r="TN134" s="87">
        <f t="shared" ref="TN134:TR134" si="3557">TN135+TN136</f>
        <v>0</v>
      </c>
      <c r="TO134" s="197">
        <f t="shared" si="3557"/>
        <v>0</v>
      </c>
      <c r="TP134" s="61">
        <f t="shared" si="3557"/>
        <v>0</v>
      </c>
      <c r="TQ134" s="61">
        <f t="shared" si="3557"/>
        <v>0</v>
      </c>
      <c r="TR134" s="87">
        <f t="shared" si="3557"/>
        <v>0</v>
      </c>
      <c r="TS134" s="278"/>
      <c r="TT134" s="278"/>
      <c r="TU134" s="278"/>
      <c r="TV134" s="278"/>
      <c r="TW134" s="278"/>
      <c r="TX134" s="278"/>
      <c r="TY134" s="278"/>
    </row>
    <row r="135" spans="1:546" outlineLevel="2" x14ac:dyDescent="0.2">
      <c r="A135" s="101" t="s">
        <v>501</v>
      </c>
      <c r="B135" s="102" t="s">
        <v>502</v>
      </c>
      <c r="C135" s="186">
        <f t="shared" ref="C135:C136" si="3558">G135+K135+O135+S135+W135+AA135+AE135+AI135+AM135+AQ135+AU135+AY135+BC135+BG135+BK135+BO135+BS135+BW135+CA135+CE135+CI135+CM135+CQ135+CU135+CY135+DC135+DG135+DK135+DO135+DS135+DW135+EA135+EE135+EI135+EM135+EQ135+EU135+EY135+FC135+FG135+FK135+FO135+FS135+FW135+GA135+GE135+GI135+GM135+GQ135+GU135+GY135+HC135+HG135+HK135+HO135+HS135+HW135+IA135+IE135+II135+IM135+IQ135+IU135+IY135+JC135+JG135+JK135+JO135+JS135+JW135+KA135+KE135+KI135+KM135+KQ135+KU135+KY135+LC135+LG135+LK135+LO135+LS135+LW135+MA135+ME135+MI135+MM135+MQ135+MU135+MY135+NC135+NG135+NK135+NO135+NS135+NW135+OA135+OE135+OI135+OM135+OQ135+OU135+OY135+PC135+PG135+PK135+PO135+PS135+PW135+QA135+QE135+QI135+QM135+QQ135+QU135+QY135+RC135+RG135+RK135+RO135+RS135+RW135+SA135+SE135+SI135+SM135+SQ135+SU135+SY135+TC135+TG135+TK135+TO135</f>
        <v>15050</v>
      </c>
      <c r="D135" s="186">
        <f t="shared" ref="D135:D136" si="3559">H135+L135+P135+T135+X135+AB135+AF135+AJ135+AN135+AR135+AV135+AZ135+BD135+BH135+BL135+BP135+BT135+BX135+CB135+CF135+CJ135+CN135+CR135+CV135+CZ135+DD135+DH135+DL135+DP135+DT135+DX135+EB135+EF135+EJ135+EN135+ER135+EV135+EZ135+FD135+FH135+FL135+FP135+FT135+FX135+GB135+GF135+GJ135+GN135+GR135+GV135+GZ135+HD135+HH135+HL135+HP135+HT135+HX135+IB135+IF135+IJ135+IN135+IR135+IV135+IZ135+JD135+JH135+JL135+JP135+JT135+JX135+KB135+KF135+KJ135+KN135+KR135+KV135+KZ135+LD135+LH135+LL135+LP135+LT135+LX135+MB135+MF135+MJ135+MN135+MR135+MV135+MZ135+ND135+NH135+NL135+NP135+NT135+NX135+OB135+OF135+OJ135+ON135+OR135+OV135+OZ135+PD135+PH135+PL135+PP135+PT135+PX135+QB135+QF135+QJ135+QN135+QR135+QV135+QZ135+RD135+RH135+RL135+RP135+RT135+RX135+SB135+SF135+SJ135+SN135+SR135+SV135+SZ135+TD135+TH135+TL135+TP135</f>
        <v>14600</v>
      </c>
      <c r="E135" s="186">
        <f t="shared" ref="E135:E136" si="3560">I135+M135+Q135+U135+Y135+AC135+AG135+AK135+AO135+AS135+AW135+BA135+BE135+BI135+BM135+BQ135+BU135+BY135+CC135+CG135+CK135+CO135+CS135+CW135+DA135+DE135+DI135+DM135+DQ135+DU135+DY135+EC135+EG135+EK135+EO135+ES135+EW135+FA135+FE135+FI135+FM135+FQ135+FU135+FY135+GC135+GG135+GK135+GO135+GS135+GW135+HA135+HE135+HI135+HM135+HQ135+HU135+HY135+IC135+IG135+IK135+IO135+IS135+IW135+JA135+JE135+JI135+JM135+JQ135+JU135+JY135+KC135+KG135+KK135+KO135+KS135+KW135+LA135+LE135+LI135+LM135+LQ135+LU135+LY135+MC135+MG135+MK135+MO135+MS135+MW135+NA135+NE135+NI135+NM135+NQ135+NU135+NY135+OC135+OG135+OK135+OO135+OS135+OW135+PA135+PE135+PI135+PM135+PQ135+PU135+PY135+QC135+QG135+QK135+QO135+QS135+QW135+RA135+RE135+RI135+RM135+RQ135+RU135+RY135+SC135+SG135+SK135+SO135+SS135+SW135+TA135+TE135+TI135+TM135+TQ135</f>
        <v>14145.4</v>
      </c>
      <c r="F135" s="186">
        <f t="shared" ref="F135:F136" si="3561">J135+N135+R135+V135+Z135+AD135+AH135+AL135+AP135+AT135+AX135+BB135+BF135+BJ135+BN135+BR135+BV135+BZ135+CD135+CH135+CL135+CP135+CT135+CX135+DB135+DF135+DJ135+DN135+DR135+DV135+DZ135+ED135+EH135+EL135+EP135+ET135+EX135+FB135+FF135+FJ135+FN135+FR135+FV135+FZ135+GD135+GH135+GL135+GP135+GT135+GX135+HB135+HF135+HJ135+HN135+HR135+HV135+HZ135+ID135+IH135+IL135+IP135+IT135+IX135+JB135+JF135+JJ135+JN135+JR135+JV135+JZ135+KD135+KH135+KL135+KP135+KT135+KX135+LB135+LF135+LJ135+LN135+LR135+LV135+LZ135+MD135+MH135+ML135+MP135+MT135+MX135+NB135+NF135+NJ135+NN135+NR135+NV135+NZ135+OD135+OH135+OL135+OP135+OT135+OX135+PB135+PF135+PJ135+PN135+PR135+PV135+PZ135+QD135+QH135+QL135+QP135+QT135+QX135+RB135+RF135+RJ135+RN135+RR135+RV135+RZ135+SD135+SH135+SL135+SP135+ST135+SX135+TB135+TF135+TJ135+TN135+TR135</f>
        <v>12650.99</v>
      </c>
      <c r="G135" s="88"/>
      <c r="H135" s="63"/>
      <c r="I135" s="63"/>
      <c r="J135" s="63"/>
      <c r="K135" s="88"/>
      <c r="L135" s="63"/>
      <c r="M135" s="63"/>
      <c r="N135" s="63"/>
      <c r="O135" s="88"/>
      <c r="P135" s="63"/>
      <c r="Q135" s="63"/>
      <c r="R135" s="63"/>
      <c r="S135" s="88"/>
      <c r="T135" s="63"/>
      <c r="U135" s="63"/>
      <c r="V135" s="63"/>
      <c r="W135" s="88"/>
      <c r="X135" s="63"/>
      <c r="Y135" s="63"/>
      <c r="Z135" s="63"/>
      <c r="AA135" s="88"/>
      <c r="AB135" s="63"/>
      <c r="AC135" s="63"/>
      <c r="AD135" s="63"/>
      <c r="AE135" s="88"/>
      <c r="AF135" s="63"/>
      <c r="AG135" s="63"/>
      <c r="AH135" s="63"/>
      <c r="AI135" s="88"/>
      <c r="AJ135" s="63"/>
      <c r="AK135" s="63"/>
      <c r="AL135" s="63"/>
      <c r="AM135" s="88"/>
      <c r="AN135" s="63"/>
      <c r="AO135" s="63"/>
      <c r="AP135" s="63"/>
      <c r="AQ135" s="88"/>
      <c r="AR135" s="63"/>
      <c r="AS135" s="63"/>
      <c r="AT135" s="63"/>
      <c r="AU135" s="88"/>
      <c r="AV135" s="63"/>
      <c r="AW135" s="63"/>
      <c r="AX135" s="63"/>
      <c r="AY135" s="88"/>
      <c r="AZ135" s="63"/>
      <c r="BA135" s="63"/>
      <c r="BB135" s="63"/>
      <c r="BC135" s="88"/>
      <c r="BD135" s="63"/>
      <c r="BE135" s="63"/>
      <c r="BF135" s="63"/>
      <c r="BG135" s="88"/>
      <c r="BH135" s="63"/>
      <c r="BI135" s="63"/>
      <c r="BJ135" s="63"/>
      <c r="BK135" s="88"/>
      <c r="BL135" s="63"/>
      <c r="BM135" s="63"/>
      <c r="BN135" s="63"/>
      <c r="BO135" s="88"/>
      <c r="BP135" s="63"/>
      <c r="BQ135" s="63"/>
      <c r="BR135" s="63"/>
      <c r="BS135" s="88"/>
      <c r="BT135" s="63"/>
      <c r="BU135" s="63"/>
      <c r="BV135" s="63"/>
      <c r="BW135" s="88"/>
      <c r="BX135" s="63"/>
      <c r="BY135" s="63"/>
      <c r="BZ135" s="63"/>
      <c r="CA135" s="88"/>
      <c r="CB135" s="63"/>
      <c r="CC135" s="63"/>
      <c r="CD135" s="63"/>
      <c r="CE135" s="88"/>
      <c r="CF135" s="63"/>
      <c r="CG135" s="63"/>
      <c r="CH135" s="63"/>
      <c r="CI135" s="88"/>
      <c r="CJ135" s="63"/>
      <c r="CK135" s="63"/>
      <c r="CL135" s="63"/>
      <c r="CM135" s="88"/>
      <c r="CN135" s="63"/>
      <c r="CO135" s="63"/>
      <c r="CP135" s="63"/>
      <c r="CQ135" s="88"/>
      <c r="CR135" s="63"/>
      <c r="CS135" s="63"/>
      <c r="CT135" s="63"/>
      <c r="CU135" s="88"/>
      <c r="CV135" s="63"/>
      <c r="CW135" s="63"/>
      <c r="CX135" s="63"/>
      <c r="CY135" s="88"/>
      <c r="CZ135" s="63"/>
      <c r="DA135" s="63"/>
      <c r="DB135" s="63"/>
      <c r="DC135" s="88"/>
      <c r="DD135" s="63"/>
      <c r="DE135" s="63"/>
      <c r="DF135" s="63"/>
      <c r="DG135" s="88"/>
      <c r="DH135" s="63"/>
      <c r="DI135" s="63"/>
      <c r="DJ135" s="63"/>
      <c r="DK135" s="88"/>
      <c r="DL135" s="63"/>
      <c r="DM135" s="63"/>
      <c r="DN135" s="63"/>
      <c r="DO135" s="88"/>
      <c r="DP135" s="63"/>
      <c r="DQ135" s="63"/>
      <c r="DR135" s="63"/>
      <c r="DS135" s="88"/>
      <c r="DT135" s="63"/>
      <c r="DU135" s="63"/>
      <c r="DV135" s="63"/>
      <c r="DW135" s="88"/>
      <c r="DX135" s="63"/>
      <c r="DY135" s="63"/>
      <c r="DZ135" s="63"/>
      <c r="EA135" s="88"/>
      <c r="EB135" s="63"/>
      <c r="EC135" s="63"/>
      <c r="ED135" s="63"/>
      <c r="EE135" s="88"/>
      <c r="EF135" s="63"/>
      <c r="EG135" s="63"/>
      <c r="EH135" s="63"/>
      <c r="EI135" s="88"/>
      <c r="EJ135" s="121"/>
      <c r="EK135" s="121"/>
      <c r="EL135" s="121"/>
      <c r="EM135" s="88"/>
      <c r="EN135" s="63"/>
      <c r="EO135" s="63"/>
      <c r="EP135" s="63"/>
      <c r="EQ135" s="88"/>
      <c r="ER135" s="63"/>
      <c r="ES135" s="63"/>
      <c r="ET135" s="63"/>
      <c r="EU135" s="88"/>
      <c r="EV135" s="63"/>
      <c r="EW135" s="63"/>
      <c r="EX135" s="63"/>
      <c r="EY135" s="88"/>
      <c r="EZ135" s="63"/>
      <c r="FA135" s="63"/>
      <c r="FB135" s="63"/>
      <c r="FC135" s="88"/>
      <c r="FD135" s="63"/>
      <c r="FE135" s="63"/>
      <c r="FF135" s="63"/>
      <c r="FG135" s="88"/>
      <c r="FH135" s="63"/>
      <c r="FI135" s="63"/>
      <c r="FJ135" s="63"/>
      <c r="FK135" s="88"/>
      <c r="FL135" s="63"/>
      <c r="FM135" s="63"/>
      <c r="FN135" s="63"/>
      <c r="FO135" s="88"/>
      <c r="FP135" s="63"/>
      <c r="FQ135" s="63"/>
      <c r="FR135" s="63"/>
      <c r="FS135" s="198"/>
      <c r="FT135" s="63"/>
      <c r="FU135" s="63"/>
      <c r="FV135" s="187"/>
      <c r="FW135" s="88"/>
      <c r="FX135" s="63"/>
      <c r="FY135" s="63"/>
      <c r="FZ135" s="187"/>
      <c r="GA135" s="88"/>
      <c r="GB135" s="63"/>
      <c r="GC135" s="63"/>
      <c r="GD135" s="187"/>
      <c r="GE135" s="88"/>
      <c r="GF135" s="63"/>
      <c r="GG135" s="63"/>
      <c r="GH135" s="187"/>
      <c r="GI135" s="117"/>
      <c r="GJ135" s="63"/>
      <c r="GK135" s="63"/>
      <c r="GL135" s="187"/>
      <c r="GM135" s="88"/>
      <c r="GN135" s="63"/>
      <c r="GO135" s="63"/>
      <c r="GP135" s="63"/>
      <c r="GQ135" s="88"/>
      <c r="GR135" s="63"/>
      <c r="GS135" s="63"/>
      <c r="GT135" s="63"/>
      <c r="GU135" s="88">
        <v>2000</v>
      </c>
      <c r="GV135" s="63">
        <v>2000</v>
      </c>
      <c r="GW135" s="63">
        <v>1781.29</v>
      </c>
      <c r="GX135" s="63">
        <f>1653.73+7</f>
        <v>1660.73</v>
      </c>
      <c r="GY135" s="88">
        <v>4000</v>
      </c>
      <c r="GZ135" s="63">
        <v>4000</v>
      </c>
      <c r="HA135" s="63">
        <v>4052.37</v>
      </c>
      <c r="HB135" s="63">
        <v>3838.86</v>
      </c>
      <c r="HC135" s="88">
        <v>2000</v>
      </c>
      <c r="HD135" s="63">
        <v>1770</v>
      </c>
      <c r="HE135" s="63">
        <v>1983.27</v>
      </c>
      <c r="HF135" s="63">
        <v>1775</v>
      </c>
      <c r="HG135" s="88">
        <v>1050</v>
      </c>
      <c r="HH135" s="63">
        <v>1030</v>
      </c>
      <c r="HI135" s="63">
        <v>846.5</v>
      </c>
      <c r="HJ135" s="63">
        <v>702.99</v>
      </c>
      <c r="HK135" s="88">
        <v>3800</v>
      </c>
      <c r="HL135" s="63">
        <v>3800</v>
      </c>
      <c r="HM135" s="63">
        <v>4356.71</v>
      </c>
      <c r="HN135" s="63">
        <v>3540.74</v>
      </c>
      <c r="HO135" s="88">
        <v>2000</v>
      </c>
      <c r="HP135" s="63">
        <v>2000</v>
      </c>
      <c r="HQ135" s="63">
        <v>1125.26</v>
      </c>
      <c r="HR135" s="63">
        <f>1118.67+14</f>
        <v>1132.67</v>
      </c>
      <c r="HS135" s="88"/>
      <c r="HT135" s="63"/>
      <c r="HU135" s="63"/>
      <c r="HV135" s="63"/>
      <c r="HW135" s="88"/>
      <c r="HX135" s="63"/>
      <c r="HY135" s="63"/>
      <c r="HZ135" s="63"/>
      <c r="IA135" s="88"/>
      <c r="IB135" s="63"/>
      <c r="IC135" s="63"/>
      <c r="ID135" s="63"/>
      <c r="IE135" s="88"/>
      <c r="IF135" s="63"/>
      <c r="IG135" s="63"/>
      <c r="IH135" s="63"/>
      <c r="II135" s="88"/>
      <c r="IJ135" s="63"/>
      <c r="IK135" s="63"/>
      <c r="IL135" s="63"/>
      <c r="IM135" s="88"/>
      <c r="IN135" s="63"/>
      <c r="IO135" s="63"/>
      <c r="IP135" s="63"/>
      <c r="IQ135" s="88"/>
      <c r="IR135" s="63"/>
      <c r="IS135" s="63"/>
      <c r="IT135" s="63"/>
      <c r="IU135" s="88"/>
      <c r="IV135" s="63"/>
      <c r="IW135" s="63"/>
      <c r="IX135" s="63"/>
      <c r="IY135" s="88"/>
      <c r="IZ135" s="63"/>
      <c r="JA135" s="63"/>
      <c r="JB135" s="63"/>
      <c r="JC135" s="88"/>
      <c r="JD135" s="63"/>
      <c r="JE135" s="63"/>
      <c r="JF135" s="63"/>
      <c r="JG135" s="88"/>
      <c r="JH135" s="63"/>
      <c r="JI135" s="63"/>
      <c r="JJ135" s="63"/>
      <c r="JK135" s="88"/>
      <c r="JL135" s="63"/>
      <c r="JM135" s="63"/>
      <c r="JN135" s="63"/>
      <c r="JO135" s="88"/>
      <c r="JP135" s="63"/>
      <c r="JQ135" s="63"/>
      <c r="JR135" s="63"/>
      <c r="JS135" s="88"/>
      <c r="JT135" s="63"/>
      <c r="JU135" s="63"/>
      <c r="JV135" s="63"/>
      <c r="JW135" s="63"/>
      <c r="JX135" s="63"/>
      <c r="JY135" s="63"/>
      <c r="JZ135" s="63"/>
      <c r="KA135" s="88"/>
      <c r="KB135" s="63"/>
      <c r="KC135" s="63"/>
      <c r="KD135" s="187"/>
      <c r="KE135" s="88"/>
      <c r="KF135" s="63"/>
      <c r="KG135" s="63"/>
      <c r="KH135" s="187"/>
      <c r="KI135" s="88"/>
      <c r="KJ135" s="63"/>
      <c r="KK135" s="63"/>
      <c r="KL135" s="187"/>
      <c r="KM135" s="88"/>
      <c r="KN135" s="63"/>
      <c r="KO135" s="63"/>
      <c r="KP135" s="187"/>
      <c r="KQ135" s="88"/>
      <c r="KR135" s="63"/>
      <c r="KS135" s="63"/>
      <c r="KT135" s="187"/>
      <c r="KU135" s="88"/>
      <c r="KV135" s="63"/>
      <c r="KW135" s="63"/>
      <c r="KX135" s="187"/>
      <c r="KY135" s="88"/>
      <c r="KZ135" s="63"/>
      <c r="LA135" s="63"/>
      <c r="LB135" s="187"/>
      <c r="LC135" s="88"/>
      <c r="LD135" s="63"/>
      <c r="LE135" s="63"/>
      <c r="LF135" s="187"/>
      <c r="LG135" s="88">
        <v>200</v>
      </c>
      <c r="LH135" s="63"/>
      <c r="LI135" s="63"/>
      <c r="LJ135" s="187"/>
      <c r="LK135" s="88"/>
      <c r="LL135" s="63"/>
      <c r="LM135" s="63"/>
      <c r="LN135" s="187"/>
      <c r="LO135" s="88"/>
      <c r="LP135" s="63"/>
      <c r="LQ135" s="63"/>
      <c r="LR135" s="187"/>
      <c r="LS135" s="88"/>
      <c r="LT135" s="63"/>
      <c r="LU135" s="63"/>
      <c r="LV135" s="187"/>
      <c r="LW135" s="88"/>
      <c r="LX135" s="63"/>
      <c r="LY135" s="63"/>
      <c r="LZ135" s="187"/>
      <c r="MA135" s="88"/>
      <c r="MB135" s="63"/>
      <c r="MC135" s="63"/>
      <c r="MD135" s="187"/>
      <c r="ME135" s="88"/>
      <c r="MF135" s="63"/>
      <c r="MG135" s="63"/>
      <c r="MH135" s="187"/>
      <c r="MI135" s="88"/>
      <c r="MJ135" s="63"/>
      <c r="MK135" s="63"/>
      <c r="ML135" s="187"/>
      <c r="MM135" s="88"/>
      <c r="MN135" s="63"/>
      <c r="MO135" s="63"/>
      <c r="MP135" s="187"/>
      <c r="MQ135" s="88"/>
      <c r="MR135" s="63"/>
      <c r="MS135" s="63"/>
      <c r="MT135" s="187"/>
      <c r="MU135" s="88"/>
      <c r="MV135" s="63"/>
      <c r="MW135" s="63"/>
      <c r="MX135" s="187"/>
      <c r="MY135" s="88"/>
      <c r="MZ135" s="63"/>
      <c r="NA135" s="63"/>
      <c r="NB135" s="187"/>
      <c r="NC135" s="88"/>
      <c r="ND135" s="63"/>
      <c r="NE135" s="63"/>
      <c r="NF135" s="187"/>
      <c r="NG135" s="88"/>
      <c r="NH135" s="63"/>
      <c r="NI135" s="63"/>
      <c r="NJ135" s="187"/>
      <c r="NK135" s="88"/>
      <c r="NL135" s="63"/>
      <c r="NM135" s="63"/>
      <c r="NN135" s="187"/>
      <c r="NO135" s="88"/>
      <c r="NP135" s="63"/>
      <c r="NQ135" s="63"/>
      <c r="NR135" s="187"/>
      <c r="NS135" s="88"/>
      <c r="NT135" s="63"/>
      <c r="NU135" s="63"/>
      <c r="NV135" s="187"/>
      <c r="NW135" s="88"/>
      <c r="NX135" s="63"/>
      <c r="NY135" s="63"/>
      <c r="NZ135" s="187"/>
      <c r="OA135" s="88"/>
      <c r="OB135" s="63"/>
      <c r="OC135" s="63"/>
      <c r="OD135" s="63"/>
      <c r="OE135" s="88"/>
      <c r="OF135" s="63"/>
      <c r="OG135" s="63"/>
      <c r="OH135" s="63"/>
      <c r="OI135" s="88"/>
      <c r="OJ135" s="63"/>
      <c r="OK135" s="63"/>
      <c r="OL135" s="63"/>
      <c r="OM135" s="88"/>
      <c r="ON135" s="63"/>
      <c r="OO135" s="63"/>
      <c r="OP135" s="63"/>
      <c r="OQ135" s="198"/>
      <c r="OR135" s="63"/>
      <c r="OS135" s="63"/>
      <c r="OT135" s="63"/>
      <c r="OU135" s="88"/>
      <c r="OV135" s="63"/>
      <c r="OW135" s="63"/>
      <c r="OX135" s="63"/>
      <c r="OY135" s="198"/>
      <c r="OZ135" s="63"/>
      <c r="PA135" s="63"/>
      <c r="PB135" s="63"/>
      <c r="PC135" s="88"/>
      <c r="PD135" s="63"/>
      <c r="PE135" s="63"/>
      <c r="PF135" s="63"/>
      <c r="PG135" s="198"/>
      <c r="PH135" s="63"/>
      <c r="PI135" s="63"/>
      <c r="PJ135" s="63"/>
      <c r="PK135" s="88"/>
      <c r="PL135" s="63"/>
      <c r="PM135" s="63"/>
      <c r="PN135" s="63"/>
      <c r="PO135" s="198"/>
      <c r="PP135" s="63"/>
      <c r="PQ135" s="63"/>
      <c r="PR135" s="63"/>
      <c r="PS135" s="88"/>
      <c r="PT135" s="63"/>
      <c r="PU135" s="63"/>
      <c r="PV135" s="63"/>
      <c r="PW135" s="198"/>
      <c r="PX135" s="63"/>
      <c r="PY135" s="63"/>
      <c r="PZ135" s="63"/>
      <c r="QA135" s="88"/>
      <c r="QB135" s="63"/>
      <c r="QC135" s="63"/>
      <c r="QD135" s="63"/>
      <c r="QE135" s="198"/>
      <c r="QF135" s="63"/>
      <c r="QG135" s="63"/>
      <c r="QH135" s="63"/>
      <c r="QI135" s="88"/>
      <c r="QJ135" s="63"/>
      <c r="QK135" s="63"/>
      <c r="QL135" s="63"/>
      <c r="QM135" s="198"/>
      <c r="QN135" s="63"/>
      <c r="QO135" s="63"/>
      <c r="QP135" s="63"/>
      <c r="QQ135" s="198"/>
      <c r="QR135" s="63"/>
      <c r="QS135" s="63"/>
      <c r="QT135" s="63"/>
      <c r="QU135" s="198"/>
      <c r="QV135" s="63"/>
      <c r="QW135" s="63"/>
      <c r="QX135" s="63"/>
      <c r="QY135" s="198"/>
      <c r="QZ135" s="63"/>
      <c r="RA135" s="63"/>
      <c r="RB135" s="63"/>
      <c r="RC135" s="88"/>
      <c r="RD135" s="63"/>
      <c r="RE135" s="63"/>
      <c r="RF135" s="63"/>
      <c r="RG135" s="198"/>
      <c r="RH135" s="63"/>
      <c r="RI135" s="63"/>
      <c r="RJ135" s="63"/>
      <c r="RK135" s="88"/>
      <c r="RL135" s="63"/>
      <c r="RM135" s="63"/>
      <c r="RN135" s="63"/>
      <c r="RO135" s="198"/>
      <c r="RP135" s="63"/>
      <c r="RQ135" s="63"/>
      <c r="RR135" s="63"/>
      <c r="RS135" s="198"/>
      <c r="RT135" s="63"/>
      <c r="RU135" s="63"/>
      <c r="RV135" s="63"/>
      <c r="RW135" s="63"/>
      <c r="RX135" s="63"/>
      <c r="RY135" s="63"/>
      <c r="RZ135" s="63"/>
      <c r="SA135" s="88"/>
      <c r="SB135" s="63"/>
      <c r="SC135" s="63"/>
      <c r="SD135" s="63"/>
      <c r="SE135" s="198"/>
      <c r="SF135" s="63"/>
      <c r="SG135" s="63"/>
      <c r="SH135" s="63"/>
      <c r="SI135" s="198"/>
      <c r="SJ135" s="63"/>
      <c r="SK135" s="63"/>
      <c r="SL135" s="63"/>
      <c r="SM135" s="198"/>
      <c r="SN135" s="63"/>
      <c r="SO135" s="63"/>
      <c r="SP135" s="63"/>
      <c r="SQ135" s="198"/>
      <c r="SR135" s="63"/>
      <c r="SS135" s="63"/>
      <c r="ST135" s="63"/>
      <c r="SU135" s="198"/>
      <c r="SV135" s="63"/>
      <c r="SW135" s="63"/>
      <c r="SX135" s="63"/>
      <c r="SY135" s="198"/>
      <c r="SZ135" s="63"/>
      <c r="TA135" s="63"/>
      <c r="TB135" s="198"/>
      <c r="TC135" s="198"/>
      <c r="TD135" s="63"/>
      <c r="TE135" s="63"/>
      <c r="TF135" s="63"/>
      <c r="TG135" s="198"/>
      <c r="TH135" s="63"/>
      <c r="TI135" s="63"/>
      <c r="TJ135" s="89"/>
      <c r="TK135" s="198"/>
      <c r="TL135" s="63"/>
      <c r="TM135" s="63"/>
      <c r="TN135" s="89"/>
      <c r="TO135" s="198"/>
      <c r="TP135" s="63"/>
      <c r="TQ135" s="63"/>
      <c r="TR135" s="89"/>
      <c r="TS135" s="267"/>
      <c r="TT135" s="267"/>
      <c r="TU135" s="267"/>
      <c r="TV135" s="267"/>
      <c r="TW135" s="267"/>
      <c r="TX135" s="267"/>
      <c r="TY135" s="267"/>
      <c r="TZ135" s="240"/>
    </row>
    <row r="136" spans="1:546" outlineLevel="2" x14ac:dyDescent="0.2">
      <c r="A136" s="101" t="s">
        <v>503</v>
      </c>
      <c r="B136" s="102" t="s">
        <v>504</v>
      </c>
      <c r="C136" s="186">
        <f t="shared" si="3558"/>
        <v>0</v>
      </c>
      <c r="D136" s="186">
        <f t="shared" si="3559"/>
        <v>0</v>
      </c>
      <c r="E136" s="186">
        <f t="shared" si="3560"/>
        <v>384.24</v>
      </c>
      <c r="F136" s="186">
        <f t="shared" si="3561"/>
        <v>944.77</v>
      </c>
      <c r="G136" s="88"/>
      <c r="H136" s="63"/>
      <c r="I136" s="63"/>
      <c r="J136" s="63"/>
      <c r="K136" s="88"/>
      <c r="L136" s="63"/>
      <c r="M136" s="63"/>
      <c r="N136" s="63"/>
      <c r="O136" s="88"/>
      <c r="P136" s="63"/>
      <c r="Q136" s="63"/>
      <c r="R136" s="63"/>
      <c r="S136" s="88"/>
      <c r="T136" s="63"/>
      <c r="U136" s="63"/>
      <c r="V136" s="63"/>
      <c r="W136" s="88"/>
      <c r="X136" s="63"/>
      <c r="Y136" s="63"/>
      <c r="Z136" s="63"/>
      <c r="AA136" s="88"/>
      <c r="AB136" s="63"/>
      <c r="AC136" s="63"/>
      <c r="AD136" s="63"/>
      <c r="AE136" s="88"/>
      <c r="AF136" s="63"/>
      <c r="AG136" s="63"/>
      <c r="AH136" s="63"/>
      <c r="AI136" s="88"/>
      <c r="AJ136" s="63"/>
      <c r="AK136" s="63"/>
      <c r="AL136" s="63"/>
      <c r="AM136" s="88"/>
      <c r="AN136" s="63"/>
      <c r="AO136" s="63"/>
      <c r="AP136" s="63"/>
      <c r="AQ136" s="88"/>
      <c r="AR136" s="63"/>
      <c r="AS136" s="63"/>
      <c r="AT136" s="63"/>
      <c r="AU136" s="88"/>
      <c r="AV136" s="63"/>
      <c r="AW136" s="63"/>
      <c r="AX136" s="63"/>
      <c r="AY136" s="88"/>
      <c r="AZ136" s="63"/>
      <c r="BA136" s="63"/>
      <c r="BB136" s="63"/>
      <c r="BC136" s="88"/>
      <c r="BD136" s="63"/>
      <c r="BE136" s="63"/>
      <c r="BF136" s="63"/>
      <c r="BG136" s="88"/>
      <c r="BH136" s="63"/>
      <c r="BI136" s="63"/>
      <c r="BJ136" s="63"/>
      <c r="BK136" s="88"/>
      <c r="BL136" s="63"/>
      <c r="BM136" s="63"/>
      <c r="BN136" s="63"/>
      <c r="BO136" s="88"/>
      <c r="BP136" s="63"/>
      <c r="BQ136" s="63"/>
      <c r="BR136" s="63"/>
      <c r="BS136" s="88"/>
      <c r="BT136" s="63"/>
      <c r="BU136" s="63"/>
      <c r="BV136" s="63"/>
      <c r="BW136" s="88"/>
      <c r="BX136" s="63"/>
      <c r="BY136" s="63"/>
      <c r="BZ136" s="63"/>
      <c r="CA136" s="88"/>
      <c r="CB136" s="63"/>
      <c r="CC136" s="63"/>
      <c r="CD136" s="63"/>
      <c r="CE136" s="88"/>
      <c r="CF136" s="63"/>
      <c r="CG136" s="63"/>
      <c r="CH136" s="63"/>
      <c r="CI136" s="88"/>
      <c r="CJ136" s="63"/>
      <c r="CK136" s="63"/>
      <c r="CL136" s="63"/>
      <c r="CM136" s="88"/>
      <c r="CN136" s="63"/>
      <c r="CO136" s="63"/>
      <c r="CP136" s="63"/>
      <c r="CQ136" s="88"/>
      <c r="CR136" s="63"/>
      <c r="CS136" s="63"/>
      <c r="CT136" s="63"/>
      <c r="CU136" s="88"/>
      <c r="CV136" s="63"/>
      <c r="CW136" s="63"/>
      <c r="CX136" s="63"/>
      <c r="CY136" s="88"/>
      <c r="CZ136" s="63"/>
      <c r="DA136" s="63"/>
      <c r="DB136" s="63"/>
      <c r="DC136" s="88"/>
      <c r="DD136" s="63"/>
      <c r="DE136" s="63"/>
      <c r="DF136" s="63"/>
      <c r="DG136" s="88"/>
      <c r="DH136" s="63"/>
      <c r="DI136" s="63"/>
      <c r="DJ136" s="63"/>
      <c r="DK136" s="88"/>
      <c r="DL136" s="63"/>
      <c r="DM136" s="63"/>
      <c r="DN136" s="63"/>
      <c r="DO136" s="88"/>
      <c r="DP136" s="63"/>
      <c r="DQ136" s="63"/>
      <c r="DR136" s="63"/>
      <c r="DS136" s="88"/>
      <c r="DT136" s="63"/>
      <c r="DU136" s="63"/>
      <c r="DV136" s="63"/>
      <c r="DW136" s="88"/>
      <c r="DX136" s="63"/>
      <c r="DY136" s="63"/>
      <c r="DZ136" s="63"/>
      <c r="EA136" s="88"/>
      <c r="EB136" s="63"/>
      <c r="EC136" s="63"/>
      <c r="ED136" s="63"/>
      <c r="EE136" s="88"/>
      <c r="EF136" s="63"/>
      <c r="EG136" s="63"/>
      <c r="EH136" s="63"/>
      <c r="EI136" s="88"/>
      <c r="EJ136" s="63"/>
      <c r="EK136" s="63"/>
      <c r="EL136" s="63"/>
      <c r="EM136" s="88"/>
      <c r="EN136" s="63"/>
      <c r="EO136" s="63"/>
      <c r="EP136" s="63"/>
      <c r="EQ136" s="88"/>
      <c r="ER136" s="63"/>
      <c r="ES136" s="63"/>
      <c r="ET136" s="63"/>
      <c r="EU136" s="88"/>
      <c r="EV136" s="63"/>
      <c r="EW136" s="63"/>
      <c r="EX136" s="63"/>
      <c r="EY136" s="88"/>
      <c r="EZ136" s="63"/>
      <c r="FA136" s="63"/>
      <c r="FB136" s="63"/>
      <c r="FC136" s="88"/>
      <c r="FD136" s="63"/>
      <c r="FE136" s="63"/>
      <c r="FF136" s="63"/>
      <c r="FG136" s="88"/>
      <c r="FH136" s="63"/>
      <c r="FI136" s="63"/>
      <c r="FJ136" s="63"/>
      <c r="FK136" s="88"/>
      <c r="FL136" s="63"/>
      <c r="FM136" s="63"/>
      <c r="FN136" s="63"/>
      <c r="FO136" s="88"/>
      <c r="FP136" s="63"/>
      <c r="FQ136" s="63"/>
      <c r="FR136" s="63"/>
      <c r="FS136" s="198"/>
      <c r="FT136" s="63"/>
      <c r="FU136" s="63"/>
      <c r="FV136" s="187"/>
      <c r="FW136" s="88"/>
      <c r="FX136" s="63"/>
      <c r="FY136" s="63"/>
      <c r="FZ136" s="187"/>
      <c r="GA136" s="88"/>
      <c r="GB136" s="63"/>
      <c r="GC136" s="63"/>
      <c r="GD136" s="187"/>
      <c r="GE136" s="88"/>
      <c r="GF136" s="63"/>
      <c r="GG136" s="63"/>
      <c r="GH136" s="187"/>
      <c r="GI136" s="117"/>
      <c r="GJ136" s="63"/>
      <c r="GK136" s="63"/>
      <c r="GL136" s="187"/>
      <c r="GM136" s="88"/>
      <c r="GN136" s="63"/>
      <c r="GO136" s="63"/>
      <c r="GP136" s="63"/>
      <c r="GQ136" s="88"/>
      <c r="GR136" s="63"/>
      <c r="GS136" s="63"/>
      <c r="GT136" s="63"/>
      <c r="GU136" s="88"/>
      <c r="GV136" s="63"/>
      <c r="GW136" s="63">
        <v>274.27</v>
      </c>
      <c r="GX136" s="63">
        <v>274.27</v>
      </c>
      <c r="GY136" s="88"/>
      <c r="GZ136" s="63"/>
      <c r="HA136" s="63"/>
      <c r="HB136" s="63"/>
      <c r="HC136" s="88"/>
      <c r="HD136" s="63"/>
      <c r="HE136" s="63">
        <v>109.97</v>
      </c>
      <c r="HF136" s="63">
        <v>109.97</v>
      </c>
      <c r="HG136" s="88"/>
      <c r="HH136" s="63"/>
      <c r="HI136" s="63"/>
      <c r="HJ136" s="63"/>
      <c r="HK136" s="88"/>
      <c r="HL136" s="63"/>
      <c r="HM136" s="63"/>
      <c r="HN136" s="63">
        <v>560.53</v>
      </c>
      <c r="HO136" s="88"/>
      <c r="HP136" s="63"/>
      <c r="HQ136" s="63"/>
      <c r="HR136" s="63"/>
      <c r="HS136" s="88"/>
      <c r="HT136" s="63"/>
      <c r="HU136" s="63"/>
      <c r="HV136" s="63"/>
      <c r="HW136" s="88"/>
      <c r="HX136" s="63"/>
      <c r="HY136" s="63"/>
      <c r="HZ136" s="63"/>
      <c r="IA136" s="88"/>
      <c r="IB136" s="63"/>
      <c r="IC136" s="63"/>
      <c r="ID136" s="63"/>
      <c r="IE136" s="88"/>
      <c r="IF136" s="63"/>
      <c r="IG136" s="63"/>
      <c r="IH136" s="63"/>
      <c r="II136" s="88"/>
      <c r="IJ136" s="63"/>
      <c r="IK136" s="63"/>
      <c r="IL136" s="63"/>
      <c r="IM136" s="88"/>
      <c r="IN136" s="63"/>
      <c r="IO136" s="63"/>
      <c r="IP136" s="63"/>
      <c r="IQ136" s="88"/>
      <c r="IR136" s="63"/>
      <c r="IS136" s="63"/>
      <c r="IT136" s="63"/>
      <c r="IU136" s="88"/>
      <c r="IV136" s="63"/>
      <c r="IW136" s="63"/>
      <c r="IX136" s="63"/>
      <c r="IY136" s="88"/>
      <c r="IZ136" s="63"/>
      <c r="JA136" s="63"/>
      <c r="JB136" s="63"/>
      <c r="JC136" s="88"/>
      <c r="JD136" s="63"/>
      <c r="JE136" s="63"/>
      <c r="JF136" s="63"/>
      <c r="JG136" s="88"/>
      <c r="JH136" s="63"/>
      <c r="JI136" s="63"/>
      <c r="JJ136" s="63"/>
      <c r="JK136" s="88"/>
      <c r="JL136" s="63"/>
      <c r="JM136" s="63"/>
      <c r="JN136" s="63"/>
      <c r="JO136" s="88"/>
      <c r="JP136" s="63"/>
      <c r="JQ136" s="63"/>
      <c r="JR136" s="63"/>
      <c r="JS136" s="88"/>
      <c r="JT136" s="63"/>
      <c r="JU136" s="63"/>
      <c r="JV136" s="63"/>
      <c r="JW136" s="63"/>
      <c r="JX136" s="63"/>
      <c r="JY136" s="63"/>
      <c r="JZ136" s="63"/>
      <c r="KA136" s="88"/>
      <c r="KB136" s="63"/>
      <c r="KC136" s="63"/>
      <c r="KD136" s="187"/>
      <c r="KE136" s="88"/>
      <c r="KF136" s="63"/>
      <c r="KG136" s="63"/>
      <c r="KH136" s="187"/>
      <c r="KI136" s="88"/>
      <c r="KJ136" s="63"/>
      <c r="KK136" s="63"/>
      <c r="KL136" s="187"/>
      <c r="KM136" s="88"/>
      <c r="KN136" s="63"/>
      <c r="KO136" s="63"/>
      <c r="KP136" s="187"/>
      <c r="KQ136" s="88"/>
      <c r="KR136" s="63"/>
      <c r="KS136" s="63"/>
      <c r="KT136" s="187"/>
      <c r="KU136" s="88"/>
      <c r="KV136" s="63"/>
      <c r="KW136" s="63"/>
      <c r="KX136" s="187"/>
      <c r="KY136" s="88"/>
      <c r="KZ136" s="63"/>
      <c r="LA136" s="63"/>
      <c r="LB136" s="187"/>
      <c r="LC136" s="88"/>
      <c r="LD136" s="63"/>
      <c r="LE136" s="63"/>
      <c r="LF136" s="187"/>
      <c r="LG136" s="88"/>
      <c r="LH136" s="63"/>
      <c r="LI136" s="63"/>
      <c r="LJ136" s="187"/>
      <c r="LK136" s="88"/>
      <c r="LL136" s="63"/>
      <c r="LM136" s="63"/>
      <c r="LN136" s="187"/>
      <c r="LO136" s="88"/>
      <c r="LP136" s="63"/>
      <c r="LQ136" s="63"/>
      <c r="LR136" s="187"/>
      <c r="LS136" s="88"/>
      <c r="LT136" s="63"/>
      <c r="LU136" s="63"/>
      <c r="LV136" s="187"/>
      <c r="LW136" s="88"/>
      <c r="LX136" s="63"/>
      <c r="LY136" s="63"/>
      <c r="LZ136" s="187"/>
      <c r="MA136" s="88"/>
      <c r="MB136" s="63"/>
      <c r="MC136" s="63"/>
      <c r="MD136" s="187"/>
      <c r="ME136" s="88"/>
      <c r="MF136" s="63"/>
      <c r="MG136" s="63"/>
      <c r="MH136" s="187"/>
      <c r="MI136" s="88"/>
      <c r="MJ136" s="63"/>
      <c r="MK136" s="63"/>
      <c r="ML136" s="187"/>
      <c r="MM136" s="88"/>
      <c r="MN136" s="63"/>
      <c r="MO136" s="63"/>
      <c r="MP136" s="187"/>
      <c r="MQ136" s="88"/>
      <c r="MR136" s="63"/>
      <c r="MS136" s="63"/>
      <c r="MT136" s="187"/>
      <c r="MU136" s="88"/>
      <c r="MV136" s="63"/>
      <c r="MW136" s="63"/>
      <c r="MX136" s="187"/>
      <c r="MY136" s="88"/>
      <c r="MZ136" s="63"/>
      <c r="NA136" s="63"/>
      <c r="NB136" s="187"/>
      <c r="NC136" s="88"/>
      <c r="ND136" s="63"/>
      <c r="NE136" s="63"/>
      <c r="NF136" s="187"/>
      <c r="NG136" s="88"/>
      <c r="NH136" s="63"/>
      <c r="NI136" s="63"/>
      <c r="NJ136" s="187"/>
      <c r="NK136" s="88"/>
      <c r="NL136" s="63"/>
      <c r="NM136" s="63"/>
      <c r="NN136" s="187"/>
      <c r="NO136" s="88"/>
      <c r="NP136" s="63"/>
      <c r="NQ136" s="63"/>
      <c r="NR136" s="187"/>
      <c r="NS136" s="88"/>
      <c r="NT136" s="63"/>
      <c r="NU136" s="63"/>
      <c r="NV136" s="187"/>
      <c r="NW136" s="88"/>
      <c r="NX136" s="63"/>
      <c r="NY136" s="63"/>
      <c r="NZ136" s="187"/>
      <c r="OA136" s="88"/>
      <c r="OB136" s="63"/>
      <c r="OC136" s="63"/>
      <c r="OD136" s="63"/>
      <c r="OE136" s="88"/>
      <c r="OF136" s="63"/>
      <c r="OG136" s="63"/>
      <c r="OH136" s="63"/>
      <c r="OI136" s="88"/>
      <c r="OJ136" s="63"/>
      <c r="OK136" s="63"/>
      <c r="OL136" s="63"/>
      <c r="OM136" s="88"/>
      <c r="ON136" s="63"/>
      <c r="OO136" s="63"/>
      <c r="OP136" s="63"/>
      <c r="OQ136" s="198"/>
      <c r="OR136" s="63"/>
      <c r="OS136" s="63"/>
      <c r="OT136" s="63"/>
      <c r="OU136" s="88"/>
      <c r="OV136" s="63"/>
      <c r="OW136" s="63"/>
      <c r="OX136" s="63"/>
      <c r="OY136" s="198"/>
      <c r="OZ136" s="63"/>
      <c r="PA136" s="63"/>
      <c r="PB136" s="63"/>
      <c r="PC136" s="88"/>
      <c r="PD136" s="63"/>
      <c r="PE136" s="63"/>
      <c r="PF136" s="63"/>
      <c r="PG136" s="198"/>
      <c r="PH136" s="63"/>
      <c r="PI136" s="63"/>
      <c r="PJ136" s="63"/>
      <c r="PK136" s="88"/>
      <c r="PL136" s="63"/>
      <c r="PM136" s="63"/>
      <c r="PN136" s="63"/>
      <c r="PO136" s="198"/>
      <c r="PP136" s="63"/>
      <c r="PQ136" s="63"/>
      <c r="PR136" s="63"/>
      <c r="PS136" s="88"/>
      <c r="PT136" s="63"/>
      <c r="PU136" s="63"/>
      <c r="PV136" s="63"/>
      <c r="PW136" s="198"/>
      <c r="PX136" s="63"/>
      <c r="PY136" s="63"/>
      <c r="PZ136" s="63"/>
      <c r="QA136" s="88"/>
      <c r="QB136" s="63"/>
      <c r="QC136" s="63"/>
      <c r="QD136" s="63"/>
      <c r="QE136" s="198"/>
      <c r="QF136" s="63"/>
      <c r="QG136" s="63"/>
      <c r="QH136" s="63"/>
      <c r="QI136" s="88"/>
      <c r="QJ136" s="63"/>
      <c r="QK136" s="63"/>
      <c r="QL136" s="63"/>
      <c r="QM136" s="198"/>
      <c r="QN136" s="63"/>
      <c r="QO136" s="63"/>
      <c r="QP136" s="63"/>
      <c r="QQ136" s="198"/>
      <c r="QR136" s="63"/>
      <c r="QS136" s="63"/>
      <c r="QT136" s="63"/>
      <c r="QU136" s="198"/>
      <c r="QV136" s="63"/>
      <c r="QW136" s="63"/>
      <c r="QX136" s="63"/>
      <c r="QY136" s="198"/>
      <c r="QZ136" s="63"/>
      <c r="RA136" s="63"/>
      <c r="RB136" s="63"/>
      <c r="RC136" s="88"/>
      <c r="RD136" s="63"/>
      <c r="RE136" s="63"/>
      <c r="RF136" s="63"/>
      <c r="RG136" s="198"/>
      <c r="RH136" s="63"/>
      <c r="RI136" s="63"/>
      <c r="RJ136" s="63"/>
      <c r="RK136" s="88"/>
      <c r="RL136" s="63"/>
      <c r="RM136" s="63"/>
      <c r="RN136" s="63"/>
      <c r="RO136" s="198"/>
      <c r="RP136" s="63"/>
      <c r="RQ136" s="63"/>
      <c r="RR136" s="63"/>
      <c r="RS136" s="198"/>
      <c r="RT136" s="63"/>
      <c r="RU136" s="63"/>
      <c r="RV136" s="63"/>
      <c r="RW136" s="63"/>
      <c r="RX136" s="63"/>
      <c r="RY136" s="63"/>
      <c r="RZ136" s="63"/>
      <c r="SA136" s="88"/>
      <c r="SB136" s="63"/>
      <c r="SC136" s="63"/>
      <c r="SD136" s="63"/>
      <c r="SE136" s="198"/>
      <c r="SF136" s="63"/>
      <c r="SG136" s="63"/>
      <c r="SH136" s="63"/>
      <c r="SI136" s="198"/>
      <c r="SJ136" s="63"/>
      <c r="SK136" s="63"/>
      <c r="SL136" s="63"/>
      <c r="SM136" s="198"/>
      <c r="SN136" s="63"/>
      <c r="SO136" s="63"/>
      <c r="SP136" s="63"/>
      <c r="SQ136" s="198"/>
      <c r="SR136" s="63"/>
      <c r="SS136" s="63"/>
      <c r="ST136" s="63"/>
      <c r="SU136" s="198"/>
      <c r="SV136" s="63"/>
      <c r="SW136" s="63"/>
      <c r="SX136" s="63"/>
      <c r="SY136" s="198"/>
      <c r="SZ136" s="63"/>
      <c r="TA136" s="63"/>
      <c r="TB136" s="198"/>
      <c r="TC136" s="198"/>
      <c r="TD136" s="63"/>
      <c r="TE136" s="63"/>
      <c r="TF136" s="63"/>
      <c r="TG136" s="198"/>
      <c r="TH136" s="63"/>
      <c r="TI136" s="63"/>
      <c r="TJ136" s="89"/>
      <c r="TK136" s="198"/>
      <c r="TL136" s="63"/>
      <c r="TM136" s="63"/>
      <c r="TN136" s="89"/>
      <c r="TO136" s="198"/>
      <c r="TP136" s="63"/>
      <c r="TQ136" s="63"/>
      <c r="TR136" s="89"/>
      <c r="TS136" s="267"/>
      <c r="TT136" s="267"/>
      <c r="TU136" s="267"/>
      <c r="TV136" s="267"/>
      <c r="TW136" s="267"/>
      <c r="TX136" s="267"/>
      <c r="TY136" s="267"/>
    </row>
    <row r="137" spans="1:546" outlineLevel="1" x14ac:dyDescent="0.2">
      <c r="A137" s="101"/>
      <c r="B137" s="102"/>
      <c r="C137" s="88"/>
      <c r="D137" s="63"/>
      <c r="E137" s="187"/>
      <c r="F137" s="187"/>
      <c r="G137" s="88"/>
      <c r="H137" s="63"/>
      <c r="I137" s="63"/>
      <c r="J137" s="63"/>
      <c r="K137" s="88"/>
      <c r="L137" s="63"/>
      <c r="M137" s="63"/>
      <c r="N137" s="63"/>
      <c r="O137" s="88"/>
      <c r="P137" s="63"/>
      <c r="Q137" s="63"/>
      <c r="R137" s="63"/>
      <c r="S137" s="88"/>
      <c r="T137" s="63"/>
      <c r="U137" s="63"/>
      <c r="V137" s="63"/>
      <c r="W137" s="88"/>
      <c r="X137" s="63"/>
      <c r="Y137" s="63"/>
      <c r="Z137" s="63"/>
      <c r="AA137" s="88"/>
      <c r="AB137" s="63"/>
      <c r="AC137" s="63"/>
      <c r="AD137" s="63"/>
      <c r="AE137" s="88"/>
      <c r="AF137" s="63"/>
      <c r="AG137" s="63"/>
      <c r="AH137" s="63"/>
      <c r="AI137" s="88"/>
      <c r="AJ137" s="63"/>
      <c r="AK137" s="63"/>
      <c r="AL137" s="63"/>
      <c r="AM137" s="88"/>
      <c r="AN137" s="63"/>
      <c r="AO137" s="63"/>
      <c r="AP137" s="63"/>
      <c r="AQ137" s="88"/>
      <c r="AR137" s="63"/>
      <c r="AS137" s="63"/>
      <c r="AT137" s="63"/>
      <c r="AU137" s="88"/>
      <c r="AV137" s="63"/>
      <c r="AW137" s="63"/>
      <c r="AX137" s="63"/>
      <c r="AY137" s="88"/>
      <c r="AZ137" s="63"/>
      <c r="BA137" s="63"/>
      <c r="BB137" s="63"/>
      <c r="BC137" s="88"/>
      <c r="BD137" s="63"/>
      <c r="BE137" s="63"/>
      <c r="BF137" s="63"/>
      <c r="BG137" s="88"/>
      <c r="BH137" s="63"/>
      <c r="BI137" s="63"/>
      <c r="BJ137" s="63"/>
      <c r="BK137" s="88"/>
      <c r="BL137" s="63"/>
      <c r="BM137" s="63"/>
      <c r="BN137" s="63"/>
      <c r="BO137" s="88"/>
      <c r="BP137" s="63"/>
      <c r="BQ137" s="63"/>
      <c r="BR137" s="63"/>
      <c r="BS137" s="88"/>
      <c r="BT137" s="63"/>
      <c r="BU137" s="63"/>
      <c r="BV137" s="63"/>
      <c r="BW137" s="88"/>
      <c r="BX137" s="63"/>
      <c r="BY137" s="63"/>
      <c r="BZ137" s="63"/>
      <c r="CA137" s="88"/>
      <c r="CB137" s="63"/>
      <c r="CC137" s="63"/>
      <c r="CD137" s="63"/>
      <c r="CE137" s="88"/>
      <c r="CF137" s="63"/>
      <c r="CG137" s="63"/>
      <c r="CH137" s="63"/>
      <c r="CI137" s="88"/>
      <c r="CJ137" s="63"/>
      <c r="CK137" s="63"/>
      <c r="CL137" s="63"/>
      <c r="CM137" s="88"/>
      <c r="CN137" s="63"/>
      <c r="CO137" s="63"/>
      <c r="CP137" s="63"/>
      <c r="CQ137" s="88"/>
      <c r="CR137" s="63"/>
      <c r="CS137" s="63"/>
      <c r="CT137" s="63"/>
      <c r="CU137" s="88"/>
      <c r="CV137" s="63"/>
      <c r="CW137" s="63"/>
      <c r="CX137" s="63"/>
      <c r="CY137" s="88"/>
      <c r="CZ137" s="63"/>
      <c r="DA137" s="63"/>
      <c r="DB137" s="63"/>
      <c r="DC137" s="88"/>
      <c r="DD137" s="63"/>
      <c r="DE137" s="63"/>
      <c r="DF137" s="63"/>
      <c r="DG137" s="88"/>
      <c r="DH137" s="63"/>
      <c r="DI137" s="63"/>
      <c r="DJ137" s="63"/>
      <c r="DK137" s="88"/>
      <c r="DL137" s="63"/>
      <c r="DM137" s="63"/>
      <c r="DN137" s="63"/>
      <c r="DO137" s="88"/>
      <c r="DP137" s="63"/>
      <c r="DQ137" s="63"/>
      <c r="DR137" s="63"/>
      <c r="DS137" s="88"/>
      <c r="DT137" s="63"/>
      <c r="DU137" s="63"/>
      <c r="DV137" s="63"/>
      <c r="DW137" s="88"/>
      <c r="DX137" s="63"/>
      <c r="DY137" s="63"/>
      <c r="DZ137" s="63"/>
      <c r="EA137" s="88"/>
      <c r="EB137" s="63"/>
      <c r="EC137" s="63"/>
      <c r="ED137" s="63"/>
      <c r="EE137" s="88"/>
      <c r="EF137" s="63"/>
      <c r="EG137" s="63"/>
      <c r="EH137" s="63"/>
      <c r="EI137" s="88"/>
      <c r="EJ137" s="63"/>
      <c r="EK137" s="63"/>
      <c r="EL137" s="63"/>
      <c r="EM137" s="88"/>
      <c r="EN137" s="63"/>
      <c r="EO137" s="63"/>
      <c r="EP137" s="63"/>
      <c r="EQ137" s="88"/>
      <c r="ER137" s="63"/>
      <c r="ES137" s="63"/>
      <c r="ET137" s="63"/>
      <c r="EU137" s="88"/>
      <c r="EV137" s="63"/>
      <c r="EW137" s="63"/>
      <c r="EX137" s="63"/>
      <c r="EY137" s="88"/>
      <c r="EZ137" s="63"/>
      <c r="FA137" s="63"/>
      <c r="FB137" s="63"/>
      <c r="FC137" s="88"/>
      <c r="FD137" s="63"/>
      <c r="FE137" s="63"/>
      <c r="FF137" s="63"/>
      <c r="FG137" s="88"/>
      <c r="FH137" s="63"/>
      <c r="FI137" s="63"/>
      <c r="FJ137" s="63"/>
      <c r="FK137" s="88"/>
      <c r="FL137" s="63"/>
      <c r="FM137" s="63"/>
      <c r="FN137" s="63"/>
      <c r="FO137" s="88"/>
      <c r="FP137" s="63"/>
      <c r="FQ137" s="63"/>
      <c r="FR137" s="63"/>
      <c r="FS137" s="198"/>
      <c r="FT137" s="63"/>
      <c r="FU137" s="63"/>
      <c r="FV137" s="187"/>
      <c r="FW137" s="88"/>
      <c r="FX137" s="63"/>
      <c r="FY137" s="63"/>
      <c r="FZ137" s="187"/>
      <c r="GA137" s="88"/>
      <c r="GB137" s="63"/>
      <c r="GC137" s="63"/>
      <c r="GD137" s="187"/>
      <c r="GE137" s="88"/>
      <c r="GF137" s="63"/>
      <c r="GG137" s="63"/>
      <c r="GH137" s="187"/>
      <c r="GI137" s="88"/>
      <c r="GJ137" s="63"/>
      <c r="GK137" s="63"/>
      <c r="GL137" s="187"/>
      <c r="GM137" s="88"/>
      <c r="GN137" s="63"/>
      <c r="GO137" s="63"/>
      <c r="GP137" s="63"/>
      <c r="GQ137" s="88"/>
      <c r="GR137" s="63"/>
      <c r="GS137" s="63"/>
      <c r="GT137" s="63"/>
      <c r="GU137" s="88"/>
      <c r="GV137" s="63"/>
      <c r="GW137" s="63"/>
      <c r="GX137" s="63"/>
      <c r="GY137" s="88"/>
      <c r="GZ137" s="63"/>
      <c r="HA137" s="63"/>
      <c r="HB137" s="63"/>
      <c r="HC137" s="88"/>
      <c r="HD137" s="63"/>
      <c r="HE137" s="63"/>
      <c r="HF137" s="63"/>
      <c r="HG137" s="88"/>
      <c r="HH137" s="63"/>
      <c r="HI137" s="63"/>
      <c r="HJ137" s="63"/>
      <c r="HK137" s="88"/>
      <c r="HL137" s="63"/>
      <c r="HM137" s="63"/>
      <c r="HN137" s="63"/>
      <c r="HO137" s="88"/>
      <c r="HP137" s="63"/>
      <c r="HQ137" s="63"/>
      <c r="HR137" s="63"/>
      <c r="HS137" s="88"/>
      <c r="HT137" s="63"/>
      <c r="HU137" s="63"/>
      <c r="HV137" s="63"/>
      <c r="HW137" s="88"/>
      <c r="HX137" s="63"/>
      <c r="HY137" s="63"/>
      <c r="HZ137" s="63"/>
      <c r="IA137" s="88"/>
      <c r="IB137" s="63"/>
      <c r="IC137" s="63"/>
      <c r="ID137" s="63"/>
      <c r="IE137" s="88"/>
      <c r="IF137" s="63"/>
      <c r="IG137" s="63"/>
      <c r="IH137" s="63"/>
      <c r="II137" s="88"/>
      <c r="IJ137" s="63"/>
      <c r="IK137" s="63"/>
      <c r="IL137" s="63"/>
      <c r="IM137" s="88"/>
      <c r="IN137" s="63"/>
      <c r="IO137" s="63"/>
      <c r="IP137" s="63"/>
      <c r="IQ137" s="88"/>
      <c r="IR137" s="63"/>
      <c r="IS137" s="63"/>
      <c r="IT137" s="63"/>
      <c r="IU137" s="88"/>
      <c r="IV137" s="63"/>
      <c r="IW137" s="63"/>
      <c r="IX137" s="63"/>
      <c r="IY137" s="88"/>
      <c r="IZ137" s="63"/>
      <c r="JA137" s="63"/>
      <c r="JB137" s="63"/>
      <c r="JC137" s="88"/>
      <c r="JD137" s="63"/>
      <c r="JE137" s="63"/>
      <c r="JF137" s="63"/>
      <c r="JG137" s="88"/>
      <c r="JH137" s="63"/>
      <c r="JI137" s="63"/>
      <c r="JJ137" s="63"/>
      <c r="JK137" s="88"/>
      <c r="JL137" s="63"/>
      <c r="JM137" s="63"/>
      <c r="JN137" s="63"/>
      <c r="JO137" s="88"/>
      <c r="JP137" s="63"/>
      <c r="JQ137" s="63"/>
      <c r="JR137" s="63"/>
      <c r="JS137" s="88"/>
      <c r="JT137" s="63"/>
      <c r="JU137" s="63"/>
      <c r="JV137" s="63"/>
      <c r="JW137" s="63"/>
      <c r="JX137" s="63"/>
      <c r="JY137" s="63"/>
      <c r="JZ137" s="63"/>
      <c r="KA137" s="88"/>
      <c r="KB137" s="63"/>
      <c r="KC137" s="63"/>
      <c r="KD137" s="187"/>
      <c r="KE137" s="88"/>
      <c r="KF137" s="63"/>
      <c r="KG137" s="63"/>
      <c r="KH137" s="187"/>
      <c r="KI137" s="88"/>
      <c r="KJ137" s="63"/>
      <c r="KK137" s="63"/>
      <c r="KL137" s="187"/>
      <c r="KM137" s="88"/>
      <c r="KN137" s="63"/>
      <c r="KO137" s="63"/>
      <c r="KP137" s="187"/>
      <c r="KQ137" s="88"/>
      <c r="KR137" s="63"/>
      <c r="KS137" s="63"/>
      <c r="KT137" s="187"/>
      <c r="KU137" s="88"/>
      <c r="KV137" s="63"/>
      <c r="KW137" s="63"/>
      <c r="KX137" s="187"/>
      <c r="KY137" s="88"/>
      <c r="KZ137" s="63"/>
      <c r="LA137" s="63"/>
      <c r="LB137" s="187"/>
      <c r="LC137" s="88"/>
      <c r="LD137" s="63"/>
      <c r="LE137" s="63"/>
      <c r="LF137" s="187"/>
      <c r="LG137" s="88"/>
      <c r="LH137" s="63"/>
      <c r="LI137" s="63"/>
      <c r="LJ137" s="187"/>
      <c r="LK137" s="88"/>
      <c r="LL137" s="63"/>
      <c r="LM137" s="63"/>
      <c r="LN137" s="187"/>
      <c r="LO137" s="88"/>
      <c r="LP137" s="63"/>
      <c r="LQ137" s="63"/>
      <c r="LR137" s="187"/>
      <c r="LS137" s="88"/>
      <c r="LT137" s="63"/>
      <c r="LU137" s="63"/>
      <c r="LV137" s="187"/>
      <c r="LW137" s="88"/>
      <c r="LX137" s="63"/>
      <c r="LY137" s="63"/>
      <c r="LZ137" s="187"/>
      <c r="MA137" s="88"/>
      <c r="MB137" s="63"/>
      <c r="MC137" s="63"/>
      <c r="MD137" s="187"/>
      <c r="ME137" s="88"/>
      <c r="MF137" s="63"/>
      <c r="MG137" s="63"/>
      <c r="MH137" s="187"/>
      <c r="MI137" s="88"/>
      <c r="MJ137" s="63"/>
      <c r="MK137" s="63"/>
      <c r="ML137" s="187"/>
      <c r="MM137" s="88"/>
      <c r="MN137" s="63"/>
      <c r="MO137" s="63"/>
      <c r="MP137" s="187"/>
      <c r="MQ137" s="88"/>
      <c r="MR137" s="63"/>
      <c r="MS137" s="63"/>
      <c r="MT137" s="187"/>
      <c r="MU137" s="88"/>
      <c r="MV137" s="63"/>
      <c r="MW137" s="63"/>
      <c r="MX137" s="187"/>
      <c r="MY137" s="88"/>
      <c r="MZ137" s="63"/>
      <c r="NA137" s="63"/>
      <c r="NB137" s="187"/>
      <c r="NC137" s="88"/>
      <c r="ND137" s="63"/>
      <c r="NE137" s="63"/>
      <c r="NF137" s="187"/>
      <c r="NG137" s="88"/>
      <c r="NH137" s="63"/>
      <c r="NI137" s="63"/>
      <c r="NJ137" s="187"/>
      <c r="NK137" s="88"/>
      <c r="NL137" s="63"/>
      <c r="NM137" s="63"/>
      <c r="NN137" s="187"/>
      <c r="NO137" s="88"/>
      <c r="NP137" s="63"/>
      <c r="NQ137" s="63"/>
      <c r="NR137" s="187"/>
      <c r="NS137" s="88"/>
      <c r="NT137" s="63"/>
      <c r="NU137" s="63"/>
      <c r="NV137" s="187"/>
      <c r="NW137" s="88"/>
      <c r="NX137" s="63"/>
      <c r="NY137" s="63"/>
      <c r="NZ137" s="187"/>
      <c r="OA137" s="88"/>
      <c r="OB137" s="63"/>
      <c r="OC137" s="63"/>
      <c r="OD137" s="63"/>
      <c r="OE137" s="88"/>
      <c r="OF137" s="63"/>
      <c r="OG137" s="63"/>
      <c r="OH137" s="63"/>
      <c r="OI137" s="88"/>
      <c r="OJ137" s="63"/>
      <c r="OK137" s="63"/>
      <c r="OL137" s="63"/>
      <c r="OM137" s="88"/>
      <c r="ON137" s="63"/>
      <c r="OO137" s="63"/>
      <c r="OP137" s="63"/>
      <c r="OQ137" s="198"/>
      <c r="OR137" s="63"/>
      <c r="OS137" s="63"/>
      <c r="OT137" s="63"/>
      <c r="OU137" s="88"/>
      <c r="OV137" s="63"/>
      <c r="OW137" s="63"/>
      <c r="OX137" s="63"/>
      <c r="OY137" s="198"/>
      <c r="OZ137" s="63"/>
      <c r="PA137" s="63"/>
      <c r="PB137" s="63"/>
      <c r="PC137" s="88"/>
      <c r="PD137" s="63"/>
      <c r="PE137" s="63"/>
      <c r="PF137" s="63"/>
      <c r="PG137" s="198"/>
      <c r="PH137" s="63"/>
      <c r="PI137" s="63"/>
      <c r="PJ137" s="63"/>
      <c r="PK137" s="88"/>
      <c r="PL137" s="63"/>
      <c r="PM137" s="63"/>
      <c r="PN137" s="63"/>
      <c r="PO137" s="198"/>
      <c r="PP137" s="63"/>
      <c r="PQ137" s="63"/>
      <c r="PR137" s="63"/>
      <c r="PS137" s="88"/>
      <c r="PT137" s="63"/>
      <c r="PU137" s="63"/>
      <c r="PV137" s="63"/>
      <c r="PW137" s="198"/>
      <c r="PX137" s="63"/>
      <c r="PY137" s="63"/>
      <c r="PZ137" s="63"/>
      <c r="QA137" s="88"/>
      <c r="QB137" s="63"/>
      <c r="QC137" s="63"/>
      <c r="QD137" s="63"/>
      <c r="QE137" s="198"/>
      <c r="QF137" s="63"/>
      <c r="QG137" s="63"/>
      <c r="QH137" s="63"/>
      <c r="QI137" s="88"/>
      <c r="QJ137" s="63"/>
      <c r="QK137" s="63"/>
      <c r="QL137" s="63"/>
      <c r="QM137" s="198"/>
      <c r="QN137" s="63"/>
      <c r="QO137" s="63"/>
      <c r="QP137" s="63"/>
      <c r="QQ137" s="198"/>
      <c r="QR137" s="63"/>
      <c r="QS137" s="63"/>
      <c r="QT137" s="63"/>
      <c r="QU137" s="198"/>
      <c r="QV137" s="63"/>
      <c r="QW137" s="63"/>
      <c r="QX137" s="63"/>
      <c r="QY137" s="198"/>
      <c r="QZ137" s="63"/>
      <c r="RA137" s="63"/>
      <c r="RB137" s="63"/>
      <c r="RC137" s="88"/>
      <c r="RD137" s="63"/>
      <c r="RE137" s="63"/>
      <c r="RF137" s="63"/>
      <c r="RG137" s="198"/>
      <c r="RH137" s="63"/>
      <c r="RI137" s="63"/>
      <c r="RJ137" s="63"/>
      <c r="RK137" s="88"/>
      <c r="RL137" s="63"/>
      <c r="RM137" s="63"/>
      <c r="RN137" s="63"/>
      <c r="RO137" s="198"/>
      <c r="RP137" s="63"/>
      <c r="RQ137" s="63"/>
      <c r="RR137" s="63"/>
      <c r="RS137" s="198"/>
      <c r="RT137" s="63"/>
      <c r="RU137" s="63"/>
      <c r="RV137" s="63"/>
      <c r="RW137" s="63"/>
      <c r="RX137" s="63"/>
      <c r="RY137" s="63"/>
      <c r="RZ137" s="63"/>
      <c r="SA137" s="88"/>
      <c r="SB137" s="63"/>
      <c r="SC137" s="63"/>
      <c r="SD137" s="63"/>
      <c r="SE137" s="198"/>
      <c r="SF137" s="63"/>
      <c r="SG137" s="63"/>
      <c r="SH137" s="63"/>
      <c r="SI137" s="198"/>
      <c r="SJ137" s="63"/>
      <c r="SK137" s="63"/>
      <c r="SL137" s="63"/>
      <c r="SM137" s="198"/>
      <c r="SN137" s="63"/>
      <c r="SO137" s="63"/>
      <c r="SP137" s="63"/>
      <c r="SQ137" s="198"/>
      <c r="SR137" s="63"/>
      <c r="SS137" s="63"/>
      <c r="ST137" s="63"/>
      <c r="SU137" s="198"/>
      <c r="SV137" s="63"/>
      <c r="SW137" s="63"/>
      <c r="SX137" s="63"/>
      <c r="SY137" s="198"/>
      <c r="SZ137" s="63"/>
      <c r="TA137" s="63"/>
      <c r="TB137" s="198"/>
      <c r="TC137" s="198"/>
      <c r="TD137" s="63"/>
      <c r="TE137" s="63"/>
      <c r="TF137" s="63"/>
      <c r="TG137" s="198"/>
      <c r="TH137" s="63"/>
      <c r="TI137" s="63"/>
      <c r="TJ137" s="89"/>
      <c r="TK137" s="198"/>
      <c r="TL137" s="63"/>
      <c r="TM137" s="63"/>
      <c r="TN137" s="89"/>
      <c r="TO137" s="198"/>
      <c r="TP137" s="63"/>
      <c r="TQ137" s="63"/>
      <c r="TR137" s="89"/>
      <c r="TS137" s="267"/>
      <c r="TT137" s="267"/>
      <c r="TU137" s="267"/>
      <c r="TV137" s="267"/>
      <c r="TW137" s="267"/>
      <c r="TX137" s="267"/>
      <c r="TY137" s="267"/>
    </row>
    <row r="138" spans="1:546" s="48" customFormat="1" outlineLevel="1" x14ac:dyDescent="0.2">
      <c r="A138" s="99" t="s">
        <v>505</v>
      </c>
      <c r="B138" s="100" t="s">
        <v>506</v>
      </c>
      <c r="C138" s="86">
        <f>C139+C140+C141+C142+C143+C144+C145+C146</f>
        <v>214788</v>
      </c>
      <c r="D138" s="61">
        <f t="shared" ref="D138:Q138" si="3562">D139+D140+D141+D142+D143+D144+D145+D146</f>
        <v>263502.42</v>
      </c>
      <c r="E138" s="185">
        <f t="shared" si="3562"/>
        <v>243070.90000000002</v>
      </c>
      <c r="F138" s="185">
        <f t="shared" ref="F138" si="3563">F139+F140+F141+F142+F143+F144+F145+F146</f>
        <v>235859.99999999997</v>
      </c>
      <c r="G138" s="86">
        <f t="shared" si="3562"/>
        <v>0</v>
      </c>
      <c r="H138" s="61">
        <f t="shared" si="3562"/>
        <v>0</v>
      </c>
      <c r="I138" s="61">
        <f t="shared" si="3562"/>
        <v>0</v>
      </c>
      <c r="J138" s="61">
        <f t="shared" ref="J138" si="3564">J139+J140+J141+J142+J143+J144+J145+J146</f>
        <v>0</v>
      </c>
      <c r="K138" s="86">
        <f t="shared" si="3562"/>
        <v>0</v>
      </c>
      <c r="L138" s="61">
        <f t="shared" si="3562"/>
        <v>0</v>
      </c>
      <c r="M138" s="61">
        <f t="shared" si="3562"/>
        <v>0</v>
      </c>
      <c r="N138" s="61">
        <f t="shared" ref="N138" si="3565">N139+N140+N141+N142+N143+N144+N145+N146</f>
        <v>0</v>
      </c>
      <c r="O138" s="86">
        <f t="shared" si="3562"/>
        <v>0</v>
      </c>
      <c r="P138" s="61">
        <f t="shared" si="3562"/>
        <v>0</v>
      </c>
      <c r="Q138" s="61">
        <f t="shared" si="3562"/>
        <v>0</v>
      </c>
      <c r="R138" s="61">
        <f t="shared" ref="R138" si="3566">R139+R140+R141+R142+R143+R144+R145+R146</f>
        <v>0</v>
      </c>
      <c r="S138" s="86">
        <f t="shared" ref="S138:AS138" si="3567">S139+S140+S141+S142+S143+S144+S145+S146</f>
        <v>0</v>
      </c>
      <c r="T138" s="61">
        <f t="shared" si="3567"/>
        <v>0</v>
      </c>
      <c r="U138" s="61">
        <f t="shared" si="3567"/>
        <v>0</v>
      </c>
      <c r="V138" s="61">
        <f t="shared" ref="V138" si="3568">V139+V140+V141+V142+V143+V144+V145+V146</f>
        <v>0</v>
      </c>
      <c r="W138" s="86">
        <f t="shared" si="3567"/>
        <v>0</v>
      </c>
      <c r="X138" s="61">
        <f t="shared" si="3567"/>
        <v>0</v>
      </c>
      <c r="Y138" s="61">
        <f t="shared" si="3567"/>
        <v>0</v>
      </c>
      <c r="Z138" s="61">
        <f t="shared" ref="Z138" si="3569">Z139+Z140+Z141+Z142+Z143+Z144+Z145+Z146</f>
        <v>0</v>
      </c>
      <c r="AA138" s="86">
        <f t="shared" si="3567"/>
        <v>0</v>
      </c>
      <c r="AB138" s="61">
        <f t="shared" si="3567"/>
        <v>0</v>
      </c>
      <c r="AC138" s="61">
        <f t="shared" si="3567"/>
        <v>0</v>
      </c>
      <c r="AD138" s="61">
        <f t="shared" ref="AD138" si="3570">AD139+AD140+AD141+AD142+AD143+AD144+AD145+AD146</f>
        <v>0</v>
      </c>
      <c r="AE138" s="86">
        <f t="shared" si="3567"/>
        <v>0</v>
      </c>
      <c r="AF138" s="61">
        <f t="shared" si="3567"/>
        <v>0</v>
      </c>
      <c r="AG138" s="61">
        <f t="shared" si="3567"/>
        <v>0</v>
      </c>
      <c r="AH138" s="61">
        <f t="shared" ref="AH138" si="3571">AH139+AH140+AH141+AH142+AH143+AH144+AH145+AH146</f>
        <v>0</v>
      </c>
      <c r="AI138" s="86">
        <f t="shared" si="3567"/>
        <v>0</v>
      </c>
      <c r="AJ138" s="61">
        <f t="shared" si="3567"/>
        <v>0</v>
      </c>
      <c r="AK138" s="61">
        <f t="shared" si="3567"/>
        <v>0</v>
      </c>
      <c r="AL138" s="61">
        <f t="shared" ref="AL138" si="3572">AL139+AL140+AL141+AL142+AL143+AL144+AL145+AL146</f>
        <v>0</v>
      </c>
      <c r="AM138" s="86">
        <f t="shared" si="3567"/>
        <v>0</v>
      </c>
      <c r="AN138" s="61">
        <f t="shared" si="3567"/>
        <v>0</v>
      </c>
      <c r="AO138" s="61">
        <f t="shared" si="3567"/>
        <v>0</v>
      </c>
      <c r="AP138" s="61">
        <f t="shared" ref="AP138" si="3573">AP139+AP140+AP141+AP142+AP143+AP144+AP145+AP146</f>
        <v>0</v>
      </c>
      <c r="AQ138" s="86">
        <f t="shared" si="3567"/>
        <v>0</v>
      </c>
      <c r="AR138" s="61">
        <f t="shared" si="3567"/>
        <v>0</v>
      </c>
      <c r="AS138" s="61">
        <f t="shared" si="3567"/>
        <v>0</v>
      </c>
      <c r="AT138" s="61">
        <f t="shared" ref="AT138" si="3574">AT139+AT140+AT141+AT142+AT143+AT144+AT145+AT146</f>
        <v>0</v>
      </c>
      <c r="AU138" s="86">
        <f t="shared" ref="AU138:BM138" si="3575">AU139+AU140+AU141+AU142+AU143+AU144+AU145+AU146</f>
        <v>0</v>
      </c>
      <c r="AV138" s="61">
        <f t="shared" si="3575"/>
        <v>0</v>
      </c>
      <c r="AW138" s="61">
        <f t="shared" si="3575"/>
        <v>0</v>
      </c>
      <c r="AX138" s="61">
        <f t="shared" ref="AX138" si="3576">AX139+AX140+AX141+AX142+AX143+AX144+AX145+AX146</f>
        <v>0</v>
      </c>
      <c r="AY138" s="86">
        <f t="shared" si="3575"/>
        <v>0</v>
      </c>
      <c r="AZ138" s="61">
        <f t="shared" si="3575"/>
        <v>0</v>
      </c>
      <c r="BA138" s="61">
        <f t="shared" si="3575"/>
        <v>0</v>
      </c>
      <c r="BB138" s="61">
        <f t="shared" ref="BB138" si="3577">BB139+BB140+BB141+BB142+BB143+BB144+BB145+BB146</f>
        <v>0</v>
      </c>
      <c r="BC138" s="86">
        <f t="shared" si="3575"/>
        <v>0</v>
      </c>
      <c r="BD138" s="61">
        <f t="shared" si="3575"/>
        <v>0</v>
      </c>
      <c r="BE138" s="61">
        <f t="shared" si="3575"/>
        <v>0</v>
      </c>
      <c r="BF138" s="61">
        <f t="shared" ref="BF138" si="3578">BF139+BF140+BF141+BF142+BF143+BF144+BF145+BF146</f>
        <v>0</v>
      </c>
      <c r="BG138" s="86">
        <f t="shared" si="3575"/>
        <v>0</v>
      </c>
      <c r="BH138" s="61">
        <f t="shared" si="3575"/>
        <v>0</v>
      </c>
      <c r="BI138" s="61">
        <f t="shared" si="3575"/>
        <v>0</v>
      </c>
      <c r="BJ138" s="61">
        <f t="shared" ref="BJ138" si="3579">BJ139+BJ140+BJ141+BJ142+BJ143+BJ144+BJ145+BJ146</f>
        <v>0</v>
      </c>
      <c r="BK138" s="86">
        <f t="shared" si="3575"/>
        <v>0</v>
      </c>
      <c r="BL138" s="61">
        <f t="shared" si="3575"/>
        <v>0</v>
      </c>
      <c r="BM138" s="61">
        <f t="shared" si="3575"/>
        <v>0</v>
      </c>
      <c r="BN138" s="61">
        <f t="shared" ref="BN138" si="3580">BN139+BN140+BN141+BN142+BN143+BN144+BN145+BN146</f>
        <v>0</v>
      </c>
      <c r="BO138" s="86">
        <f t="shared" ref="BO138:CI138" si="3581">BO139+BO140+BO141+BO142+BO143+BO144+BO145+BO146</f>
        <v>0</v>
      </c>
      <c r="BP138" s="61">
        <f t="shared" si="3581"/>
        <v>0</v>
      </c>
      <c r="BQ138" s="61">
        <f t="shared" si="3581"/>
        <v>0</v>
      </c>
      <c r="BR138" s="61">
        <f t="shared" ref="BR138" si="3582">BR139+BR140+BR141+BR142+BR143+BR144+BR145+BR146</f>
        <v>0</v>
      </c>
      <c r="BS138" s="86">
        <f t="shared" si="3581"/>
        <v>0</v>
      </c>
      <c r="BT138" s="61">
        <f t="shared" si="3581"/>
        <v>0</v>
      </c>
      <c r="BU138" s="61">
        <f t="shared" si="3581"/>
        <v>0</v>
      </c>
      <c r="BV138" s="61">
        <f t="shared" ref="BV138" si="3583">BV139+BV140+BV141+BV142+BV143+BV144+BV145+BV146</f>
        <v>0</v>
      </c>
      <c r="BW138" s="86">
        <f t="shared" si="3581"/>
        <v>0</v>
      </c>
      <c r="BX138" s="61">
        <f t="shared" si="3581"/>
        <v>0</v>
      </c>
      <c r="BY138" s="61">
        <f t="shared" si="3581"/>
        <v>0</v>
      </c>
      <c r="BZ138" s="61">
        <f t="shared" ref="BZ138" si="3584">BZ139+BZ140+BZ141+BZ142+BZ143+BZ144+BZ145+BZ146</f>
        <v>0</v>
      </c>
      <c r="CA138" s="86">
        <f>CA139+CA140+CA141+CA142+CA143+CA144+CA145+CA146</f>
        <v>0</v>
      </c>
      <c r="CB138" s="61">
        <f>CB139+CB140+CB141+CB142+CB143+CB144+CB145+CB146</f>
        <v>0</v>
      </c>
      <c r="CC138" s="61">
        <f>CC139+CC140+CC141+CC142+CC143+CC144+CC145+CC146</f>
        <v>0</v>
      </c>
      <c r="CD138" s="61">
        <f>CD139+CD140+CD141+CD142+CD143+CD144+CD145+CD146</f>
        <v>0</v>
      </c>
      <c r="CE138" s="86">
        <f t="shared" si="3581"/>
        <v>0</v>
      </c>
      <c r="CF138" s="61">
        <f t="shared" si="3581"/>
        <v>0</v>
      </c>
      <c r="CG138" s="61">
        <f t="shared" si="3581"/>
        <v>0</v>
      </c>
      <c r="CH138" s="61">
        <f t="shared" ref="CH138" si="3585">CH139+CH140+CH141+CH142+CH143+CH144+CH145+CH146</f>
        <v>0</v>
      </c>
      <c r="CI138" s="86">
        <f t="shared" si="3581"/>
        <v>0</v>
      </c>
      <c r="CJ138" s="61">
        <f t="shared" ref="CJ138:DM138" si="3586">CJ139+CJ140+CJ141+CJ142+CJ143+CJ144+CJ145+CJ146</f>
        <v>0</v>
      </c>
      <c r="CK138" s="61">
        <f t="shared" si="3586"/>
        <v>0</v>
      </c>
      <c r="CL138" s="61">
        <f t="shared" ref="CL138" si="3587">CL139+CL140+CL141+CL142+CL143+CL144+CL145+CL146</f>
        <v>0</v>
      </c>
      <c r="CM138" s="86">
        <f t="shared" si="3586"/>
        <v>0</v>
      </c>
      <c r="CN138" s="61">
        <f t="shared" si="3586"/>
        <v>0</v>
      </c>
      <c r="CO138" s="61">
        <f t="shared" si="3586"/>
        <v>0</v>
      </c>
      <c r="CP138" s="61">
        <f t="shared" ref="CP138" si="3588">CP139+CP140+CP141+CP142+CP143+CP144+CP145+CP146</f>
        <v>0</v>
      </c>
      <c r="CQ138" s="86">
        <f>CQ139+CQ140+CQ141+CQ142+CQ143+CQ144+CQ145+CQ146</f>
        <v>0</v>
      </c>
      <c r="CR138" s="61">
        <f t="shared" si="3586"/>
        <v>0</v>
      </c>
      <c r="CS138" s="61">
        <f t="shared" si="3586"/>
        <v>0</v>
      </c>
      <c r="CT138" s="61">
        <f t="shared" ref="CT138" si="3589">CT139+CT140+CT141+CT142+CT143+CT144+CT145+CT146</f>
        <v>0</v>
      </c>
      <c r="CU138" s="86">
        <f t="shared" si="3586"/>
        <v>0</v>
      </c>
      <c r="CV138" s="61">
        <f t="shared" si="3586"/>
        <v>0</v>
      </c>
      <c r="CW138" s="61">
        <f t="shared" si="3586"/>
        <v>0</v>
      </c>
      <c r="CX138" s="61">
        <f t="shared" ref="CX138" si="3590">CX139+CX140+CX141+CX142+CX143+CX144+CX145+CX146</f>
        <v>0</v>
      </c>
      <c r="CY138" s="86">
        <f t="shared" si="3586"/>
        <v>0</v>
      </c>
      <c r="CZ138" s="61">
        <f t="shared" si="3586"/>
        <v>0</v>
      </c>
      <c r="DA138" s="61">
        <f t="shared" si="3586"/>
        <v>0</v>
      </c>
      <c r="DB138" s="61">
        <f t="shared" ref="DB138" si="3591">DB139+DB140+DB141+DB142+DB143+DB144+DB145+DB146</f>
        <v>0</v>
      </c>
      <c r="DC138" s="86">
        <f t="shared" si="3586"/>
        <v>0</v>
      </c>
      <c r="DD138" s="61">
        <f t="shared" si="3586"/>
        <v>0</v>
      </c>
      <c r="DE138" s="61">
        <f t="shared" si="3586"/>
        <v>0</v>
      </c>
      <c r="DF138" s="61">
        <f t="shared" ref="DF138" si="3592">DF139+DF140+DF141+DF142+DF143+DF144+DF145+DF146</f>
        <v>0</v>
      </c>
      <c r="DG138" s="86">
        <f>DG139+DG140+DG141+DG142+DG143+DG144+DG145+DG146</f>
        <v>0</v>
      </c>
      <c r="DH138" s="61">
        <f>DH139+DH140+DH141+DH142+DH143+DH144+DH145+DH146</f>
        <v>0</v>
      </c>
      <c r="DI138" s="61">
        <f>DI139+DI140+DI141+DI142+DI143+DI144+DI145+DI146</f>
        <v>0</v>
      </c>
      <c r="DJ138" s="61">
        <f>DJ139+DJ140+DJ141+DJ142+DJ143+DJ144+DJ145+DJ146</f>
        <v>0</v>
      </c>
      <c r="DK138" s="86">
        <f t="shared" si="3586"/>
        <v>0</v>
      </c>
      <c r="DL138" s="61">
        <f t="shared" si="3586"/>
        <v>0</v>
      </c>
      <c r="DM138" s="61">
        <f t="shared" si="3586"/>
        <v>0</v>
      </c>
      <c r="DN138" s="61">
        <f t="shared" ref="DN138" si="3593">DN139+DN140+DN141+DN142+DN143+DN144+DN145+DN146</f>
        <v>0</v>
      </c>
      <c r="DO138" s="86">
        <f t="shared" ref="DO138:DY138" si="3594">DO139+DO140+DO141+DO142+DO143+DO144+DO145+DO146</f>
        <v>0</v>
      </c>
      <c r="DP138" s="61">
        <f t="shared" si="3594"/>
        <v>0</v>
      </c>
      <c r="DQ138" s="61">
        <f t="shared" si="3594"/>
        <v>0</v>
      </c>
      <c r="DR138" s="61">
        <f t="shared" ref="DR138" si="3595">DR139+DR140+DR141+DR142+DR143+DR144+DR145+DR146</f>
        <v>0</v>
      </c>
      <c r="DS138" s="86">
        <f t="shared" si="3594"/>
        <v>0</v>
      </c>
      <c r="DT138" s="61">
        <f t="shared" si="3594"/>
        <v>0</v>
      </c>
      <c r="DU138" s="61">
        <f t="shared" si="3594"/>
        <v>0</v>
      </c>
      <c r="DV138" s="61">
        <f t="shared" ref="DV138" si="3596">DV139+DV140+DV141+DV142+DV143+DV144+DV145+DV146</f>
        <v>0</v>
      </c>
      <c r="DW138" s="86">
        <f t="shared" si="3594"/>
        <v>0</v>
      </c>
      <c r="DX138" s="61">
        <f t="shared" si="3594"/>
        <v>0</v>
      </c>
      <c r="DY138" s="61">
        <f t="shared" si="3594"/>
        <v>0</v>
      </c>
      <c r="DZ138" s="61">
        <f t="shared" ref="DZ138" si="3597">DZ139+DZ140+DZ141+DZ142+DZ143+DZ144+DZ145+DZ146</f>
        <v>0</v>
      </c>
      <c r="EA138" s="86">
        <f t="shared" ref="EA138:FP138" si="3598">EA139+EA140+EA141+EA142+EA143+EA144+EA145+EA146</f>
        <v>0</v>
      </c>
      <c r="EB138" s="61">
        <f t="shared" si="3598"/>
        <v>0</v>
      </c>
      <c r="EC138" s="61">
        <f t="shared" si="3598"/>
        <v>0</v>
      </c>
      <c r="ED138" s="61">
        <f t="shared" ref="ED138" si="3599">ED139+ED140+ED141+ED142+ED143+ED144+ED145+ED146</f>
        <v>0</v>
      </c>
      <c r="EE138" s="86">
        <f t="shared" si="3598"/>
        <v>0</v>
      </c>
      <c r="EF138" s="61">
        <f t="shared" si="3598"/>
        <v>0</v>
      </c>
      <c r="EG138" s="61">
        <f t="shared" si="3598"/>
        <v>0</v>
      </c>
      <c r="EH138" s="61">
        <f t="shared" ref="EH138" si="3600">EH139+EH140+EH141+EH142+EH143+EH144+EH145+EH146</f>
        <v>0</v>
      </c>
      <c r="EI138" s="86">
        <f t="shared" ref="EI138:EO138" si="3601">EI139+EI140+EI141+EI142+EI143+EI144+EI145+EI146</f>
        <v>0</v>
      </c>
      <c r="EJ138" s="61">
        <f t="shared" si="3601"/>
        <v>0</v>
      </c>
      <c r="EK138" s="61">
        <f t="shared" si="3601"/>
        <v>0</v>
      </c>
      <c r="EL138" s="61">
        <f t="shared" ref="EL138" si="3602">EL139+EL140+EL141+EL142+EL143+EL144+EL145+EL146</f>
        <v>0</v>
      </c>
      <c r="EM138" s="86">
        <f t="shared" si="3601"/>
        <v>0</v>
      </c>
      <c r="EN138" s="61">
        <f t="shared" si="3601"/>
        <v>0</v>
      </c>
      <c r="EO138" s="61">
        <f t="shared" si="3601"/>
        <v>0</v>
      </c>
      <c r="EP138" s="61">
        <f t="shared" ref="EP138" si="3603">EP139+EP140+EP141+EP142+EP143+EP144+EP145+EP146</f>
        <v>0</v>
      </c>
      <c r="EQ138" s="86">
        <f t="shared" si="3598"/>
        <v>0</v>
      </c>
      <c r="ER138" s="61">
        <f t="shared" si="3598"/>
        <v>0</v>
      </c>
      <c r="ES138" s="61">
        <f t="shared" si="3598"/>
        <v>0</v>
      </c>
      <c r="ET138" s="61">
        <f t="shared" ref="ET138" si="3604">ET139+ET140+ET141+ET142+ET143+ET144+ET145+ET146</f>
        <v>0</v>
      </c>
      <c r="EU138" s="86">
        <f>EU139+EU140+EU141+EU142+EU143+EU144+EU145+EU146</f>
        <v>0</v>
      </c>
      <c r="EV138" s="61">
        <f>EV139+EV140+EV141+EV142+EV143+EV144+EV145+EV146</f>
        <v>0</v>
      </c>
      <c r="EW138" s="61">
        <f>EW139+EW140+EW141+EW142+EW143+EW144+EW145+EW146</f>
        <v>0</v>
      </c>
      <c r="EX138" s="61">
        <f>EX139+EX140+EX141+EX142+EX143+EX144+EX145+EX146</f>
        <v>0</v>
      </c>
      <c r="EY138" s="86">
        <f t="shared" si="3598"/>
        <v>0</v>
      </c>
      <c r="EZ138" s="61">
        <f t="shared" si="3598"/>
        <v>0</v>
      </c>
      <c r="FA138" s="61">
        <f t="shared" si="3598"/>
        <v>0</v>
      </c>
      <c r="FB138" s="61">
        <f t="shared" ref="FB138" si="3605">FB139+FB140+FB141+FB142+FB143+FB144+FB145+FB146</f>
        <v>0</v>
      </c>
      <c r="FC138" s="86">
        <f t="shared" si="3598"/>
        <v>0</v>
      </c>
      <c r="FD138" s="61">
        <f t="shared" si="3598"/>
        <v>0</v>
      </c>
      <c r="FE138" s="61">
        <f t="shared" si="3598"/>
        <v>0</v>
      </c>
      <c r="FF138" s="61">
        <f t="shared" ref="FF138" si="3606">FF139+FF140+FF141+FF142+FF143+FF144+FF145+FF146</f>
        <v>0</v>
      </c>
      <c r="FG138" s="86">
        <f t="shared" ref="FG138:FM138" si="3607">FG139+FG140+FG141+FG142+FG143+FG144+FG145+FG146</f>
        <v>0</v>
      </c>
      <c r="FH138" s="61">
        <f t="shared" si="3607"/>
        <v>0</v>
      </c>
      <c r="FI138" s="61">
        <f t="shared" si="3607"/>
        <v>0</v>
      </c>
      <c r="FJ138" s="61">
        <f t="shared" ref="FJ138" si="3608">FJ139+FJ140+FJ141+FJ142+FJ143+FJ144+FJ145+FJ146</f>
        <v>0</v>
      </c>
      <c r="FK138" s="86">
        <f t="shared" si="3607"/>
        <v>0</v>
      </c>
      <c r="FL138" s="61">
        <f t="shared" si="3607"/>
        <v>0</v>
      </c>
      <c r="FM138" s="61">
        <f t="shared" si="3607"/>
        <v>0</v>
      </c>
      <c r="FN138" s="61">
        <f t="shared" ref="FN138" si="3609">FN139+FN140+FN141+FN142+FN143+FN144+FN145+FN146</f>
        <v>0</v>
      </c>
      <c r="FO138" s="86">
        <f t="shared" si="3598"/>
        <v>0</v>
      </c>
      <c r="FP138" s="61">
        <f t="shared" si="3598"/>
        <v>0</v>
      </c>
      <c r="FQ138" s="61">
        <f t="shared" ref="FQ138:GG138" si="3610">FQ139+FQ140+FQ141+FQ142+FQ143+FQ144+FQ145+FQ146</f>
        <v>0</v>
      </c>
      <c r="FR138" s="61">
        <f t="shared" ref="FR138" si="3611">FR139+FR140+FR141+FR142+FR143+FR144+FR145+FR146</f>
        <v>0</v>
      </c>
      <c r="FS138" s="197">
        <f t="shared" si="3610"/>
        <v>0</v>
      </c>
      <c r="FT138" s="61">
        <f t="shared" si="3610"/>
        <v>0</v>
      </c>
      <c r="FU138" s="61">
        <f t="shared" ref="FU138:FV138" si="3612">FU139+FU140+FU141+FU142+FU143+FU144+FU145+FU146</f>
        <v>0</v>
      </c>
      <c r="FV138" s="185">
        <f t="shared" si="3612"/>
        <v>0</v>
      </c>
      <c r="FW138" s="86">
        <f t="shared" si="3610"/>
        <v>0</v>
      </c>
      <c r="FX138" s="61">
        <f t="shared" si="3610"/>
        <v>0</v>
      </c>
      <c r="FY138" s="61">
        <f t="shared" si="3610"/>
        <v>0</v>
      </c>
      <c r="FZ138" s="185">
        <f t="shared" ref="FZ138" si="3613">FZ139+FZ140+FZ141+FZ142+FZ143+FZ144+FZ145+FZ146</f>
        <v>0</v>
      </c>
      <c r="GA138" s="86">
        <f t="shared" si="3610"/>
        <v>0</v>
      </c>
      <c r="GB138" s="61">
        <f t="shared" si="3610"/>
        <v>0</v>
      </c>
      <c r="GC138" s="61">
        <f t="shared" si="3610"/>
        <v>0</v>
      </c>
      <c r="GD138" s="185">
        <f t="shared" ref="GD138" si="3614">GD139+GD140+GD141+GD142+GD143+GD144+GD145+GD146</f>
        <v>0</v>
      </c>
      <c r="GE138" s="86">
        <f t="shared" si="3610"/>
        <v>0</v>
      </c>
      <c r="GF138" s="61">
        <f t="shared" si="3610"/>
        <v>0</v>
      </c>
      <c r="GG138" s="61">
        <f t="shared" si="3610"/>
        <v>0</v>
      </c>
      <c r="GH138" s="185">
        <f t="shared" ref="GH138" si="3615">GH139+GH140+GH141+GH142+GH143+GH144+GH145+GH146</f>
        <v>0</v>
      </c>
      <c r="GI138" s="86">
        <f>GI139+GI140+GI141+GI142+GI143+GI144+GI145+GI146</f>
        <v>490</v>
      </c>
      <c r="GJ138" s="61">
        <f t="shared" ref="GJ138:GS138" si="3616">GJ139+GJ140+GJ141+GJ142+GJ143+GJ144+GJ145+GJ146</f>
        <v>0</v>
      </c>
      <c r="GK138" s="61">
        <f t="shared" si="3616"/>
        <v>12798.71</v>
      </c>
      <c r="GL138" s="185">
        <f t="shared" ref="GL138" si="3617">GL139+GL140+GL141+GL142+GL143+GL144+GL145+GL146</f>
        <v>12798.71</v>
      </c>
      <c r="GM138" s="86">
        <f t="shared" si="3616"/>
        <v>0</v>
      </c>
      <c r="GN138" s="61">
        <f t="shared" si="3616"/>
        <v>0</v>
      </c>
      <c r="GO138" s="61">
        <f t="shared" si="3616"/>
        <v>0</v>
      </c>
      <c r="GP138" s="61">
        <f t="shared" ref="GP138" si="3618">GP139+GP140+GP141+GP142+GP143+GP144+GP145+GP146</f>
        <v>0</v>
      </c>
      <c r="GQ138" s="86">
        <f t="shared" si="3616"/>
        <v>0</v>
      </c>
      <c r="GR138" s="61">
        <f t="shared" si="3616"/>
        <v>0</v>
      </c>
      <c r="GS138" s="61">
        <f t="shared" si="3616"/>
        <v>0</v>
      </c>
      <c r="GT138" s="61">
        <f t="shared" ref="GT138" si="3619">GT139+GT140+GT141+GT142+GT143+GT144+GT145+GT146</f>
        <v>0</v>
      </c>
      <c r="GU138" s="86">
        <f t="shared" ref="GU138" si="3620">GU139+GU140+GU141+GU142+GU143+GU144+GU145+GU146</f>
        <v>0</v>
      </c>
      <c r="GV138" s="61">
        <f t="shared" ref="GV138" si="3621">GV139+GV140+GV141+GV142+GV143+GV144+GV145+GV146</f>
        <v>0</v>
      </c>
      <c r="GW138" s="61">
        <f t="shared" ref="GW138" si="3622">GW139+GW140+GW141+GW142+GW143+GW144+GW145+GW146</f>
        <v>0</v>
      </c>
      <c r="GX138" s="61">
        <f t="shared" ref="GX138" si="3623">GX139+GX140+GX141+GX142+GX143+GX144+GX145+GX146</f>
        <v>0</v>
      </c>
      <c r="GY138" s="86">
        <f t="shared" ref="GY138" si="3624">GY139+GY140+GY141+GY142+GY143+GY144+GY145+GY146</f>
        <v>0</v>
      </c>
      <c r="GZ138" s="61">
        <f t="shared" ref="GZ138" si="3625">GZ139+GZ140+GZ141+GZ142+GZ143+GZ144+GZ145+GZ146</f>
        <v>0</v>
      </c>
      <c r="HA138" s="61">
        <f t="shared" ref="HA138:HB138" si="3626">HA139+HA140+HA141+HA142+HA143+HA144+HA145+HA146</f>
        <v>0</v>
      </c>
      <c r="HB138" s="61">
        <f t="shared" si="3626"/>
        <v>0</v>
      </c>
      <c r="HC138" s="86">
        <f t="shared" ref="HC138" si="3627">HC139+HC140+HC141+HC142+HC143+HC144+HC145+HC146</f>
        <v>0</v>
      </c>
      <c r="HD138" s="61">
        <f t="shared" ref="HD138" si="3628">HD139+HD140+HD141+HD142+HD143+HD144+HD145+HD146</f>
        <v>0</v>
      </c>
      <c r="HE138" s="61">
        <f t="shared" ref="HE138:HI138" si="3629">HE139+HE140+HE141+HE142+HE143+HE144+HE145+HE146</f>
        <v>0</v>
      </c>
      <c r="HF138" s="61">
        <f t="shared" ref="HF138" si="3630">HF139+HF140+HF141+HF142+HF143+HF144+HF145+HF146</f>
        <v>0</v>
      </c>
      <c r="HG138" s="86">
        <f t="shared" si="3629"/>
        <v>0</v>
      </c>
      <c r="HH138" s="61">
        <f t="shared" si="3629"/>
        <v>0</v>
      </c>
      <c r="HI138" s="61">
        <f t="shared" si="3629"/>
        <v>0</v>
      </c>
      <c r="HJ138" s="61">
        <f t="shared" ref="HJ138" si="3631">HJ139+HJ140+HJ141+HJ142+HJ143+HJ144+HJ145+HJ146</f>
        <v>0</v>
      </c>
      <c r="HK138" s="86">
        <f t="shared" ref="HK138" si="3632">HK139+HK140+HK141+HK142+HK143+HK144+HK145+HK146</f>
        <v>0</v>
      </c>
      <c r="HL138" s="61">
        <f t="shared" ref="HL138" si="3633">HL139+HL140+HL141+HL142+HL143+HL144+HL145+HL146</f>
        <v>0</v>
      </c>
      <c r="HM138" s="61">
        <f t="shared" ref="HM138" si="3634">HM139+HM140+HM141+HM142+HM143+HM144+HM145+HM146</f>
        <v>0</v>
      </c>
      <c r="HN138" s="61">
        <f t="shared" ref="HN138" si="3635">HN139+HN140+HN141+HN142+HN143+HN144+HN145+HN146</f>
        <v>0</v>
      </c>
      <c r="HO138" s="86">
        <f t="shared" ref="HO138" si="3636">HO139+HO140+HO141+HO142+HO143+HO144+HO145+HO146</f>
        <v>0</v>
      </c>
      <c r="HP138" s="61">
        <f t="shared" ref="HP138" si="3637">HP139+HP140+HP141+HP142+HP143+HP144+HP145+HP146</f>
        <v>0</v>
      </c>
      <c r="HQ138" s="61">
        <f t="shared" ref="HQ138:HR138" si="3638">HQ139+HQ140+HQ141+HQ142+HQ143+HQ144+HQ145+HQ146</f>
        <v>0</v>
      </c>
      <c r="HR138" s="61">
        <f t="shared" si="3638"/>
        <v>0</v>
      </c>
      <c r="HS138" s="86">
        <f t="shared" ref="HS138" si="3639">HS139+HS140+HS141+HS142+HS143+HS144+HS145+HS146</f>
        <v>0</v>
      </c>
      <c r="HT138" s="61">
        <f t="shared" ref="HT138" si="3640">HT139+HT140+HT141+HT142+HT143+HT144+HT145+HT146</f>
        <v>0</v>
      </c>
      <c r="HU138" s="61">
        <f t="shared" ref="HU138:HV138" si="3641">HU139+HU140+HU141+HU142+HU143+HU144+HU145+HU146</f>
        <v>60</v>
      </c>
      <c r="HV138" s="61">
        <f t="shared" si="3641"/>
        <v>60</v>
      </c>
      <c r="HW138" s="86">
        <f t="shared" ref="HW138" si="3642">HW139+HW140+HW141+HW142+HW143+HW144+HW145+HW146</f>
        <v>100</v>
      </c>
      <c r="HX138" s="61">
        <f t="shared" ref="HX138" si="3643">HX139+HX140+HX141+HX142+HX143+HX144+HX145+HX146</f>
        <v>0</v>
      </c>
      <c r="HY138" s="61">
        <f t="shared" ref="HY138:HZ138" si="3644">HY139+HY140+HY141+HY142+HY143+HY144+HY145+HY146</f>
        <v>15.92</v>
      </c>
      <c r="HZ138" s="61">
        <f t="shared" si="3644"/>
        <v>15.92</v>
      </c>
      <c r="IA138" s="86">
        <f t="shared" ref="IA138" si="3645">IA139+IA140+IA141+IA142+IA143+IA144+IA145+IA146</f>
        <v>0</v>
      </c>
      <c r="IB138" s="61">
        <f t="shared" ref="IB138" si="3646">IB139+IB140+IB141+IB142+IB143+IB144+IB145+IB146</f>
        <v>0</v>
      </c>
      <c r="IC138" s="61">
        <f t="shared" ref="IC138" si="3647">IC139+IC140+IC141+IC142+IC143+IC144+IC145+IC146</f>
        <v>71.8</v>
      </c>
      <c r="ID138" s="61">
        <f t="shared" ref="ID138" si="3648">ID139+ID140+ID141+ID142+ID143+ID144+ID145+ID146</f>
        <v>71.8</v>
      </c>
      <c r="IE138" s="307">
        <f t="shared" ref="IE138" si="3649">IE139+IE140+IE141+IE142+IE143+IE144+IE145+IE146</f>
        <v>0</v>
      </c>
      <c r="IF138" s="300">
        <f t="shared" ref="IF138" si="3650">IF139+IF140+IF141+IF142+IF143+IF144+IF145+IF146</f>
        <v>0</v>
      </c>
      <c r="IG138" s="300">
        <f t="shared" ref="IG138:IH138" si="3651">IG139+IG140+IG141+IG142+IG143+IG144+IG145+IG146</f>
        <v>0</v>
      </c>
      <c r="IH138" s="300">
        <f t="shared" si="3651"/>
        <v>0</v>
      </c>
      <c r="II138" s="86">
        <f>II139+II140+II141+II142+II143+II144+II145+II146</f>
        <v>0</v>
      </c>
      <c r="IJ138" s="61">
        <f t="shared" ref="IJ138" si="3652">IJ139+IJ140+IJ141+IJ142+IJ143+IJ144+IJ145+IJ146</f>
        <v>0</v>
      </c>
      <c r="IK138" s="61">
        <f t="shared" ref="IK138" si="3653">IK139+IK140+IK141+IK142+IK143+IK144+IK145+IK146</f>
        <v>0</v>
      </c>
      <c r="IL138" s="61">
        <f t="shared" ref="IL138" si="3654">IL139+IL140+IL141+IL142+IL143+IL144+IL145+IL146</f>
        <v>0</v>
      </c>
      <c r="IM138" s="86">
        <f>IM139+IM140+IM141+IM142+IM143+IM144+IM145+IM146</f>
        <v>0</v>
      </c>
      <c r="IN138" s="61">
        <f t="shared" ref="IN138" si="3655">IN139+IN140+IN141+IN142+IN143+IN144+IN145+IN146</f>
        <v>0</v>
      </c>
      <c r="IO138" s="61">
        <f t="shared" ref="IO138:IP138" si="3656">IO139+IO140+IO141+IO142+IO143+IO144+IO145+IO146</f>
        <v>0</v>
      </c>
      <c r="IP138" s="61">
        <f t="shared" si="3656"/>
        <v>0</v>
      </c>
      <c r="IQ138" s="86">
        <f t="shared" ref="IQ138" si="3657">IQ139+IQ140+IQ141+IQ142+IQ143+IQ144+IQ145+IQ146</f>
        <v>0</v>
      </c>
      <c r="IR138" s="61">
        <f t="shared" ref="IR138" si="3658">IR139+IR140+IR141+IR142+IR143+IR144+IR145+IR146</f>
        <v>0</v>
      </c>
      <c r="IS138" s="61">
        <f t="shared" ref="IS138:IT138" si="3659">IS139+IS140+IS141+IS142+IS143+IS144+IS145+IS146</f>
        <v>0</v>
      </c>
      <c r="IT138" s="61">
        <f t="shared" si="3659"/>
        <v>0</v>
      </c>
      <c r="IU138" s="307">
        <f t="shared" ref="IU138" si="3660">IU139+IU140+IU141+IU142+IU143+IU144+IU145+IU146</f>
        <v>0</v>
      </c>
      <c r="IV138" s="300">
        <f t="shared" ref="IV138" si="3661">IV139+IV140+IV141+IV142+IV143+IV144+IV145+IV146</f>
        <v>0</v>
      </c>
      <c r="IW138" s="300">
        <f t="shared" ref="IW138" si="3662">IW139+IW140+IW141+IW142+IW143+IW144+IW145+IW146</f>
        <v>0</v>
      </c>
      <c r="IX138" s="300">
        <f t="shared" ref="IX138" si="3663">IX139+IX140+IX141+IX142+IX143+IX144+IX145+IX146</f>
        <v>0</v>
      </c>
      <c r="IY138" s="86">
        <f t="shared" ref="IY138" si="3664">IY139+IY140+IY141+IY142+IY143+IY144+IY145+IY146</f>
        <v>0</v>
      </c>
      <c r="IZ138" s="61">
        <f t="shared" ref="IZ138" si="3665">IZ139+IZ140+IZ141+IZ142+IZ143+IZ144+IZ145+IZ146</f>
        <v>0</v>
      </c>
      <c r="JA138" s="61">
        <f t="shared" ref="JA138:JB138" si="3666">JA139+JA140+JA141+JA142+JA143+JA144+JA145+JA146</f>
        <v>0</v>
      </c>
      <c r="JB138" s="61">
        <f t="shared" si="3666"/>
        <v>0</v>
      </c>
      <c r="JC138" s="86">
        <f t="shared" ref="JC138" si="3667">JC139+JC140+JC141+JC142+JC143+JC144+JC145+JC146</f>
        <v>0</v>
      </c>
      <c r="JD138" s="61">
        <f t="shared" ref="JD138" si="3668">JD139+JD140+JD141+JD142+JD143+JD144+JD145+JD146</f>
        <v>0</v>
      </c>
      <c r="JE138" s="61">
        <f t="shared" ref="JE138:JY138" si="3669">JE139+JE140+JE141+JE142+JE143+JE144+JE145+JE146</f>
        <v>0</v>
      </c>
      <c r="JF138" s="61">
        <f t="shared" ref="JF138" si="3670">JF139+JF140+JF141+JF142+JF143+JF144+JF145+JF146</f>
        <v>0</v>
      </c>
      <c r="JG138" s="86">
        <f t="shared" si="3669"/>
        <v>0</v>
      </c>
      <c r="JH138" s="61">
        <f t="shared" si="3669"/>
        <v>0</v>
      </c>
      <c r="JI138" s="61">
        <f t="shared" si="3669"/>
        <v>0</v>
      </c>
      <c r="JJ138" s="61">
        <f t="shared" ref="JJ138" si="3671">JJ139+JJ140+JJ141+JJ142+JJ143+JJ144+JJ145+JJ146</f>
        <v>0</v>
      </c>
      <c r="JK138" s="86">
        <f t="shared" si="3669"/>
        <v>0</v>
      </c>
      <c r="JL138" s="61">
        <f t="shared" si="3669"/>
        <v>0</v>
      </c>
      <c r="JM138" s="61">
        <f t="shared" si="3669"/>
        <v>0</v>
      </c>
      <c r="JN138" s="61">
        <f t="shared" ref="JN138" si="3672">JN139+JN140+JN141+JN142+JN143+JN144+JN145+JN146</f>
        <v>0</v>
      </c>
      <c r="JO138" s="86">
        <f t="shared" si="3669"/>
        <v>0</v>
      </c>
      <c r="JP138" s="61">
        <f t="shared" si="3669"/>
        <v>0</v>
      </c>
      <c r="JQ138" s="61">
        <f t="shared" si="3669"/>
        <v>0</v>
      </c>
      <c r="JR138" s="61">
        <f t="shared" ref="JR138" si="3673">JR139+JR140+JR141+JR142+JR143+JR144+JR145+JR146</f>
        <v>0</v>
      </c>
      <c r="JS138" s="86">
        <f t="shared" si="3669"/>
        <v>0</v>
      </c>
      <c r="JT138" s="61">
        <f t="shared" si="3669"/>
        <v>0</v>
      </c>
      <c r="JU138" s="61">
        <f t="shared" si="3669"/>
        <v>0</v>
      </c>
      <c r="JV138" s="61">
        <f t="shared" ref="JV138" si="3674">JV139+JV140+JV141+JV142+JV143+JV144+JV145+JV146</f>
        <v>0</v>
      </c>
      <c r="JW138" s="61">
        <f t="shared" si="3669"/>
        <v>0</v>
      </c>
      <c r="JX138" s="61">
        <f t="shared" si="3669"/>
        <v>0</v>
      </c>
      <c r="JY138" s="61">
        <f t="shared" si="3669"/>
        <v>0</v>
      </c>
      <c r="JZ138" s="61">
        <f t="shared" ref="JZ138" si="3675">JZ139+JZ140+JZ141+JZ142+JZ143+JZ144+JZ145+JZ146</f>
        <v>0</v>
      </c>
      <c r="KA138" s="86">
        <f t="shared" ref="KA138:KW138" si="3676">KA139+KA140+KA141+KA142+KA143+KA144+KA145+KA146</f>
        <v>0</v>
      </c>
      <c r="KB138" s="61">
        <f t="shared" si="3676"/>
        <v>6100</v>
      </c>
      <c r="KC138" s="61">
        <f t="shared" si="3676"/>
        <v>6643.92</v>
      </c>
      <c r="KD138" s="185">
        <f t="shared" ref="KD138" si="3677">KD139+KD140+KD141+KD142+KD143+KD144+KD145+KD146</f>
        <v>6643.92</v>
      </c>
      <c r="KE138" s="86">
        <f t="shared" si="3676"/>
        <v>4000</v>
      </c>
      <c r="KF138" s="61">
        <f t="shared" si="3676"/>
        <v>4100</v>
      </c>
      <c r="KG138" s="61">
        <f t="shared" si="3676"/>
        <v>4034.64</v>
      </c>
      <c r="KH138" s="185">
        <f t="shared" ref="KH138" si="3678">KH139+KH140+KH141+KH142+KH143+KH144+KH145+KH146</f>
        <v>4034.64</v>
      </c>
      <c r="KI138" s="86">
        <f t="shared" si="3676"/>
        <v>1710</v>
      </c>
      <c r="KJ138" s="61">
        <f t="shared" si="3676"/>
        <v>1710</v>
      </c>
      <c r="KK138" s="61">
        <f t="shared" si="3676"/>
        <v>1530.3</v>
      </c>
      <c r="KL138" s="185">
        <f t="shared" ref="KL138" si="3679">KL139+KL140+KL141+KL142+KL143+KL144+KL145+KL146</f>
        <v>1530.3</v>
      </c>
      <c r="KM138" s="86">
        <f t="shared" si="3676"/>
        <v>2000</v>
      </c>
      <c r="KN138" s="61">
        <f t="shared" si="3676"/>
        <v>1500</v>
      </c>
      <c r="KO138" s="61">
        <f t="shared" si="3676"/>
        <v>736.2</v>
      </c>
      <c r="KP138" s="185">
        <f t="shared" ref="KP138" si="3680">KP139+KP140+KP141+KP142+KP143+KP144+KP145+KP146</f>
        <v>736.2</v>
      </c>
      <c r="KQ138" s="86">
        <f t="shared" si="3676"/>
        <v>3900</v>
      </c>
      <c r="KR138" s="61">
        <f t="shared" si="3676"/>
        <v>0</v>
      </c>
      <c r="KS138" s="61">
        <f t="shared" si="3676"/>
        <v>470.76000000000005</v>
      </c>
      <c r="KT138" s="185">
        <f t="shared" ref="KT138" si="3681">KT139+KT140+KT141+KT142+KT143+KT144+KT145+KT146</f>
        <v>470.76000000000005</v>
      </c>
      <c r="KU138" s="86">
        <f t="shared" si="3676"/>
        <v>1000</v>
      </c>
      <c r="KV138" s="61">
        <f t="shared" si="3676"/>
        <v>0</v>
      </c>
      <c r="KW138" s="61">
        <f t="shared" si="3676"/>
        <v>0</v>
      </c>
      <c r="KX138" s="185">
        <f t="shared" ref="KX138" si="3682">KX139+KX140+KX141+KX142+KX143+KX144+KX145+KX146</f>
        <v>0</v>
      </c>
      <c r="KY138" s="86">
        <f t="shared" ref="KY138:LE138" si="3683">KY139+KY140+KY141+KY142+KY143+KY144+KY145+KY146</f>
        <v>58000</v>
      </c>
      <c r="KZ138" s="61">
        <f t="shared" si="3683"/>
        <v>58000</v>
      </c>
      <c r="LA138" s="61">
        <f t="shared" si="3683"/>
        <v>64764.160000000003</v>
      </c>
      <c r="LB138" s="185">
        <f t="shared" ref="LB138" si="3684">LB139+LB140+LB141+LB142+LB143+LB144+LB145+LB146</f>
        <v>64828.65</v>
      </c>
      <c r="LC138" s="86">
        <f t="shared" si="3683"/>
        <v>0</v>
      </c>
      <c r="LD138" s="61">
        <f t="shared" si="3683"/>
        <v>0</v>
      </c>
      <c r="LE138" s="61">
        <f t="shared" si="3683"/>
        <v>0</v>
      </c>
      <c r="LF138" s="185">
        <f t="shared" ref="LF138" si="3685">LF139+LF140+LF141+LF142+LF143+LF144+LF145+LF146</f>
        <v>0</v>
      </c>
      <c r="LG138" s="86">
        <f t="shared" ref="LG138:NI138" si="3686">LG139+LG140+LG141+LG142+LG143+LG144+LG145+LG146</f>
        <v>2380</v>
      </c>
      <c r="LH138" s="61">
        <f t="shared" si="3686"/>
        <v>7997</v>
      </c>
      <c r="LI138" s="61">
        <f t="shared" si="3686"/>
        <v>1573.31</v>
      </c>
      <c r="LJ138" s="185">
        <f t="shared" ref="LJ138" si="3687">LJ139+LJ140+LJ141+LJ142+LJ143+LJ144+LJ145+LJ146</f>
        <v>1571.31</v>
      </c>
      <c r="LK138" s="86">
        <f t="shared" si="3686"/>
        <v>4037</v>
      </c>
      <c r="LL138" s="61">
        <f t="shared" si="3686"/>
        <v>4037</v>
      </c>
      <c r="LM138" s="61">
        <f t="shared" si="3686"/>
        <v>4025.9</v>
      </c>
      <c r="LN138" s="185">
        <f t="shared" ref="LN138" si="3688">LN139+LN140+LN141+LN142+LN143+LN144+LN145+LN146</f>
        <v>4025.9</v>
      </c>
      <c r="LO138" s="86">
        <f t="shared" si="3686"/>
        <v>2500</v>
      </c>
      <c r="LP138" s="61">
        <f t="shared" si="3686"/>
        <v>4602.6000000000004</v>
      </c>
      <c r="LQ138" s="61">
        <f t="shared" si="3686"/>
        <v>2051.46</v>
      </c>
      <c r="LR138" s="185">
        <f t="shared" ref="LR138" si="3689">LR139+LR140+LR141+LR142+LR143+LR144+LR145+LR146</f>
        <v>1699.9199999999998</v>
      </c>
      <c r="LS138" s="86">
        <f t="shared" si="3686"/>
        <v>2503</v>
      </c>
      <c r="LT138" s="61">
        <f t="shared" si="3686"/>
        <v>2503</v>
      </c>
      <c r="LU138" s="61">
        <f t="shared" si="3686"/>
        <v>2503</v>
      </c>
      <c r="LV138" s="185">
        <f t="shared" ref="LV138" si="3690">LV139+LV140+LV141+LV142+LV143+LV144+LV145+LV146</f>
        <v>2503</v>
      </c>
      <c r="LW138" s="86">
        <f t="shared" si="3686"/>
        <v>800</v>
      </c>
      <c r="LX138" s="61">
        <f t="shared" si="3686"/>
        <v>5200</v>
      </c>
      <c r="LY138" s="61">
        <f t="shared" si="3686"/>
        <v>3542.0699999999997</v>
      </c>
      <c r="LZ138" s="185">
        <f t="shared" ref="LZ138" si="3691">LZ139+LZ140+LZ141+LZ142+LZ143+LZ144+LZ145+LZ146</f>
        <v>3542.0699999999997</v>
      </c>
      <c r="MA138" s="86">
        <f t="shared" si="3686"/>
        <v>1400</v>
      </c>
      <c r="MB138" s="61">
        <f t="shared" si="3686"/>
        <v>0</v>
      </c>
      <c r="MC138" s="61">
        <f t="shared" si="3686"/>
        <v>0</v>
      </c>
      <c r="MD138" s="185">
        <f t="shared" ref="MD138" si="3692">MD139+MD140+MD141+MD142+MD143+MD144+MD145+MD146</f>
        <v>0</v>
      </c>
      <c r="ME138" s="86">
        <f t="shared" si="3686"/>
        <v>3500</v>
      </c>
      <c r="MF138" s="61">
        <f t="shared" si="3686"/>
        <v>6000</v>
      </c>
      <c r="MG138" s="61">
        <f t="shared" si="3686"/>
        <v>5618.59</v>
      </c>
      <c r="MH138" s="185">
        <f t="shared" ref="MH138" si="3693">MH139+MH140+MH141+MH142+MH143+MH144+MH145+MH146</f>
        <v>5689.0300000000007</v>
      </c>
      <c r="MI138" s="86">
        <f t="shared" si="3686"/>
        <v>2500</v>
      </c>
      <c r="MJ138" s="61">
        <f t="shared" si="3686"/>
        <v>0</v>
      </c>
      <c r="MK138" s="61">
        <f t="shared" si="3686"/>
        <v>0</v>
      </c>
      <c r="ML138" s="185">
        <f t="shared" ref="ML138" si="3694">ML139+ML140+ML141+ML142+ML143+ML144+ML145+ML146</f>
        <v>0</v>
      </c>
      <c r="MM138" s="86">
        <f t="shared" si="3686"/>
        <v>0</v>
      </c>
      <c r="MN138" s="61">
        <f t="shared" si="3686"/>
        <v>0</v>
      </c>
      <c r="MO138" s="61">
        <f t="shared" si="3686"/>
        <v>0</v>
      </c>
      <c r="MP138" s="185">
        <f t="shared" ref="MP138" si="3695">MP139+MP140+MP141+MP142+MP143+MP144+MP145+MP146</f>
        <v>0</v>
      </c>
      <c r="MQ138" s="86">
        <f t="shared" si="3686"/>
        <v>0</v>
      </c>
      <c r="MR138" s="61">
        <f t="shared" si="3686"/>
        <v>0</v>
      </c>
      <c r="MS138" s="61">
        <f t="shared" si="3686"/>
        <v>0</v>
      </c>
      <c r="MT138" s="185">
        <f t="shared" ref="MT138" si="3696">MT139+MT140+MT141+MT142+MT143+MT144+MT145+MT146</f>
        <v>0</v>
      </c>
      <c r="MU138" s="86">
        <f t="shared" si="3686"/>
        <v>0</v>
      </c>
      <c r="MV138" s="61">
        <f t="shared" si="3686"/>
        <v>0</v>
      </c>
      <c r="MW138" s="61">
        <f t="shared" si="3686"/>
        <v>0</v>
      </c>
      <c r="MX138" s="185">
        <f t="shared" ref="MX138" si="3697">MX139+MX140+MX141+MX142+MX143+MX144+MX145+MX146</f>
        <v>0</v>
      </c>
      <c r="MY138" s="86">
        <f t="shared" si="3686"/>
        <v>25593</v>
      </c>
      <c r="MZ138" s="61">
        <f t="shared" si="3686"/>
        <v>25593</v>
      </c>
      <c r="NA138" s="61">
        <f t="shared" si="3686"/>
        <v>19717.169999999998</v>
      </c>
      <c r="NB138" s="185">
        <f t="shared" ref="NB138" si="3698">NB139+NB140+NB141+NB142+NB143+NB144+NB145+NB146</f>
        <v>19707.689999999999</v>
      </c>
      <c r="NC138" s="86">
        <f t="shared" si="3686"/>
        <v>14000</v>
      </c>
      <c r="ND138" s="61">
        <f t="shared" si="3686"/>
        <v>21648</v>
      </c>
      <c r="NE138" s="61">
        <f t="shared" si="3686"/>
        <v>17490.52</v>
      </c>
      <c r="NF138" s="185">
        <f t="shared" ref="NF138" si="3699">NF139+NF140+NF141+NF142+NF143+NF144+NF145+NF146</f>
        <v>17477.73</v>
      </c>
      <c r="NG138" s="86">
        <f t="shared" si="3686"/>
        <v>9500</v>
      </c>
      <c r="NH138" s="61">
        <f t="shared" si="3686"/>
        <v>13361.82</v>
      </c>
      <c r="NI138" s="61">
        <f t="shared" si="3686"/>
        <v>15078.29</v>
      </c>
      <c r="NJ138" s="185">
        <f t="shared" ref="NJ138" si="3700">NJ139+NJ140+NJ141+NJ142+NJ143+NJ144+NJ145+NJ146</f>
        <v>15078.3</v>
      </c>
      <c r="NK138" s="86">
        <f t="shared" ref="NK138:PP138" si="3701">NK139+NK140+NK141+NK142+NK143+NK144+NK145+NK146</f>
        <v>70000</v>
      </c>
      <c r="NL138" s="61">
        <f t="shared" si="3701"/>
        <v>70000</v>
      </c>
      <c r="NM138" s="61">
        <f t="shared" si="3701"/>
        <v>62406.04</v>
      </c>
      <c r="NN138" s="185">
        <f t="shared" ref="NN138" si="3702">NN139+NN140+NN141+NN142+NN143+NN144+NN145+NN146</f>
        <v>61510.51</v>
      </c>
      <c r="NO138" s="86">
        <f t="shared" ref="NO138:NU138" si="3703">NO139+NO140+NO141+NO142+NO143+NO144+NO145+NO146</f>
        <v>0</v>
      </c>
      <c r="NP138" s="61">
        <f t="shared" si="3703"/>
        <v>0</v>
      </c>
      <c r="NQ138" s="61">
        <f t="shared" si="3703"/>
        <v>0</v>
      </c>
      <c r="NR138" s="185">
        <f t="shared" ref="NR138" si="3704">NR139+NR140+NR141+NR142+NR143+NR144+NR145+NR146</f>
        <v>0</v>
      </c>
      <c r="NS138" s="86">
        <f t="shared" si="3703"/>
        <v>1400</v>
      </c>
      <c r="NT138" s="61">
        <f t="shared" si="3703"/>
        <v>1350</v>
      </c>
      <c r="NU138" s="61">
        <f t="shared" si="3703"/>
        <v>807.73</v>
      </c>
      <c r="NV138" s="185">
        <f t="shared" ref="NV138" si="3705">NV139+NV140+NV141+NV142+NV143+NV144+NV145+NV146</f>
        <v>807.73</v>
      </c>
      <c r="NW138" s="86">
        <f t="shared" si="3701"/>
        <v>3000</v>
      </c>
      <c r="NX138" s="61">
        <f t="shared" si="3701"/>
        <v>29500</v>
      </c>
      <c r="NY138" s="61">
        <f t="shared" si="3701"/>
        <v>11319.55</v>
      </c>
      <c r="NZ138" s="185">
        <f t="shared" ref="NZ138" si="3706">NZ139+NZ140+NZ141+NZ142+NZ143+NZ144+NZ145+NZ146</f>
        <v>5238.97</v>
      </c>
      <c r="OA138" s="86">
        <f t="shared" ref="OA138:PM138" si="3707">OA139+OA140+OA141+OA142+OA143+OA144+OA145+OA146</f>
        <v>0</v>
      </c>
      <c r="OB138" s="61">
        <f t="shared" si="3707"/>
        <v>0</v>
      </c>
      <c r="OC138" s="61">
        <f t="shared" si="3707"/>
        <v>0</v>
      </c>
      <c r="OD138" s="61">
        <f t="shared" ref="OD138" si="3708">OD139+OD140+OD141+OD142+OD143+OD144+OD145+OD146</f>
        <v>0</v>
      </c>
      <c r="OE138" s="86">
        <f t="shared" si="3707"/>
        <v>0</v>
      </c>
      <c r="OF138" s="61">
        <f t="shared" si="3707"/>
        <v>0</v>
      </c>
      <c r="OG138" s="61">
        <f t="shared" si="3707"/>
        <v>0</v>
      </c>
      <c r="OH138" s="61">
        <f t="shared" ref="OH138" si="3709">OH139+OH140+OH141+OH142+OH143+OH144+OH145+OH146</f>
        <v>0</v>
      </c>
      <c r="OI138" s="86">
        <f t="shared" si="3707"/>
        <v>0</v>
      </c>
      <c r="OJ138" s="61">
        <f t="shared" si="3707"/>
        <v>0</v>
      </c>
      <c r="OK138" s="61">
        <f t="shared" si="3707"/>
        <v>0</v>
      </c>
      <c r="OL138" s="61">
        <f t="shared" ref="OL138" si="3710">OL139+OL140+OL141+OL142+OL143+OL144+OL145+OL146</f>
        <v>0</v>
      </c>
      <c r="OM138" s="86">
        <f t="shared" si="3707"/>
        <v>0</v>
      </c>
      <c r="ON138" s="61">
        <f t="shared" si="3707"/>
        <v>0</v>
      </c>
      <c r="OO138" s="61">
        <f t="shared" si="3707"/>
        <v>0</v>
      </c>
      <c r="OP138" s="61">
        <f t="shared" ref="OP138" si="3711">OP139+OP140+OP141+OP142+OP143+OP144+OP145+OP146</f>
        <v>0</v>
      </c>
      <c r="OQ138" s="197">
        <f t="shared" si="3707"/>
        <v>0</v>
      </c>
      <c r="OR138" s="61">
        <f t="shared" si="3707"/>
        <v>0</v>
      </c>
      <c r="OS138" s="61">
        <f t="shared" si="3707"/>
        <v>0</v>
      </c>
      <c r="OT138" s="61">
        <f t="shared" ref="OT138" si="3712">OT139+OT140+OT141+OT142+OT143+OT144+OT145+OT146</f>
        <v>0</v>
      </c>
      <c r="OU138" s="86">
        <f t="shared" si="3707"/>
        <v>0</v>
      </c>
      <c r="OV138" s="61">
        <f t="shared" si="3707"/>
        <v>0</v>
      </c>
      <c r="OW138" s="61">
        <f t="shared" si="3707"/>
        <v>0</v>
      </c>
      <c r="OX138" s="61">
        <f t="shared" ref="OX138" si="3713">OX139+OX140+OX141+OX142+OX143+OX144+OX145+OX146</f>
        <v>0</v>
      </c>
      <c r="OY138" s="197">
        <f t="shared" si="3707"/>
        <v>0</v>
      </c>
      <c r="OZ138" s="61">
        <f t="shared" si="3707"/>
        <v>0</v>
      </c>
      <c r="PA138" s="61">
        <f t="shared" si="3707"/>
        <v>0</v>
      </c>
      <c r="PB138" s="61">
        <f t="shared" ref="PB138" si="3714">PB139+PB140+PB141+PB142+PB143+PB144+PB145+PB146</f>
        <v>0</v>
      </c>
      <c r="PC138" s="86">
        <f t="shared" si="3707"/>
        <v>0</v>
      </c>
      <c r="PD138" s="61">
        <f t="shared" si="3707"/>
        <v>0</v>
      </c>
      <c r="PE138" s="61">
        <f t="shared" si="3707"/>
        <v>0</v>
      </c>
      <c r="PF138" s="61">
        <f t="shared" ref="PF138" si="3715">PF139+PF140+PF141+PF142+PF143+PF144+PF145+PF146</f>
        <v>0</v>
      </c>
      <c r="PG138" s="197">
        <f t="shared" si="3707"/>
        <v>0</v>
      </c>
      <c r="PH138" s="61">
        <f t="shared" si="3707"/>
        <v>0</v>
      </c>
      <c r="PI138" s="61">
        <f t="shared" si="3707"/>
        <v>0</v>
      </c>
      <c r="PJ138" s="61">
        <f t="shared" ref="PJ138" si="3716">PJ139+PJ140+PJ141+PJ142+PJ143+PJ144+PJ145+PJ146</f>
        <v>0</v>
      </c>
      <c r="PK138" s="86">
        <f t="shared" si="3707"/>
        <v>0</v>
      </c>
      <c r="PL138" s="61">
        <f t="shared" si="3707"/>
        <v>0</v>
      </c>
      <c r="PM138" s="61">
        <f t="shared" si="3707"/>
        <v>0</v>
      </c>
      <c r="PN138" s="61">
        <f t="shared" ref="PN138" si="3717">PN139+PN140+PN141+PN142+PN143+PN144+PN145+PN146</f>
        <v>0</v>
      </c>
      <c r="PO138" s="197">
        <f t="shared" si="3701"/>
        <v>0</v>
      </c>
      <c r="PP138" s="61">
        <f t="shared" si="3701"/>
        <v>0</v>
      </c>
      <c r="PQ138" s="61">
        <f t="shared" ref="PQ138:PY138" si="3718">PQ139+PQ140+PQ141+PQ142+PQ143+PQ144+PQ145+PQ146</f>
        <v>0</v>
      </c>
      <c r="PR138" s="61">
        <f t="shared" ref="PR138" si="3719">PR139+PR140+PR141+PR142+PR143+PR144+PR145+PR146</f>
        <v>0</v>
      </c>
      <c r="PS138" s="86">
        <f>PS139+PS140+PS141+PS142+PS143+PS144+PS145+PS146</f>
        <v>200</v>
      </c>
      <c r="PT138" s="61">
        <f>PT139+PT140+PT141+PT142+PT143+PT144+PT145+PT146</f>
        <v>0</v>
      </c>
      <c r="PU138" s="61">
        <f>PU139+PU140+PU141+PU142+PU143+PU144+PU145+PU146</f>
        <v>10.86</v>
      </c>
      <c r="PV138" s="61">
        <f>PV139+PV140+PV141+PV142+PV143+PV144+PV145+PV146</f>
        <v>16.940000000000001</v>
      </c>
      <c r="PW138" s="197">
        <f t="shared" si="3718"/>
        <v>0</v>
      </c>
      <c r="PX138" s="61">
        <f t="shared" si="3718"/>
        <v>0</v>
      </c>
      <c r="PY138" s="61">
        <f t="shared" si="3718"/>
        <v>0</v>
      </c>
      <c r="PZ138" s="61">
        <f t="shared" ref="PZ138" si="3720">PZ139+PZ140+PZ141+PZ142+PZ143+PZ144+PZ145+PZ146</f>
        <v>0</v>
      </c>
      <c r="QA138" s="86">
        <f t="shared" ref="QA138:RP138" si="3721">QA139+QA140+QA141+QA142+QA143+QA144+QA145+QA146</f>
        <v>0</v>
      </c>
      <c r="QB138" s="61">
        <f t="shared" si="3721"/>
        <v>0</v>
      </c>
      <c r="QC138" s="61">
        <f t="shared" si="3721"/>
        <v>0</v>
      </c>
      <c r="QD138" s="61">
        <f t="shared" ref="QD138" si="3722">QD139+QD140+QD141+QD142+QD143+QD144+QD145+QD146</f>
        <v>0</v>
      </c>
      <c r="QE138" s="197">
        <f t="shared" si="3721"/>
        <v>0</v>
      </c>
      <c r="QF138" s="61">
        <f t="shared" si="3721"/>
        <v>0</v>
      </c>
      <c r="QG138" s="61">
        <f t="shared" si="3721"/>
        <v>0</v>
      </c>
      <c r="QH138" s="61">
        <f t="shared" ref="QH138" si="3723">QH139+QH140+QH141+QH142+QH143+QH144+QH145+QH146</f>
        <v>0</v>
      </c>
      <c r="QI138" s="86">
        <f t="shared" si="3721"/>
        <v>0</v>
      </c>
      <c r="QJ138" s="61">
        <f t="shared" si="3721"/>
        <v>0</v>
      </c>
      <c r="QK138" s="61">
        <f t="shared" si="3721"/>
        <v>0</v>
      </c>
      <c r="QL138" s="61">
        <f t="shared" ref="QL138" si="3724">QL139+QL140+QL141+QL142+QL143+QL144+QL145+QL146</f>
        <v>0</v>
      </c>
      <c r="QM138" s="197">
        <f t="shared" si="3721"/>
        <v>0</v>
      </c>
      <c r="QN138" s="61">
        <f t="shared" si="3721"/>
        <v>0</v>
      </c>
      <c r="QO138" s="61">
        <f t="shared" si="3721"/>
        <v>0</v>
      </c>
      <c r="QP138" s="61">
        <f t="shared" ref="QP138" si="3725">QP139+QP140+QP141+QP142+QP143+QP144+QP145+QP146</f>
        <v>0</v>
      </c>
      <c r="QQ138" s="197">
        <f t="shared" si="3721"/>
        <v>0</v>
      </c>
      <c r="QR138" s="61">
        <f t="shared" si="3721"/>
        <v>0</v>
      </c>
      <c r="QS138" s="61">
        <f t="shared" si="3721"/>
        <v>0</v>
      </c>
      <c r="QT138" s="61">
        <f t="shared" ref="QT138" si="3726">QT139+QT140+QT141+QT142+QT143+QT144+QT145+QT146</f>
        <v>0</v>
      </c>
      <c r="QU138" s="197">
        <f t="shared" si="3721"/>
        <v>0</v>
      </c>
      <c r="QV138" s="61">
        <f t="shared" si="3721"/>
        <v>0</v>
      </c>
      <c r="QW138" s="61">
        <f t="shared" si="3721"/>
        <v>0</v>
      </c>
      <c r="QX138" s="61">
        <f t="shared" ref="QX138" si="3727">QX139+QX140+QX141+QX142+QX143+QX144+QX145+QX146</f>
        <v>0</v>
      </c>
      <c r="QY138" s="197">
        <f t="shared" si="3721"/>
        <v>0</v>
      </c>
      <c r="QZ138" s="61">
        <f t="shared" si="3721"/>
        <v>0</v>
      </c>
      <c r="RA138" s="61">
        <f t="shared" si="3721"/>
        <v>0</v>
      </c>
      <c r="RB138" s="61">
        <f t="shared" ref="RB138" si="3728">RB139+RB140+RB141+RB142+RB143+RB144+RB145+RB146</f>
        <v>0</v>
      </c>
      <c r="RC138" s="86">
        <f t="shared" si="3721"/>
        <v>0</v>
      </c>
      <c r="RD138" s="61">
        <f t="shared" si="3721"/>
        <v>0</v>
      </c>
      <c r="RE138" s="61">
        <f t="shared" si="3721"/>
        <v>0</v>
      </c>
      <c r="RF138" s="61">
        <f t="shared" ref="RF138" si="3729">RF139+RF140+RF141+RF142+RF143+RF144+RF145+RF146</f>
        <v>0</v>
      </c>
      <c r="RG138" s="197">
        <f t="shared" si="3721"/>
        <v>0</v>
      </c>
      <c r="RH138" s="61">
        <f t="shared" si="3721"/>
        <v>0</v>
      </c>
      <c r="RI138" s="61">
        <f t="shared" si="3721"/>
        <v>0</v>
      </c>
      <c r="RJ138" s="61">
        <f t="shared" ref="RJ138" si="3730">RJ139+RJ140+RJ141+RJ142+RJ143+RJ144+RJ145+RJ146</f>
        <v>0</v>
      </c>
      <c r="RK138" s="86">
        <f t="shared" si="3721"/>
        <v>75</v>
      </c>
      <c r="RL138" s="61">
        <f t="shared" si="3721"/>
        <v>100</v>
      </c>
      <c r="RM138" s="61">
        <f t="shared" si="3721"/>
        <v>0</v>
      </c>
      <c r="RN138" s="61">
        <f t="shared" ref="RN138" si="3731">RN139+RN140+RN141+RN142+RN143+RN144+RN145+RN146</f>
        <v>0</v>
      </c>
      <c r="RO138" s="360">
        <f t="shared" si="3721"/>
        <v>100</v>
      </c>
      <c r="RP138" s="300">
        <f t="shared" si="3721"/>
        <v>100</v>
      </c>
      <c r="RQ138" s="300">
        <f t="shared" ref="RQ138:TG138" si="3732">RQ139+RQ140+RQ141+RQ142+RQ143+RQ144+RQ145+RQ146</f>
        <v>0</v>
      </c>
      <c r="RR138" s="300">
        <f t="shared" ref="RR138" si="3733">RR139+RR140+RR141+RR142+RR143+RR144+RR145+RR146</f>
        <v>0</v>
      </c>
      <c r="RS138" s="360">
        <f t="shared" si="3732"/>
        <v>100</v>
      </c>
      <c r="RT138" s="300">
        <f t="shared" si="3732"/>
        <v>100</v>
      </c>
      <c r="RU138" s="300">
        <f t="shared" si="3732"/>
        <v>0</v>
      </c>
      <c r="RV138" s="300">
        <f t="shared" ref="RV138" si="3734">RV139+RV140+RV141+RV142+RV143+RV144+RV145+RV146</f>
        <v>0</v>
      </c>
      <c r="RW138" s="61">
        <f t="shared" si="3732"/>
        <v>0</v>
      </c>
      <c r="RX138" s="61">
        <f t="shared" si="3732"/>
        <v>0</v>
      </c>
      <c r="RY138" s="61">
        <f t="shared" si="3732"/>
        <v>0</v>
      </c>
      <c r="RZ138" s="61">
        <f t="shared" ref="RZ138" si="3735">RZ139+RZ140+RZ141+RZ142+RZ143+RZ144+RZ145+RZ146</f>
        <v>0</v>
      </c>
      <c r="SA138" s="86">
        <f t="shared" si="3732"/>
        <v>0</v>
      </c>
      <c r="SB138" s="61">
        <f t="shared" si="3732"/>
        <v>0</v>
      </c>
      <c r="SC138" s="61">
        <f t="shared" si="3732"/>
        <v>0</v>
      </c>
      <c r="SD138" s="61">
        <f t="shared" ref="SD138" si="3736">SD139+SD140+SD141+SD142+SD143+SD144+SD145+SD146</f>
        <v>0</v>
      </c>
      <c r="SE138" s="197">
        <f t="shared" si="3732"/>
        <v>0</v>
      </c>
      <c r="SF138" s="61">
        <f t="shared" si="3732"/>
        <v>0</v>
      </c>
      <c r="SG138" s="61">
        <f t="shared" si="3732"/>
        <v>0</v>
      </c>
      <c r="SH138" s="61">
        <f t="shared" ref="SH138" si="3737">SH139+SH140+SH141+SH142+SH143+SH144+SH145+SH146</f>
        <v>0</v>
      </c>
      <c r="SI138" s="197">
        <f t="shared" si="3732"/>
        <v>0</v>
      </c>
      <c r="SJ138" s="61">
        <f t="shared" si="3732"/>
        <v>0</v>
      </c>
      <c r="SK138" s="61">
        <f t="shared" si="3732"/>
        <v>0</v>
      </c>
      <c r="SL138" s="61">
        <f t="shared" ref="SL138" si="3738">SL139+SL140+SL141+SL142+SL143+SL144+SL145+SL146</f>
        <v>0</v>
      </c>
      <c r="SM138" s="197">
        <f t="shared" si="3732"/>
        <v>0</v>
      </c>
      <c r="SN138" s="61">
        <f t="shared" si="3732"/>
        <v>0</v>
      </c>
      <c r="SO138" s="61">
        <f t="shared" si="3732"/>
        <v>0</v>
      </c>
      <c r="SP138" s="61">
        <f t="shared" ref="SP138" si="3739">SP139+SP140+SP141+SP142+SP143+SP144+SP145+SP146</f>
        <v>0</v>
      </c>
      <c r="SQ138" s="197">
        <f t="shared" si="3732"/>
        <v>0</v>
      </c>
      <c r="SR138" s="61">
        <f t="shared" si="3732"/>
        <v>0</v>
      </c>
      <c r="SS138" s="61">
        <f t="shared" si="3732"/>
        <v>0</v>
      </c>
      <c r="ST138" s="61">
        <f t="shared" ref="ST138" si="3740">ST139+ST140+ST141+ST142+ST143+ST144+ST145+ST146</f>
        <v>0</v>
      </c>
      <c r="SU138" s="197">
        <f t="shared" si="3732"/>
        <v>0</v>
      </c>
      <c r="SV138" s="61">
        <f t="shared" si="3732"/>
        <v>0</v>
      </c>
      <c r="SW138" s="61">
        <f t="shared" si="3732"/>
        <v>0</v>
      </c>
      <c r="SX138" s="61">
        <f t="shared" ref="SX138" si="3741">SX139+SX140+SX141+SX142+SX143+SX144+SX145+SX146</f>
        <v>0</v>
      </c>
      <c r="SY138" s="197">
        <f t="shared" si="3732"/>
        <v>0</v>
      </c>
      <c r="SZ138" s="61">
        <f t="shared" si="3732"/>
        <v>0</v>
      </c>
      <c r="TA138" s="61">
        <f t="shared" si="3732"/>
        <v>0</v>
      </c>
      <c r="TB138" s="197">
        <f t="shared" ref="TB138" si="3742">TB139+TB140+TB141+TB142+TB143+TB144+TB145+TB146</f>
        <v>0</v>
      </c>
      <c r="TC138" s="197">
        <f t="shared" si="3732"/>
        <v>0</v>
      </c>
      <c r="TD138" s="61">
        <f t="shared" si="3732"/>
        <v>0</v>
      </c>
      <c r="TE138" s="61">
        <f t="shared" si="3732"/>
        <v>0</v>
      </c>
      <c r="TF138" s="61">
        <f t="shared" ref="TF138" si="3743">TF139+TF140+TF141+TF142+TF143+TF144+TF145+TF146</f>
        <v>0</v>
      </c>
      <c r="TG138" s="197">
        <f t="shared" si="3732"/>
        <v>0</v>
      </c>
      <c r="TH138" s="61">
        <f t="shared" ref="TH138:TI138" si="3744">TH139+TH140+TH141+TH142+TH143+TH144+TH145+TH146</f>
        <v>0</v>
      </c>
      <c r="TI138" s="61">
        <f t="shared" si="3744"/>
        <v>5800</v>
      </c>
      <c r="TJ138" s="87">
        <f t="shared" ref="TJ138:TM138" si="3745">TJ139+TJ140+TJ141+TJ142+TJ143+TJ144+TJ145+TJ146</f>
        <v>5800</v>
      </c>
      <c r="TK138" s="197">
        <f t="shared" si="3745"/>
        <v>0</v>
      </c>
      <c r="TL138" s="61">
        <f t="shared" si="3745"/>
        <v>0</v>
      </c>
      <c r="TM138" s="61">
        <f t="shared" si="3745"/>
        <v>0</v>
      </c>
      <c r="TN138" s="87">
        <f t="shared" ref="TN138:TR138" si="3746">TN139+TN140+TN141+TN142+TN143+TN144+TN145+TN146</f>
        <v>0</v>
      </c>
      <c r="TO138" s="197">
        <f t="shared" si="3746"/>
        <v>0</v>
      </c>
      <c r="TP138" s="61">
        <f t="shared" si="3746"/>
        <v>0</v>
      </c>
      <c r="TQ138" s="61">
        <f t="shared" si="3746"/>
        <v>0</v>
      </c>
      <c r="TR138" s="87">
        <f t="shared" si="3746"/>
        <v>0</v>
      </c>
      <c r="TS138" s="278"/>
      <c r="TT138" s="278"/>
      <c r="TU138" s="278"/>
      <c r="TV138" s="278"/>
      <c r="TW138" s="278"/>
      <c r="TX138" s="278"/>
      <c r="TY138" s="278"/>
    </row>
    <row r="139" spans="1:546" outlineLevel="2" x14ac:dyDescent="0.2">
      <c r="A139" s="101" t="s">
        <v>507</v>
      </c>
      <c r="B139" s="102" t="s">
        <v>508</v>
      </c>
      <c r="C139" s="186">
        <f t="shared" ref="C139:C146" si="3747">G139+K139+O139+S139+W139+AA139+AE139+AI139+AM139+AQ139+AU139+AY139+BC139+BG139+BK139+BO139+BS139+BW139+CA139+CE139+CI139+CM139+CQ139+CU139+CY139+DC139+DG139+DK139+DO139+DS139+DW139+EA139+EE139+EI139+EM139+EQ139+EU139+EY139+FC139+FG139+FK139+FO139+FS139+FW139+GA139+GE139+GI139+GM139+GQ139+GU139+GY139+HC139+HG139+HK139+HO139+HS139+HW139+IA139+IE139+II139+IM139+IQ139+IU139+IY139+JC139+JG139+JK139+JO139+JS139+JW139+KA139+KE139+KI139+KM139+KQ139+KU139+KY139+LC139+LG139+LK139+LO139+LS139+LW139+MA139+ME139+MI139+MM139+MQ139+MU139+MY139+NC139+NG139+NK139+NO139+NS139+NW139+OA139+OE139+OI139+OM139+OQ139+OU139+OY139+PC139+PG139+PK139+PO139+PS139+PW139+QA139+QE139+QI139+QM139+QQ139+QU139+QY139+RC139+RG139+RK139+RO139+RS139+RW139+SA139+SE139+SI139+SM139+SQ139+SU139+SY139+TC139+TG139+TK139+TO139</f>
        <v>25840</v>
      </c>
      <c r="D139" s="186">
        <f t="shared" ref="D139:D146" si="3748">H139+L139+P139+T139+X139+AB139+AF139+AJ139+AN139+AR139+AV139+AZ139+BD139+BH139+BL139+BP139+BT139+BX139+CB139+CF139+CJ139+CN139+CR139+CV139+CZ139+DD139+DH139+DL139+DP139+DT139+DX139+EB139+EF139+EJ139+EN139+ER139+EV139+EZ139+FD139+FH139+FL139+FP139+FT139+FX139+GB139+GF139+GJ139+GN139+GR139+GV139+GZ139+HD139+HH139+HL139+HP139+HT139+HX139+IB139+IF139+IJ139+IN139+IR139+IV139+IZ139+JD139+JH139+JL139+JP139+JT139+JX139+KB139+KF139+KJ139+KN139+KR139+KV139+KZ139+LD139+LH139+LL139+LP139+LT139+LX139+MB139+MF139+MJ139+MN139+MR139+MV139+MZ139+ND139+NH139+NL139+NP139+NT139+NX139+OB139+OF139+OJ139+ON139+OR139+OV139+OZ139+PD139+PH139+PL139+PP139+PT139+PX139+QB139+QF139+QJ139+QN139+QR139+QV139+QZ139+RD139+RH139+RL139+RP139+RT139+RX139+SB139+SF139+SJ139+SN139+SR139+SV139+SZ139+TD139+TH139+TL139+TP139</f>
        <v>24940</v>
      </c>
      <c r="E139" s="186">
        <f t="shared" ref="E139:E146" si="3749">I139+M139+Q139+U139+Y139+AC139+AG139+AK139+AO139+AS139+AW139+BA139+BE139+BI139+BM139+BQ139+BU139+BY139+CC139+CG139+CK139+CO139+CS139+CW139+DA139+DE139+DI139+DM139+DQ139+DU139+DY139+EC139+EG139+EK139+EO139+ES139+EW139+FA139+FE139+FI139+FM139+FQ139+FU139+FY139+GC139+GG139+GK139+GO139+GS139+GW139+HA139+HE139+HI139+HM139+HQ139+HU139+HY139+IC139+IG139+IK139+IO139+IS139+IW139+JA139+JE139+JI139+JM139+JQ139+JU139+JY139+KC139+KG139+KK139+KO139+KS139+KW139+LA139+LE139+LI139+LM139+LQ139+LU139+LY139+MC139+MG139+MK139+MO139+MS139+MW139+NA139+NE139+NI139+NM139+NQ139+NU139+NY139+OC139+OG139+OK139+OO139+OS139+OW139+PA139+PE139+PI139+PM139+PQ139+PU139+PY139+QC139+QG139+QK139+QO139+QS139+QW139+RA139+RE139+RI139+RM139+RQ139+RU139+RY139+SC139+SG139+SK139+SO139+SS139+SW139+TA139+TE139+TI139+TM139+TQ139</f>
        <v>20819.46</v>
      </c>
      <c r="F139" s="186">
        <f t="shared" ref="F139:F146" si="3750">J139+N139+R139+V139+Z139+AD139+AH139+AL139+AP139+AT139+AX139+BB139+BF139+BJ139+BN139+BR139+BV139+BZ139+CD139+CH139+CL139+CP139+CT139+CX139+DB139+DF139+DJ139+DN139+DR139+DV139+DZ139+ED139+EH139+EL139+EP139+ET139+EX139+FB139+FF139+FJ139+FN139+FR139+FV139+FZ139+GD139+GH139+GL139+GP139+GT139+GX139+HB139+HF139+HJ139+HN139+HR139+HV139+HZ139+ID139+IH139+IL139+IP139+IT139+IX139+JB139+JF139+JJ139+JN139+JR139+JV139+JZ139+KD139+KH139+KL139+KP139+KT139+KX139+LB139+LF139+LJ139+LN139+LR139+LV139+LZ139+MD139+MH139+ML139+MP139+MT139+MX139+NB139+NF139+NJ139+NN139+NR139+NV139+NZ139+OD139+OH139+OL139+OP139+OT139+OX139+PB139+PF139+PJ139+PN139+PR139+PV139+PZ139+QD139+QH139+QL139+QP139+QT139+QX139+RB139+RF139+RJ139+RN139+RR139+RV139+RZ139+SD139+SH139+SL139+SP139+ST139+SX139+TB139+TF139+TJ139+TN139+TR139</f>
        <v>20819.46</v>
      </c>
      <c r="G139" s="88"/>
      <c r="H139" s="63"/>
      <c r="I139" s="63"/>
      <c r="J139" s="63"/>
      <c r="K139" s="88"/>
      <c r="L139" s="63"/>
      <c r="M139" s="63"/>
      <c r="N139" s="63"/>
      <c r="O139" s="88"/>
      <c r="P139" s="63"/>
      <c r="Q139" s="63"/>
      <c r="R139" s="63"/>
      <c r="S139" s="88"/>
      <c r="T139" s="63"/>
      <c r="U139" s="63"/>
      <c r="V139" s="63"/>
      <c r="W139" s="88"/>
      <c r="X139" s="63"/>
      <c r="Y139" s="63"/>
      <c r="Z139" s="63"/>
      <c r="AA139" s="88"/>
      <c r="AB139" s="63"/>
      <c r="AC139" s="63"/>
      <c r="AD139" s="63"/>
      <c r="AE139" s="88"/>
      <c r="AF139" s="63"/>
      <c r="AG139" s="63"/>
      <c r="AH139" s="63"/>
      <c r="AI139" s="88"/>
      <c r="AJ139" s="63"/>
      <c r="AK139" s="63"/>
      <c r="AL139" s="63"/>
      <c r="AM139" s="88"/>
      <c r="AN139" s="63"/>
      <c r="AO139" s="63"/>
      <c r="AP139" s="63"/>
      <c r="AQ139" s="88"/>
      <c r="AR139" s="63"/>
      <c r="AS139" s="63"/>
      <c r="AT139" s="63"/>
      <c r="AU139" s="88"/>
      <c r="AV139" s="63"/>
      <c r="AW139" s="63"/>
      <c r="AX139" s="63"/>
      <c r="AY139" s="88"/>
      <c r="AZ139" s="63"/>
      <c r="BA139" s="63"/>
      <c r="BB139" s="63"/>
      <c r="BC139" s="88"/>
      <c r="BD139" s="63"/>
      <c r="BE139" s="63"/>
      <c r="BF139" s="63"/>
      <c r="BG139" s="88"/>
      <c r="BH139" s="63"/>
      <c r="BI139" s="63"/>
      <c r="BJ139" s="63"/>
      <c r="BK139" s="88"/>
      <c r="BL139" s="63"/>
      <c r="BM139" s="63"/>
      <c r="BN139" s="63"/>
      <c r="BO139" s="88"/>
      <c r="BP139" s="63"/>
      <c r="BQ139" s="63"/>
      <c r="BR139" s="63"/>
      <c r="BS139" s="88"/>
      <c r="BT139" s="63"/>
      <c r="BU139" s="63"/>
      <c r="BV139" s="63"/>
      <c r="BW139" s="88"/>
      <c r="BX139" s="63"/>
      <c r="BY139" s="63"/>
      <c r="BZ139" s="63"/>
      <c r="CA139" s="88"/>
      <c r="CB139" s="63"/>
      <c r="CC139" s="63"/>
      <c r="CD139" s="63"/>
      <c r="CE139" s="88"/>
      <c r="CF139" s="63"/>
      <c r="CG139" s="63"/>
      <c r="CH139" s="63"/>
      <c r="CI139" s="88"/>
      <c r="CJ139" s="63"/>
      <c r="CK139" s="63"/>
      <c r="CL139" s="63"/>
      <c r="CM139" s="88"/>
      <c r="CN139" s="63"/>
      <c r="CO139" s="63"/>
      <c r="CP139" s="63"/>
      <c r="CQ139" s="88"/>
      <c r="CR139" s="63"/>
      <c r="CS139" s="63"/>
      <c r="CT139" s="63"/>
      <c r="CU139" s="88"/>
      <c r="CV139" s="63"/>
      <c r="CW139" s="63"/>
      <c r="CX139" s="63"/>
      <c r="CY139" s="88"/>
      <c r="CZ139" s="63"/>
      <c r="DA139" s="63"/>
      <c r="DB139" s="63"/>
      <c r="DC139" s="88"/>
      <c r="DD139" s="63"/>
      <c r="DE139" s="63"/>
      <c r="DF139" s="63"/>
      <c r="DG139" s="88"/>
      <c r="DH139" s="63"/>
      <c r="DI139" s="63"/>
      <c r="DJ139" s="63"/>
      <c r="DK139" s="88"/>
      <c r="DL139" s="63"/>
      <c r="DM139" s="63"/>
      <c r="DN139" s="63"/>
      <c r="DO139" s="88"/>
      <c r="DP139" s="63"/>
      <c r="DQ139" s="63"/>
      <c r="DR139" s="63"/>
      <c r="DS139" s="88"/>
      <c r="DT139" s="63"/>
      <c r="DU139" s="63"/>
      <c r="DV139" s="63"/>
      <c r="DW139" s="88"/>
      <c r="DX139" s="63"/>
      <c r="DY139" s="63"/>
      <c r="DZ139" s="63"/>
      <c r="EA139" s="88"/>
      <c r="EB139" s="63"/>
      <c r="EC139" s="63"/>
      <c r="ED139" s="63"/>
      <c r="EE139" s="88"/>
      <c r="EF139" s="63"/>
      <c r="EG139" s="63"/>
      <c r="EH139" s="63"/>
      <c r="EI139" s="88"/>
      <c r="EJ139" s="63"/>
      <c r="EK139" s="63"/>
      <c r="EL139" s="63"/>
      <c r="EM139" s="88"/>
      <c r="EN139" s="63"/>
      <c r="EO139" s="63"/>
      <c r="EP139" s="63"/>
      <c r="EQ139" s="88"/>
      <c r="ER139" s="63"/>
      <c r="ES139" s="63"/>
      <c r="ET139" s="63"/>
      <c r="EU139" s="88"/>
      <c r="EV139" s="63"/>
      <c r="EW139" s="63"/>
      <c r="EX139" s="63"/>
      <c r="EY139" s="88"/>
      <c r="EZ139" s="63"/>
      <c r="FA139" s="63"/>
      <c r="FB139" s="63"/>
      <c r="FC139" s="88"/>
      <c r="FD139" s="63"/>
      <c r="FE139" s="63"/>
      <c r="FF139" s="63"/>
      <c r="FG139" s="88"/>
      <c r="FH139" s="63"/>
      <c r="FI139" s="63"/>
      <c r="FJ139" s="63"/>
      <c r="FK139" s="88"/>
      <c r="FL139" s="63"/>
      <c r="FM139" s="63"/>
      <c r="FN139" s="63"/>
      <c r="FO139" s="88"/>
      <c r="FP139" s="63"/>
      <c r="FQ139" s="63"/>
      <c r="FR139" s="63"/>
      <c r="FS139" s="198"/>
      <c r="FT139" s="63"/>
      <c r="FU139" s="63"/>
      <c r="FV139" s="187"/>
      <c r="FW139" s="88"/>
      <c r="FX139" s="63"/>
      <c r="FY139" s="63"/>
      <c r="FZ139" s="187"/>
      <c r="GA139" s="88"/>
      <c r="GB139" s="63"/>
      <c r="GC139" s="63"/>
      <c r="GD139" s="187"/>
      <c r="GE139" s="88"/>
      <c r="GF139" s="63"/>
      <c r="GG139" s="63"/>
      <c r="GH139" s="187"/>
      <c r="GI139" s="117"/>
      <c r="GJ139" s="63"/>
      <c r="GK139" s="63"/>
      <c r="GL139" s="187"/>
      <c r="GM139" s="88"/>
      <c r="GN139" s="63"/>
      <c r="GO139" s="63"/>
      <c r="GP139" s="63"/>
      <c r="GQ139" s="88"/>
      <c r="GR139" s="63"/>
      <c r="GS139" s="63"/>
      <c r="GT139" s="63"/>
      <c r="GU139" s="88"/>
      <c r="GV139" s="63"/>
      <c r="GW139" s="63"/>
      <c r="GX139" s="63"/>
      <c r="GY139" s="88"/>
      <c r="GZ139" s="63"/>
      <c r="HA139" s="63"/>
      <c r="HB139" s="63"/>
      <c r="HC139" s="88"/>
      <c r="HD139" s="63"/>
      <c r="HE139" s="63"/>
      <c r="HF139" s="63"/>
      <c r="HG139" s="88"/>
      <c r="HH139" s="63"/>
      <c r="HI139" s="63"/>
      <c r="HJ139" s="63"/>
      <c r="HK139" s="88"/>
      <c r="HL139" s="63"/>
      <c r="HM139" s="63"/>
      <c r="HN139" s="63"/>
      <c r="HO139" s="88"/>
      <c r="HP139" s="63"/>
      <c r="HQ139" s="63"/>
      <c r="HR139" s="63"/>
      <c r="HS139" s="88"/>
      <c r="HT139" s="63"/>
      <c r="HU139" s="63"/>
      <c r="HV139" s="63"/>
      <c r="HW139" s="88"/>
      <c r="HX139" s="63"/>
      <c r="HY139" s="63"/>
      <c r="HZ139" s="63"/>
      <c r="IA139" s="88"/>
      <c r="IB139" s="63"/>
      <c r="IC139" s="63"/>
      <c r="ID139" s="63"/>
      <c r="IE139" s="88"/>
      <c r="IF139" s="63"/>
      <c r="IG139" s="63"/>
      <c r="IH139" s="63"/>
      <c r="II139" s="88"/>
      <c r="IJ139" s="63"/>
      <c r="IK139" s="63"/>
      <c r="IL139" s="63"/>
      <c r="IM139" s="88"/>
      <c r="IN139" s="63"/>
      <c r="IO139" s="63"/>
      <c r="IP139" s="63"/>
      <c r="IQ139" s="88"/>
      <c r="IR139" s="63"/>
      <c r="IS139" s="63"/>
      <c r="IT139" s="63"/>
      <c r="IU139" s="88"/>
      <c r="IV139" s="63"/>
      <c r="IW139" s="63"/>
      <c r="IX139" s="63"/>
      <c r="IY139" s="88"/>
      <c r="IZ139" s="63"/>
      <c r="JA139" s="63"/>
      <c r="JB139" s="63"/>
      <c r="JC139" s="88"/>
      <c r="JD139" s="63"/>
      <c r="JE139" s="63"/>
      <c r="JF139" s="63"/>
      <c r="JG139" s="88"/>
      <c r="JH139" s="63"/>
      <c r="JI139" s="63"/>
      <c r="JJ139" s="63"/>
      <c r="JK139" s="88"/>
      <c r="JL139" s="63"/>
      <c r="JM139" s="63"/>
      <c r="JN139" s="63"/>
      <c r="JO139" s="88"/>
      <c r="JP139" s="63"/>
      <c r="JQ139" s="63"/>
      <c r="JR139" s="63"/>
      <c r="JS139" s="88"/>
      <c r="JT139" s="63"/>
      <c r="JU139" s="63"/>
      <c r="JV139" s="63"/>
      <c r="JW139" s="63"/>
      <c r="JX139" s="63"/>
      <c r="JY139" s="63"/>
      <c r="JZ139" s="63"/>
      <c r="KA139" s="88"/>
      <c r="KB139" s="63"/>
      <c r="KC139" s="63"/>
      <c r="KD139" s="187"/>
      <c r="KE139" s="88"/>
      <c r="KF139" s="63"/>
      <c r="KG139" s="63">
        <v>157.61000000000001</v>
      </c>
      <c r="KH139" s="187">
        <v>157.61000000000001</v>
      </c>
      <c r="KI139" s="88"/>
      <c r="KJ139" s="63"/>
      <c r="KK139" s="63">
        <v>36.06</v>
      </c>
      <c r="KL139" s="187">
        <v>36.06</v>
      </c>
      <c r="KM139" s="88">
        <v>500</v>
      </c>
      <c r="KN139" s="63"/>
      <c r="KO139" s="63">
        <v>60.47</v>
      </c>
      <c r="KP139" s="187">
        <v>60.47</v>
      </c>
      <c r="KQ139" s="88"/>
      <c r="KR139" s="63"/>
      <c r="KS139" s="63"/>
      <c r="KT139" s="187"/>
      <c r="KU139" s="88"/>
      <c r="KV139" s="63"/>
      <c r="KW139" s="63"/>
      <c r="KX139" s="187"/>
      <c r="KY139" s="88"/>
      <c r="KZ139" s="63"/>
      <c r="LA139" s="63"/>
      <c r="LB139" s="187"/>
      <c r="LC139" s="88"/>
      <c r="LD139" s="63"/>
      <c r="LE139" s="63"/>
      <c r="LF139" s="187"/>
      <c r="LG139" s="88"/>
      <c r="LH139" s="63"/>
      <c r="LI139" s="63">
        <v>35</v>
      </c>
      <c r="LJ139" s="187">
        <v>35</v>
      </c>
      <c r="LK139" s="88">
        <v>4037</v>
      </c>
      <c r="LL139" s="63">
        <v>4037</v>
      </c>
      <c r="LM139" s="63">
        <v>536.12</v>
      </c>
      <c r="LN139" s="187">
        <v>536.12</v>
      </c>
      <c r="LO139" s="88"/>
      <c r="LP139" s="63"/>
      <c r="LQ139" s="63">
        <v>195.17</v>
      </c>
      <c r="LR139" s="187">
        <v>195.17</v>
      </c>
      <c r="LS139" s="88">
        <v>2503</v>
      </c>
      <c r="LT139" s="63">
        <v>2503</v>
      </c>
      <c r="LU139" s="63">
        <v>678.7</v>
      </c>
      <c r="LV139" s="187">
        <v>678.7</v>
      </c>
      <c r="LW139" s="88"/>
      <c r="LX139" s="63">
        <v>1400</v>
      </c>
      <c r="LY139" s="63">
        <v>739.78</v>
      </c>
      <c r="LZ139" s="187">
        <v>739.78</v>
      </c>
      <c r="MA139" s="88">
        <v>1400</v>
      </c>
      <c r="MB139" s="63"/>
      <c r="MC139" s="63"/>
      <c r="MD139" s="187"/>
      <c r="ME139" s="88">
        <v>1500</v>
      </c>
      <c r="MF139" s="63">
        <v>4000</v>
      </c>
      <c r="MG139" s="63">
        <v>3366.38</v>
      </c>
      <c r="MH139" s="187">
        <v>3366.38</v>
      </c>
      <c r="MI139" s="88">
        <v>2500</v>
      </c>
      <c r="MJ139" s="63"/>
      <c r="MK139" s="63"/>
      <c r="ML139" s="187"/>
      <c r="MM139" s="88"/>
      <c r="MN139" s="63"/>
      <c r="MO139" s="63"/>
      <c r="MP139" s="187"/>
      <c r="MQ139" s="88"/>
      <c r="MR139" s="63"/>
      <c r="MS139" s="63"/>
      <c r="MT139" s="187"/>
      <c r="MU139" s="88"/>
      <c r="MV139" s="63"/>
      <c r="MW139" s="63"/>
      <c r="MX139" s="187"/>
      <c r="MY139" s="88">
        <v>7000</v>
      </c>
      <c r="MZ139" s="63">
        <v>7000</v>
      </c>
      <c r="NA139" s="63">
        <v>13423.92</v>
      </c>
      <c r="NB139" s="187">
        <v>13423.92</v>
      </c>
      <c r="NC139" s="88">
        <v>6000</v>
      </c>
      <c r="ND139" s="63">
        <v>6000</v>
      </c>
      <c r="NE139" s="63">
        <v>1302.25</v>
      </c>
      <c r="NF139" s="187">
        <v>1302.25</v>
      </c>
      <c r="NG139" s="88"/>
      <c r="NH139" s="63"/>
      <c r="NI139" s="63"/>
      <c r="NJ139" s="187"/>
      <c r="NK139" s="88"/>
      <c r="NL139" s="63"/>
      <c r="NM139" s="63"/>
      <c r="NN139" s="187"/>
      <c r="NO139" s="88"/>
      <c r="NP139" s="63"/>
      <c r="NQ139" s="63"/>
      <c r="NR139" s="187"/>
      <c r="NS139" s="88">
        <v>400</v>
      </c>
      <c r="NT139" s="63"/>
      <c r="NU139" s="63">
        <v>288</v>
      </c>
      <c r="NV139" s="187">
        <v>288</v>
      </c>
      <c r="NW139" s="88"/>
      <c r="NX139" s="63"/>
      <c r="NY139" s="63"/>
      <c r="NZ139" s="187"/>
      <c r="OA139" s="88"/>
      <c r="OB139" s="63"/>
      <c r="OC139" s="63"/>
      <c r="OD139" s="63"/>
      <c r="OE139" s="88"/>
      <c r="OF139" s="63"/>
      <c r="OG139" s="63"/>
      <c r="OH139" s="63"/>
      <c r="OI139" s="88"/>
      <c r="OJ139" s="63"/>
      <c r="OK139" s="63"/>
      <c r="OL139" s="63"/>
      <c r="OM139" s="88"/>
      <c r="ON139" s="63"/>
      <c r="OO139" s="63"/>
      <c r="OP139" s="63"/>
      <c r="OQ139" s="198"/>
      <c r="OR139" s="63"/>
      <c r="OS139" s="63"/>
      <c r="OT139" s="63"/>
      <c r="OU139" s="88"/>
      <c r="OV139" s="63"/>
      <c r="OW139" s="63"/>
      <c r="OX139" s="63"/>
      <c r="OY139" s="198"/>
      <c r="OZ139" s="63"/>
      <c r="PA139" s="63"/>
      <c r="PB139" s="63"/>
      <c r="PC139" s="88"/>
      <c r="PD139" s="63"/>
      <c r="PE139" s="63"/>
      <c r="PF139" s="63"/>
      <c r="PG139" s="198"/>
      <c r="PH139" s="63"/>
      <c r="PI139" s="63"/>
      <c r="PJ139" s="63"/>
      <c r="PK139" s="88"/>
      <c r="PL139" s="63"/>
      <c r="PM139" s="63"/>
      <c r="PN139" s="63"/>
      <c r="PO139" s="198"/>
      <c r="PP139" s="63"/>
      <c r="PQ139" s="63"/>
      <c r="PR139" s="63"/>
      <c r="PS139" s="88"/>
      <c r="PT139" s="63"/>
      <c r="PU139" s="63"/>
      <c r="PV139" s="63"/>
      <c r="PW139" s="198"/>
      <c r="PX139" s="63"/>
      <c r="PY139" s="63"/>
      <c r="PZ139" s="63"/>
      <c r="QA139" s="88"/>
      <c r="QB139" s="63"/>
      <c r="QC139" s="63"/>
      <c r="QD139" s="63"/>
      <c r="QE139" s="198"/>
      <c r="QF139" s="63"/>
      <c r="QG139" s="63"/>
      <c r="QH139" s="63"/>
      <c r="QI139" s="88"/>
      <c r="QJ139" s="63"/>
      <c r="QK139" s="63"/>
      <c r="QL139" s="63"/>
      <c r="QM139" s="198"/>
      <c r="QN139" s="63"/>
      <c r="QO139" s="63"/>
      <c r="QP139" s="63"/>
      <c r="QQ139" s="198"/>
      <c r="QR139" s="63"/>
      <c r="QS139" s="63"/>
      <c r="QT139" s="63"/>
      <c r="QU139" s="198"/>
      <c r="QV139" s="63"/>
      <c r="QW139" s="63"/>
      <c r="QX139" s="63"/>
      <c r="QY139" s="198"/>
      <c r="QZ139" s="63"/>
      <c r="RA139" s="63"/>
      <c r="RB139" s="63"/>
      <c r="RC139" s="88"/>
      <c r="RD139" s="63"/>
      <c r="RE139" s="63"/>
      <c r="RF139" s="63"/>
      <c r="RG139" s="198"/>
      <c r="RH139" s="63"/>
      <c r="RI139" s="63"/>
      <c r="RJ139" s="63"/>
      <c r="RK139" s="88"/>
      <c r="RL139" s="63"/>
      <c r="RM139" s="63"/>
      <c r="RN139" s="63"/>
      <c r="RO139" s="198"/>
      <c r="RP139" s="63"/>
      <c r="RQ139" s="63"/>
      <c r="RR139" s="63"/>
      <c r="RS139" s="198"/>
      <c r="RT139" s="63"/>
      <c r="RU139" s="63"/>
      <c r="RV139" s="63"/>
      <c r="RW139" s="63"/>
      <c r="RX139" s="63"/>
      <c r="RY139" s="63"/>
      <c r="RZ139" s="63"/>
      <c r="SA139" s="88"/>
      <c r="SB139" s="63"/>
      <c r="SC139" s="63"/>
      <c r="SD139" s="63"/>
      <c r="SE139" s="198"/>
      <c r="SF139" s="63"/>
      <c r="SG139" s="63"/>
      <c r="SH139" s="63"/>
      <c r="SI139" s="198"/>
      <c r="SJ139" s="63"/>
      <c r="SK139" s="63"/>
      <c r="SL139" s="63"/>
      <c r="SM139" s="198"/>
      <c r="SN139" s="63"/>
      <c r="SO139" s="63"/>
      <c r="SP139" s="63"/>
      <c r="SQ139" s="198"/>
      <c r="SR139" s="63"/>
      <c r="SS139" s="63"/>
      <c r="ST139" s="63"/>
      <c r="SU139" s="198"/>
      <c r="SV139" s="63"/>
      <c r="SW139" s="63"/>
      <c r="SX139" s="63"/>
      <c r="SY139" s="198"/>
      <c r="SZ139" s="63"/>
      <c r="TA139" s="63"/>
      <c r="TB139" s="198"/>
      <c r="TC139" s="198"/>
      <c r="TD139" s="63"/>
      <c r="TE139" s="63"/>
      <c r="TF139" s="63"/>
      <c r="TG139" s="198"/>
      <c r="TH139" s="63"/>
      <c r="TI139" s="63"/>
      <c r="TJ139" s="89"/>
      <c r="TK139" s="198"/>
      <c r="TL139" s="63"/>
      <c r="TM139" s="63"/>
      <c r="TN139" s="89"/>
      <c r="TO139" s="198"/>
      <c r="TP139" s="63"/>
      <c r="TQ139" s="63"/>
      <c r="TR139" s="89"/>
      <c r="TS139" s="267"/>
      <c r="TT139" s="267"/>
      <c r="TU139" s="267"/>
      <c r="TV139" s="267"/>
      <c r="TW139" s="267"/>
      <c r="TX139" s="267"/>
      <c r="TY139" s="267"/>
      <c r="TZ139" s="240"/>
    </row>
    <row r="140" spans="1:546" outlineLevel="2" x14ac:dyDescent="0.2">
      <c r="A140" s="101" t="s">
        <v>509</v>
      </c>
      <c r="B140" s="102" t="s">
        <v>510</v>
      </c>
      <c r="C140" s="186">
        <f t="shared" si="3747"/>
        <v>6820</v>
      </c>
      <c r="D140" s="186">
        <f t="shared" si="3748"/>
        <v>13410</v>
      </c>
      <c r="E140" s="186">
        <f t="shared" si="3749"/>
        <v>4862.0400000000009</v>
      </c>
      <c r="F140" s="186">
        <f t="shared" si="3750"/>
        <v>4862.0400000000009</v>
      </c>
      <c r="G140" s="88"/>
      <c r="H140" s="63"/>
      <c r="I140" s="63"/>
      <c r="J140" s="63"/>
      <c r="K140" s="88"/>
      <c r="L140" s="63"/>
      <c r="M140" s="63"/>
      <c r="N140" s="63"/>
      <c r="O140" s="88"/>
      <c r="P140" s="63"/>
      <c r="Q140" s="63"/>
      <c r="R140" s="63"/>
      <c r="S140" s="88"/>
      <c r="T140" s="63"/>
      <c r="U140" s="63"/>
      <c r="V140" s="63"/>
      <c r="W140" s="88"/>
      <c r="X140" s="63"/>
      <c r="Y140" s="63"/>
      <c r="Z140" s="63"/>
      <c r="AA140" s="88"/>
      <c r="AB140" s="63"/>
      <c r="AC140" s="63"/>
      <c r="AD140" s="63"/>
      <c r="AE140" s="88"/>
      <c r="AF140" s="63"/>
      <c r="AG140" s="63"/>
      <c r="AH140" s="63"/>
      <c r="AI140" s="88"/>
      <c r="AJ140" s="63"/>
      <c r="AK140" s="63"/>
      <c r="AL140" s="63"/>
      <c r="AM140" s="88"/>
      <c r="AN140" s="63"/>
      <c r="AO140" s="63"/>
      <c r="AP140" s="63"/>
      <c r="AQ140" s="88"/>
      <c r="AR140" s="63"/>
      <c r="AS140" s="63"/>
      <c r="AT140" s="63"/>
      <c r="AU140" s="88"/>
      <c r="AV140" s="63"/>
      <c r="AW140" s="63"/>
      <c r="AX140" s="63"/>
      <c r="AY140" s="88"/>
      <c r="AZ140" s="63"/>
      <c r="BA140" s="63"/>
      <c r="BB140" s="63"/>
      <c r="BC140" s="88"/>
      <c r="BD140" s="63"/>
      <c r="BE140" s="63"/>
      <c r="BF140" s="63"/>
      <c r="BG140" s="88"/>
      <c r="BH140" s="63"/>
      <c r="BI140" s="63"/>
      <c r="BJ140" s="63"/>
      <c r="BK140" s="88"/>
      <c r="BL140" s="63"/>
      <c r="BM140" s="63"/>
      <c r="BN140" s="63"/>
      <c r="BO140" s="88"/>
      <c r="BP140" s="63"/>
      <c r="BQ140" s="63"/>
      <c r="BR140" s="63"/>
      <c r="BS140" s="88"/>
      <c r="BT140" s="63"/>
      <c r="BU140" s="63"/>
      <c r="BV140" s="63"/>
      <c r="BW140" s="88"/>
      <c r="BX140" s="63"/>
      <c r="BY140" s="63"/>
      <c r="BZ140" s="63"/>
      <c r="CA140" s="88"/>
      <c r="CB140" s="63"/>
      <c r="CC140" s="63"/>
      <c r="CD140" s="63"/>
      <c r="CE140" s="88"/>
      <c r="CF140" s="63"/>
      <c r="CG140" s="63"/>
      <c r="CH140" s="63"/>
      <c r="CI140" s="88"/>
      <c r="CJ140" s="63"/>
      <c r="CK140" s="63"/>
      <c r="CL140" s="63"/>
      <c r="CM140" s="88"/>
      <c r="CN140" s="63"/>
      <c r="CO140" s="63"/>
      <c r="CP140" s="63"/>
      <c r="CQ140" s="88"/>
      <c r="CR140" s="63"/>
      <c r="CS140" s="63"/>
      <c r="CT140" s="63"/>
      <c r="CU140" s="88"/>
      <c r="CV140" s="63"/>
      <c r="CW140" s="63"/>
      <c r="CX140" s="63"/>
      <c r="CY140" s="88"/>
      <c r="CZ140" s="63"/>
      <c r="DA140" s="63"/>
      <c r="DB140" s="63"/>
      <c r="DC140" s="88"/>
      <c r="DD140" s="63"/>
      <c r="DE140" s="63"/>
      <c r="DF140" s="63"/>
      <c r="DG140" s="88"/>
      <c r="DH140" s="63"/>
      <c r="DI140" s="63"/>
      <c r="DJ140" s="63"/>
      <c r="DK140" s="88"/>
      <c r="DL140" s="63"/>
      <c r="DM140" s="63"/>
      <c r="DN140" s="63"/>
      <c r="DO140" s="88"/>
      <c r="DP140" s="63"/>
      <c r="DQ140" s="63"/>
      <c r="DR140" s="63"/>
      <c r="DS140" s="88"/>
      <c r="DT140" s="63"/>
      <c r="DU140" s="63"/>
      <c r="DV140" s="63"/>
      <c r="DW140" s="88"/>
      <c r="DX140" s="63"/>
      <c r="DY140" s="63"/>
      <c r="DZ140" s="63"/>
      <c r="EA140" s="88"/>
      <c r="EB140" s="63"/>
      <c r="EC140" s="63"/>
      <c r="ED140" s="63"/>
      <c r="EE140" s="88"/>
      <c r="EF140" s="63"/>
      <c r="EG140" s="63"/>
      <c r="EH140" s="63"/>
      <c r="EI140" s="88"/>
      <c r="EJ140" s="63"/>
      <c r="EK140" s="63"/>
      <c r="EL140" s="63"/>
      <c r="EM140" s="88"/>
      <c r="EN140" s="63"/>
      <c r="EO140" s="63"/>
      <c r="EP140" s="63"/>
      <c r="EQ140" s="88"/>
      <c r="ER140" s="63"/>
      <c r="ES140" s="63"/>
      <c r="ET140" s="63"/>
      <c r="EU140" s="88"/>
      <c r="EV140" s="63"/>
      <c r="EW140" s="63"/>
      <c r="EX140" s="63"/>
      <c r="EY140" s="88"/>
      <c r="EZ140" s="63"/>
      <c r="FA140" s="63"/>
      <c r="FB140" s="63"/>
      <c r="FC140" s="88"/>
      <c r="FD140" s="63"/>
      <c r="FE140" s="63"/>
      <c r="FF140" s="63"/>
      <c r="FG140" s="88"/>
      <c r="FH140" s="63"/>
      <c r="FI140" s="63"/>
      <c r="FJ140" s="63"/>
      <c r="FK140" s="88"/>
      <c r="FL140" s="63"/>
      <c r="FM140" s="63"/>
      <c r="FN140" s="63"/>
      <c r="FO140" s="88"/>
      <c r="FP140" s="63"/>
      <c r="FQ140" s="63"/>
      <c r="FR140" s="63"/>
      <c r="FS140" s="198"/>
      <c r="FT140" s="63"/>
      <c r="FU140" s="63"/>
      <c r="FV140" s="187"/>
      <c r="FW140" s="88"/>
      <c r="FX140" s="63"/>
      <c r="FY140" s="63"/>
      <c r="FZ140" s="187"/>
      <c r="GA140" s="88"/>
      <c r="GB140" s="63"/>
      <c r="GC140" s="63"/>
      <c r="GD140" s="187"/>
      <c r="GE140" s="88"/>
      <c r="GF140" s="63"/>
      <c r="GG140" s="63"/>
      <c r="GH140" s="187"/>
      <c r="GI140" s="117">
        <v>490</v>
      </c>
      <c r="GJ140" s="63"/>
      <c r="GK140" s="63">
        <v>313.73</v>
      </c>
      <c r="GL140" s="187">
        <v>313.73</v>
      </c>
      <c r="GM140" s="88"/>
      <c r="GN140" s="63"/>
      <c r="GO140" s="63"/>
      <c r="GP140" s="63"/>
      <c r="GQ140" s="88"/>
      <c r="GR140" s="63"/>
      <c r="GS140" s="63"/>
      <c r="GT140" s="63"/>
      <c r="GU140" s="88"/>
      <c r="GV140" s="63"/>
      <c r="GW140" s="63"/>
      <c r="GX140" s="63"/>
      <c r="GY140" s="88"/>
      <c r="GZ140" s="63"/>
      <c r="HA140" s="63"/>
      <c r="HB140" s="63"/>
      <c r="HC140" s="88"/>
      <c r="HD140" s="63"/>
      <c r="HE140" s="63"/>
      <c r="HF140" s="63"/>
      <c r="HG140" s="88"/>
      <c r="HH140" s="63"/>
      <c r="HI140" s="63"/>
      <c r="HJ140" s="63"/>
      <c r="HK140" s="88"/>
      <c r="HL140" s="63"/>
      <c r="HM140" s="63"/>
      <c r="HN140" s="63"/>
      <c r="HO140" s="88"/>
      <c r="HP140" s="63"/>
      <c r="HQ140" s="63"/>
      <c r="HR140" s="63"/>
      <c r="HS140" s="88"/>
      <c r="HT140" s="63"/>
      <c r="HU140" s="63"/>
      <c r="HV140" s="63"/>
      <c r="HW140" s="88"/>
      <c r="HX140" s="63"/>
      <c r="HY140" s="63"/>
      <c r="HZ140" s="63"/>
      <c r="IA140" s="88"/>
      <c r="IB140" s="63"/>
      <c r="IC140" s="63"/>
      <c r="ID140" s="63"/>
      <c r="IE140" s="88"/>
      <c r="IF140" s="63"/>
      <c r="IG140" s="63"/>
      <c r="IH140" s="63"/>
      <c r="II140" s="88"/>
      <c r="IJ140" s="63"/>
      <c r="IK140" s="63"/>
      <c r="IL140" s="63"/>
      <c r="IM140" s="88"/>
      <c r="IN140" s="63"/>
      <c r="IO140" s="63"/>
      <c r="IP140" s="63"/>
      <c r="IQ140" s="88"/>
      <c r="IR140" s="63"/>
      <c r="IS140" s="63"/>
      <c r="IT140" s="63"/>
      <c r="IU140" s="88"/>
      <c r="IV140" s="63"/>
      <c r="IW140" s="63"/>
      <c r="IX140" s="63"/>
      <c r="IY140" s="88"/>
      <c r="IZ140" s="63"/>
      <c r="JA140" s="63"/>
      <c r="JB140" s="63"/>
      <c r="JC140" s="88"/>
      <c r="JD140" s="63"/>
      <c r="JE140" s="63"/>
      <c r="JF140" s="63"/>
      <c r="JG140" s="88"/>
      <c r="JH140" s="63"/>
      <c r="JI140" s="63"/>
      <c r="JJ140" s="63"/>
      <c r="JK140" s="88"/>
      <c r="JL140" s="63"/>
      <c r="JM140" s="63"/>
      <c r="JN140" s="63"/>
      <c r="JO140" s="88"/>
      <c r="JP140" s="63"/>
      <c r="JQ140" s="63"/>
      <c r="JR140" s="63"/>
      <c r="JS140" s="88"/>
      <c r="JT140" s="63"/>
      <c r="JU140" s="63"/>
      <c r="JV140" s="63"/>
      <c r="JW140" s="63"/>
      <c r="JX140" s="63"/>
      <c r="JY140" s="63"/>
      <c r="JZ140" s="63"/>
      <c r="KA140" s="88"/>
      <c r="KB140" s="63">
        <v>6100</v>
      </c>
      <c r="KC140" s="63">
        <v>2283.1799999999998</v>
      </c>
      <c r="KD140" s="187">
        <v>2283.1799999999998</v>
      </c>
      <c r="KE140" s="88">
        <v>4000</v>
      </c>
      <c r="KF140" s="63">
        <v>4100</v>
      </c>
      <c r="KG140" s="63">
        <v>1869.27</v>
      </c>
      <c r="KH140" s="187">
        <v>1869.27</v>
      </c>
      <c r="KI140" s="88"/>
      <c r="KJ140" s="63">
        <v>1710</v>
      </c>
      <c r="KK140" s="63">
        <v>148.25</v>
      </c>
      <c r="KL140" s="187">
        <v>148.25</v>
      </c>
      <c r="KM140" s="88">
        <v>1500</v>
      </c>
      <c r="KN140" s="63">
        <v>1500</v>
      </c>
      <c r="KO140" s="63">
        <v>105.76</v>
      </c>
      <c r="KP140" s="187">
        <v>105.76</v>
      </c>
      <c r="KQ140" s="88">
        <v>700</v>
      </c>
      <c r="KR140" s="63"/>
      <c r="KS140" s="63">
        <v>141.85</v>
      </c>
      <c r="KT140" s="187">
        <v>141.85</v>
      </c>
      <c r="KU140" s="88"/>
      <c r="KV140" s="63"/>
      <c r="KW140" s="63"/>
      <c r="KX140" s="187"/>
      <c r="KY140" s="88"/>
      <c r="KZ140" s="63"/>
      <c r="LA140" s="63"/>
      <c r="LB140" s="187"/>
      <c r="LC140" s="88"/>
      <c r="LD140" s="63"/>
      <c r="LE140" s="63"/>
      <c r="LF140" s="187"/>
      <c r="LG140" s="88">
        <v>130</v>
      </c>
      <c r="LH140" s="63"/>
      <c r="LI140" s="63"/>
      <c r="LJ140" s="187"/>
      <c r="LK140" s="88"/>
      <c r="LL140" s="63"/>
      <c r="LM140" s="63"/>
      <c r="LN140" s="187"/>
      <c r="LO140" s="88"/>
      <c r="LP140" s="63"/>
      <c r="LQ140" s="63"/>
      <c r="LR140" s="187"/>
      <c r="LS140" s="88"/>
      <c r="LT140" s="63"/>
      <c r="LU140" s="63"/>
      <c r="LV140" s="187"/>
      <c r="LW140" s="88"/>
      <c r="LX140" s="63"/>
      <c r="LY140" s="63"/>
      <c r="LZ140" s="187"/>
      <c r="MA140" s="88"/>
      <c r="MB140" s="63"/>
      <c r="MC140" s="63"/>
      <c r="MD140" s="187"/>
      <c r="ME140" s="88"/>
      <c r="MF140" s="63"/>
      <c r="MG140" s="63"/>
      <c r="MH140" s="187"/>
      <c r="MI140" s="88"/>
      <c r="MJ140" s="63"/>
      <c r="MK140" s="63"/>
      <c r="ML140" s="187"/>
      <c r="MM140" s="88"/>
      <c r="MN140" s="63"/>
      <c r="MO140" s="63"/>
      <c r="MP140" s="187"/>
      <c r="MQ140" s="88"/>
      <c r="MR140" s="63"/>
      <c r="MS140" s="63"/>
      <c r="MT140" s="187"/>
      <c r="MU140" s="88"/>
      <c r="MV140" s="63"/>
      <c r="MW140" s="63"/>
      <c r="MX140" s="187"/>
      <c r="MY140" s="88"/>
      <c r="MZ140" s="63"/>
      <c r="NA140" s="63"/>
      <c r="NB140" s="187"/>
      <c r="NC140" s="88"/>
      <c r="ND140" s="63"/>
      <c r="NE140" s="63"/>
      <c r="NF140" s="187"/>
      <c r="NG140" s="88"/>
      <c r="NH140" s="63"/>
      <c r="NI140" s="63"/>
      <c r="NJ140" s="187"/>
      <c r="NK140" s="88"/>
      <c r="NL140" s="63"/>
      <c r="NM140" s="63"/>
      <c r="NN140" s="187"/>
      <c r="NO140" s="88"/>
      <c r="NP140" s="63"/>
      <c r="NQ140" s="63"/>
      <c r="NR140" s="187"/>
      <c r="NS140" s="88"/>
      <c r="NT140" s="63"/>
      <c r="NU140" s="63"/>
      <c r="NV140" s="187"/>
      <c r="NW140" s="88"/>
      <c r="NX140" s="63"/>
      <c r="NY140" s="63"/>
      <c r="NZ140" s="187"/>
      <c r="OA140" s="88"/>
      <c r="OB140" s="63"/>
      <c r="OC140" s="63"/>
      <c r="OD140" s="63"/>
      <c r="OE140" s="88"/>
      <c r="OF140" s="63"/>
      <c r="OG140" s="63"/>
      <c r="OH140" s="63"/>
      <c r="OI140" s="88"/>
      <c r="OJ140" s="63"/>
      <c r="OK140" s="63"/>
      <c r="OL140" s="63"/>
      <c r="OM140" s="88"/>
      <c r="ON140" s="63"/>
      <c r="OO140" s="63"/>
      <c r="OP140" s="63"/>
      <c r="OQ140" s="198"/>
      <c r="OR140" s="63"/>
      <c r="OS140" s="63"/>
      <c r="OT140" s="63"/>
      <c r="OU140" s="88"/>
      <c r="OV140" s="63"/>
      <c r="OW140" s="63"/>
      <c r="OX140" s="63"/>
      <c r="OY140" s="198"/>
      <c r="OZ140" s="63"/>
      <c r="PA140" s="63"/>
      <c r="PB140" s="63"/>
      <c r="PC140" s="88"/>
      <c r="PD140" s="63"/>
      <c r="PE140" s="63"/>
      <c r="PF140" s="63"/>
      <c r="PG140" s="198"/>
      <c r="PH140" s="63"/>
      <c r="PI140" s="63"/>
      <c r="PJ140" s="63"/>
      <c r="PK140" s="88"/>
      <c r="PL140" s="63"/>
      <c r="PM140" s="63"/>
      <c r="PN140" s="63"/>
      <c r="PO140" s="198"/>
      <c r="PP140" s="63"/>
      <c r="PQ140" s="63"/>
      <c r="PR140" s="63"/>
      <c r="PS140" s="88"/>
      <c r="PT140" s="63"/>
      <c r="PU140" s="63"/>
      <c r="PV140" s="63"/>
      <c r="PW140" s="198"/>
      <c r="PX140" s="63"/>
      <c r="PY140" s="63"/>
      <c r="PZ140" s="63"/>
      <c r="QA140" s="88"/>
      <c r="QB140" s="63"/>
      <c r="QC140" s="63"/>
      <c r="QD140" s="63"/>
      <c r="QE140" s="198"/>
      <c r="QF140" s="63"/>
      <c r="QG140" s="63"/>
      <c r="QH140" s="63"/>
      <c r="QI140" s="88"/>
      <c r="QJ140" s="63"/>
      <c r="QK140" s="63"/>
      <c r="QL140" s="63"/>
      <c r="QM140" s="198"/>
      <c r="QN140" s="63"/>
      <c r="QO140" s="63"/>
      <c r="QP140" s="63"/>
      <c r="QQ140" s="198"/>
      <c r="QR140" s="63"/>
      <c r="QS140" s="63"/>
      <c r="QT140" s="63"/>
      <c r="QU140" s="198"/>
      <c r="QV140" s="63"/>
      <c r="QW140" s="63"/>
      <c r="QX140" s="63"/>
      <c r="QY140" s="198"/>
      <c r="QZ140" s="63"/>
      <c r="RA140" s="63"/>
      <c r="RB140" s="63"/>
      <c r="RC140" s="88"/>
      <c r="RD140" s="63"/>
      <c r="RE140" s="63"/>
      <c r="RF140" s="63"/>
      <c r="RG140" s="198"/>
      <c r="RH140" s="63"/>
      <c r="RI140" s="63"/>
      <c r="RJ140" s="63"/>
      <c r="RK140" s="88"/>
      <c r="RL140" s="63"/>
      <c r="RM140" s="63"/>
      <c r="RN140" s="63"/>
      <c r="RO140" s="198"/>
      <c r="RP140" s="63"/>
      <c r="RQ140" s="63"/>
      <c r="RR140" s="63"/>
      <c r="RS140" s="198"/>
      <c r="RT140" s="63"/>
      <c r="RU140" s="63"/>
      <c r="RV140" s="63"/>
      <c r="RW140" s="63"/>
      <c r="RX140" s="63"/>
      <c r="RY140" s="63"/>
      <c r="RZ140" s="63"/>
      <c r="SA140" s="88"/>
      <c r="SB140" s="63"/>
      <c r="SC140" s="63"/>
      <c r="SD140" s="63"/>
      <c r="SE140" s="198"/>
      <c r="SF140" s="63"/>
      <c r="SG140" s="63"/>
      <c r="SH140" s="63"/>
      <c r="SI140" s="198"/>
      <c r="SJ140" s="63"/>
      <c r="SK140" s="63"/>
      <c r="SL140" s="63"/>
      <c r="SM140" s="198"/>
      <c r="SN140" s="63"/>
      <c r="SO140" s="63"/>
      <c r="SP140" s="63"/>
      <c r="SQ140" s="198"/>
      <c r="SR140" s="63"/>
      <c r="SS140" s="63"/>
      <c r="ST140" s="63"/>
      <c r="SU140" s="198"/>
      <c r="SV140" s="63"/>
      <c r="SW140" s="63"/>
      <c r="SX140" s="63"/>
      <c r="SY140" s="198"/>
      <c r="SZ140" s="63"/>
      <c r="TA140" s="63"/>
      <c r="TB140" s="198"/>
      <c r="TC140" s="198"/>
      <c r="TD140" s="63"/>
      <c r="TE140" s="63"/>
      <c r="TF140" s="63"/>
      <c r="TG140" s="198"/>
      <c r="TH140" s="63"/>
      <c r="TI140" s="63"/>
      <c r="TJ140" s="89"/>
      <c r="TK140" s="198"/>
      <c r="TL140" s="63"/>
      <c r="TM140" s="63"/>
      <c r="TN140" s="89"/>
      <c r="TO140" s="198"/>
      <c r="TP140" s="63"/>
      <c r="TQ140" s="63"/>
      <c r="TR140" s="89"/>
      <c r="TS140" s="267"/>
      <c r="TT140" s="267"/>
      <c r="TU140" s="267"/>
      <c r="TV140" s="267"/>
      <c r="TW140" s="267"/>
      <c r="TX140" s="267"/>
      <c r="TY140" s="267"/>
    </row>
    <row r="141" spans="1:546" outlineLevel="2" x14ac:dyDescent="0.2">
      <c r="A141" s="101" t="s">
        <v>511</v>
      </c>
      <c r="B141" s="102" t="s">
        <v>512</v>
      </c>
      <c r="C141" s="186">
        <f t="shared" si="3747"/>
        <v>450</v>
      </c>
      <c r="D141" s="186">
        <f t="shared" si="3748"/>
        <v>0</v>
      </c>
      <c r="E141" s="186">
        <f t="shared" si="3749"/>
        <v>11498.89</v>
      </c>
      <c r="F141" s="186">
        <f t="shared" si="3750"/>
        <v>11522.29</v>
      </c>
      <c r="G141" s="88"/>
      <c r="H141" s="63"/>
      <c r="I141" s="63"/>
      <c r="J141" s="63"/>
      <c r="K141" s="88"/>
      <c r="L141" s="63"/>
      <c r="M141" s="63"/>
      <c r="N141" s="63"/>
      <c r="O141" s="88"/>
      <c r="P141" s="63"/>
      <c r="Q141" s="63"/>
      <c r="R141" s="63"/>
      <c r="S141" s="88"/>
      <c r="T141" s="63"/>
      <c r="U141" s="63"/>
      <c r="V141" s="63"/>
      <c r="W141" s="88"/>
      <c r="X141" s="63"/>
      <c r="Y141" s="63"/>
      <c r="Z141" s="63"/>
      <c r="AA141" s="88"/>
      <c r="AB141" s="63"/>
      <c r="AC141" s="63"/>
      <c r="AD141" s="63"/>
      <c r="AE141" s="88"/>
      <c r="AF141" s="63"/>
      <c r="AG141" s="63"/>
      <c r="AH141" s="63"/>
      <c r="AI141" s="88"/>
      <c r="AJ141" s="63"/>
      <c r="AK141" s="63"/>
      <c r="AL141" s="63"/>
      <c r="AM141" s="88"/>
      <c r="AN141" s="63"/>
      <c r="AO141" s="63"/>
      <c r="AP141" s="63"/>
      <c r="AQ141" s="88"/>
      <c r="AR141" s="63"/>
      <c r="AS141" s="63"/>
      <c r="AT141" s="63"/>
      <c r="AU141" s="88"/>
      <c r="AV141" s="63"/>
      <c r="AW141" s="63"/>
      <c r="AX141" s="63"/>
      <c r="AY141" s="88"/>
      <c r="AZ141" s="63"/>
      <c r="BA141" s="63"/>
      <c r="BB141" s="63"/>
      <c r="BC141" s="88"/>
      <c r="BD141" s="63"/>
      <c r="BE141" s="63"/>
      <c r="BF141" s="63"/>
      <c r="BG141" s="88"/>
      <c r="BH141" s="63"/>
      <c r="BI141" s="63"/>
      <c r="BJ141" s="63"/>
      <c r="BK141" s="88"/>
      <c r="BL141" s="63"/>
      <c r="BM141" s="63"/>
      <c r="BN141" s="63"/>
      <c r="BO141" s="88"/>
      <c r="BP141" s="63"/>
      <c r="BQ141" s="63"/>
      <c r="BR141" s="63"/>
      <c r="BS141" s="88"/>
      <c r="BT141" s="63"/>
      <c r="BU141" s="63"/>
      <c r="BV141" s="63"/>
      <c r="BW141" s="88"/>
      <c r="BX141" s="63"/>
      <c r="BY141" s="63"/>
      <c r="BZ141" s="63"/>
      <c r="CA141" s="88"/>
      <c r="CB141" s="63"/>
      <c r="CC141" s="63"/>
      <c r="CD141" s="63"/>
      <c r="CE141" s="88"/>
      <c r="CF141" s="63"/>
      <c r="CG141" s="63"/>
      <c r="CH141" s="63"/>
      <c r="CI141" s="88"/>
      <c r="CJ141" s="63"/>
      <c r="CK141" s="63"/>
      <c r="CL141" s="63"/>
      <c r="CM141" s="88"/>
      <c r="CN141" s="63"/>
      <c r="CO141" s="63"/>
      <c r="CP141" s="63"/>
      <c r="CQ141" s="88"/>
      <c r="CR141" s="63"/>
      <c r="CS141" s="63"/>
      <c r="CT141" s="63"/>
      <c r="CU141" s="88"/>
      <c r="CV141" s="63"/>
      <c r="CW141" s="63"/>
      <c r="CX141" s="63"/>
      <c r="CY141" s="88"/>
      <c r="CZ141" s="63"/>
      <c r="DA141" s="63"/>
      <c r="DB141" s="63"/>
      <c r="DC141" s="88"/>
      <c r="DD141" s="63"/>
      <c r="DE141" s="63"/>
      <c r="DF141" s="63"/>
      <c r="DG141" s="88"/>
      <c r="DH141" s="63"/>
      <c r="DI141" s="63"/>
      <c r="DJ141" s="63"/>
      <c r="DK141" s="88"/>
      <c r="DL141" s="63"/>
      <c r="DM141" s="63"/>
      <c r="DN141" s="63"/>
      <c r="DO141" s="88"/>
      <c r="DP141" s="63"/>
      <c r="DQ141" s="63"/>
      <c r="DR141" s="63"/>
      <c r="DS141" s="88"/>
      <c r="DT141" s="63"/>
      <c r="DU141" s="63"/>
      <c r="DV141" s="63"/>
      <c r="DW141" s="88"/>
      <c r="DX141" s="63"/>
      <c r="DY141" s="63"/>
      <c r="DZ141" s="63"/>
      <c r="EA141" s="88"/>
      <c r="EB141" s="63"/>
      <c r="EC141" s="63"/>
      <c r="ED141" s="63"/>
      <c r="EE141" s="88"/>
      <c r="EF141" s="63"/>
      <c r="EG141" s="63"/>
      <c r="EH141" s="63"/>
      <c r="EI141" s="88"/>
      <c r="EJ141" s="63"/>
      <c r="EK141" s="63"/>
      <c r="EL141" s="63"/>
      <c r="EM141" s="88"/>
      <c r="EN141" s="63"/>
      <c r="EO141" s="63"/>
      <c r="EP141" s="63"/>
      <c r="EQ141" s="88"/>
      <c r="ER141" s="63"/>
      <c r="ES141" s="63"/>
      <c r="ET141" s="63"/>
      <c r="EU141" s="88"/>
      <c r="EV141" s="63"/>
      <c r="EW141" s="63"/>
      <c r="EX141" s="63"/>
      <c r="EY141" s="88"/>
      <c r="EZ141" s="63"/>
      <c r="FA141" s="63"/>
      <c r="FB141" s="63"/>
      <c r="FC141" s="88"/>
      <c r="FD141" s="63"/>
      <c r="FE141" s="63"/>
      <c r="FF141" s="63"/>
      <c r="FG141" s="88"/>
      <c r="FH141" s="63"/>
      <c r="FI141" s="63"/>
      <c r="FJ141" s="63"/>
      <c r="FK141" s="88"/>
      <c r="FL141" s="63"/>
      <c r="FM141" s="63"/>
      <c r="FN141" s="63"/>
      <c r="FO141" s="88"/>
      <c r="FP141" s="63"/>
      <c r="FQ141" s="63"/>
      <c r="FR141" s="63"/>
      <c r="FS141" s="198"/>
      <c r="FT141" s="63"/>
      <c r="FU141" s="63"/>
      <c r="FV141" s="187"/>
      <c r="FW141" s="88"/>
      <c r="FX141" s="63"/>
      <c r="FY141" s="63"/>
      <c r="FZ141" s="187"/>
      <c r="GA141" s="88"/>
      <c r="GB141" s="63"/>
      <c r="GC141" s="63"/>
      <c r="GD141" s="187"/>
      <c r="GE141" s="88"/>
      <c r="GF141" s="63"/>
      <c r="GG141" s="63"/>
      <c r="GH141" s="187"/>
      <c r="GI141" s="117"/>
      <c r="GJ141" s="63"/>
      <c r="GK141" s="63"/>
      <c r="GL141" s="187"/>
      <c r="GM141" s="88"/>
      <c r="GN141" s="63"/>
      <c r="GO141" s="63"/>
      <c r="GP141" s="63"/>
      <c r="GQ141" s="88"/>
      <c r="GR141" s="63"/>
      <c r="GS141" s="63"/>
      <c r="GT141" s="63"/>
      <c r="GU141" s="88"/>
      <c r="GV141" s="63"/>
      <c r="GW141" s="63"/>
      <c r="GX141" s="63"/>
      <c r="GY141" s="88"/>
      <c r="GZ141" s="63"/>
      <c r="HA141" s="63"/>
      <c r="HB141" s="63"/>
      <c r="HC141" s="88"/>
      <c r="HD141" s="63"/>
      <c r="HE141" s="63"/>
      <c r="HF141" s="63"/>
      <c r="HG141" s="88"/>
      <c r="HH141" s="63"/>
      <c r="HI141" s="63"/>
      <c r="HJ141" s="63"/>
      <c r="HK141" s="88"/>
      <c r="HL141" s="63"/>
      <c r="HM141" s="63"/>
      <c r="HN141" s="63"/>
      <c r="HO141" s="88"/>
      <c r="HP141" s="63"/>
      <c r="HQ141" s="63"/>
      <c r="HR141" s="63"/>
      <c r="HS141" s="88"/>
      <c r="HT141" s="63"/>
      <c r="HU141" s="63"/>
      <c r="HV141" s="63"/>
      <c r="HW141" s="88"/>
      <c r="HX141" s="63"/>
      <c r="HY141" s="63"/>
      <c r="HZ141" s="63"/>
      <c r="IA141" s="88"/>
      <c r="IB141" s="63"/>
      <c r="IC141" s="63"/>
      <c r="ID141" s="63"/>
      <c r="IE141" s="88"/>
      <c r="IF141" s="63"/>
      <c r="IG141" s="63"/>
      <c r="IH141" s="63"/>
      <c r="II141" s="88"/>
      <c r="IJ141" s="63"/>
      <c r="IK141" s="63"/>
      <c r="IL141" s="63"/>
      <c r="IM141" s="88"/>
      <c r="IN141" s="63"/>
      <c r="IO141" s="63"/>
      <c r="IP141" s="63"/>
      <c r="IQ141" s="88"/>
      <c r="IR141" s="63"/>
      <c r="IS141" s="63"/>
      <c r="IT141" s="63"/>
      <c r="IU141" s="88"/>
      <c r="IV141" s="63"/>
      <c r="IW141" s="63"/>
      <c r="IX141" s="63"/>
      <c r="IY141" s="88"/>
      <c r="IZ141" s="63"/>
      <c r="JA141" s="63"/>
      <c r="JB141" s="63"/>
      <c r="JC141" s="88"/>
      <c r="JD141" s="63"/>
      <c r="JE141" s="63"/>
      <c r="JF141" s="63"/>
      <c r="JG141" s="88"/>
      <c r="JH141" s="63"/>
      <c r="JI141" s="63"/>
      <c r="JJ141" s="63"/>
      <c r="JK141" s="88"/>
      <c r="JL141" s="63"/>
      <c r="JM141" s="63"/>
      <c r="JN141" s="63"/>
      <c r="JO141" s="88"/>
      <c r="JP141" s="63"/>
      <c r="JQ141" s="63"/>
      <c r="JR141" s="63"/>
      <c r="JS141" s="88"/>
      <c r="JT141" s="63"/>
      <c r="JU141" s="63"/>
      <c r="JV141" s="63"/>
      <c r="JW141" s="63"/>
      <c r="JX141" s="63"/>
      <c r="JY141" s="63"/>
      <c r="JZ141" s="63"/>
      <c r="KA141" s="88"/>
      <c r="KB141" s="63"/>
      <c r="KC141" s="63"/>
      <c r="KD141" s="187"/>
      <c r="KE141" s="88"/>
      <c r="KF141" s="63"/>
      <c r="KG141" s="63">
        <v>934.66</v>
      </c>
      <c r="KH141" s="187">
        <v>934.66</v>
      </c>
      <c r="KI141" s="88"/>
      <c r="KJ141" s="63"/>
      <c r="KK141" s="63"/>
      <c r="KL141" s="187"/>
      <c r="KM141" s="88"/>
      <c r="KN141" s="63"/>
      <c r="KO141" s="63"/>
      <c r="KP141" s="187"/>
      <c r="KQ141" s="88">
        <v>200</v>
      </c>
      <c r="KR141" s="63"/>
      <c r="KS141" s="63"/>
      <c r="KT141" s="187"/>
      <c r="KU141" s="88"/>
      <c r="KV141" s="63"/>
      <c r="KW141" s="63"/>
      <c r="KX141" s="187"/>
      <c r="KY141" s="88"/>
      <c r="KZ141" s="63"/>
      <c r="LA141" s="63"/>
      <c r="LB141" s="187"/>
      <c r="LC141" s="88"/>
      <c r="LD141" s="63"/>
      <c r="LE141" s="63"/>
      <c r="LF141" s="187"/>
      <c r="LG141" s="88">
        <v>250</v>
      </c>
      <c r="LH141" s="63"/>
      <c r="LI141" s="63">
        <v>56.51</v>
      </c>
      <c r="LJ141" s="187">
        <v>56.51</v>
      </c>
      <c r="LK141" s="88"/>
      <c r="LL141" s="63"/>
      <c r="LM141" s="63">
        <v>3489.78</v>
      </c>
      <c r="LN141" s="187">
        <v>3489.78</v>
      </c>
      <c r="LO141" s="88"/>
      <c r="LP141" s="63"/>
      <c r="LQ141" s="63">
        <v>47.18</v>
      </c>
      <c r="LR141" s="187">
        <v>47.18</v>
      </c>
      <c r="LS141" s="88"/>
      <c r="LT141" s="63"/>
      <c r="LU141" s="63">
        <v>1824.3</v>
      </c>
      <c r="LV141" s="187">
        <v>1824.3</v>
      </c>
      <c r="LW141" s="88"/>
      <c r="LX141" s="63"/>
      <c r="LY141" s="63"/>
      <c r="LZ141" s="187"/>
      <c r="MA141" s="88"/>
      <c r="MB141" s="63"/>
      <c r="MC141" s="63"/>
      <c r="MD141" s="187"/>
      <c r="ME141" s="88"/>
      <c r="MF141" s="63"/>
      <c r="MG141" s="63">
        <v>103.28</v>
      </c>
      <c r="MH141" s="187">
        <v>136.16</v>
      </c>
      <c r="MI141" s="88"/>
      <c r="MJ141" s="63"/>
      <c r="MK141" s="63"/>
      <c r="ML141" s="187"/>
      <c r="MM141" s="88"/>
      <c r="MN141" s="63"/>
      <c r="MO141" s="63"/>
      <c r="MP141" s="187"/>
      <c r="MQ141" s="88"/>
      <c r="MR141" s="63"/>
      <c r="MS141" s="63"/>
      <c r="MT141" s="187"/>
      <c r="MU141" s="88"/>
      <c r="MV141" s="63"/>
      <c r="MW141" s="63"/>
      <c r="MX141" s="187"/>
      <c r="MY141" s="88"/>
      <c r="MZ141" s="63"/>
      <c r="NA141" s="63">
        <v>3924</v>
      </c>
      <c r="NB141" s="187">
        <v>3914.52</v>
      </c>
      <c r="NC141" s="88"/>
      <c r="ND141" s="63"/>
      <c r="NE141" s="63">
        <v>1119.18</v>
      </c>
      <c r="NF141" s="187">
        <v>1119.18</v>
      </c>
      <c r="NG141" s="88"/>
      <c r="NH141" s="63"/>
      <c r="NI141" s="63"/>
      <c r="NJ141" s="187"/>
      <c r="NK141" s="88"/>
      <c r="NL141" s="63"/>
      <c r="NM141" s="63"/>
      <c r="NN141" s="187"/>
      <c r="NO141" s="88"/>
      <c r="NP141" s="63"/>
      <c r="NQ141" s="63"/>
      <c r="NR141" s="187"/>
      <c r="NS141" s="88"/>
      <c r="NT141" s="63"/>
      <c r="NU141" s="63"/>
      <c r="NV141" s="187"/>
      <c r="NW141" s="88"/>
      <c r="NX141" s="63"/>
      <c r="NY141" s="63"/>
      <c r="NZ141" s="187"/>
      <c r="OA141" s="88"/>
      <c r="OB141" s="63"/>
      <c r="OC141" s="63"/>
      <c r="OD141" s="63"/>
      <c r="OE141" s="88"/>
      <c r="OF141" s="63"/>
      <c r="OG141" s="63"/>
      <c r="OH141" s="63"/>
      <c r="OI141" s="88"/>
      <c r="OJ141" s="63"/>
      <c r="OK141" s="63"/>
      <c r="OL141" s="63"/>
      <c r="OM141" s="88"/>
      <c r="ON141" s="63"/>
      <c r="OO141" s="63"/>
      <c r="OP141" s="63"/>
      <c r="OQ141" s="198"/>
      <c r="OR141" s="63"/>
      <c r="OS141" s="63"/>
      <c r="OT141" s="63"/>
      <c r="OU141" s="88"/>
      <c r="OV141" s="63"/>
      <c r="OW141" s="63"/>
      <c r="OX141" s="63"/>
      <c r="OY141" s="198"/>
      <c r="OZ141" s="63"/>
      <c r="PA141" s="63"/>
      <c r="PB141" s="63"/>
      <c r="PC141" s="88"/>
      <c r="PD141" s="63"/>
      <c r="PE141" s="63"/>
      <c r="PF141" s="63"/>
      <c r="PG141" s="198"/>
      <c r="PH141" s="63"/>
      <c r="PI141" s="63"/>
      <c r="PJ141" s="63"/>
      <c r="PK141" s="88"/>
      <c r="PL141" s="63"/>
      <c r="PM141" s="63"/>
      <c r="PN141" s="63"/>
      <c r="PO141" s="198"/>
      <c r="PP141" s="63"/>
      <c r="PQ141" s="63"/>
      <c r="PR141" s="63"/>
      <c r="PS141" s="88"/>
      <c r="PT141" s="63"/>
      <c r="PU141" s="63"/>
      <c r="PV141" s="63"/>
      <c r="PW141" s="198"/>
      <c r="PX141" s="63"/>
      <c r="PY141" s="63"/>
      <c r="PZ141" s="63"/>
      <c r="QA141" s="88"/>
      <c r="QB141" s="63"/>
      <c r="QC141" s="63"/>
      <c r="QD141" s="63"/>
      <c r="QE141" s="198"/>
      <c r="QF141" s="63"/>
      <c r="QG141" s="63"/>
      <c r="QH141" s="63"/>
      <c r="QI141" s="88"/>
      <c r="QJ141" s="63"/>
      <c r="QK141" s="63"/>
      <c r="QL141" s="63"/>
      <c r="QM141" s="198"/>
      <c r="QN141" s="63"/>
      <c r="QO141" s="63"/>
      <c r="QP141" s="63"/>
      <c r="QQ141" s="198"/>
      <c r="QR141" s="63"/>
      <c r="QS141" s="63"/>
      <c r="QT141" s="63"/>
      <c r="QU141" s="198"/>
      <c r="QV141" s="63"/>
      <c r="QW141" s="63"/>
      <c r="QX141" s="63"/>
      <c r="QY141" s="198"/>
      <c r="QZ141" s="63"/>
      <c r="RA141" s="63"/>
      <c r="RB141" s="63"/>
      <c r="RC141" s="88"/>
      <c r="RD141" s="63"/>
      <c r="RE141" s="63"/>
      <c r="RF141" s="63"/>
      <c r="RG141" s="198"/>
      <c r="RH141" s="63"/>
      <c r="RI141" s="63"/>
      <c r="RJ141" s="63"/>
      <c r="RK141" s="88"/>
      <c r="RL141" s="63"/>
      <c r="RM141" s="63"/>
      <c r="RN141" s="63"/>
      <c r="RO141" s="198"/>
      <c r="RP141" s="63"/>
      <c r="RQ141" s="63"/>
      <c r="RR141" s="63"/>
      <c r="RS141" s="198"/>
      <c r="RT141" s="63"/>
      <c r="RU141" s="63"/>
      <c r="RV141" s="63"/>
      <c r="RW141" s="63"/>
      <c r="RX141" s="63"/>
      <c r="RY141" s="63"/>
      <c r="RZ141" s="63"/>
      <c r="SA141" s="88"/>
      <c r="SB141" s="63"/>
      <c r="SC141" s="63"/>
      <c r="SD141" s="63"/>
      <c r="SE141" s="198"/>
      <c r="SF141" s="63"/>
      <c r="SG141" s="63"/>
      <c r="SH141" s="63"/>
      <c r="SI141" s="198"/>
      <c r="SJ141" s="63"/>
      <c r="SK141" s="63"/>
      <c r="SL141" s="63"/>
      <c r="SM141" s="198"/>
      <c r="SN141" s="63"/>
      <c r="SO141" s="63"/>
      <c r="SP141" s="63"/>
      <c r="SQ141" s="198"/>
      <c r="SR141" s="63"/>
      <c r="SS141" s="63"/>
      <c r="ST141" s="63"/>
      <c r="SU141" s="198"/>
      <c r="SV141" s="63"/>
      <c r="SW141" s="63"/>
      <c r="SX141" s="63"/>
      <c r="SY141" s="198"/>
      <c r="SZ141" s="63"/>
      <c r="TA141" s="63"/>
      <c r="TB141" s="198"/>
      <c r="TC141" s="198"/>
      <c r="TD141" s="63"/>
      <c r="TE141" s="63"/>
      <c r="TF141" s="63"/>
      <c r="TG141" s="198"/>
      <c r="TH141" s="63"/>
      <c r="TI141" s="63"/>
      <c r="TJ141" s="89"/>
      <c r="TK141" s="198"/>
      <c r="TL141" s="63"/>
      <c r="TM141" s="63"/>
      <c r="TN141" s="89"/>
      <c r="TO141" s="198"/>
      <c r="TP141" s="63"/>
      <c r="TQ141" s="63"/>
      <c r="TR141" s="89"/>
      <c r="TS141" s="267"/>
      <c r="TT141" s="267"/>
      <c r="TU141" s="267"/>
      <c r="TV141" s="267"/>
      <c r="TW141" s="267"/>
      <c r="TX141" s="267"/>
      <c r="TY141" s="267"/>
    </row>
    <row r="142" spans="1:546" outlineLevel="2" x14ac:dyDescent="0.2">
      <c r="A142" s="101" t="s">
        <v>513</v>
      </c>
      <c r="B142" s="102" t="s">
        <v>514</v>
      </c>
      <c r="C142" s="186">
        <f t="shared" si="3747"/>
        <v>36578</v>
      </c>
      <c r="D142" s="186">
        <f t="shared" si="3748"/>
        <v>32633</v>
      </c>
      <c r="E142" s="186">
        <f t="shared" si="3749"/>
        <v>32175.790000000005</v>
      </c>
      <c r="F142" s="186">
        <f t="shared" si="3750"/>
        <v>32206.639999999999</v>
      </c>
      <c r="G142" s="88"/>
      <c r="H142" s="63"/>
      <c r="I142" s="63"/>
      <c r="J142" s="63"/>
      <c r="K142" s="88"/>
      <c r="L142" s="63"/>
      <c r="M142" s="63"/>
      <c r="N142" s="63"/>
      <c r="O142" s="88"/>
      <c r="P142" s="63"/>
      <c r="Q142" s="63"/>
      <c r="R142" s="63"/>
      <c r="S142" s="88"/>
      <c r="T142" s="63"/>
      <c r="U142" s="63"/>
      <c r="V142" s="63"/>
      <c r="W142" s="88"/>
      <c r="X142" s="63"/>
      <c r="Y142" s="63"/>
      <c r="Z142" s="63"/>
      <c r="AA142" s="88"/>
      <c r="AB142" s="63"/>
      <c r="AC142" s="63"/>
      <c r="AD142" s="63"/>
      <c r="AE142" s="88"/>
      <c r="AF142" s="63"/>
      <c r="AG142" s="63"/>
      <c r="AH142" s="63"/>
      <c r="AI142" s="88"/>
      <c r="AJ142" s="63"/>
      <c r="AK142" s="63"/>
      <c r="AL142" s="63"/>
      <c r="AM142" s="88"/>
      <c r="AN142" s="63"/>
      <c r="AO142" s="63"/>
      <c r="AP142" s="63"/>
      <c r="AQ142" s="88"/>
      <c r="AR142" s="63"/>
      <c r="AS142" s="63"/>
      <c r="AT142" s="63"/>
      <c r="AU142" s="88"/>
      <c r="AV142" s="63"/>
      <c r="AW142" s="63"/>
      <c r="AX142" s="63"/>
      <c r="AY142" s="88"/>
      <c r="AZ142" s="63"/>
      <c r="BA142" s="63"/>
      <c r="BB142" s="63"/>
      <c r="BC142" s="88"/>
      <c r="BD142" s="63"/>
      <c r="BE142" s="63"/>
      <c r="BF142" s="63"/>
      <c r="BG142" s="88"/>
      <c r="BH142" s="63"/>
      <c r="BI142" s="63"/>
      <c r="BJ142" s="63"/>
      <c r="BK142" s="88"/>
      <c r="BL142" s="63"/>
      <c r="BM142" s="63"/>
      <c r="BN142" s="63"/>
      <c r="BO142" s="88"/>
      <c r="BP142" s="63"/>
      <c r="BQ142" s="63"/>
      <c r="BR142" s="63"/>
      <c r="BS142" s="88"/>
      <c r="BT142" s="63"/>
      <c r="BU142" s="63"/>
      <c r="BV142" s="63"/>
      <c r="BW142" s="88"/>
      <c r="BX142" s="63"/>
      <c r="BY142" s="63"/>
      <c r="BZ142" s="63"/>
      <c r="CA142" s="88"/>
      <c r="CB142" s="63"/>
      <c r="CC142" s="63"/>
      <c r="CD142" s="63"/>
      <c r="CE142" s="88"/>
      <c r="CF142" s="63"/>
      <c r="CG142" s="63"/>
      <c r="CH142" s="63"/>
      <c r="CI142" s="88"/>
      <c r="CJ142" s="63"/>
      <c r="CK142" s="63"/>
      <c r="CL142" s="63"/>
      <c r="CM142" s="88"/>
      <c r="CN142" s="63"/>
      <c r="CO142" s="63"/>
      <c r="CP142" s="63"/>
      <c r="CQ142" s="88"/>
      <c r="CR142" s="63"/>
      <c r="CS142" s="63"/>
      <c r="CT142" s="63"/>
      <c r="CU142" s="88"/>
      <c r="CV142" s="63"/>
      <c r="CW142" s="63"/>
      <c r="CX142" s="63"/>
      <c r="CY142" s="88"/>
      <c r="CZ142" s="63"/>
      <c r="DA142" s="63"/>
      <c r="DB142" s="63"/>
      <c r="DC142" s="88"/>
      <c r="DD142" s="63"/>
      <c r="DE142" s="63"/>
      <c r="DF142" s="63"/>
      <c r="DG142" s="88"/>
      <c r="DH142" s="63"/>
      <c r="DI142" s="63"/>
      <c r="DJ142" s="63"/>
      <c r="DK142" s="88"/>
      <c r="DL142" s="63"/>
      <c r="DM142" s="63"/>
      <c r="DN142" s="63"/>
      <c r="DO142" s="88"/>
      <c r="DP142" s="63"/>
      <c r="DQ142" s="63"/>
      <c r="DR142" s="63"/>
      <c r="DS142" s="88"/>
      <c r="DT142" s="63"/>
      <c r="DU142" s="63"/>
      <c r="DV142" s="63"/>
      <c r="DW142" s="88"/>
      <c r="DX142" s="63"/>
      <c r="DY142" s="63"/>
      <c r="DZ142" s="63"/>
      <c r="EA142" s="88"/>
      <c r="EB142" s="63"/>
      <c r="EC142" s="63"/>
      <c r="ED142" s="63"/>
      <c r="EE142" s="88"/>
      <c r="EF142" s="63"/>
      <c r="EG142" s="63"/>
      <c r="EH142" s="63"/>
      <c r="EI142" s="88"/>
      <c r="EJ142" s="63"/>
      <c r="EK142" s="63"/>
      <c r="EL142" s="63"/>
      <c r="EM142" s="88"/>
      <c r="EN142" s="63"/>
      <c r="EO142" s="63"/>
      <c r="EP142" s="63"/>
      <c r="EQ142" s="88"/>
      <c r="ER142" s="63"/>
      <c r="ES142" s="63"/>
      <c r="ET142" s="63"/>
      <c r="EU142" s="88"/>
      <c r="EV142" s="63"/>
      <c r="EW142" s="63"/>
      <c r="EX142" s="63"/>
      <c r="EY142" s="88"/>
      <c r="EZ142" s="63"/>
      <c r="FA142" s="63"/>
      <c r="FB142" s="63"/>
      <c r="FC142" s="88"/>
      <c r="FD142" s="63"/>
      <c r="FE142" s="63"/>
      <c r="FF142" s="63"/>
      <c r="FG142" s="88"/>
      <c r="FH142" s="63"/>
      <c r="FI142" s="63"/>
      <c r="FJ142" s="63"/>
      <c r="FK142" s="88"/>
      <c r="FL142" s="63"/>
      <c r="FM142" s="63"/>
      <c r="FN142" s="63"/>
      <c r="FO142" s="88"/>
      <c r="FP142" s="63"/>
      <c r="FQ142" s="63"/>
      <c r="FR142" s="63"/>
      <c r="FS142" s="198"/>
      <c r="FT142" s="63"/>
      <c r="FU142" s="63"/>
      <c r="FV142" s="187"/>
      <c r="FW142" s="88"/>
      <c r="FX142" s="63"/>
      <c r="FY142" s="63"/>
      <c r="FZ142" s="187"/>
      <c r="GA142" s="88"/>
      <c r="GB142" s="63"/>
      <c r="GC142" s="63"/>
      <c r="GD142" s="187"/>
      <c r="GE142" s="88"/>
      <c r="GF142" s="63"/>
      <c r="GG142" s="63"/>
      <c r="GH142" s="187"/>
      <c r="GI142" s="117"/>
      <c r="GJ142" s="63"/>
      <c r="GK142" s="63">
        <v>11379.8</v>
      </c>
      <c r="GL142" s="187">
        <v>11379.8</v>
      </c>
      <c r="GM142" s="88"/>
      <c r="GN142" s="63"/>
      <c r="GO142" s="63"/>
      <c r="GP142" s="63"/>
      <c r="GQ142" s="88"/>
      <c r="GR142" s="63"/>
      <c r="GS142" s="63"/>
      <c r="GT142" s="63"/>
      <c r="GU142" s="88"/>
      <c r="GV142" s="63"/>
      <c r="GW142" s="63"/>
      <c r="GX142" s="63"/>
      <c r="GY142" s="88"/>
      <c r="GZ142" s="63"/>
      <c r="HA142" s="63"/>
      <c r="HB142" s="63"/>
      <c r="HC142" s="88"/>
      <c r="HD142" s="63"/>
      <c r="HE142" s="63"/>
      <c r="HF142" s="63"/>
      <c r="HG142" s="88"/>
      <c r="HH142" s="63"/>
      <c r="HI142" s="63"/>
      <c r="HJ142" s="63"/>
      <c r="HK142" s="88"/>
      <c r="HL142" s="63"/>
      <c r="HM142" s="63"/>
      <c r="HN142" s="63"/>
      <c r="HO142" s="88"/>
      <c r="HP142" s="63"/>
      <c r="HQ142" s="63"/>
      <c r="HR142" s="63"/>
      <c r="HS142" s="88"/>
      <c r="HT142" s="63"/>
      <c r="HU142" s="63"/>
      <c r="HV142" s="63"/>
      <c r="HW142" s="88"/>
      <c r="HX142" s="63"/>
      <c r="HY142" s="63">
        <v>15.92</v>
      </c>
      <c r="HZ142" s="63">
        <v>15.92</v>
      </c>
      <c r="IA142" s="88"/>
      <c r="IB142" s="63"/>
      <c r="IC142" s="63"/>
      <c r="ID142" s="63"/>
      <c r="IE142" s="88"/>
      <c r="IF142" s="63"/>
      <c r="IG142" s="63"/>
      <c r="IH142" s="63"/>
      <c r="II142" s="88"/>
      <c r="IJ142" s="63"/>
      <c r="IK142" s="63"/>
      <c r="IL142" s="63"/>
      <c r="IM142" s="88"/>
      <c r="IN142" s="63"/>
      <c r="IO142" s="63"/>
      <c r="IP142" s="63"/>
      <c r="IQ142" s="88"/>
      <c r="IR142" s="63"/>
      <c r="IS142" s="63"/>
      <c r="IT142" s="63"/>
      <c r="IU142" s="88"/>
      <c r="IV142" s="63"/>
      <c r="IW142" s="63"/>
      <c r="IX142" s="63"/>
      <c r="IY142" s="88"/>
      <c r="IZ142" s="63"/>
      <c r="JA142" s="63"/>
      <c r="JB142" s="63"/>
      <c r="JC142" s="88"/>
      <c r="JD142" s="63"/>
      <c r="JE142" s="63"/>
      <c r="JF142" s="63"/>
      <c r="JG142" s="88"/>
      <c r="JH142" s="63"/>
      <c r="JI142" s="63"/>
      <c r="JJ142" s="63"/>
      <c r="JK142" s="88"/>
      <c r="JL142" s="63"/>
      <c r="JM142" s="63"/>
      <c r="JN142" s="63"/>
      <c r="JO142" s="88"/>
      <c r="JP142" s="63"/>
      <c r="JQ142" s="63"/>
      <c r="JR142" s="63"/>
      <c r="JS142" s="88"/>
      <c r="JT142" s="63"/>
      <c r="JU142" s="63"/>
      <c r="JV142" s="63"/>
      <c r="JW142" s="63"/>
      <c r="JX142" s="63"/>
      <c r="JY142" s="63"/>
      <c r="JZ142" s="63"/>
      <c r="KA142" s="88"/>
      <c r="KB142" s="63"/>
      <c r="KC142" s="63">
        <v>4360.74</v>
      </c>
      <c r="KD142" s="187">
        <v>4360.74</v>
      </c>
      <c r="KE142" s="88"/>
      <c r="KF142" s="63"/>
      <c r="KG142" s="63">
        <v>1073.0999999999999</v>
      </c>
      <c r="KH142" s="187">
        <v>1073.0999999999999</v>
      </c>
      <c r="KI142" s="88">
        <v>1710</v>
      </c>
      <c r="KJ142" s="63"/>
      <c r="KK142" s="63">
        <v>1000.99</v>
      </c>
      <c r="KL142" s="187">
        <v>1000.99</v>
      </c>
      <c r="KM142" s="88"/>
      <c r="KN142" s="63"/>
      <c r="KO142" s="63">
        <v>531.97</v>
      </c>
      <c r="KP142" s="187">
        <v>531.97</v>
      </c>
      <c r="KQ142" s="88">
        <v>3000</v>
      </c>
      <c r="KR142" s="63"/>
      <c r="KS142" s="63">
        <v>261.11</v>
      </c>
      <c r="KT142" s="187">
        <v>261.11</v>
      </c>
      <c r="KU142" s="88">
        <v>1000</v>
      </c>
      <c r="KV142" s="63"/>
      <c r="KW142" s="63"/>
      <c r="KX142" s="187"/>
      <c r="KY142" s="88"/>
      <c r="KZ142" s="63"/>
      <c r="LA142" s="63"/>
      <c r="LB142" s="187"/>
      <c r="LC142" s="88"/>
      <c r="LD142" s="63"/>
      <c r="LE142" s="63"/>
      <c r="LF142" s="187"/>
      <c r="LG142" s="88">
        <v>2000</v>
      </c>
      <c r="LH142" s="63">
        <v>1196</v>
      </c>
      <c r="LI142" s="63">
        <v>849.8</v>
      </c>
      <c r="LJ142" s="187">
        <v>849.8</v>
      </c>
      <c r="LK142" s="88"/>
      <c r="LL142" s="63"/>
      <c r="LM142" s="63"/>
      <c r="LN142" s="187"/>
      <c r="LO142" s="88">
        <v>1000</v>
      </c>
      <c r="LP142" s="63">
        <v>400</v>
      </c>
      <c r="LQ142" s="63">
        <v>1073.27</v>
      </c>
      <c r="LR142" s="187">
        <v>1073.27</v>
      </c>
      <c r="LS142" s="88"/>
      <c r="LT142" s="63"/>
      <c r="LU142" s="63"/>
      <c r="LV142" s="187"/>
      <c r="LW142" s="88">
        <v>800</v>
      </c>
      <c r="LX142" s="63">
        <v>3800</v>
      </c>
      <c r="LY142" s="63">
        <v>2298.7399999999998</v>
      </c>
      <c r="LZ142" s="187">
        <v>2298.7399999999998</v>
      </c>
      <c r="MA142" s="88"/>
      <c r="MB142" s="63"/>
      <c r="MC142" s="63"/>
      <c r="MD142" s="187"/>
      <c r="ME142" s="88">
        <v>2000</v>
      </c>
      <c r="MF142" s="63">
        <v>2000</v>
      </c>
      <c r="MG142" s="63">
        <v>1891.08</v>
      </c>
      <c r="MH142" s="187">
        <v>1928.64</v>
      </c>
      <c r="MI142" s="88"/>
      <c r="MJ142" s="63"/>
      <c r="MK142" s="63"/>
      <c r="ML142" s="187"/>
      <c r="MM142" s="88"/>
      <c r="MN142" s="63"/>
      <c r="MO142" s="63"/>
      <c r="MP142" s="187"/>
      <c r="MQ142" s="88"/>
      <c r="MR142" s="63"/>
      <c r="MS142" s="63"/>
      <c r="MT142" s="187"/>
      <c r="MU142" s="88"/>
      <c r="MV142" s="63"/>
      <c r="MW142" s="63"/>
      <c r="MX142" s="187"/>
      <c r="MY142" s="88">
        <v>18593</v>
      </c>
      <c r="MZ142" s="63">
        <v>18593</v>
      </c>
      <c r="NA142" s="63">
        <v>2369.25</v>
      </c>
      <c r="NB142" s="187">
        <v>2369.25</v>
      </c>
      <c r="NC142" s="88">
        <v>5000</v>
      </c>
      <c r="ND142" s="63">
        <v>4994</v>
      </c>
      <c r="NE142" s="63">
        <v>4714.43</v>
      </c>
      <c r="NF142" s="187">
        <f>4689.5+12.14</f>
        <v>4701.6400000000003</v>
      </c>
      <c r="NG142" s="88"/>
      <c r="NH142" s="63"/>
      <c r="NI142" s="63"/>
      <c r="NJ142" s="187"/>
      <c r="NK142" s="88"/>
      <c r="NL142" s="63"/>
      <c r="NM142" s="63"/>
      <c r="NN142" s="187"/>
      <c r="NO142" s="88"/>
      <c r="NP142" s="63"/>
      <c r="NQ142" s="63"/>
      <c r="NR142" s="187"/>
      <c r="NS142" s="88">
        <v>1000</v>
      </c>
      <c r="NT142" s="63">
        <v>1350</v>
      </c>
      <c r="NU142" s="63">
        <v>344.73</v>
      </c>
      <c r="NV142" s="187">
        <f>319.92+24.81</f>
        <v>344.73</v>
      </c>
      <c r="NW142" s="88"/>
      <c r="NX142" s="63"/>
      <c r="NY142" s="63"/>
      <c r="NZ142" s="187"/>
      <c r="OA142" s="88"/>
      <c r="OB142" s="63"/>
      <c r="OC142" s="63"/>
      <c r="OD142" s="63"/>
      <c r="OE142" s="88"/>
      <c r="OF142" s="63"/>
      <c r="OG142" s="63"/>
      <c r="OH142" s="63"/>
      <c r="OI142" s="88"/>
      <c r="OJ142" s="63"/>
      <c r="OK142" s="63"/>
      <c r="OL142" s="63"/>
      <c r="OM142" s="88"/>
      <c r="ON142" s="63"/>
      <c r="OO142" s="63"/>
      <c r="OP142" s="63"/>
      <c r="OQ142" s="198"/>
      <c r="OR142" s="63"/>
      <c r="OS142" s="63"/>
      <c r="OT142" s="63"/>
      <c r="OU142" s="88"/>
      <c r="OV142" s="63"/>
      <c r="OW142" s="63"/>
      <c r="OX142" s="63"/>
      <c r="OY142" s="198"/>
      <c r="OZ142" s="63"/>
      <c r="PA142" s="63"/>
      <c r="PB142" s="63"/>
      <c r="PC142" s="88"/>
      <c r="PD142" s="63"/>
      <c r="PE142" s="63"/>
      <c r="PF142" s="63"/>
      <c r="PG142" s="198"/>
      <c r="PH142" s="63"/>
      <c r="PI142" s="63"/>
      <c r="PJ142" s="63"/>
      <c r="PK142" s="88"/>
      <c r="PL142" s="63"/>
      <c r="PM142" s="63"/>
      <c r="PN142" s="63"/>
      <c r="PO142" s="198"/>
      <c r="PP142" s="63"/>
      <c r="PQ142" s="63"/>
      <c r="PR142" s="63"/>
      <c r="PS142" s="88">
        <v>200</v>
      </c>
      <c r="PT142" s="63"/>
      <c r="PU142" s="63">
        <v>10.86</v>
      </c>
      <c r="PV142" s="63">
        <v>16.940000000000001</v>
      </c>
      <c r="PW142" s="198"/>
      <c r="PX142" s="63"/>
      <c r="PY142" s="63"/>
      <c r="PZ142" s="63"/>
      <c r="QA142" s="88"/>
      <c r="QB142" s="63"/>
      <c r="QC142" s="63"/>
      <c r="QD142" s="63"/>
      <c r="QE142" s="198"/>
      <c r="QF142" s="63"/>
      <c r="QG142" s="63"/>
      <c r="QH142" s="63"/>
      <c r="QI142" s="88"/>
      <c r="QJ142" s="63"/>
      <c r="QK142" s="63"/>
      <c r="QL142" s="63"/>
      <c r="QM142" s="198"/>
      <c r="QN142" s="63"/>
      <c r="QO142" s="63"/>
      <c r="QP142" s="63"/>
      <c r="QQ142" s="198"/>
      <c r="QR142" s="63"/>
      <c r="QS142" s="63"/>
      <c r="QT142" s="63"/>
      <c r="QU142" s="198"/>
      <c r="QV142" s="63"/>
      <c r="QW142" s="63"/>
      <c r="QX142" s="63"/>
      <c r="QY142" s="198"/>
      <c r="QZ142" s="63"/>
      <c r="RA142" s="63"/>
      <c r="RB142" s="63"/>
      <c r="RC142" s="88"/>
      <c r="RD142" s="63"/>
      <c r="RE142" s="63"/>
      <c r="RF142" s="63"/>
      <c r="RG142" s="198"/>
      <c r="RH142" s="63"/>
      <c r="RI142" s="63"/>
      <c r="RJ142" s="63"/>
      <c r="RK142" s="88">
        <v>75</v>
      </c>
      <c r="RL142" s="63">
        <v>100</v>
      </c>
      <c r="RM142" s="63">
        <v>0</v>
      </c>
      <c r="RN142" s="63">
        <v>0</v>
      </c>
      <c r="RO142" s="198">
        <v>100</v>
      </c>
      <c r="RP142" s="63">
        <v>100</v>
      </c>
      <c r="RQ142" s="63"/>
      <c r="RR142" s="63"/>
      <c r="RS142" s="198">
        <v>100</v>
      </c>
      <c r="RT142" s="63">
        <v>100</v>
      </c>
      <c r="RU142" s="63">
        <v>0</v>
      </c>
      <c r="RV142" s="63">
        <v>0</v>
      </c>
      <c r="RW142" s="63"/>
      <c r="RX142" s="63"/>
      <c r="RY142" s="63"/>
      <c r="RZ142" s="63"/>
      <c r="SA142" s="88"/>
      <c r="SB142" s="63"/>
      <c r="SC142" s="63"/>
      <c r="SD142" s="63"/>
      <c r="SE142" s="198"/>
      <c r="SF142" s="63"/>
      <c r="SG142" s="63"/>
      <c r="SH142" s="63"/>
      <c r="SI142" s="198"/>
      <c r="SJ142" s="63"/>
      <c r="SK142" s="63"/>
      <c r="SL142" s="63"/>
      <c r="SM142" s="198"/>
      <c r="SN142" s="63"/>
      <c r="SO142" s="63"/>
      <c r="SP142" s="63"/>
      <c r="SQ142" s="198"/>
      <c r="SR142" s="63"/>
      <c r="SS142" s="63"/>
      <c r="ST142" s="63"/>
      <c r="SU142" s="198"/>
      <c r="SV142" s="63"/>
      <c r="SW142" s="63"/>
      <c r="SX142" s="63"/>
      <c r="SY142" s="198"/>
      <c r="SZ142" s="63"/>
      <c r="TA142" s="63"/>
      <c r="TB142" s="198"/>
      <c r="TC142" s="198"/>
      <c r="TD142" s="63"/>
      <c r="TE142" s="63"/>
      <c r="TF142" s="63"/>
      <c r="TG142" s="198"/>
      <c r="TH142" s="63"/>
      <c r="TI142" s="63"/>
      <c r="TJ142" s="89"/>
      <c r="TK142" s="198"/>
      <c r="TL142" s="63"/>
      <c r="TM142" s="63"/>
      <c r="TN142" s="89"/>
      <c r="TO142" s="198"/>
      <c r="TP142" s="63"/>
      <c r="TQ142" s="63"/>
      <c r="TR142" s="89"/>
      <c r="TS142" s="267"/>
      <c r="TT142" s="267"/>
      <c r="TU142" s="267"/>
      <c r="TV142" s="267"/>
      <c r="TW142" s="267"/>
      <c r="TX142" s="267"/>
      <c r="TY142" s="267"/>
    </row>
    <row r="143" spans="1:546" outlineLevel="2" x14ac:dyDescent="0.2">
      <c r="A143" s="101" t="s">
        <v>515</v>
      </c>
      <c r="B143" s="102" t="s">
        <v>409</v>
      </c>
      <c r="C143" s="186">
        <f t="shared" si="3747"/>
        <v>70000</v>
      </c>
      <c r="D143" s="186">
        <f t="shared" si="3748"/>
        <v>70000</v>
      </c>
      <c r="E143" s="186">
        <f t="shared" si="3749"/>
        <v>71934.240000000005</v>
      </c>
      <c r="F143" s="186">
        <f t="shared" si="3750"/>
        <v>71038.709999999992</v>
      </c>
      <c r="G143" s="88"/>
      <c r="H143" s="63"/>
      <c r="I143" s="63"/>
      <c r="J143" s="63"/>
      <c r="K143" s="88"/>
      <c r="L143" s="63"/>
      <c r="M143" s="63"/>
      <c r="N143" s="63"/>
      <c r="O143" s="88"/>
      <c r="P143" s="63"/>
      <c r="Q143" s="63"/>
      <c r="R143" s="63"/>
      <c r="S143" s="88"/>
      <c r="T143" s="63"/>
      <c r="U143" s="63"/>
      <c r="V143" s="63"/>
      <c r="W143" s="88"/>
      <c r="X143" s="63"/>
      <c r="Y143" s="63"/>
      <c r="Z143" s="63"/>
      <c r="AA143" s="88"/>
      <c r="AB143" s="63"/>
      <c r="AC143" s="63"/>
      <c r="AD143" s="63"/>
      <c r="AE143" s="88"/>
      <c r="AF143" s="63"/>
      <c r="AG143" s="63"/>
      <c r="AH143" s="63"/>
      <c r="AI143" s="88"/>
      <c r="AJ143" s="63"/>
      <c r="AK143" s="63"/>
      <c r="AL143" s="63"/>
      <c r="AM143" s="88"/>
      <c r="AN143" s="63"/>
      <c r="AO143" s="63"/>
      <c r="AP143" s="63"/>
      <c r="AQ143" s="88"/>
      <c r="AR143" s="63"/>
      <c r="AS143" s="63"/>
      <c r="AT143" s="63"/>
      <c r="AU143" s="88"/>
      <c r="AV143" s="63"/>
      <c r="AW143" s="63"/>
      <c r="AX143" s="63"/>
      <c r="AY143" s="88"/>
      <c r="AZ143" s="63"/>
      <c r="BA143" s="63"/>
      <c r="BB143" s="63"/>
      <c r="BC143" s="88"/>
      <c r="BD143" s="63"/>
      <c r="BE143" s="63"/>
      <c r="BF143" s="63"/>
      <c r="BG143" s="88"/>
      <c r="BH143" s="63"/>
      <c r="BI143" s="63"/>
      <c r="BJ143" s="63"/>
      <c r="BK143" s="88"/>
      <c r="BL143" s="63"/>
      <c r="BM143" s="63"/>
      <c r="BN143" s="63"/>
      <c r="BO143" s="88"/>
      <c r="BP143" s="63"/>
      <c r="BQ143" s="63"/>
      <c r="BR143" s="63"/>
      <c r="BS143" s="88"/>
      <c r="BT143" s="63"/>
      <c r="BU143" s="63"/>
      <c r="BV143" s="63"/>
      <c r="BW143" s="88"/>
      <c r="BX143" s="63"/>
      <c r="BY143" s="63"/>
      <c r="BZ143" s="63"/>
      <c r="CA143" s="88"/>
      <c r="CB143" s="63"/>
      <c r="CC143" s="63"/>
      <c r="CD143" s="63"/>
      <c r="CE143" s="88"/>
      <c r="CF143" s="63"/>
      <c r="CG143" s="63"/>
      <c r="CH143" s="63"/>
      <c r="CI143" s="88"/>
      <c r="CJ143" s="63"/>
      <c r="CK143" s="63"/>
      <c r="CL143" s="63"/>
      <c r="CM143" s="88"/>
      <c r="CN143" s="63"/>
      <c r="CO143" s="63"/>
      <c r="CP143" s="63"/>
      <c r="CQ143" s="88"/>
      <c r="CR143" s="63"/>
      <c r="CS143" s="63"/>
      <c r="CT143" s="63"/>
      <c r="CU143" s="88"/>
      <c r="CV143" s="63"/>
      <c r="CW143" s="63"/>
      <c r="CX143" s="63"/>
      <c r="CY143" s="88"/>
      <c r="CZ143" s="63"/>
      <c r="DA143" s="63"/>
      <c r="DB143" s="63"/>
      <c r="DC143" s="88"/>
      <c r="DD143" s="63"/>
      <c r="DE143" s="63"/>
      <c r="DF143" s="63"/>
      <c r="DG143" s="88"/>
      <c r="DH143" s="63"/>
      <c r="DI143" s="63"/>
      <c r="DJ143" s="63"/>
      <c r="DK143" s="88"/>
      <c r="DL143" s="63"/>
      <c r="DM143" s="63"/>
      <c r="DN143" s="63"/>
      <c r="DO143" s="88"/>
      <c r="DP143" s="63"/>
      <c r="DQ143" s="63"/>
      <c r="DR143" s="63"/>
      <c r="DS143" s="88"/>
      <c r="DT143" s="63"/>
      <c r="DU143" s="63"/>
      <c r="DV143" s="63"/>
      <c r="DW143" s="88"/>
      <c r="DX143" s="63"/>
      <c r="DY143" s="63"/>
      <c r="DZ143" s="63"/>
      <c r="EA143" s="88"/>
      <c r="EB143" s="63"/>
      <c r="EC143" s="63"/>
      <c r="ED143" s="63"/>
      <c r="EE143" s="88"/>
      <c r="EF143" s="63"/>
      <c r="EG143" s="63"/>
      <c r="EH143" s="63"/>
      <c r="EI143" s="88"/>
      <c r="EJ143" s="63"/>
      <c r="EK143" s="63"/>
      <c r="EL143" s="63"/>
      <c r="EM143" s="88"/>
      <c r="EN143" s="63"/>
      <c r="EO143" s="63"/>
      <c r="EP143" s="63"/>
      <c r="EQ143" s="88"/>
      <c r="ER143" s="63"/>
      <c r="ES143" s="63"/>
      <c r="ET143" s="63"/>
      <c r="EU143" s="88"/>
      <c r="EV143" s="63"/>
      <c r="EW143" s="63"/>
      <c r="EX143" s="63"/>
      <c r="EY143" s="88"/>
      <c r="EZ143" s="63"/>
      <c r="FA143" s="63"/>
      <c r="FB143" s="63"/>
      <c r="FC143" s="88"/>
      <c r="FD143" s="63"/>
      <c r="FE143" s="63"/>
      <c r="FF143" s="63"/>
      <c r="FG143" s="88"/>
      <c r="FH143" s="63"/>
      <c r="FI143" s="63"/>
      <c r="FJ143" s="63"/>
      <c r="FK143" s="88"/>
      <c r="FL143" s="63"/>
      <c r="FM143" s="63"/>
      <c r="FN143" s="63"/>
      <c r="FO143" s="88"/>
      <c r="FP143" s="63"/>
      <c r="FQ143" s="63"/>
      <c r="FR143" s="63"/>
      <c r="FS143" s="198"/>
      <c r="FT143" s="63"/>
      <c r="FU143" s="63"/>
      <c r="FV143" s="187"/>
      <c r="FW143" s="88"/>
      <c r="FX143" s="63"/>
      <c r="FY143" s="63"/>
      <c r="FZ143" s="187"/>
      <c r="GA143" s="88"/>
      <c r="GB143" s="63"/>
      <c r="GC143" s="63"/>
      <c r="GD143" s="187"/>
      <c r="GE143" s="88"/>
      <c r="GF143" s="63"/>
      <c r="GG143" s="63"/>
      <c r="GH143" s="187"/>
      <c r="GI143" s="117"/>
      <c r="GJ143" s="63"/>
      <c r="GK143" s="63"/>
      <c r="GL143" s="187"/>
      <c r="GM143" s="88"/>
      <c r="GN143" s="63"/>
      <c r="GO143" s="63"/>
      <c r="GP143" s="63"/>
      <c r="GQ143" s="88"/>
      <c r="GR143" s="63"/>
      <c r="GS143" s="63"/>
      <c r="GT143" s="63"/>
      <c r="GU143" s="88"/>
      <c r="GV143" s="63"/>
      <c r="GW143" s="63"/>
      <c r="GX143" s="63"/>
      <c r="GY143" s="88"/>
      <c r="GZ143" s="63"/>
      <c r="HA143" s="63"/>
      <c r="HB143" s="63"/>
      <c r="HC143" s="88"/>
      <c r="HD143" s="63"/>
      <c r="HE143" s="63"/>
      <c r="HF143" s="63"/>
      <c r="HG143" s="88"/>
      <c r="HH143" s="63"/>
      <c r="HI143" s="63"/>
      <c r="HJ143" s="63"/>
      <c r="HK143" s="88"/>
      <c r="HL143" s="63"/>
      <c r="HM143" s="63"/>
      <c r="HN143" s="63"/>
      <c r="HO143" s="88"/>
      <c r="HP143" s="63"/>
      <c r="HQ143" s="63"/>
      <c r="HR143" s="63"/>
      <c r="HS143" s="88"/>
      <c r="HT143" s="63"/>
      <c r="HU143" s="63"/>
      <c r="HV143" s="63"/>
      <c r="HW143" s="88"/>
      <c r="HX143" s="63"/>
      <c r="HY143" s="63"/>
      <c r="HZ143" s="63"/>
      <c r="IA143" s="88"/>
      <c r="IB143" s="63"/>
      <c r="IC143" s="63"/>
      <c r="ID143" s="63"/>
      <c r="IE143" s="88"/>
      <c r="IF143" s="63"/>
      <c r="IG143" s="63"/>
      <c r="IH143" s="63"/>
      <c r="II143" s="88"/>
      <c r="IJ143" s="63"/>
      <c r="IK143" s="63"/>
      <c r="IL143" s="63"/>
      <c r="IM143" s="88"/>
      <c r="IN143" s="63"/>
      <c r="IO143" s="63"/>
      <c r="IP143" s="63"/>
      <c r="IQ143" s="88"/>
      <c r="IR143" s="63"/>
      <c r="IS143" s="63"/>
      <c r="IT143" s="63"/>
      <c r="IU143" s="88"/>
      <c r="IV143" s="63"/>
      <c r="IW143" s="63"/>
      <c r="IX143" s="63"/>
      <c r="IY143" s="88"/>
      <c r="IZ143" s="63"/>
      <c r="JA143" s="63"/>
      <c r="JB143" s="63"/>
      <c r="JC143" s="88"/>
      <c r="JD143" s="63"/>
      <c r="JE143" s="63"/>
      <c r="JF143" s="63"/>
      <c r="JG143" s="88"/>
      <c r="JH143" s="63"/>
      <c r="JI143" s="63"/>
      <c r="JJ143" s="63"/>
      <c r="JK143" s="88"/>
      <c r="JL143" s="63"/>
      <c r="JM143" s="63"/>
      <c r="JN143" s="63"/>
      <c r="JO143" s="88"/>
      <c r="JP143" s="63"/>
      <c r="JQ143" s="63"/>
      <c r="JR143" s="63"/>
      <c r="JS143" s="88"/>
      <c r="JT143" s="63"/>
      <c r="JU143" s="63"/>
      <c r="JV143" s="63"/>
      <c r="JW143" s="63"/>
      <c r="JX143" s="63"/>
      <c r="JY143" s="63"/>
      <c r="JZ143" s="63"/>
      <c r="KA143" s="88"/>
      <c r="KB143" s="63"/>
      <c r="KC143" s="63"/>
      <c r="KD143" s="187"/>
      <c r="KE143" s="88"/>
      <c r="KF143" s="63"/>
      <c r="KG143" s="63"/>
      <c r="KH143" s="187"/>
      <c r="KI143" s="88"/>
      <c r="KJ143" s="63"/>
      <c r="KK143" s="63"/>
      <c r="KL143" s="187"/>
      <c r="KM143" s="88"/>
      <c r="KN143" s="63"/>
      <c r="KO143" s="63"/>
      <c r="KP143" s="187"/>
      <c r="KQ143" s="88"/>
      <c r="KR143" s="63"/>
      <c r="KS143" s="63"/>
      <c r="KT143" s="187"/>
      <c r="KU143" s="88"/>
      <c r="KV143" s="63"/>
      <c r="KW143" s="63"/>
      <c r="KX143" s="187"/>
      <c r="KY143" s="88"/>
      <c r="KZ143" s="63"/>
      <c r="LA143" s="63"/>
      <c r="LB143" s="187"/>
      <c r="LC143" s="88"/>
      <c r="LD143" s="63"/>
      <c r="LE143" s="63"/>
      <c r="LF143" s="187"/>
      <c r="LG143" s="88"/>
      <c r="LH143" s="63"/>
      <c r="LI143" s="63">
        <v>630</v>
      </c>
      <c r="LJ143" s="187">
        <v>630</v>
      </c>
      <c r="LK143" s="88"/>
      <c r="LL143" s="63"/>
      <c r="LM143" s="63"/>
      <c r="LN143" s="187"/>
      <c r="LO143" s="88"/>
      <c r="LP143" s="63"/>
      <c r="LQ143" s="63"/>
      <c r="LR143" s="187"/>
      <c r="LS143" s="88"/>
      <c r="LT143" s="63"/>
      <c r="LU143" s="63"/>
      <c r="LV143" s="187"/>
      <c r="LW143" s="88"/>
      <c r="LX143" s="63"/>
      <c r="LY143" s="63"/>
      <c r="LZ143" s="187"/>
      <c r="MA143" s="88"/>
      <c r="MB143" s="63"/>
      <c r="MC143" s="63"/>
      <c r="MD143" s="187"/>
      <c r="ME143" s="88"/>
      <c r="MF143" s="63"/>
      <c r="MG143" s="63"/>
      <c r="MH143" s="187"/>
      <c r="MI143" s="88"/>
      <c r="MJ143" s="63"/>
      <c r="MK143" s="63"/>
      <c r="ML143" s="187"/>
      <c r="MM143" s="88"/>
      <c r="MN143" s="63"/>
      <c r="MO143" s="63"/>
      <c r="MP143" s="187"/>
      <c r="MQ143" s="88"/>
      <c r="MR143" s="63"/>
      <c r="MS143" s="63"/>
      <c r="MT143" s="187"/>
      <c r="MU143" s="88"/>
      <c r="MV143" s="63"/>
      <c r="MW143" s="63"/>
      <c r="MX143" s="187"/>
      <c r="MY143" s="88"/>
      <c r="MZ143" s="63"/>
      <c r="NA143" s="63"/>
      <c r="NB143" s="187"/>
      <c r="NC143" s="88"/>
      <c r="ND143" s="63"/>
      <c r="NE143" s="63">
        <v>1823.2</v>
      </c>
      <c r="NF143" s="187">
        <v>1823.2</v>
      </c>
      <c r="NG143" s="88"/>
      <c r="NH143" s="63"/>
      <c r="NI143" s="63">
        <v>1100</v>
      </c>
      <c r="NJ143" s="187">
        <v>1100</v>
      </c>
      <c r="NK143" s="88">
        <v>70000</v>
      </c>
      <c r="NL143" s="63">
        <v>70000</v>
      </c>
      <c r="NM143" s="63">
        <v>62406.04</v>
      </c>
      <c r="NN143" s="187">
        <f>59781.01+1729.5</f>
        <v>61510.51</v>
      </c>
      <c r="NO143" s="88"/>
      <c r="NP143" s="63"/>
      <c r="NQ143" s="63"/>
      <c r="NR143" s="187"/>
      <c r="NS143" s="88"/>
      <c r="NT143" s="63"/>
      <c r="NU143" s="63">
        <v>175</v>
      </c>
      <c r="NV143" s="187">
        <v>175</v>
      </c>
      <c r="NW143" s="88"/>
      <c r="NX143" s="63"/>
      <c r="NY143" s="63"/>
      <c r="NZ143" s="187"/>
      <c r="OA143" s="88"/>
      <c r="OB143" s="63"/>
      <c r="OC143" s="63"/>
      <c r="OD143" s="63"/>
      <c r="OE143" s="88"/>
      <c r="OF143" s="63"/>
      <c r="OG143" s="63"/>
      <c r="OH143" s="63"/>
      <c r="OI143" s="88"/>
      <c r="OJ143" s="63"/>
      <c r="OK143" s="63"/>
      <c r="OL143" s="63"/>
      <c r="OM143" s="88"/>
      <c r="ON143" s="63"/>
      <c r="OO143" s="63"/>
      <c r="OP143" s="63"/>
      <c r="OQ143" s="198"/>
      <c r="OR143" s="63"/>
      <c r="OS143" s="63"/>
      <c r="OT143" s="63"/>
      <c r="OU143" s="88"/>
      <c r="OV143" s="63"/>
      <c r="OW143" s="63"/>
      <c r="OX143" s="63"/>
      <c r="OY143" s="198"/>
      <c r="OZ143" s="63"/>
      <c r="PA143" s="63"/>
      <c r="PB143" s="63"/>
      <c r="PC143" s="88"/>
      <c r="PD143" s="63"/>
      <c r="PE143" s="63"/>
      <c r="PF143" s="63"/>
      <c r="PG143" s="198"/>
      <c r="PH143" s="63"/>
      <c r="PI143" s="63"/>
      <c r="PJ143" s="63"/>
      <c r="PK143" s="88"/>
      <c r="PL143" s="63"/>
      <c r="PM143" s="63"/>
      <c r="PN143" s="63"/>
      <c r="PO143" s="198"/>
      <c r="PP143" s="63"/>
      <c r="PQ143" s="63"/>
      <c r="PR143" s="63"/>
      <c r="PS143" s="88"/>
      <c r="PT143" s="63"/>
      <c r="PU143" s="63"/>
      <c r="PV143" s="63"/>
      <c r="PW143" s="198"/>
      <c r="PX143" s="63"/>
      <c r="PY143" s="63"/>
      <c r="PZ143" s="63"/>
      <c r="QA143" s="88"/>
      <c r="QB143" s="63"/>
      <c r="QC143" s="63"/>
      <c r="QD143" s="63"/>
      <c r="QE143" s="198"/>
      <c r="QF143" s="63"/>
      <c r="QG143" s="63"/>
      <c r="QH143" s="63"/>
      <c r="QI143" s="88"/>
      <c r="QJ143" s="63"/>
      <c r="QK143" s="63"/>
      <c r="QL143" s="63"/>
      <c r="QM143" s="198"/>
      <c r="QN143" s="63"/>
      <c r="QO143" s="63"/>
      <c r="QP143" s="63"/>
      <c r="QQ143" s="198"/>
      <c r="QR143" s="63"/>
      <c r="QS143" s="63"/>
      <c r="QT143" s="63"/>
      <c r="QU143" s="198"/>
      <c r="QV143" s="63"/>
      <c r="QW143" s="63"/>
      <c r="QX143" s="63"/>
      <c r="QY143" s="198"/>
      <c r="QZ143" s="63"/>
      <c r="RA143" s="63"/>
      <c r="RB143" s="63"/>
      <c r="RC143" s="88"/>
      <c r="RD143" s="63"/>
      <c r="RE143" s="63"/>
      <c r="RF143" s="63"/>
      <c r="RG143" s="198"/>
      <c r="RH143" s="63"/>
      <c r="RI143" s="63"/>
      <c r="RJ143" s="63"/>
      <c r="RK143" s="88"/>
      <c r="RL143" s="63"/>
      <c r="RM143" s="63"/>
      <c r="RN143" s="63"/>
      <c r="RO143" s="198"/>
      <c r="RP143" s="63"/>
      <c r="RQ143" s="63"/>
      <c r="RR143" s="63"/>
      <c r="RS143" s="198"/>
      <c r="RT143" s="63"/>
      <c r="RU143" s="63"/>
      <c r="RV143" s="63"/>
      <c r="RW143" s="63"/>
      <c r="RX143" s="63"/>
      <c r="RY143" s="63"/>
      <c r="RZ143" s="63"/>
      <c r="SA143" s="88"/>
      <c r="SB143" s="63"/>
      <c r="SC143" s="63"/>
      <c r="SD143" s="63"/>
      <c r="SE143" s="198"/>
      <c r="SF143" s="63"/>
      <c r="SG143" s="63"/>
      <c r="SH143" s="63"/>
      <c r="SI143" s="198"/>
      <c r="SJ143" s="63"/>
      <c r="SK143" s="63"/>
      <c r="SL143" s="63"/>
      <c r="SM143" s="198"/>
      <c r="SN143" s="63"/>
      <c r="SO143" s="63"/>
      <c r="SP143" s="63"/>
      <c r="SQ143" s="198"/>
      <c r="SR143" s="63"/>
      <c r="SS143" s="63"/>
      <c r="ST143" s="63"/>
      <c r="SU143" s="198"/>
      <c r="SV143" s="63"/>
      <c r="SW143" s="63"/>
      <c r="SX143" s="63"/>
      <c r="SY143" s="198"/>
      <c r="SZ143" s="63"/>
      <c r="TA143" s="63"/>
      <c r="TB143" s="198"/>
      <c r="TC143" s="198"/>
      <c r="TD143" s="63"/>
      <c r="TE143" s="63"/>
      <c r="TF143" s="63"/>
      <c r="TG143" s="198"/>
      <c r="TH143" s="63"/>
      <c r="TI143" s="63">
        <v>5800</v>
      </c>
      <c r="TJ143" s="89">
        <v>5800</v>
      </c>
      <c r="TK143" s="198"/>
      <c r="TL143" s="63"/>
      <c r="TM143" s="63"/>
      <c r="TN143" s="89"/>
      <c r="TO143" s="198"/>
      <c r="TP143" s="63"/>
      <c r="TQ143" s="63"/>
      <c r="TR143" s="89"/>
      <c r="TS143" s="267"/>
      <c r="TT143" s="267"/>
      <c r="TU143" s="267"/>
      <c r="TV143" s="267"/>
      <c r="TW143" s="267"/>
      <c r="TX143" s="267"/>
      <c r="TY143" s="267"/>
    </row>
    <row r="144" spans="1:546" outlineLevel="2" x14ac:dyDescent="0.2">
      <c r="A144" s="101" t="s">
        <v>516</v>
      </c>
      <c r="B144" s="102" t="s">
        <v>517</v>
      </c>
      <c r="C144" s="186">
        <f t="shared" si="3747"/>
        <v>58000</v>
      </c>
      <c r="D144" s="186">
        <f t="shared" si="3748"/>
        <v>58000</v>
      </c>
      <c r="E144" s="186">
        <f t="shared" si="3749"/>
        <v>64764.160000000003</v>
      </c>
      <c r="F144" s="186">
        <f t="shared" si="3750"/>
        <v>64828.65</v>
      </c>
      <c r="G144" s="88"/>
      <c r="H144" s="63"/>
      <c r="I144" s="63"/>
      <c r="J144" s="63"/>
      <c r="K144" s="88"/>
      <c r="L144" s="63"/>
      <c r="M144" s="63"/>
      <c r="N144" s="63"/>
      <c r="O144" s="88"/>
      <c r="P144" s="63"/>
      <c r="Q144" s="63"/>
      <c r="R144" s="63"/>
      <c r="S144" s="88"/>
      <c r="T144" s="63"/>
      <c r="U144" s="63"/>
      <c r="V144" s="63"/>
      <c r="W144" s="88"/>
      <c r="X144" s="63"/>
      <c r="Y144" s="63"/>
      <c r="Z144" s="63"/>
      <c r="AA144" s="88"/>
      <c r="AB144" s="63"/>
      <c r="AC144" s="63"/>
      <c r="AD144" s="63"/>
      <c r="AE144" s="88"/>
      <c r="AF144" s="63"/>
      <c r="AG144" s="63"/>
      <c r="AH144" s="63"/>
      <c r="AI144" s="88"/>
      <c r="AJ144" s="63"/>
      <c r="AK144" s="63"/>
      <c r="AL144" s="63"/>
      <c r="AM144" s="88"/>
      <c r="AN144" s="63"/>
      <c r="AO144" s="63"/>
      <c r="AP144" s="63"/>
      <c r="AQ144" s="88"/>
      <c r="AR144" s="63"/>
      <c r="AS144" s="63"/>
      <c r="AT144" s="63"/>
      <c r="AU144" s="88"/>
      <c r="AV144" s="63"/>
      <c r="AW144" s="63"/>
      <c r="AX144" s="63"/>
      <c r="AY144" s="88"/>
      <c r="AZ144" s="63"/>
      <c r="BA144" s="63"/>
      <c r="BB144" s="63"/>
      <c r="BC144" s="88"/>
      <c r="BD144" s="63"/>
      <c r="BE144" s="63"/>
      <c r="BF144" s="63"/>
      <c r="BG144" s="88"/>
      <c r="BH144" s="63"/>
      <c r="BI144" s="63"/>
      <c r="BJ144" s="63"/>
      <c r="BK144" s="88"/>
      <c r="BL144" s="63"/>
      <c r="BM144" s="63"/>
      <c r="BN144" s="63"/>
      <c r="BO144" s="88"/>
      <c r="BP144" s="63"/>
      <c r="BQ144" s="63"/>
      <c r="BR144" s="63"/>
      <c r="BS144" s="88"/>
      <c r="BT144" s="63"/>
      <c r="BU144" s="63"/>
      <c r="BV144" s="63"/>
      <c r="BW144" s="88"/>
      <c r="BX144" s="63"/>
      <c r="BY144" s="63"/>
      <c r="BZ144" s="63"/>
      <c r="CA144" s="88"/>
      <c r="CB144" s="63"/>
      <c r="CC144" s="63"/>
      <c r="CD144" s="63"/>
      <c r="CE144" s="88"/>
      <c r="CF144" s="63"/>
      <c r="CG144" s="63"/>
      <c r="CH144" s="63"/>
      <c r="CI144" s="88"/>
      <c r="CJ144" s="63"/>
      <c r="CK144" s="63"/>
      <c r="CL144" s="63"/>
      <c r="CM144" s="88"/>
      <c r="CN144" s="63"/>
      <c r="CO144" s="63"/>
      <c r="CP144" s="63"/>
      <c r="CQ144" s="88"/>
      <c r="CR144" s="63"/>
      <c r="CS144" s="63"/>
      <c r="CT144" s="63"/>
      <c r="CU144" s="88"/>
      <c r="CV144" s="63"/>
      <c r="CW144" s="63"/>
      <c r="CX144" s="63"/>
      <c r="CY144" s="88"/>
      <c r="CZ144" s="63"/>
      <c r="DA144" s="63"/>
      <c r="DB144" s="63"/>
      <c r="DC144" s="88"/>
      <c r="DD144" s="63"/>
      <c r="DE144" s="63"/>
      <c r="DF144" s="63"/>
      <c r="DG144" s="88"/>
      <c r="DH144" s="63"/>
      <c r="DI144" s="63"/>
      <c r="DJ144" s="63"/>
      <c r="DK144" s="88"/>
      <c r="DL144" s="63"/>
      <c r="DM144" s="63"/>
      <c r="DN144" s="63"/>
      <c r="DO144" s="88"/>
      <c r="DP144" s="63"/>
      <c r="DQ144" s="63"/>
      <c r="DR144" s="63"/>
      <c r="DS144" s="88"/>
      <c r="DT144" s="63"/>
      <c r="DU144" s="63"/>
      <c r="DV144" s="63"/>
      <c r="DW144" s="88"/>
      <c r="DX144" s="63"/>
      <c r="DY144" s="63"/>
      <c r="DZ144" s="63"/>
      <c r="EA144" s="88"/>
      <c r="EB144" s="63"/>
      <c r="EC144" s="63"/>
      <c r="ED144" s="63"/>
      <c r="EE144" s="88"/>
      <c r="EF144" s="63"/>
      <c r="EG144" s="63"/>
      <c r="EH144" s="63"/>
      <c r="EI144" s="88"/>
      <c r="EJ144" s="63"/>
      <c r="EK144" s="63"/>
      <c r="EL144" s="63"/>
      <c r="EM144" s="88"/>
      <c r="EN144" s="63"/>
      <c r="EO144" s="63"/>
      <c r="EP144" s="63"/>
      <c r="EQ144" s="88"/>
      <c r="ER144" s="63"/>
      <c r="ES144" s="63"/>
      <c r="ET144" s="63"/>
      <c r="EU144" s="88"/>
      <c r="EV144" s="63"/>
      <c r="EW144" s="63"/>
      <c r="EX144" s="63"/>
      <c r="EY144" s="88"/>
      <c r="EZ144" s="63"/>
      <c r="FA144" s="63"/>
      <c r="FB144" s="63"/>
      <c r="FC144" s="88"/>
      <c r="FD144" s="63"/>
      <c r="FE144" s="63"/>
      <c r="FF144" s="63"/>
      <c r="FG144" s="88"/>
      <c r="FH144" s="63"/>
      <c r="FI144" s="63"/>
      <c r="FJ144" s="63"/>
      <c r="FK144" s="88"/>
      <c r="FL144" s="63"/>
      <c r="FM144" s="63"/>
      <c r="FN144" s="63"/>
      <c r="FO144" s="88"/>
      <c r="FP144" s="63"/>
      <c r="FQ144" s="63"/>
      <c r="FR144" s="63"/>
      <c r="FS144" s="198"/>
      <c r="FT144" s="63"/>
      <c r="FU144" s="63"/>
      <c r="FV144" s="187"/>
      <c r="FW144" s="88"/>
      <c r="FX144" s="63"/>
      <c r="FY144" s="63"/>
      <c r="FZ144" s="187"/>
      <c r="GA144" s="88"/>
      <c r="GB144" s="63"/>
      <c r="GC144" s="63"/>
      <c r="GD144" s="187"/>
      <c r="GE144" s="88"/>
      <c r="GF144" s="63"/>
      <c r="GG144" s="63"/>
      <c r="GH144" s="187"/>
      <c r="GI144" s="117"/>
      <c r="GJ144" s="63"/>
      <c r="GK144" s="63"/>
      <c r="GL144" s="187"/>
      <c r="GM144" s="88"/>
      <c r="GN144" s="63"/>
      <c r="GO144" s="63"/>
      <c r="GP144" s="63"/>
      <c r="GQ144" s="88"/>
      <c r="GR144" s="63"/>
      <c r="GS144" s="63"/>
      <c r="GT144" s="63"/>
      <c r="GU144" s="88"/>
      <c r="GV144" s="63"/>
      <c r="GW144" s="63"/>
      <c r="GX144" s="63"/>
      <c r="GY144" s="88"/>
      <c r="GZ144" s="63"/>
      <c r="HA144" s="63"/>
      <c r="HB144" s="63"/>
      <c r="HC144" s="88"/>
      <c r="HD144" s="63"/>
      <c r="HE144" s="63"/>
      <c r="HF144" s="63"/>
      <c r="HG144" s="88"/>
      <c r="HH144" s="63"/>
      <c r="HI144" s="63"/>
      <c r="HJ144" s="63"/>
      <c r="HK144" s="88"/>
      <c r="HL144" s="63"/>
      <c r="HM144" s="63"/>
      <c r="HN144" s="63"/>
      <c r="HO144" s="88"/>
      <c r="HP144" s="63"/>
      <c r="HQ144" s="63"/>
      <c r="HR144" s="63"/>
      <c r="HS144" s="88"/>
      <c r="HT144" s="63"/>
      <c r="HU144" s="63"/>
      <c r="HV144" s="63"/>
      <c r="HW144" s="88"/>
      <c r="HX144" s="63"/>
      <c r="HY144" s="63"/>
      <c r="HZ144" s="63"/>
      <c r="IA144" s="88"/>
      <c r="IB144" s="63"/>
      <c r="IC144" s="63"/>
      <c r="ID144" s="63"/>
      <c r="IE144" s="88"/>
      <c r="IF144" s="63"/>
      <c r="IG144" s="63"/>
      <c r="IH144" s="63"/>
      <c r="II144" s="88"/>
      <c r="IJ144" s="63"/>
      <c r="IK144" s="63"/>
      <c r="IL144" s="63"/>
      <c r="IM144" s="88"/>
      <c r="IN144" s="63"/>
      <c r="IO144" s="63"/>
      <c r="IP144" s="63"/>
      <c r="IQ144" s="88"/>
      <c r="IR144" s="63"/>
      <c r="IS144" s="63"/>
      <c r="IT144" s="63"/>
      <c r="IU144" s="88"/>
      <c r="IV144" s="63"/>
      <c r="IW144" s="63"/>
      <c r="IX144" s="63"/>
      <c r="IY144" s="88"/>
      <c r="IZ144" s="63"/>
      <c r="JA144" s="63"/>
      <c r="JB144" s="63"/>
      <c r="JC144" s="88"/>
      <c r="JD144" s="63"/>
      <c r="JE144" s="63"/>
      <c r="JF144" s="63"/>
      <c r="JG144" s="88"/>
      <c r="JH144" s="63"/>
      <c r="JI144" s="63"/>
      <c r="JJ144" s="63"/>
      <c r="JK144" s="88"/>
      <c r="JL144" s="63"/>
      <c r="JM144" s="63"/>
      <c r="JN144" s="63"/>
      <c r="JO144" s="88"/>
      <c r="JP144" s="63"/>
      <c r="JQ144" s="63"/>
      <c r="JR144" s="63"/>
      <c r="JS144" s="88"/>
      <c r="JT144" s="63"/>
      <c r="JU144" s="63"/>
      <c r="JV144" s="63"/>
      <c r="JW144" s="63"/>
      <c r="JX144" s="63"/>
      <c r="JY144" s="63"/>
      <c r="JZ144" s="63"/>
      <c r="KA144" s="88"/>
      <c r="KB144" s="63"/>
      <c r="KC144" s="63"/>
      <c r="KD144" s="187"/>
      <c r="KE144" s="88"/>
      <c r="KF144" s="63"/>
      <c r="KG144" s="63"/>
      <c r="KH144" s="187"/>
      <c r="KI144" s="88"/>
      <c r="KJ144" s="63"/>
      <c r="KK144" s="63"/>
      <c r="KL144" s="187"/>
      <c r="KM144" s="88"/>
      <c r="KN144" s="63"/>
      <c r="KO144" s="63"/>
      <c r="KP144" s="187"/>
      <c r="KQ144" s="88"/>
      <c r="KR144" s="63"/>
      <c r="KS144" s="63"/>
      <c r="KT144" s="187"/>
      <c r="KU144" s="88"/>
      <c r="KV144" s="63"/>
      <c r="KW144" s="63"/>
      <c r="KX144" s="187"/>
      <c r="KY144" s="88">
        <v>58000</v>
      </c>
      <c r="KZ144" s="63">
        <v>58000</v>
      </c>
      <c r="LA144" s="63">
        <v>64764.160000000003</v>
      </c>
      <c r="LB144" s="187">
        <v>64828.65</v>
      </c>
      <c r="LC144" s="88"/>
      <c r="LD144" s="63"/>
      <c r="LE144" s="63"/>
      <c r="LF144" s="187"/>
      <c r="LG144" s="88"/>
      <c r="LH144" s="63"/>
      <c r="LI144" s="63"/>
      <c r="LJ144" s="187"/>
      <c r="LK144" s="88"/>
      <c r="LL144" s="63"/>
      <c r="LM144" s="63"/>
      <c r="LN144" s="187"/>
      <c r="LO144" s="88"/>
      <c r="LP144" s="63"/>
      <c r="LQ144" s="63"/>
      <c r="LR144" s="187"/>
      <c r="LS144" s="88"/>
      <c r="LT144" s="63"/>
      <c r="LU144" s="63"/>
      <c r="LV144" s="187"/>
      <c r="LW144" s="88"/>
      <c r="LX144" s="63"/>
      <c r="LY144" s="63"/>
      <c r="LZ144" s="187"/>
      <c r="MA144" s="88"/>
      <c r="MB144" s="63"/>
      <c r="MC144" s="63"/>
      <c r="MD144" s="187"/>
      <c r="ME144" s="88"/>
      <c r="MF144" s="63"/>
      <c r="MG144" s="63"/>
      <c r="MH144" s="187"/>
      <c r="MI144" s="88"/>
      <c r="MJ144" s="63"/>
      <c r="MK144" s="63"/>
      <c r="ML144" s="187"/>
      <c r="MM144" s="88"/>
      <c r="MN144" s="63"/>
      <c r="MO144" s="63"/>
      <c r="MP144" s="187"/>
      <c r="MQ144" s="88"/>
      <c r="MR144" s="63"/>
      <c r="MS144" s="63"/>
      <c r="MT144" s="187"/>
      <c r="MU144" s="88"/>
      <c r="MV144" s="63"/>
      <c r="MW144" s="63"/>
      <c r="MX144" s="187"/>
      <c r="MY144" s="88"/>
      <c r="MZ144" s="63"/>
      <c r="NA144" s="63"/>
      <c r="NB144" s="187"/>
      <c r="NC144" s="88"/>
      <c r="ND144" s="63"/>
      <c r="NE144" s="63"/>
      <c r="NF144" s="187"/>
      <c r="NG144" s="88"/>
      <c r="NH144" s="63"/>
      <c r="NI144" s="63"/>
      <c r="NJ144" s="187"/>
      <c r="NK144" s="88"/>
      <c r="NL144" s="63"/>
      <c r="NM144" s="63"/>
      <c r="NN144" s="187"/>
      <c r="NO144" s="88"/>
      <c r="NP144" s="63"/>
      <c r="NQ144" s="63"/>
      <c r="NR144" s="187"/>
      <c r="NS144" s="88"/>
      <c r="NT144" s="63"/>
      <c r="NU144" s="63"/>
      <c r="NV144" s="187"/>
      <c r="NW144" s="88"/>
      <c r="NX144" s="63"/>
      <c r="NY144" s="63"/>
      <c r="NZ144" s="187"/>
      <c r="OA144" s="88"/>
      <c r="OB144" s="63"/>
      <c r="OC144" s="63"/>
      <c r="OD144" s="63"/>
      <c r="OE144" s="88"/>
      <c r="OF144" s="63"/>
      <c r="OG144" s="63"/>
      <c r="OH144" s="63"/>
      <c r="OI144" s="88"/>
      <c r="OJ144" s="63"/>
      <c r="OK144" s="63"/>
      <c r="OL144" s="63"/>
      <c r="OM144" s="88"/>
      <c r="ON144" s="63"/>
      <c r="OO144" s="63"/>
      <c r="OP144" s="63"/>
      <c r="OQ144" s="198"/>
      <c r="OR144" s="63"/>
      <c r="OS144" s="63"/>
      <c r="OT144" s="63"/>
      <c r="OU144" s="88"/>
      <c r="OV144" s="63"/>
      <c r="OW144" s="63"/>
      <c r="OX144" s="63"/>
      <c r="OY144" s="198"/>
      <c r="OZ144" s="63"/>
      <c r="PA144" s="63"/>
      <c r="PB144" s="63"/>
      <c r="PC144" s="88"/>
      <c r="PD144" s="63"/>
      <c r="PE144" s="63"/>
      <c r="PF144" s="63"/>
      <c r="PG144" s="198"/>
      <c r="PH144" s="63"/>
      <c r="PI144" s="63"/>
      <c r="PJ144" s="63"/>
      <c r="PK144" s="88"/>
      <c r="PL144" s="63"/>
      <c r="PM144" s="63"/>
      <c r="PN144" s="63"/>
      <c r="PO144" s="198"/>
      <c r="PP144" s="63"/>
      <c r="PQ144" s="63"/>
      <c r="PR144" s="63"/>
      <c r="PS144" s="88"/>
      <c r="PT144" s="63"/>
      <c r="PU144" s="63"/>
      <c r="PV144" s="63"/>
      <c r="PW144" s="198"/>
      <c r="PX144" s="63"/>
      <c r="PY144" s="63"/>
      <c r="PZ144" s="63"/>
      <c r="QA144" s="88"/>
      <c r="QB144" s="63"/>
      <c r="QC144" s="63"/>
      <c r="QD144" s="63"/>
      <c r="QE144" s="198"/>
      <c r="QF144" s="63"/>
      <c r="QG144" s="63"/>
      <c r="QH144" s="63"/>
      <c r="QI144" s="88"/>
      <c r="QJ144" s="63"/>
      <c r="QK144" s="63"/>
      <c r="QL144" s="63"/>
      <c r="QM144" s="198"/>
      <c r="QN144" s="63"/>
      <c r="QO144" s="63"/>
      <c r="QP144" s="63"/>
      <c r="QQ144" s="198"/>
      <c r="QR144" s="63"/>
      <c r="QS144" s="63"/>
      <c r="QT144" s="63"/>
      <c r="QU144" s="198"/>
      <c r="QV144" s="63"/>
      <c r="QW144" s="63"/>
      <c r="QX144" s="63"/>
      <c r="QY144" s="198"/>
      <c r="QZ144" s="63"/>
      <c r="RA144" s="63"/>
      <c r="RB144" s="63"/>
      <c r="RC144" s="88"/>
      <c r="RD144" s="63"/>
      <c r="RE144" s="63"/>
      <c r="RF144" s="63"/>
      <c r="RG144" s="198"/>
      <c r="RH144" s="63"/>
      <c r="RI144" s="63"/>
      <c r="RJ144" s="63"/>
      <c r="RK144" s="88"/>
      <c r="RL144" s="63"/>
      <c r="RM144" s="63"/>
      <c r="RN144" s="63"/>
      <c r="RO144" s="198"/>
      <c r="RP144" s="63"/>
      <c r="RQ144" s="63"/>
      <c r="RR144" s="63"/>
      <c r="RS144" s="198"/>
      <c r="RT144" s="63"/>
      <c r="RU144" s="63"/>
      <c r="RV144" s="63"/>
      <c r="RW144" s="63"/>
      <c r="RX144" s="63"/>
      <c r="RY144" s="63"/>
      <c r="RZ144" s="63"/>
      <c r="SA144" s="88"/>
      <c r="SB144" s="63"/>
      <c r="SC144" s="63"/>
      <c r="SD144" s="63"/>
      <c r="SE144" s="198"/>
      <c r="SF144" s="63"/>
      <c r="SG144" s="63"/>
      <c r="SH144" s="63"/>
      <c r="SI144" s="198"/>
      <c r="SJ144" s="63"/>
      <c r="SK144" s="63"/>
      <c r="SL144" s="63"/>
      <c r="SM144" s="198"/>
      <c r="SN144" s="63"/>
      <c r="SO144" s="63"/>
      <c r="SP144" s="63"/>
      <c r="SQ144" s="198"/>
      <c r="SR144" s="63"/>
      <c r="SS144" s="63"/>
      <c r="ST144" s="63"/>
      <c r="SU144" s="198"/>
      <c r="SV144" s="63"/>
      <c r="SW144" s="63"/>
      <c r="SX144" s="63"/>
      <c r="SY144" s="198"/>
      <c r="SZ144" s="63"/>
      <c r="TA144" s="63"/>
      <c r="TB144" s="198"/>
      <c r="TC144" s="198"/>
      <c r="TD144" s="63"/>
      <c r="TE144" s="63"/>
      <c r="TF144" s="63"/>
      <c r="TG144" s="198"/>
      <c r="TH144" s="63"/>
      <c r="TI144" s="63"/>
      <c r="TJ144" s="89"/>
      <c r="TK144" s="198"/>
      <c r="TL144" s="63"/>
      <c r="TM144" s="63"/>
      <c r="TN144" s="89"/>
      <c r="TO144" s="198"/>
      <c r="TP144" s="63"/>
      <c r="TQ144" s="63"/>
      <c r="TR144" s="89"/>
      <c r="TS144" s="267"/>
      <c r="TT144" s="267"/>
      <c r="TU144" s="267"/>
      <c r="TV144" s="267"/>
      <c r="TW144" s="267"/>
      <c r="TX144" s="267"/>
      <c r="TY144" s="267"/>
    </row>
    <row r="145" spans="1:546" outlineLevel="2" x14ac:dyDescent="0.2">
      <c r="A145" s="101" t="s">
        <v>518</v>
      </c>
      <c r="B145" s="102" t="s">
        <v>519</v>
      </c>
      <c r="C145" s="186">
        <f t="shared" si="3747"/>
        <v>0</v>
      </c>
      <c r="D145" s="186">
        <f t="shared" si="3748"/>
        <v>8952.6</v>
      </c>
      <c r="E145" s="186">
        <f t="shared" si="3749"/>
        <v>351.54</v>
      </c>
      <c r="F145" s="186">
        <f t="shared" si="3750"/>
        <v>0</v>
      </c>
      <c r="G145" s="88"/>
      <c r="H145" s="63"/>
      <c r="I145" s="63"/>
      <c r="J145" s="63"/>
      <c r="K145" s="88"/>
      <c r="L145" s="63"/>
      <c r="M145" s="63"/>
      <c r="N145" s="63"/>
      <c r="O145" s="88"/>
      <c r="P145" s="63"/>
      <c r="Q145" s="63"/>
      <c r="R145" s="63"/>
      <c r="S145" s="88"/>
      <c r="T145" s="63"/>
      <c r="U145" s="63"/>
      <c r="V145" s="63"/>
      <c r="W145" s="88"/>
      <c r="X145" s="63"/>
      <c r="Y145" s="63"/>
      <c r="Z145" s="63"/>
      <c r="AA145" s="88"/>
      <c r="AB145" s="63"/>
      <c r="AC145" s="63"/>
      <c r="AD145" s="63"/>
      <c r="AE145" s="88"/>
      <c r="AF145" s="63"/>
      <c r="AG145" s="63"/>
      <c r="AH145" s="63"/>
      <c r="AI145" s="88"/>
      <c r="AJ145" s="63"/>
      <c r="AK145" s="63"/>
      <c r="AL145" s="63"/>
      <c r="AM145" s="88"/>
      <c r="AN145" s="63"/>
      <c r="AO145" s="63"/>
      <c r="AP145" s="63"/>
      <c r="AQ145" s="88"/>
      <c r="AR145" s="63"/>
      <c r="AS145" s="63"/>
      <c r="AT145" s="63"/>
      <c r="AU145" s="88"/>
      <c r="AV145" s="63"/>
      <c r="AW145" s="63"/>
      <c r="AX145" s="63"/>
      <c r="AY145" s="88"/>
      <c r="AZ145" s="63"/>
      <c r="BA145" s="63"/>
      <c r="BB145" s="63"/>
      <c r="BC145" s="88"/>
      <c r="BD145" s="63"/>
      <c r="BE145" s="63"/>
      <c r="BF145" s="63"/>
      <c r="BG145" s="88"/>
      <c r="BH145" s="63"/>
      <c r="BI145" s="63"/>
      <c r="BJ145" s="63"/>
      <c r="BK145" s="88"/>
      <c r="BL145" s="63"/>
      <c r="BM145" s="63"/>
      <c r="BN145" s="63"/>
      <c r="BO145" s="88"/>
      <c r="BP145" s="63"/>
      <c r="BQ145" s="63"/>
      <c r="BR145" s="63"/>
      <c r="BS145" s="88"/>
      <c r="BT145" s="63"/>
      <c r="BU145" s="63"/>
      <c r="BV145" s="63"/>
      <c r="BW145" s="88"/>
      <c r="BX145" s="63"/>
      <c r="BY145" s="63"/>
      <c r="BZ145" s="63"/>
      <c r="CA145" s="88"/>
      <c r="CB145" s="63"/>
      <c r="CC145" s="63"/>
      <c r="CD145" s="63"/>
      <c r="CE145" s="88"/>
      <c r="CF145" s="63"/>
      <c r="CG145" s="63"/>
      <c r="CH145" s="63"/>
      <c r="CI145" s="88"/>
      <c r="CJ145" s="63"/>
      <c r="CK145" s="63"/>
      <c r="CL145" s="63"/>
      <c r="CM145" s="88"/>
      <c r="CN145" s="63"/>
      <c r="CO145" s="63"/>
      <c r="CP145" s="63"/>
      <c r="CQ145" s="88"/>
      <c r="CR145" s="63"/>
      <c r="CS145" s="63"/>
      <c r="CT145" s="63"/>
      <c r="CU145" s="88"/>
      <c r="CV145" s="63"/>
      <c r="CW145" s="63"/>
      <c r="CX145" s="63"/>
      <c r="CY145" s="88"/>
      <c r="CZ145" s="63"/>
      <c r="DA145" s="63"/>
      <c r="DB145" s="63"/>
      <c r="DC145" s="88"/>
      <c r="DD145" s="63"/>
      <c r="DE145" s="63"/>
      <c r="DF145" s="63"/>
      <c r="DG145" s="88"/>
      <c r="DH145" s="63"/>
      <c r="DI145" s="63"/>
      <c r="DJ145" s="63"/>
      <c r="DK145" s="88"/>
      <c r="DL145" s="63"/>
      <c r="DM145" s="63"/>
      <c r="DN145" s="63"/>
      <c r="DO145" s="88"/>
      <c r="DP145" s="63"/>
      <c r="DQ145" s="63"/>
      <c r="DR145" s="63"/>
      <c r="DS145" s="88"/>
      <c r="DT145" s="63"/>
      <c r="DU145" s="63"/>
      <c r="DV145" s="63"/>
      <c r="DW145" s="88"/>
      <c r="DX145" s="63"/>
      <c r="DY145" s="63"/>
      <c r="DZ145" s="63"/>
      <c r="EA145" s="88"/>
      <c r="EB145" s="63"/>
      <c r="EC145" s="63"/>
      <c r="ED145" s="63"/>
      <c r="EE145" s="88"/>
      <c r="EF145" s="63"/>
      <c r="EG145" s="63"/>
      <c r="EH145" s="63"/>
      <c r="EI145" s="88"/>
      <c r="EJ145" s="63"/>
      <c r="EK145" s="63"/>
      <c r="EL145" s="63"/>
      <c r="EM145" s="88"/>
      <c r="EN145" s="63"/>
      <c r="EO145" s="63"/>
      <c r="EP145" s="63"/>
      <c r="EQ145" s="88"/>
      <c r="ER145" s="63"/>
      <c r="ES145" s="63"/>
      <c r="ET145" s="63"/>
      <c r="EU145" s="88"/>
      <c r="EV145" s="63"/>
      <c r="EW145" s="63"/>
      <c r="EX145" s="63"/>
      <c r="EY145" s="88"/>
      <c r="EZ145" s="63"/>
      <c r="FA145" s="63"/>
      <c r="FB145" s="63"/>
      <c r="FC145" s="88"/>
      <c r="FD145" s="63"/>
      <c r="FE145" s="63"/>
      <c r="FF145" s="63"/>
      <c r="FG145" s="88"/>
      <c r="FH145" s="63"/>
      <c r="FI145" s="63"/>
      <c r="FJ145" s="63"/>
      <c r="FK145" s="88"/>
      <c r="FL145" s="63"/>
      <c r="FM145" s="63"/>
      <c r="FN145" s="63"/>
      <c r="FO145" s="88"/>
      <c r="FP145" s="63"/>
      <c r="FQ145" s="63"/>
      <c r="FR145" s="63"/>
      <c r="FS145" s="198"/>
      <c r="FT145" s="63"/>
      <c r="FU145" s="63"/>
      <c r="FV145" s="187"/>
      <c r="FW145" s="88"/>
      <c r="FX145" s="63"/>
      <c r="FY145" s="63"/>
      <c r="FZ145" s="187"/>
      <c r="GA145" s="88"/>
      <c r="GB145" s="63"/>
      <c r="GC145" s="63"/>
      <c r="GD145" s="187"/>
      <c r="GE145" s="88"/>
      <c r="GF145" s="63"/>
      <c r="GG145" s="63"/>
      <c r="GH145" s="187"/>
      <c r="GI145" s="117"/>
      <c r="GJ145" s="63"/>
      <c r="GK145" s="63"/>
      <c r="GL145" s="187"/>
      <c r="GM145" s="88"/>
      <c r="GN145" s="63"/>
      <c r="GO145" s="63"/>
      <c r="GP145" s="63"/>
      <c r="GQ145" s="88"/>
      <c r="GR145" s="63"/>
      <c r="GS145" s="63"/>
      <c r="GT145" s="63"/>
      <c r="GU145" s="88"/>
      <c r="GV145" s="63"/>
      <c r="GW145" s="63"/>
      <c r="GX145" s="63"/>
      <c r="GY145" s="88"/>
      <c r="GZ145" s="63"/>
      <c r="HA145" s="63"/>
      <c r="HB145" s="63"/>
      <c r="HC145" s="88"/>
      <c r="HD145" s="63"/>
      <c r="HE145" s="63"/>
      <c r="HF145" s="63"/>
      <c r="HG145" s="88"/>
      <c r="HH145" s="63"/>
      <c r="HI145" s="63"/>
      <c r="HJ145" s="63"/>
      <c r="HK145" s="88"/>
      <c r="HL145" s="63"/>
      <c r="HM145" s="63"/>
      <c r="HN145" s="63"/>
      <c r="HO145" s="88"/>
      <c r="HP145" s="63"/>
      <c r="HQ145" s="63"/>
      <c r="HR145" s="63"/>
      <c r="HS145" s="88"/>
      <c r="HT145" s="63"/>
      <c r="HU145" s="63"/>
      <c r="HV145" s="63"/>
      <c r="HW145" s="88"/>
      <c r="HX145" s="63"/>
      <c r="HY145" s="63"/>
      <c r="HZ145" s="63"/>
      <c r="IA145" s="88"/>
      <c r="IB145" s="63"/>
      <c r="IC145" s="63"/>
      <c r="ID145" s="63"/>
      <c r="IE145" s="88"/>
      <c r="IF145" s="63"/>
      <c r="IG145" s="63"/>
      <c r="IH145" s="63"/>
      <c r="II145" s="88"/>
      <c r="IJ145" s="63"/>
      <c r="IK145" s="63"/>
      <c r="IL145" s="63"/>
      <c r="IM145" s="88"/>
      <c r="IN145" s="63"/>
      <c r="IO145" s="63"/>
      <c r="IP145" s="63"/>
      <c r="IQ145" s="88"/>
      <c r="IR145" s="63"/>
      <c r="IS145" s="63"/>
      <c r="IT145" s="63"/>
      <c r="IU145" s="88"/>
      <c r="IV145" s="63"/>
      <c r="IW145" s="63"/>
      <c r="IX145" s="63"/>
      <c r="IY145" s="88"/>
      <c r="IZ145" s="63"/>
      <c r="JA145" s="63"/>
      <c r="JB145" s="63"/>
      <c r="JC145" s="88"/>
      <c r="JD145" s="63"/>
      <c r="JE145" s="63"/>
      <c r="JF145" s="63"/>
      <c r="JG145" s="88"/>
      <c r="JH145" s="63"/>
      <c r="JI145" s="63"/>
      <c r="JJ145" s="63"/>
      <c r="JK145" s="88"/>
      <c r="JL145" s="63"/>
      <c r="JM145" s="63"/>
      <c r="JN145" s="63"/>
      <c r="JO145" s="88"/>
      <c r="JP145" s="63"/>
      <c r="JQ145" s="63"/>
      <c r="JR145" s="63"/>
      <c r="JS145" s="88"/>
      <c r="JT145" s="63"/>
      <c r="JU145" s="63"/>
      <c r="JV145" s="63"/>
      <c r="JW145" s="63"/>
      <c r="JX145" s="63"/>
      <c r="JY145" s="63"/>
      <c r="JZ145" s="63"/>
      <c r="KA145" s="88"/>
      <c r="KB145" s="63"/>
      <c r="KC145" s="63"/>
      <c r="KD145" s="187"/>
      <c r="KE145" s="88"/>
      <c r="KF145" s="63"/>
      <c r="KG145" s="63"/>
      <c r="KH145" s="187"/>
      <c r="KI145" s="88"/>
      <c r="KJ145" s="63"/>
      <c r="KK145" s="63"/>
      <c r="KL145" s="187"/>
      <c r="KM145" s="88"/>
      <c r="KN145" s="63"/>
      <c r="KO145" s="63"/>
      <c r="KP145" s="187"/>
      <c r="KQ145" s="88"/>
      <c r="KR145" s="63"/>
      <c r="KS145" s="63"/>
      <c r="KT145" s="187"/>
      <c r="KU145" s="88"/>
      <c r="KV145" s="63"/>
      <c r="KW145" s="63"/>
      <c r="KX145" s="187"/>
      <c r="KY145" s="88"/>
      <c r="KZ145" s="63"/>
      <c r="LA145" s="63"/>
      <c r="LB145" s="187"/>
      <c r="LC145" s="88"/>
      <c r="LD145" s="63"/>
      <c r="LE145" s="63"/>
      <c r="LF145" s="187"/>
      <c r="LG145" s="217"/>
      <c r="LH145" s="63">
        <v>6000</v>
      </c>
      <c r="LI145" s="63">
        <v>0</v>
      </c>
      <c r="LJ145" s="187">
        <v>0</v>
      </c>
      <c r="LK145" s="88"/>
      <c r="LL145" s="63"/>
      <c r="LM145" s="63"/>
      <c r="LN145" s="187"/>
      <c r="LO145" s="88"/>
      <c r="LP145" s="63">
        <v>2952.6</v>
      </c>
      <c r="LQ145" s="63">
        <v>351.54</v>
      </c>
      <c r="LR145" s="187">
        <v>0</v>
      </c>
      <c r="LS145" s="88"/>
      <c r="LT145" s="63"/>
      <c r="LU145" s="63"/>
      <c r="LV145" s="187"/>
      <c r="LW145" s="88"/>
      <c r="LX145" s="63"/>
      <c r="LY145" s="63"/>
      <c r="LZ145" s="187"/>
      <c r="MA145" s="88"/>
      <c r="MB145" s="63"/>
      <c r="MC145" s="63"/>
      <c r="MD145" s="187"/>
      <c r="ME145" s="88"/>
      <c r="MF145" s="63"/>
      <c r="MG145" s="63"/>
      <c r="MH145" s="187"/>
      <c r="MI145" s="88"/>
      <c r="MJ145" s="63"/>
      <c r="MK145" s="63"/>
      <c r="ML145" s="187"/>
      <c r="MM145" s="88"/>
      <c r="MN145" s="63"/>
      <c r="MO145" s="63"/>
      <c r="MP145" s="187"/>
      <c r="MQ145" s="88"/>
      <c r="MR145" s="63"/>
      <c r="MS145" s="63"/>
      <c r="MT145" s="187"/>
      <c r="MU145" s="88"/>
      <c r="MV145" s="63"/>
      <c r="MW145" s="63"/>
      <c r="MX145" s="187"/>
      <c r="MY145" s="88"/>
      <c r="MZ145" s="63"/>
      <c r="NA145" s="63"/>
      <c r="NB145" s="187"/>
      <c r="NC145" s="88"/>
      <c r="ND145" s="63"/>
      <c r="NE145" s="63"/>
      <c r="NF145" s="187"/>
      <c r="NG145" s="88"/>
      <c r="NH145" s="63"/>
      <c r="NI145" s="63"/>
      <c r="NJ145" s="187"/>
      <c r="NK145" s="88"/>
      <c r="NL145" s="63"/>
      <c r="NM145" s="63"/>
      <c r="NN145" s="187"/>
      <c r="NO145" s="88"/>
      <c r="NP145" s="63"/>
      <c r="NQ145" s="63"/>
      <c r="NR145" s="187"/>
      <c r="NS145" s="88"/>
      <c r="NT145" s="63"/>
      <c r="NU145" s="63"/>
      <c r="NV145" s="187"/>
      <c r="NW145" s="88"/>
      <c r="NX145" s="63"/>
      <c r="NY145" s="63"/>
      <c r="NZ145" s="187"/>
      <c r="OA145" s="88"/>
      <c r="OB145" s="63"/>
      <c r="OC145" s="63"/>
      <c r="OD145" s="63"/>
      <c r="OE145" s="88"/>
      <c r="OF145" s="63"/>
      <c r="OG145" s="63"/>
      <c r="OH145" s="63"/>
      <c r="OI145" s="88"/>
      <c r="OJ145" s="63"/>
      <c r="OK145" s="63"/>
      <c r="OL145" s="63"/>
      <c r="OM145" s="88"/>
      <c r="ON145" s="63"/>
      <c r="OO145" s="63"/>
      <c r="OP145" s="63"/>
      <c r="OQ145" s="198"/>
      <c r="OR145" s="63"/>
      <c r="OS145" s="63"/>
      <c r="OT145" s="63"/>
      <c r="OU145" s="88"/>
      <c r="OV145" s="63"/>
      <c r="OW145" s="63"/>
      <c r="OX145" s="63"/>
      <c r="OY145" s="198"/>
      <c r="OZ145" s="63"/>
      <c r="PA145" s="63"/>
      <c r="PB145" s="63"/>
      <c r="PC145" s="88"/>
      <c r="PD145" s="63"/>
      <c r="PE145" s="63"/>
      <c r="PF145" s="63"/>
      <c r="PG145" s="198"/>
      <c r="PH145" s="63"/>
      <c r="PI145" s="63"/>
      <c r="PJ145" s="63"/>
      <c r="PK145" s="88"/>
      <c r="PL145" s="63"/>
      <c r="PM145" s="63"/>
      <c r="PN145" s="63"/>
      <c r="PO145" s="198"/>
      <c r="PP145" s="63"/>
      <c r="PQ145" s="63"/>
      <c r="PR145" s="63"/>
      <c r="PS145" s="88"/>
      <c r="PT145" s="63"/>
      <c r="PU145" s="63"/>
      <c r="PV145" s="63"/>
      <c r="PW145" s="198"/>
      <c r="PX145" s="63"/>
      <c r="PY145" s="63"/>
      <c r="PZ145" s="63"/>
      <c r="QA145" s="88"/>
      <c r="QB145" s="63"/>
      <c r="QC145" s="63"/>
      <c r="QD145" s="63"/>
      <c r="QE145" s="198"/>
      <c r="QF145" s="63"/>
      <c r="QG145" s="63"/>
      <c r="QH145" s="63"/>
      <c r="QI145" s="88"/>
      <c r="QJ145" s="63"/>
      <c r="QK145" s="63"/>
      <c r="QL145" s="63"/>
      <c r="QM145" s="198"/>
      <c r="QN145" s="63"/>
      <c r="QO145" s="63"/>
      <c r="QP145" s="63"/>
      <c r="QQ145" s="198"/>
      <c r="QR145" s="63"/>
      <c r="QS145" s="63"/>
      <c r="QT145" s="63"/>
      <c r="QU145" s="198"/>
      <c r="QV145" s="63"/>
      <c r="QW145" s="63"/>
      <c r="QX145" s="63"/>
      <c r="QY145" s="198"/>
      <c r="QZ145" s="63"/>
      <c r="RA145" s="63"/>
      <c r="RB145" s="63"/>
      <c r="RC145" s="88"/>
      <c r="RD145" s="63"/>
      <c r="RE145" s="63"/>
      <c r="RF145" s="63"/>
      <c r="RG145" s="198"/>
      <c r="RH145" s="63"/>
      <c r="RI145" s="63"/>
      <c r="RJ145" s="63"/>
      <c r="RK145" s="88"/>
      <c r="RL145" s="63"/>
      <c r="RM145" s="63"/>
      <c r="RN145" s="63"/>
      <c r="RO145" s="198"/>
      <c r="RP145" s="63"/>
      <c r="RQ145" s="63"/>
      <c r="RR145" s="63"/>
      <c r="RS145" s="198"/>
      <c r="RT145" s="63"/>
      <c r="RU145" s="63"/>
      <c r="RV145" s="63"/>
      <c r="RW145" s="63"/>
      <c r="RX145" s="63"/>
      <c r="RY145" s="63"/>
      <c r="RZ145" s="63"/>
      <c r="SA145" s="88"/>
      <c r="SB145" s="63"/>
      <c r="SC145" s="63"/>
      <c r="SD145" s="63"/>
      <c r="SE145" s="198"/>
      <c r="SF145" s="63"/>
      <c r="SG145" s="63"/>
      <c r="SH145" s="63"/>
      <c r="SI145" s="198"/>
      <c r="SJ145" s="63"/>
      <c r="SK145" s="63"/>
      <c r="SL145" s="63"/>
      <c r="SM145" s="198"/>
      <c r="SN145" s="63"/>
      <c r="SO145" s="63"/>
      <c r="SP145" s="63"/>
      <c r="SQ145" s="198"/>
      <c r="SR145" s="63"/>
      <c r="SS145" s="63"/>
      <c r="ST145" s="63"/>
      <c r="SU145" s="198"/>
      <c r="SV145" s="63"/>
      <c r="SW145" s="63"/>
      <c r="SX145" s="63"/>
      <c r="SY145" s="198"/>
      <c r="SZ145" s="63"/>
      <c r="TA145" s="63"/>
      <c r="TB145" s="198"/>
      <c r="TC145" s="198"/>
      <c r="TD145" s="63"/>
      <c r="TE145" s="63"/>
      <c r="TF145" s="63"/>
      <c r="TG145" s="198"/>
      <c r="TH145" s="63"/>
      <c r="TI145" s="63"/>
      <c r="TJ145" s="89"/>
      <c r="TK145" s="198"/>
      <c r="TL145" s="63"/>
      <c r="TM145" s="63"/>
      <c r="TN145" s="89"/>
      <c r="TO145" s="198"/>
      <c r="TP145" s="63"/>
      <c r="TQ145" s="63"/>
      <c r="TR145" s="89"/>
      <c r="TS145" s="267"/>
      <c r="TT145" s="267"/>
      <c r="TU145" s="267"/>
      <c r="TV145" s="267"/>
      <c r="TW145" s="267"/>
      <c r="TX145" s="267"/>
      <c r="TY145" s="267"/>
    </row>
    <row r="146" spans="1:546" outlineLevel="2" x14ac:dyDescent="0.2">
      <c r="A146" s="101" t="s">
        <v>520</v>
      </c>
      <c r="B146" s="102" t="s">
        <v>521</v>
      </c>
      <c r="C146" s="186">
        <f t="shared" si="3747"/>
        <v>17100</v>
      </c>
      <c r="D146" s="186">
        <f t="shared" si="3748"/>
        <v>55566.82</v>
      </c>
      <c r="E146" s="186">
        <f t="shared" si="3749"/>
        <v>36664.78</v>
      </c>
      <c r="F146" s="186">
        <f t="shared" si="3750"/>
        <v>30582.21</v>
      </c>
      <c r="G146" s="88"/>
      <c r="H146" s="63"/>
      <c r="I146" s="63"/>
      <c r="J146" s="63"/>
      <c r="K146" s="88"/>
      <c r="L146" s="63"/>
      <c r="M146" s="63"/>
      <c r="N146" s="63"/>
      <c r="O146" s="88"/>
      <c r="P146" s="63"/>
      <c r="Q146" s="63"/>
      <c r="R146" s="63"/>
      <c r="S146" s="88"/>
      <c r="T146" s="63"/>
      <c r="U146" s="63"/>
      <c r="V146" s="63"/>
      <c r="W146" s="88"/>
      <c r="X146" s="63"/>
      <c r="Y146" s="63"/>
      <c r="Z146" s="63"/>
      <c r="AA146" s="88"/>
      <c r="AB146" s="63"/>
      <c r="AC146" s="63"/>
      <c r="AD146" s="63"/>
      <c r="AE146" s="88"/>
      <c r="AF146" s="63"/>
      <c r="AG146" s="63"/>
      <c r="AH146" s="63"/>
      <c r="AI146" s="88"/>
      <c r="AJ146" s="63"/>
      <c r="AK146" s="63"/>
      <c r="AL146" s="63"/>
      <c r="AM146" s="88"/>
      <c r="AN146" s="63"/>
      <c r="AO146" s="63"/>
      <c r="AP146" s="63"/>
      <c r="AQ146" s="88"/>
      <c r="AR146" s="63"/>
      <c r="AS146" s="63"/>
      <c r="AT146" s="63"/>
      <c r="AU146" s="88"/>
      <c r="AV146" s="63"/>
      <c r="AW146" s="63"/>
      <c r="AX146" s="63"/>
      <c r="AY146" s="88"/>
      <c r="AZ146" s="63"/>
      <c r="BA146" s="63"/>
      <c r="BB146" s="63"/>
      <c r="BC146" s="88"/>
      <c r="BD146" s="63"/>
      <c r="BE146" s="63"/>
      <c r="BF146" s="63"/>
      <c r="BG146" s="88"/>
      <c r="BH146" s="63"/>
      <c r="BI146" s="63"/>
      <c r="BJ146" s="63"/>
      <c r="BK146" s="88"/>
      <c r="BL146" s="63"/>
      <c r="BM146" s="63"/>
      <c r="BN146" s="63"/>
      <c r="BO146" s="88"/>
      <c r="BP146" s="63"/>
      <c r="BQ146" s="63"/>
      <c r="BR146" s="63"/>
      <c r="BS146" s="88"/>
      <c r="BT146" s="63"/>
      <c r="BU146" s="63"/>
      <c r="BV146" s="63"/>
      <c r="BW146" s="88"/>
      <c r="BX146" s="63"/>
      <c r="BY146" s="63"/>
      <c r="BZ146" s="63"/>
      <c r="CA146" s="88"/>
      <c r="CB146" s="63"/>
      <c r="CC146" s="63"/>
      <c r="CD146" s="63"/>
      <c r="CE146" s="88"/>
      <c r="CF146" s="63"/>
      <c r="CG146" s="63"/>
      <c r="CH146" s="63"/>
      <c r="CI146" s="88"/>
      <c r="CJ146" s="63"/>
      <c r="CK146" s="63"/>
      <c r="CL146" s="63"/>
      <c r="CM146" s="88"/>
      <c r="CN146" s="63"/>
      <c r="CO146" s="63"/>
      <c r="CP146" s="63"/>
      <c r="CQ146" s="88"/>
      <c r="CR146" s="63"/>
      <c r="CS146" s="63"/>
      <c r="CT146" s="63"/>
      <c r="CU146" s="88"/>
      <c r="CV146" s="63"/>
      <c r="CW146" s="63"/>
      <c r="CX146" s="63"/>
      <c r="CY146" s="88"/>
      <c r="CZ146" s="63"/>
      <c r="DA146" s="63"/>
      <c r="DB146" s="63"/>
      <c r="DC146" s="88"/>
      <c r="DD146" s="63"/>
      <c r="DE146" s="63"/>
      <c r="DF146" s="63"/>
      <c r="DG146" s="88"/>
      <c r="DH146" s="63"/>
      <c r="DI146" s="63"/>
      <c r="DJ146" s="63"/>
      <c r="DK146" s="88"/>
      <c r="DL146" s="63"/>
      <c r="DM146" s="63"/>
      <c r="DN146" s="63"/>
      <c r="DO146" s="88"/>
      <c r="DP146" s="63"/>
      <c r="DQ146" s="63"/>
      <c r="DR146" s="63"/>
      <c r="DS146" s="88"/>
      <c r="DT146" s="63"/>
      <c r="DU146" s="63"/>
      <c r="DV146" s="63"/>
      <c r="DW146" s="88"/>
      <c r="DX146" s="63"/>
      <c r="DY146" s="63"/>
      <c r="DZ146" s="63"/>
      <c r="EA146" s="88"/>
      <c r="EB146" s="63"/>
      <c r="EC146" s="63"/>
      <c r="ED146" s="63"/>
      <c r="EE146" s="88"/>
      <c r="EF146" s="63"/>
      <c r="EG146" s="63"/>
      <c r="EH146" s="63"/>
      <c r="EI146" s="88"/>
      <c r="EJ146" s="63"/>
      <c r="EK146" s="63"/>
      <c r="EL146" s="63"/>
      <c r="EM146" s="88"/>
      <c r="EN146" s="63"/>
      <c r="EO146" s="63"/>
      <c r="EP146" s="63"/>
      <c r="EQ146" s="88"/>
      <c r="ER146" s="63"/>
      <c r="ES146" s="63"/>
      <c r="ET146" s="63"/>
      <c r="EU146" s="88"/>
      <c r="EV146" s="63"/>
      <c r="EW146" s="63"/>
      <c r="EX146" s="63"/>
      <c r="EY146" s="88"/>
      <c r="EZ146" s="63"/>
      <c r="FA146" s="63"/>
      <c r="FB146" s="63"/>
      <c r="FC146" s="88"/>
      <c r="FD146" s="63"/>
      <c r="FE146" s="63"/>
      <c r="FF146" s="63"/>
      <c r="FG146" s="88"/>
      <c r="FH146" s="63"/>
      <c r="FI146" s="63"/>
      <c r="FJ146" s="63"/>
      <c r="FK146" s="88"/>
      <c r="FL146" s="63"/>
      <c r="FM146" s="63"/>
      <c r="FN146" s="63"/>
      <c r="FO146" s="88"/>
      <c r="FP146" s="63"/>
      <c r="FQ146" s="63"/>
      <c r="FR146" s="63"/>
      <c r="FS146" s="198"/>
      <c r="FT146" s="63"/>
      <c r="FU146" s="63"/>
      <c r="FV146" s="187"/>
      <c r="FW146" s="88"/>
      <c r="FX146" s="63"/>
      <c r="FY146" s="63"/>
      <c r="FZ146" s="187"/>
      <c r="GA146" s="88"/>
      <c r="GB146" s="63"/>
      <c r="GC146" s="63"/>
      <c r="GD146" s="187"/>
      <c r="GE146" s="88"/>
      <c r="GF146" s="63"/>
      <c r="GG146" s="63"/>
      <c r="GH146" s="187"/>
      <c r="GI146" s="117"/>
      <c r="GJ146" s="63"/>
      <c r="GK146" s="63">
        <v>1105.18</v>
      </c>
      <c r="GL146" s="187">
        <v>1105.18</v>
      </c>
      <c r="GM146" s="88"/>
      <c r="GN146" s="63"/>
      <c r="GO146" s="63"/>
      <c r="GP146" s="63"/>
      <c r="GQ146" s="88"/>
      <c r="GR146" s="63"/>
      <c r="GS146" s="63"/>
      <c r="GT146" s="63"/>
      <c r="GU146" s="88"/>
      <c r="GV146" s="63"/>
      <c r="GW146" s="63"/>
      <c r="GX146" s="63"/>
      <c r="GY146" s="88"/>
      <c r="GZ146" s="63"/>
      <c r="HA146" s="63"/>
      <c r="HB146" s="63"/>
      <c r="HC146" s="88"/>
      <c r="HD146" s="63"/>
      <c r="HE146" s="63"/>
      <c r="HF146" s="63"/>
      <c r="HG146" s="88"/>
      <c r="HH146" s="63"/>
      <c r="HI146" s="63"/>
      <c r="HJ146" s="63"/>
      <c r="HK146" s="88"/>
      <c r="HL146" s="63"/>
      <c r="HM146" s="63"/>
      <c r="HN146" s="63"/>
      <c r="HO146" s="88"/>
      <c r="HP146" s="63"/>
      <c r="HQ146" s="63"/>
      <c r="HR146" s="63"/>
      <c r="HS146" s="88"/>
      <c r="HT146" s="63"/>
      <c r="HU146" s="63">
        <v>60</v>
      </c>
      <c r="HV146" s="63">
        <v>60</v>
      </c>
      <c r="HW146" s="88">
        <v>100</v>
      </c>
      <c r="HX146" s="63"/>
      <c r="HY146" s="63"/>
      <c r="HZ146" s="63"/>
      <c r="IA146" s="88"/>
      <c r="IB146" s="63"/>
      <c r="IC146" s="63">
        <v>71.8</v>
      </c>
      <c r="ID146" s="63">
        <v>71.8</v>
      </c>
      <c r="IE146" s="88"/>
      <c r="IF146" s="63"/>
      <c r="IG146" s="63"/>
      <c r="IH146" s="63"/>
      <c r="II146" s="88"/>
      <c r="IJ146" s="63"/>
      <c r="IK146" s="63"/>
      <c r="IL146" s="63"/>
      <c r="IM146" s="88"/>
      <c r="IN146" s="63"/>
      <c r="IO146" s="63"/>
      <c r="IP146" s="63"/>
      <c r="IQ146" s="88"/>
      <c r="IR146" s="63"/>
      <c r="IS146" s="63"/>
      <c r="IT146" s="63"/>
      <c r="IU146" s="88"/>
      <c r="IV146" s="63"/>
      <c r="IW146" s="63"/>
      <c r="IX146" s="63"/>
      <c r="IY146" s="88"/>
      <c r="IZ146" s="63"/>
      <c r="JA146" s="63"/>
      <c r="JB146" s="63"/>
      <c r="JC146" s="88"/>
      <c r="JD146" s="63"/>
      <c r="JE146" s="63"/>
      <c r="JF146" s="63"/>
      <c r="JG146" s="88"/>
      <c r="JH146" s="63"/>
      <c r="JI146" s="63"/>
      <c r="JJ146" s="63"/>
      <c r="JK146" s="88"/>
      <c r="JL146" s="63"/>
      <c r="JM146" s="63"/>
      <c r="JN146" s="63"/>
      <c r="JO146" s="88"/>
      <c r="JP146" s="63"/>
      <c r="JQ146" s="63"/>
      <c r="JR146" s="63"/>
      <c r="JS146" s="88"/>
      <c r="JT146" s="63"/>
      <c r="JU146" s="63"/>
      <c r="JV146" s="63"/>
      <c r="JW146" s="63"/>
      <c r="JX146" s="63"/>
      <c r="JY146" s="63"/>
      <c r="JZ146" s="63"/>
      <c r="KA146" s="88"/>
      <c r="KB146" s="63"/>
      <c r="KC146" s="63"/>
      <c r="KD146" s="187"/>
      <c r="KE146" s="88"/>
      <c r="KF146" s="63"/>
      <c r="KG146" s="63"/>
      <c r="KH146" s="187"/>
      <c r="KI146" s="88"/>
      <c r="KJ146" s="63"/>
      <c r="KK146" s="63">
        <v>345</v>
      </c>
      <c r="KL146" s="187">
        <v>345</v>
      </c>
      <c r="KM146" s="88"/>
      <c r="KN146" s="63"/>
      <c r="KO146" s="63">
        <v>38</v>
      </c>
      <c r="KP146" s="187">
        <v>38</v>
      </c>
      <c r="KQ146" s="88"/>
      <c r="KR146" s="63"/>
      <c r="KS146" s="63">
        <v>67.8</v>
      </c>
      <c r="KT146" s="187">
        <v>67.8</v>
      </c>
      <c r="KU146" s="88"/>
      <c r="KV146" s="63"/>
      <c r="KW146" s="63"/>
      <c r="KX146" s="187"/>
      <c r="KY146" s="88"/>
      <c r="KZ146" s="63"/>
      <c r="LA146" s="63"/>
      <c r="LB146" s="187"/>
      <c r="LC146" s="88"/>
      <c r="LD146" s="63"/>
      <c r="LE146" s="63"/>
      <c r="LF146" s="187"/>
      <c r="LG146" s="88"/>
      <c r="LH146" s="63">
        <v>801</v>
      </c>
      <c r="LI146" s="63">
        <v>2</v>
      </c>
      <c r="LJ146" s="187">
        <v>0</v>
      </c>
      <c r="LK146" s="88"/>
      <c r="LL146" s="63"/>
      <c r="LM146" s="63"/>
      <c r="LN146" s="187"/>
      <c r="LO146" s="88">
        <v>1500</v>
      </c>
      <c r="LP146" s="63">
        <v>1250</v>
      </c>
      <c r="LQ146" s="63">
        <v>384.3</v>
      </c>
      <c r="LR146" s="187">
        <v>384.3</v>
      </c>
      <c r="LS146" s="88"/>
      <c r="LT146" s="63"/>
      <c r="LU146" s="63"/>
      <c r="LV146" s="187"/>
      <c r="LW146" s="88"/>
      <c r="LX146" s="63"/>
      <c r="LY146" s="63">
        <v>503.55</v>
      </c>
      <c r="LZ146" s="187">
        <v>503.55</v>
      </c>
      <c r="MA146" s="88"/>
      <c r="MB146" s="63"/>
      <c r="MC146" s="63"/>
      <c r="MD146" s="187"/>
      <c r="ME146" s="88"/>
      <c r="MF146" s="63"/>
      <c r="MG146" s="63">
        <v>257.85000000000002</v>
      </c>
      <c r="MH146" s="187">
        <v>257.85000000000002</v>
      </c>
      <c r="MI146" s="88"/>
      <c r="MJ146" s="63"/>
      <c r="MK146" s="63"/>
      <c r="ML146" s="187"/>
      <c r="MM146" s="88"/>
      <c r="MN146" s="63"/>
      <c r="MO146" s="63"/>
      <c r="MP146" s="187"/>
      <c r="MQ146" s="88"/>
      <c r="MR146" s="63"/>
      <c r="MS146" s="63"/>
      <c r="MT146" s="187"/>
      <c r="MU146" s="88"/>
      <c r="MV146" s="63"/>
      <c r="MW146" s="63"/>
      <c r="MX146" s="187"/>
      <c r="MY146" s="88"/>
      <c r="MZ146" s="63"/>
      <c r="NA146" s="63"/>
      <c r="NB146" s="187"/>
      <c r="NC146" s="88">
        <f>11000-5000-3000</f>
        <v>3000</v>
      </c>
      <c r="ND146" s="63">
        <v>10654</v>
      </c>
      <c r="NE146" s="63">
        <v>8531.4599999999991</v>
      </c>
      <c r="NF146" s="187">
        <v>8531.4599999999991</v>
      </c>
      <c r="NG146" s="88">
        <v>9500</v>
      </c>
      <c r="NH146" s="63">
        <v>13361.82</v>
      </c>
      <c r="NI146" s="63">
        <v>13978.29</v>
      </c>
      <c r="NJ146" s="187">
        <v>13978.3</v>
      </c>
      <c r="NK146" s="88"/>
      <c r="NL146" s="63"/>
      <c r="NM146" s="63"/>
      <c r="NN146" s="187"/>
      <c r="NO146" s="88"/>
      <c r="NP146" s="63"/>
      <c r="NQ146" s="63"/>
      <c r="NR146" s="187"/>
      <c r="NS146" s="88"/>
      <c r="NT146" s="63"/>
      <c r="NU146" s="63"/>
      <c r="NV146" s="187"/>
      <c r="NW146" s="88">
        <v>3000</v>
      </c>
      <c r="NX146" s="63">
        <v>29500</v>
      </c>
      <c r="NY146" s="63">
        <v>11319.55</v>
      </c>
      <c r="NZ146" s="187">
        <v>5238.97</v>
      </c>
      <c r="OA146" s="88"/>
      <c r="OB146" s="63"/>
      <c r="OC146" s="63"/>
      <c r="OD146" s="63"/>
      <c r="OE146" s="88"/>
      <c r="OF146" s="63"/>
      <c r="OG146" s="63"/>
      <c r="OH146" s="63"/>
      <c r="OI146" s="88"/>
      <c r="OJ146" s="63"/>
      <c r="OK146" s="63"/>
      <c r="OL146" s="63"/>
      <c r="OM146" s="88"/>
      <c r="ON146" s="63"/>
      <c r="OO146" s="63"/>
      <c r="OP146" s="63"/>
      <c r="OQ146" s="198"/>
      <c r="OR146" s="63"/>
      <c r="OS146" s="63"/>
      <c r="OT146" s="63"/>
      <c r="OU146" s="88"/>
      <c r="OV146" s="63"/>
      <c r="OW146" s="63"/>
      <c r="OX146" s="63"/>
      <c r="OY146" s="198"/>
      <c r="OZ146" s="63"/>
      <c r="PA146" s="63"/>
      <c r="PB146" s="63"/>
      <c r="PC146" s="88"/>
      <c r="PD146" s="63"/>
      <c r="PE146" s="63"/>
      <c r="PF146" s="63"/>
      <c r="PG146" s="198"/>
      <c r="PH146" s="63"/>
      <c r="PI146" s="63"/>
      <c r="PJ146" s="63"/>
      <c r="PK146" s="88"/>
      <c r="PL146" s="63"/>
      <c r="PM146" s="63"/>
      <c r="PN146" s="63"/>
      <c r="PO146" s="198"/>
      <c r="PP146" s="63"/>
      <c r="PQ146" s="63"/>
      <c r="PR146" s="63"/>
      <c r="PS146" s="88"/>
      <c r="PT146" s="63"/>
      <c r="PU146" s="63"/>
      <c r="PV146" s="63"/>
      <c r="PW146" s="198"/>
      <c r="PX146" s="63"/>
      <c r="PY146" s="63"/>
      <c r="PZ146" s="63"/>
      <c r="QA146" s="88"/>
      <c r="QB146" s="63"/>
      <c r="QC146" s="63"/>
      <c r="QD146" s="63"/>
      <c r="QE146" s="198"/>
      <c r="QF146" s="63"/>
      <c r="QG146" s="63"/>
      <c r="QH146" s="63"/>
      <c r="QI146" s="88"/>
      <c r="QJ146" s="63"/>
      <c r="QK146" s="63"/>
      <c r="QL146" s="63"/>
      <c r="QM146" s="198"/>
      <c r="QN146" s="63"/>
      <c r="QO146" s="63"/>
      <c r="QP146" s="63"/>
      <c r="QQ146" s="198"/>
      <c r="QR146" s="63"/>
      <c r="QS146" s="63"/>
      <c r="QT146" s="63"/>
      <c r="QU146" s="198"/>
      <c r="QV146" s="63"/>
      <c r="QW146" s="63"/>
      <c r="QX146" s="63"/>
      <c r="QY146" s="198"/>
      <c r="QZ146" s="63"/>
      <c r="RA146" s="63"/>
      <c r="RB146" s="63"/>
      <c r="RC146" s="88"/>
      <c r="RD146" s="63"/>
      <c r="RE146" s="63"/>
      <c r="RF146" s="63"/>
      <c r="RG146" s="198"/>
      <c r="RH146" s="63"/>
      <c r="RI146" s="63"/>
      <c r="RJ146" s="63"/>
      <c r="RK146" s="88"/>
      <c r="RL146" s="63"/>
      <c r="RM146" s="63"/>
      <c r="RN146" s="63"/>
      <c r="RO146" s="198"/>
      <c r="RP146" s="63"/>
      <c r="RQ146" s="63"/>
      <c r="RR146" s="63"/>
      <c r="RS146" s="198"/>
      <c r="RT146" s="63"/>
      <c r="RU146" s="63"/>
      <c r="RV146" s="63"/>
      <c r="RW146" s="63"/>
      <c r="RX146" s="63"/>
      <c r="RY146" s="63"/>
      <c r="RZ146" s="63"/>
      <c r="SA146" s="88"/>
      <c r="SB146" s="63"/>
      <c r="SC146" s="63"/>
      <c r="SD146" s="63"/>
      <c r="SE146" s="198"/>
      <c r="SF146" s="63"/>
      <c r="SG146" s="63"/>
      <c r="SH146" s="63"/>
      <c r="SI146" s="198"/>
      <c r="SJ146" s="63"/>
      <c r="SK146" s="63"/>
      <c r="SL146" s="63"/>
      <c r="SM146" s="198"/>
      <c r="SN146" s="63"/>
      <c r="SO146" s="63"/>
      <c r="SP146" s="63"/>
      <c r="SQ146" s="198"/>
      <c r="SR146" s="63"/>
      <c r="SS146" s="63"/>
      <c r="ST146" s="63"/>
      <c r="SU146" s="198"/>
      <c r="SV146" s="63"/>
      <c r="SW146" s="63"/>
      <c r="SX146" s="63"/>
      <c r="SY146" s="198"/>
      <c r="SZ146" s="63"/>
      <c r="TA146" s="63"/>
      <c r="TB146" s="198"/>
      <c r="TC146" s="198"/>
      <c r="TD146" s="63"/>
      <c r="TE146" s="63"/>
      <c r="TF146" s="63"/>
      <c r="TG146" s="198"/>
      <c r="TH146" s="63"/>
      <c r="TI146" s="63"/>
      <c r="TJ146" s="89"/>
      <c r="TK146" s="198"/>
      <c r="TL146" s="63"/>
      <c r="TM146" s="63"/>
      <c r="TN146" s="89"/>
      <c r="TO146" s="198"/>
      <c r="TP146" s="63"/>
      <c r="TQ146" s="63"/>
      <c r="TR146" s="89"/>
      <c r="TS146" s="267"/>
      <c r="TT146" s="267"/>
      <c r="TU146" s="267"/>
      <c r="TV146" s="267"/>
      <c r="TW146" s="267"/>
      <c r="TX146" s="267"/>
      <c r="TY146" s="267"/>
    </row>
    <row r="147" spans="1:546" outlineLevel="1" x14ac:dyDescent="0.2">
      <c r="A147" s="101"/>
      <c r="B147" s="102"/>
      <c r="C147" s="88"/>
      <c r="D147" s="63"/>
      <c r="E147" s="187"/>
      <c r="F147" s="187"/>
      <c r="G147" s="88"/>
      <c r="H147" s="63"/>
      <c r="I147" s="63"/>
      <c r="J147" s="63"/>
      <c r="K147" s="88"/>
      <c r="L147" s="63"/>
      <c r="M147" s="63"/>
      <c r="N147" s="63"/>
      <c r="O147" s="88"/>
      <c r="P147" s="63"/>
      <c r="Q147" s="63"/>
      <c r="R147" s="63"/>
      <c r="S147" s="88"/>
      <c r="T147" s="63"/>
      <c r="U147" s="63"/>
      <c r="V147" s="63"/>
      <c r="W147" s="88"/>
      <c r="X147" s="63"/>
      <c r="Y147" s="63"/>
      <c r="Z147" s="63"/>
      <c r="AA147" s="88"/>
      <c r="AB147" s="63"/>
      <c r="AC147" s="63"/>
      <c r="AD147" s="63"/>
      <c r="AE147" s="88"/>
      <c r="AF147" s="63"/>
      <c r="AG147" s="63"/>
      <c r="AH147" s="63"/>
      <c r="AI147" s="88"/>
      <c r="AJ147" s="63"/>
      <c r="AK147" s="63"/>
      <c r="AL147" s="63"/>
      <c r="AM147" s="88"/>
      <c r="AN147" s="63"/>
      <c r="AO147" s="63"/>
      <c r="AP147" s="63"/>
      <c r="AQ147" s="88"/>
      <c r="AR147" s="63"/>
      <c r="AS147" s="63"/>
      <c r="AT147" s="63"/>
      <c r="AU147" s="88"/>
      <c r="AV147" s="63"/>
      <c r="AW147" s="63"/>
      <c r="AX147" s="63"/>
      <c r="AY147" s="88"/>
      <c r="AZ147" s="63"/>
      <c r="BA147" s="63"/>
      <c r="BB147" s="63"/>
      <c r="BC147" s="88"/>
      <c r="BD147" s="63"/>
      <c r="BE147" s="63"/>
      <c r="BF147" s="63"/>
      <c r="BG147" s="88"/>
      <c r="BH147" s="63"/>
      <c r="BI147" s="63"/>
      <c r="BJ147" s="63"/>
      <c r="BK147" s="88"/>
      <c r="BL147" s="63"/>
      <c r="BM147" s="63"/>
      <c r="BN147" s="63"/>
      <c r="BO147" s="88"/>
      <c r="BP147" s="63"/>
      <c r="BQ147" s="63"/>
      <c r="BR147" s="63"/>
      <c r="BS147" s="88"/>
      <c r="BT147" s="63"/>
      <c r="BU147" s="63"/>
      <c r="BV147" s="63"/>
      <c r="BW147" s="88"/>
      <c r="BX147" s="63"/>
      <c r="BY147" s="63"/>
      <c r="BZ147" s="63"/>
      <c r="CA147" s="88"/>
      <c r="CB147" s="63"/>
      <c r="CC147" s="63"/>
      <c r="CD147" s="63"/>
      <c r="CE147" s="88"/>
      <c r="CF147" s="63"/>
      <c r="CG147" s="63"/>
      <c r="CH147" s="63"/>
      <c r="CI147" s="88"/>
      <c r="CJ147" s="63"/>
      <c r="CK147" s="63"/>
      <c r="CL147" s="63"/>
      <c r="CM147" s="88"/>
      <c r="CN147" s="63"/>
      <c r="CO147" s="63"/>
      <c r="CP147" s="63"/>
      <c r="CQ147" s="88"/>
      <c r="CR147" s="63"/>
      <c r="CS147" s="63"/>
      <c r="CT147" s="63"/>
      <c r="CU147" s="88"/>
      <c r="CV147" s="63"/>
      <c r="CW147" s="63"/>
      <c r="CX147" s="63"/>
      <c r="CY147" s="88"/>
      <c r="CZ147" s="63"/>
      <c r="DA147" s="63"/>
      <c r="DB147" s="63"/>
      <c r="DC147" s="88"/>
      <c r="DD147" s="63"/>
      <c r="DE147" s="63"/>
      <c r="DF147" s="63"/>
      <c r="DG147" s="88"/>
      <c r="DH147" s="63"/>
      <c r="DI147" s="63"/>
      <c r="DJ147" s="63"/>
      <c r="DK147" s="88"/>
      <c r="DL147" s="63"/>
      <c r="DM147" s="63"/>
      <c r="DN147" s="63"/>
      <c r="DO147" s="88"/>
      <c r="DP147" s="63"/>
      <c r="DQ147" s="63"/>
      <c r="DR147" s="63"/>
      <c r="DS147" s="88"/>
      <c r="DT147" s="63"/>
      <c r="DU147" s="63"/>
      <c r="DV147" s="63"/>
      <c r="DW147" s="88"/>
      <c r="DX147" s="63"/>
      <c r="DY147" s="63"/>
      <c r="DZ147" s="63"/>
      <c r="EA147" s="88"/>
      <c r="EB147" s="63"/>
      <c r="EC147" s="63"/>
      <c r="ED147" s="63"/>
      <c r="EE147" s="88"/>
      <c r="EF147" s="63"/>
      <c r="EG147" s="63"/>
      <c r="EH147" s="63"/>
      <c r="EI147" s="88"/>
      <c r="EJ147" s="63"/>
      <c r="EK147" s="63"/>
      <c r="EL147" s="63"/>
      <c r="EM147" s="88"/>
      <c r="EN147" s="63"/>
      <c r="EO147" s="63"/>
      <c r="EP147" s="63"/>
      <c r="EQ147" s="88"/>
      <c r="ER147" s="63"/>
      <c r="ES147" s="63"/>
      <c r="ET147" s="63"/>
      <c r="EU147" s="88"/>
      <c r="EV147" s="63"/>
      <c r="EW147" s="63"/>
      <c r="EX147" s="63"/>
      <c r="EY147" s="88"/>
      <c r="EZ147" s="63"/>
      <c r="FA147" s="63"/>
      <c r="FB147" s="63"/>
      <c r="FC147" s="88"/>
      <c r="FD147" s="63"/>
      <c r="FE147" s="63"/>
      <c r="FF147" s="63"/>
      <c r="FG147" s="88"/>
      <c r="FH147" s="63"/>
      <c r="FI147" s="63"/>
      <c r="FJ147" s="63"/>
      <c r="FK147" s="88"/>
      <c r="FL147" s="63"/>
      <c r="FM147" s="63"/>
      <c r="FN147" s="63"/>
      <c r="FO147" s="88"/>
      <c r="FP147" s="63"/>
      <c r="FQ147" s="63"/>
      <c r="FR147" s="63"/>
      <c r="FS147" s="198"/>
      <c r="FT147" s="63"/>
      <c r="FU147" s="63"/>
      <c r="FV147" s="187"/>
      <c r="FW147" s="88"/>
      <c r="FX147" s="63"/>
      <c r="FY147" s="63"/>
      <c r="FZ147" s="187"/>
      <c r="GA147" s="88"/>
      <c r="GB147" s="63"/>
      <c r="GC147" s="63"/>
      <c r="GD147" s="187"/>
      <c r="GE147" s="88"/>
      <c r="GF147" s="63"/>
      <c r="GG147" s="63"/>
      <c r="GH147" s="187"/>
      <c r="GI147" s="88"/>
      <c r="GJ147" s="63"/>
      <c r="GK147" s="63"/>
      <c r="GL147" s="187"/>
      <c r="GM147" s="88"/>
      <c r="GN147" s="63"/>
      <c r="GO147" s="63"/>
      <c r="GP147" s="63"/>
      <c r="GQ147" s="88"/>
      <c r="GR147" s="63"/>
      <c r="GS147" s="63"/>
      <c r="GT147" s="63"/>
      <c r="GU147" s="88"/>
      <c r="GV147" s="63"/>
      <c r="GW147" s="63"/>
      <c r="GX147" s="63"/>
      <c r="GY147" s="88"/>
      <c r="GZ147" s="63"/>
      <c r="HA147" s="63"/>
      <c r="HB147" s="63"/>
      <c r="HC147" s="88"/>
      <c r="HD147" s="63"/>
      <c r="HE147" s="63"/>
      <c r="HF147" s="63"/>
      <c r="HG147" s="88"/>
      <c r="HH147" s="63"/>
      <c r="HI147" s="63"/>
      <c r="HJ147" s="63"/>
      <c r="HK147" s="88"/>
      <c r="HL147" s="63"/>
      <c r="HM147" s="63"/>
      <c r="HN147" s="63"/>
      <c r="HO147" s="88"/>
      <c r="HP147" s="63"/>
      <c r="HQ147" s="63"/>
      <c r="HR147" s="63"/>
      <c r="HS147" s="88"/>
      <c r="HT147" s="63"/>
      <c r="HU147" s="63"/>
      <c r="HV147" s="63"/>
      <c r="HW147" s="88"/>
      <c r="HX147" s="63"/>
      <c r="HY147" s="63"/>
      <c r="HZ147" s="63"/>
      <c r="IA147" s="88"/>
      <c r="IB147" s="63"/>
      <c r="IC147" s="63"/>
      <c r="ID147" s="63"/>
      <c r="IE147" s="88"/>
      <c r="IF147" s="63"/>
      <c r="IG147" s="63"/>
      <c r="IH147" s="63"/>
      <c r="II147" s="88"/>
      <c r="IJ147" s="63"/>
      <c r="IK147" s="63"/>
      <c r="IL147" s="63"/>
      <c r="IM147" s="88"/>
      <c r="IN147" s="63"/>
      <c r="IO147" s="63"/>
      <c r="IP147" s="63"/>
      <c r="IQ147" s="88"/>
      <c r="IR147" s="63"/>
      <c r="IS147" s="63"/>
      <c r="IT147" s="63"/>
      <c r="IU147" s="88"/>
      <c r="IV147" s="63"/>
      <c r="IW147" s="63"/>
      <c r="IX147" s="63"/>
      <c r="IY147" s="88"/>
      <c r="IZ147" s="63"/>
      <c r="JA147" s="63"/>
      <c r="JB147" s="63"/>
      <c r="JC147" s="88"/>
      <c r="JD147" s="63"/>
      <c r="JE147" s="63"/>
      <c r="JF147" s="63"/>
      <c r="JG147" s="88"/>
      <c r="JH147" s="63"/>
      <c r="JI147" s="63"/>
      <c r="JJ147" s="63"/>
      <c r="JK147" s="88"/>
      <c r="JL147" s="63"/>
      <c r="JM147" s="63"/>
      <c r="JN147" s="63"/>
      <c r="JO147" s="88"/>
      <c r="JP147" s="63"/>
      <c r="JQ147" s="63"/>
      <c r="JR147" s="63"/>
      <c r="JS147" s="88"/>
      <c r="JT147" s="63"/>
      <c r="JU147" s="63"/>
      <c r="JV147" s="63"/>
      <c r="JW147" s="63"/>
      <c r="JX147" s="63"/>
      <c r="JY147" s="63"/>
      <c r="JZ147" s="63"/>
      <c r="KA147" s="88"/>
      <c r="KB147" s="63"/>
      <c r="KC147" s="63"/>
      <c r="KD147" s="187"/>
      <c r="KE147" s="88"/>
      <c r="KF147" s="63"/>
      <c r="KG147" s="63"/>
      <c r="KH147" s="187"/>
      <c r="KI147" s="88"/>
      <c r="KJ147" s="63"/>
      <c r="KK147" s="63"/>
      <c r="KL147" s="187"/>
      <c r="KM147" s="88"/>
      <c r="KN147" s="63"/>
      <c r="KO147" s="63"/>
      <c r="KP147" s="187"/>
      <c r="KQ147" s="88"/>
      <c r="KR147" s="63"/>
      <c r="KS147" s="63"/>
      <c r="KT147" s="187"/>
      <c r="KU147" s="88"/>
      <c r="KV147" s="63"/>
      <c r="KW147" s="63"/>
      <c r="KX147" s="187"/>
      <c r="KY147" s="88"/>
      <c r="KZ147" s="63"/>
      <c r="LA147" s="63"/>
      <c r="LB147" s="187"/>
      <c r="LC147" s="88"/>
      <c r="LD147" s="63"/>
      <c r="LE147" s="63"/>
      <c r="LF147" s="187"/>
      <c r="LG147" s="88"/>
      <c r="LH147" s="63"/>
      <c r="LI147" s="63"/>
      <c r="LJ147" s="187"/>
      <c r="LK147" s="88"/>
      <c r="LL147" s="63"/>
      <c r="LM147" s="63"/>
      <c r="LN147" s="187"/>
      <c r="LO147" s="88"/>
      <c r="LP147" s="63"/>
      <c r="LQ147" s="63"/>
      <c r="LR147" s="187"/>
      <c r="LS147" s="88"/>
      <c r="LT147" s="63"/>
      <c r="LU147" s="63"/>
      <c r="LV147" s="187"/>
      <c r="LW147" s="88"/>
      <c r="LX147" s="63"/>
      <c r="LY147" s="63"/>
      <c r="LZ147" s="187"/>
      <c r="MA147" s="88"/>
      <c r="MB147" s="63"/>
      <c r="MC147" s="63"/>
      <c r="MD147" s="187"/>
      <c r="ME147" s="88"/>
      <c r="MF147" s="63"/>
      <c r="MG147" s="63"/>
      <c r="MH147" s="187"/>
      <c r="MI147" s="88"/>
      <c r="MJ147" s="63"/>
      <c r="MK147" s="63"/>
      <c r="ML147" s="187"/>
      <c r="MM147" s="88"/>
      <c r="MN147" s="63"/>
      <c r="MO147" s="63"/>
      <c r="MP147" s="187"/>
      <c r="MQ147" s="88"/>
      <c r="MR147" s="63"/>
      <c r="MS147" s="63"/>
      <c r="MT147" s="187"/>
      <c r="MU147" s="88"/>
      <c r="MV147" s="63"/>
      <c r="MW147" s="63"/>
      <c r="MX147" s="187"/>
      <c r="MY147" s="88"/>
      <c r="MZ147" s="63"/>
      <c r="NA147" s="63"/>
      <c r="NB147" s="187"/>
      <c r="NC147" s="88"/>
      <c r="ND147" s="63"/>
      <c r="NE147" s="63"/>
      <c r="NF147" s="187"/>
      <c r="NG147" s="88"/>
      <c r="NH147" s="63"/>
      <c r="NI147" s="63"/>
      <c r="NJ147" s="187"/>
      <c r="NK147" s="88"/>
      <c r="NL147" s="63"/>
      <c r="NM147" s="63"/>
      <c r="NN147" s="187"/>
      <c r="NO147" s="88"/>
      <c r="NP147" s="63"/>
      <c r="NQ147" s="63"/>
      <c r="NR147" s="187"/>
      <c r="NS147" s="88"/>
      <c r="NT147" s="63"/>
      <c r="NU147" s="63"/>
      <c r="NV147" s="187"/>
      <c r="NW147" s="88"/>
      <c r="NX147" s="63"/>
      <c r="NY147" s="63"/>
      <c r="NZ147" s="187"/>
      <c r="OA147" s="88"/>
      <c r="OB147" s="63"/>
      <c r="OC147" s="63"/>
      <c r="OD147" s="63"/>
      <c r="OE147" s="88"/>
      <c r="OF147" s="63"/>
      <c r="OG147" s="63"/>
      <c r="OH147" s="63"/>
      <c r="OI147" s="88"/>
      <c r="OJ147" s="63"/>
      <c r="OK147" s="63"/>
      <c r="OL147" s="63"/>
      <c r="OM147" s="88"/>
      <c r="ON147" s="63"/>
      <c r="OO147" s="63"/>
      <c r="OP147" s="63"/>
      <c r="OQ147" s="198"/>
      <c r="OR147" s="63"/>
      <c r="OS147" s="63"/>
      <c r="OT147" s="63"/>
      <c r="OU147" s="88"/>
      <c r="OV147" s="63"/>
      <c r="OW147" s="63"/>
      <c r="OX147" s="63"/>
      <c r="OY147" s="198"/>
      <c r="OZ147" s="63"/>
      <c r="PA147" s="63"/>
      <c r="PB147" s="63"/>
      <c r="PC147" s="88"/>
      <c r="PD147" s="63"/>
      <c r="PE147" s="63"/>
      <c r="PF147" s="63"/>
      <c r="PG147" s="198"/>
      <c r="PH147" s="63"/>
      <c r="PI147" s="63"/>
      <c r="PJ147" s="63"/>
      <c r="PK147" s="88"/>
      <c r="PL147" s="63"/>
      <c r="PM147" s="63"/>
      <c r="PN147" s="63"/>
      <c r="PO147" s="198"/>
      <c r="PP147" s="63"/>
      <c r="PQ147" s="63"/>
      <c r="PR147" s="63"/>
      <c r="PS147" s="88"/>
      <c r="PT147" s="63"/>
      <c r="PU147" s="63"/>
      <c r="PV147" s="63"/>
      <c r="PW147" s="198"/>
      <c r="PX147" s="63"/>
      <c r="PY147" s="63"/>
      <c r="PZ147" s="63"/>
      <c r="QA147" s="88"/>
      <c r="QB147" s="63"/>
      <c r="QC147" s="63"/>
      <c r="QD147" s="63"/>
      <c r="QE147" s="198"/>
      <c r="QF147" s="63"/>
      <c r="QG147" s="63"/>
      <c r="QH147" s="63"/>
      <c r="QI147" s="88"/>
      <c r="QJ147" s="63"/>
      <c r="QK147" s="63"/>
      <c r="QL147" s="63"/>
      <c r="QM147" s="198"/>
      <c r="QN147" s="63"/>
      <c r="QO147" s="63"/>
      <c r="QP147" s="63"/>
      <c r="QQ147" s="198"/>
      <c r="QR147" s="63"/>
      <c r="QS147" s="63"/>
      <c r="QT147" s="63"/>
      <c r="QU147" s="198"/>
      <c r="QV147" s="63"/>
      <c r="QW147" s="63"/>
      <c r="QX147" s="63"/>
      <c r="QY147" s="198"/>
      <c r="QZ147" s="63"/>
      <c r="RA147" s="63"/>
      <c r="RB147" s="63"/>
      <c r="RC147" s="88"/>
      <c r="RD147" s="63"/>
      <c r="RE147" s="63"/>
      <c r="RF147" s="63"/>
      <c r="RG147" s="198"/>
      <c r="RH147" s="63"/>
      <c r="RI147" s="63"/>
      <c r="RJ147" s="63"/>
      <c r="RK147" s="88"/>
      <c r="RL147" s="63"/>
      <c r="RM147" s="63"/>
      <c r="RN147" s="63"/>
      <c r="RO147" s="198"/>
      <c r="RP147" s="63"/>
      <c r="RQ147" s="63"/>
      <c r="RR147" s="63"/>
      <c r="RS147" s="198"/>
      <c r="RT147" s="63"/>
      <c r="RU147" s="63"/>
      <c r="RV147" s="63"/>
      <c r="RW147" s="63"/>
      <c r="RX147" s="63"/>
      <c r="RY147" s="63"/>
      <c r="RZ147" s="63"/>
      <c r="SA147" s="88"/>
      <c r="SB147" s="63"/>
      <c r="SC147" s="63"/>
      <c r="SD147" s="63"/>
      <c r="SE147" s="198"/>
      <c r="SF147" s="63"/>
      <c r="SG147" s="63"/>
      <c r="SH147" s="63"/>
      <c r="SI147" s="198"/>
      <c r="SJ147" s="63"/>
      <c r="SK147" s="63"/>
      <c r="SL147" s="63"/>
      <c r="SM147" s="198"/>
      <c r="SN147" s="63"/>
      <c r="SO147" s="63"/>
      <c r="SP147" s="63"/>
      <c r="SQ147" s="198"/>
      <c r="SR147" s="63"/>
      <c r="SS147" s="63"/>
      <c r="ST147" s="63"/>
      <c r="SU147" s="198"/>
      <c r="SV147" s="63"/>
      <c r="SW147" s="63"/>
      <c r="SX147" s="63"/>
      <c r="SY147" s="198"/>
      <c r="SZ147" s="63"/>
      <c r="TA147" s="63"/>
      <c r="TB147" s="198"/>
      <c r="TC147" s="198"/>
      <c r="TD147" s="63"/>
      <c r="TE147" s="63"/>
      <c r="TF147" s="63"/>
      <c r="TG147" s="198"/>
      <c r="TH147" s="63"/>
      <c r="TI147" s="63"/>
      <c r="TJ147" s="89"/>
      <c r="TK147" s="198"/>
      <c r="TL147" s="63"/>
      <c r="TM147" s="63"/>
      <c r="TN147" s="89"/>
      <c r="TO147" s="198"/>
      <c r="TP147" s="63"/>
      <c r="TQ147" s="63"/>
      <c r="TR147" s="89"/>
      <c r="TS147" s="267"/>
      <c r="TT147" s="267"/>
      <c r="TU147" s="267"/>
      <c r="TV147" s="267"/>
      <c r="TW147" s="267"/>
      <c r="TX147" s="267"/>
      <c r="TY147" s="267"/>
    </row>
    <row r="148" spans="1:546" s="48" customFormat="1" outlineLevel="1" x14ac:dyDescent="0.2">
      <c r="A148" s="99" t="s">
        <v>522</v>
      </c>
      <c r="B148" s="100" t="s">
        <v>523</v>
      </c>
      <c r="C148" s="86">
        <f>C149+C150+C151+C152+C153</f>
        <v>381209</v>
      </c>
      <c r="D148" s="61">
        <f t="shared" ref="D148:CJ148" si="3751">D149+D150+D151+D152+D153</f>
        <v>353669</v>
      </c>
      <c r="E148" s="185">
        <f t="shared" si="3751"/>
        <v>227447.42000000004</v>
      </c>
      <c r="F148" s="185">
        <f t="shared" ref="F148" si="3752">F149+F150+F151+F152+F153</f>
        <v>227667.31000000003</v>
      </c>
      <c r="G148" s="86">
        <f t="shared" si="3751"/>
        <v>0</v>
      </c>
      <c r="H148" s="61">
        <f t="shared" si="3751"/>
        <v>0</v>
      </c>
      <c r="I148" s="61">
        <f t="shared" si="3751"/>
        <v>0</v>
      </c>
      <c r="J148" s="61">
        <f t="shared" ref="J148" si="3753">J149+J150+J151+J152+J153</f>
        <v>0</v>
      </c>
      <c r="K148" s="86">
        <f t="shared" si="3751"/>
        <v>2000</v>
      </c>
      <c r="L148" s="61">
        <f t="shared" si="3751"/>
        <v>1750</v>
      </c>
      <c r="M148" s="61">
        <f t="shared" si="3751"/>
        <v>-1781.24</v>
      </c>
      <c r="N148" s="61">
        <f t="shared" ref="N148" si="3754">N149+N150+N151+N152+N153</f>
        <v>-1661.24</v>
      </c>
      <c r="O148" s="86">
        <f t="shared" si="3751"/>
        <v>0</v>
      </c>
      <c r="P148" s="61">
        <f t="shared" si="3751"/>
        <v>0</v>
      </c>
      <c r="Q148" s="61">
        <f t="shared" si="3751"/>
        <v>0</v>
      </c>
      <c r="R148" s="61">
        <f t="shared" ref="R148" si="3755">R149+R150+R151+R152+R153</f>
        <v>0</v>
      </c>
      <c r="S148" s="86">
        <f t="shared" si="3751"/>
        <v>0</v>
      </c>
      <c r="T148" s="61">
        <f t="shared" si="3751"/>
        <v>0</v>
      </c>
      <c r="U148" s="61">
        <f t="shared" si="3751"/>
        <v>0</v>
      </c>
      <c r="V148" s="61">
        <f t="shared" ref="V148" si="3756">V149+V150+V151+V152+V153</f>
        <v>0</v>
      </c>
      <c r="W148" s="86">
        <f t="shared" si="3751"/>
        <v>7500</v>
      </c>
      <c r="X148" s="61">
        <f t="shared" si="3751"/>
        <v>0</v>
      </c>
      <c r="Y148" s="61">
        <f t="shared" si="3751"/>
        <v>13191.78</v>
      </c>
      <c r="Z148" s="61">
        <f t="shared" ref="Z148" si="3757">Z149+Z150+Z151+Z152+Z153</f>
        <v>5771.78</v>
      </c>
      <c r="AA148" s="86">
        <f t="shared" si="3751"/>
        <v>0</v>
      </c>
      <c r="AB148" s="61">
        <f t="shared" si="3751"/>
        <v>0</v>
      </c>
      <c r="AC148" s="61">
        <f t="shared" si="3751"/>
        <v>0</v>
      </c>
      <c r="AD148" s="61">
        <f t="shared" ref="AD148" si="3758">AD149+AD150+AD151+AD152+AD153</f>
        <v>0</v>
      </c>
      <c r="AE148" s="86">
        <f t="shared" si="3751"/>
        <v>0</v>
      </c>
      <c r="AF148" s="61">
        <f t="shared" si="3751"/>
        <v>0</v>
      </c>
      <c r="AG148" s="61">
        <f t="shared" si="3751"/>
        <v>0</v>
      </c>
      <c r="AH148" s="61">
        <f t="shared" ref="AH148" si="3759">AH149+AH150+AH151+AH152+AH153</f>
        <v>0</v>
      </c>
      <c r="AI148" s="86">
        <f t="shared" si="3751"/>
        <v>0</v>
      </c>
      <c r="AJ148" s="61">
        <f t="shared" si="3751"/>
        <v>80</v>
      </c>
      <c r="AK148" s="61">
        <f t="shared" si="3751"/>
        <v>0</v>
      </c>
      <c r="AL148" s="61">
        <f t="shared" ref="AL148" si="3760">AL149+AL150+AL151+AL152+AL153</f>
        <v>0</v>
      </c>
      <c r="AM148" s="86">
        <f t="shared" si="3751"/>
        <v>0</v>
      </c>
      <c r="AN148" s="61">
        <f t="shared" si="3751"/>
        <v>0</v>
      </c>
      <c r="AO148" s="61">
        <f t="shared" si="3751"/>
        <v>0</v>
      </c>
      <c r="AP148" s="61">
        <f t="shared" ref="AP148" si="3761">AP149+AP150+AP151+AP152+AP153</f>
        <v>0</v>
      </c>
      <c r="AQ148" s="86">
        <f t="shared" si="3751"/>
        <v>0</v>
      </c>
      <c r="AR148" s="61">
        <f t="shared" si="3751"/>
        <v>0</v>
      </c>
      <c r="AS148" s="61">
        <f t="shared" si="3751"/>
        <v>0</v>
      </c>
      <c r="AT148" s="61">
        <f t="shared" ref="AT148" si="3762">AT149+AT150+AT151+AT152+AT153</f>
        <v>0</v>
      </c>
      <c r="AU148" s="86">
        <f t="shared" si="3751"/>
        <v>0</v>
      </c>
      <c r="AV148" s="61">
        <f t="shared" si="3751"/>
        <v>0</v>
      </c>
      <c r="AW148" s="61">
        <f t="shared" si="3751"/>
        <v>0</v>
      </c>
      <c r="AX148" s="61">
        <f t="shared" ref="AX148" si="3763">AX149+AX150+AX151+AX152+AX153</f>
        <v>0</v>
      </c>
      <c r="AY148" s="86">
        <f t="shared" si="3751"/>
        <v>0</v>
      </c>
      <c r="AZ148" s="61">
        <f t="shared" si="3751"/>
        <v>0</v>
      </c>
      <c r="BA148" s="61">
        <f t="shared" si="3751"/>
        <v>0</v>
      </c>
      <c r="BB148" s="61">
        <f t="shared" ref="BB148" si="3764">BB149+BB150+BB151+BB152+BB153</f>
        <v>0</v>
      </c>
      <c r="BC148" s="86">
        <f t="shared" si="3751"/>
        <v>0</v>
      </c>
      <c r="BD148" s="61">
        <f t="shared" si="3751"/>
        <v>0</v>
      </c>
      <c r="BE148" s="61">
        <f t="shared" si="3751"/>
        <v>0</v>
      </c>
      <c r="BF148" s="61">
        <f t="shared" ref="BF148" si="3765">BF149+BF150+BF151+BF152+BF153</f>
        <v>0</v>
      </c>
      <c r="BG148" s="86">
        <f t="shared" si="3751"/>
        <v>0</v>
      </c>
      <c r="BH148" s="61">
        <f t="shared" si="3751"/>
        <v>0</v>
      </c>
      <c r="BI148" s="61">
        <f t="shared" si="3751"/>
        <v>0</v>
      </c>
      <c r="BJ148" s="61">
        <f t="shared" ref="BJ148" si="3766">BJ149+BJ150+BJ151+BJ152+BJ153</f>
        <v>0</v>
      </c>
      <c r="BK148" s="86">
        <f t="shared" si="3751"/>
        <v>0</v>
      </c>
      <c r="BL148" s="61">
        <f t="shared" si="3751"/>
        <v>0</v>
      </c>
      <c r="BM148" s="61">
        <f t="shared" si="3751"/>
        <v>0</v>
      </c>
      <c r="BN148" s="61">
        <f t="shared" ref="BN148" si="3767">BN149+BN150+BN151+BN152+BN153</f>
        <v>0</v>
      </c>
      <c r="BO148" s="86">
        <f t="shared" si="3751"/>
        <v>0</v>
      </c>
      <c r="BP148" s="61">
        <f t="shared" si="3751"/>
        <v>0</v>
      </c>
      <c r="BQ148" s="61">
        <f t="shared" si="3751"/>
        <v>0</v>
      </c>
      <c r="BR148" s="61">
        <f t="shared" ref="BR148" si="3768">BR149+BR150+BR151+BR152+BR153</f>
        <v>0</v>
      </c>
      <c r="BS148" s="86">
        <f t="shared" si="3751"/>
        <v>0</v>
      </c>
      <c r="BT148" s="61">
        <f t="shared" si="3751"/>
        <v>0</v>
      </c>
      <c r="BU148" s="61">
        <f t="shared" si="3751"/>
        <v>0</v>
      </c>
      <c r="BV148" s="61">
        <f t="shared" ref="BV148" si="3769">BV149+BV150+BV151+BV152+BV153</f>
        <v>0</v>
      </c>
      <c r="BW148" s="86">
        <f t="shared" si="3751"/>
        <v>0</v>
      </c>
      <c r="BX148" s="61">
        <f t="shared" si="3751"/>
        <v>0</v>
      </c>
      <c r="BY148" s="61">
        <f t="shared" si="3751"/>
        <v>0</v>
      </c>
      <c r="BZ148" s="61">
        <f t="shared" ref="BZ148" si="3770">BZ149+BZ150+BZ151+BZ152+BZ153</f>
        <v>0</v>
      </c>
      <c r="CA148" s="86">
        <f t="shared" si="3751"/>
        <v>0</v>
      </c>
      <c r="CB148" s="61">
        <f t="shared" si="3751"/>
        <v>0</v>
      </c>
      <c r="CC148" s="61">
        <f t="shared" si="3751"/>
        <v>0</v>
      </c>
      <c r="CD148" s="61">
        <f t="shared" ref="CD148" si="3771">CD149+CD150+CD151+CD152+CD153</f>
        <v>0</v>
      </c>
      <c r="CE148" s="86">
        <f t="shared" si="3751"/>
        <v>0</v>
      </c>
      <c r="CF148" s="61">
        <f t="shared" si="3751"/>
        <v>0</v>
      </c>
      <c r="CG148" s="61">
        <f t="shared" si="3751"/>
        <v>0</v>
      </c>
      <c r="CH148" s="61">
        <f t="shared" ref="CH148" si="3772">CH149+CH150+CH151+CH152+CH153</f>
        <v>0</v>
      </c>
      <c r="CI148" s="86">
        <f t="shared" si="3751"/>
        <v>4000</v>
      </c>
      <c r="CJ148" s="61">
        <f t="shared" si="3751"/>
        <v>4000</v>
      </c>
      <c r="CK148" s="61">
        <f t="shared" ref="CK148:FQ148" si="3773">CK149+CK150+CK151+CK152+CK153</f>
        <v>1128.3</v>
      </c>
      <c r="CL148" s="61">
        <f t="shared" ref="CL148" si="3774">CL149+CL150+CL151+CL152+CL153</f>
        <v>1008.3</v>
      </c>
      <c r="CM148" s="86">
        <f t="shared" si="3773"/>
        <v>0</v>
      </c>
      <c r="CN148" s="61">
        <f t="shared" si="3773"/>
        <v>0</v>
      </c>
      <c r="CO148" s="61">
        <f t="shared" si="3773"/>
        <v>2500</v>
      </c>
      <c r="CP148" s="61">
        <f t="shared" ref="CP148" si="3775">CP149+CP150+CP151+CP152+CP153</f>
        <v>2500</v>
      </c>
      <c r="CQ148" s="86">
        <f t="shared" si="3773"/>
        <v>0</v>
      </c>
      <c r="CR148" s="61">
        <f t="shared" si="3773"/>
        <v>0</v>
      </c>
      <c r="CS148" s="61">
        <f t="shared" si="3773"/>
        <v>0</v>
      </c>
      <c r="CT148" s="61">
        <f t="shared" ref="CT148" si="3776">CT149+CT150+CT151+CT152+CT153</f>
        <v>0</v>
      </c>
      <c r="CU148" s="86">
        <f t="shared" si="3773"/>
        <v>0</v>
      </c>
      <c r="CV148" s="61">
        <f t="shared" si="3773"/>
        <v>0</v>
      </c>
      <c r="CW148" s="61">
        <f t="shared" si="3773"/>
        <v>0</v>
      </c>
      <c r="CX148" s="61">
        <f t="shared" ref="CX148" si="3777">CX149+CX150+CX151+CX152+CX153</f>
        <v>0</v>
      </c>
      <c r="CY148" s="86">
        <f t="shared" si="3773"/>
        <v>0</v>
      </c>
      <c r="CZ148" s="61">
        <f t="shared" si="3773"/>
        <v>0</v>
      </c>
      <c r="DA148" s="61">
        <f t="shared" si="3773"/>
        <v>0</v>
      </c>
      <c r="DB148" s="61">
        <f t="shared" ref="DB148" si="3778">DB149+DB150+DB151+DB152+DB153</f>
        <v>0</v>
      </c>
      <c r="DC148" s="86">
        <f t="shared" si="3773"/>
        <v>0</v>
      </c>
      <c r="DD148" s="61">
        <f t="shared" si="3773"/>
        <v>0</v>
      </c>
      <c r="DE148" s="61">
        <f t="shared" si="3773"/>
        <v>0</v>
      </c>
      <c r="DF148" s="61">
        <f t="shared" ref="DF148" si="3779">DF149+DF150+DF151+DF152+DF153</f>
        <v>0</v>
      </c>
      <c r="DG148" s="86">
        <f t="shared" si="3773"/>
        <v>0</v>
      </c>
      <c r="DH148" s="61">
        <f t="shared" si="3773"/>
        <v>0</v>
      </c>
      <c r="DI148" s="61">
        <f t="shared" si="3773"/>
        <v>0</v>
      </c>
      <c r="DJ148" s="61">
        <f t="shared" ref="DJ148" si="3780">DJ149+DJ150+DJ151+DJ152+DJ153</f>
        <v>0</v>
      </c>
      <c r="DK148" s="86">
        <f t="shared" si="3773"/>
        <v>0</v>
      </c>
      <c r="DL148" s="61">
        <f t="shared" si="3773"/>
        <v>0</v>
      </c>
      <c r="DM148" s="61">
        <f t="shared" si="3773"/>
        <v>0</v>
      </c>
      <c r="DN148" s="61">
        <f t="shared" ref="DN148" si="3781">DN149+DN150+DN151+DN152+DN153</f>
        <v>0</v>
      </c>
      <c r="DO148" s="86">
        <f t="shared" si="3773"/>
        <v>0</v>
      </c>
      <c r="DP148" s="61">
        <f t="shared" si="3773"/>
        <v>0</v>
      </c>
      <c r="DQ148" s="61">
        <f t="shared" si="3773"/>
        <v>0</v>
      </c>
      <c r="DR148" s="61">
        <f t="shared" ref="DR148" si="3782">DR149+DR150+DR151+DR152+DR153</f>
        <v>0</v>
      </c>
      <c r="DS148" s="86">
        <f t="shared" si="3773"/>
        <v>0</v>
      </c>
      <c r="DT148" s="61">
        <f t="shared" si="3773"/>
        <v>0</v>
      </c>
      <c r="DU148" s="61">
        <f t="shared" si="3773"/>
        <v>0</v>
      </c>
      <c r="DV148" s="61">
        <f t="shared" ref="DV148" si="3783">DV149+DV150+DV151+DV152+DV153</f>
        <v>0</v>
      </c>
      <c r="DW148" s="86">
        <f t="shared" si="3773"/>
        <v>0</v>
      </c>
      <c r="DX148" s="61">
        <f t="shared" si="3773"/>
        <v>0</v>
      </c>
      <c r="DY148" s="61">
        <f t="shared" si="3773"/>
        <v>0</v>
      </c>
      <c r="DZ148" s="61">
        <f t="shared" ref="DZ148" si="3784">DZ149+DZ150+DZ151+DZ152+DZ153</f>
        <v>0</v>
      </c>
      <c r="EA148" s="86">
        <f t="shared" si="3773"/>
        <v>0</v>
      </c>
      <c r="EB148" s="61">
        <f t="shared" si="3773"/>
        <v>0</v>
      </c>
      <c r="EC148" s="61">
        <f t="shared" si="3773"/>
        <v>0</v>
      </c>
      <c r="ED148" s="61">
        <f t="shared" ref="ED148" si="3785">ED149+ED150+ED151+ED152+ED153</f>
        <v>0</v>
      </c>
      <c r="EE148" s="86">
        <f t="shared" si="3773"/>
        <v>0</v>
      </c>
      <c r="EF148" s="61">
        <f t="shared" si="3773"/>
        <v>0</v>
      </c>
      <c r="EG148" s="61">
        <f t="shared" si="3773"/>
        <v>0</v>
      </c>
      <c r="EH148" s="61">
        <f t="shared" ref="EH148" si="3786">EH149+EH150+EH151+EH152+EH153</f>
        <v>0</v>
      </c>
      <c r="EI148" s="86">
        <f t="shared" si="3773"/>
        <v>0</v>
      </c>
      <c r="EJ148" s="61">
        <f t="shared" si="3773"/>
        <v>0</v>
      </c>
      <c r="EK148" s="61">
        <f t="shared" si="3773"/>
        <v>0</v>
      </c>
      <c r="EL148" s="61">
        <f t="shared" ref="EL148" si="3787">EL149+EL150+EL151+EL152+EL153</f>
        <v>0</v>
      </c>
      <c r="EM148" s="86">
        <f t="shared" si="3773"/>
        <v>0</v>
      </c>
      <c r="EN148" s="61">
        <f t="shared" si="3773"/>
        <v>0</v>
      </c>
      <c r="EO148" s="61">
        <f t="shared" si="3773"/>
        <v>0</v>
      </c>
      <c r="EP148" s="61">
        <f t="shared" ref="EP148" si="3788">EP149+EP150+EP151+EP152+EP153</f>
        <v>0</v>
      </c>
      <c r="EQ148" s="86">
        <f t="shared" si="3773"/>
        <v>0</v>
      </c>
      <c r="ER148" s="61">
        <f t="shared" si="3773"/>
        <v>0</v>
      </c>
      <c r="ES148" s="61">
        <f t="shared" si="3773"/>
        <v>0</v>
      </c>
      <c r="ET148" s="61">
        <f t="shared" ref="ET148" si="3789">ET149+ET150+ET151+ET152+ET153</f>
        <v>0</v>
      </c>
      <c r="EU148" s="86">
        <f t="shared" si="3773"/>
        <v>0</v>
      </c>
      <c r="EV148" s="61">
        <f t="shared" si="3773"/>
        <v>0</v>
      </c>
      <c r="EW148" s="61">
        <f t="shared" si="3773"/>
        <v>0</v>
      </c>
      <c r="EX148" s="61">
        <f t="shared" ref="EX148" si="3790">EX149+EX150+EX151+EX152+EX153</f>
        <v>0</v>
      </c>
      <c r="EY148" s="86">
        <f t="shared" si="3773"/>
        <v>0</v>
      </c>
      <c r="EZ148" s="61">
        <f t="shared" si="3773"/>
        <v>0</v>
      </c>
      <c r="FA148" s="61">
        <f t="shared" si="3773"/>
        <v>0</v>
      </c>
      <c r="FB148" s="61">
        <f t="shared" ref="FB148" si="3791">FB149+FB150+FB151+FB152+FB153</f>
        <v>0</v>
      </c>
      <c r="FC148" s="86">
        <f t="shared" si="3773"/>
        <v>0</v>
      </c>
      <c r="FD148" s="61">
        <f t="shared" si="3773"/>
        <v>0</v>
      </c>
      <c r="FE148" s="61">
        <f t="shared" si="3773"/>
        <v>0</v>
      </c>
      <c r="FF148" s="61">
        <f t="shared" ref="FF148" si="3792">FF149+FF150+FF151+FF152+FF153</f>
        <v>0</v>
      </c>
      <c r="FG148" s="86">
        <f t="shared" si="3773"/>
        <v>0</v>
      </c>
      <c r="FH148" s="61">
        <f t="shared" si="3773"/>
        <v>0</v>
      </c>
      <c r="FI148" s="61">
        <f t="shared" si="3773"/>
        <v>0</v>
      </c>
      <c r="FJ148" s="61">
        <f t="shared" ref="FJ148" si="3793">FJ149+FJ150+FJ151+FJ152+FJ153</f>
        <v>0</v>
      </c>
      <c r="FK148" s="86">
        <f t="shared" si="3773"/>
        <v>0</v>
      </c>
      <c r="FL148" s="61">
        <f t="shared" si="3773"/>
        <v>0</v>
      </c>
      <c r="FM148" s="61">
        <f t="shared" si="3773"/>
        <v>0</v>
      </c>
      <c r="FN148" s="61">
        <f t="shared" ref="FN148" si="3794">FN149+FN150+FN151+FN152+FN153</f>
        <v>0</v>
      </c>
      <c r="FO148" s="86">
        <f t="shared" si="3773"/>
        <v>0</v>
      </c>
      <c r="FP148" s="61">
        <f t="shared" si="3773"/>
        <v>0</v>
      </c>
      <c r="FQ148" s="61">
        <f t="shared" si="3773"/>
        <v>0</v>
      </c>
      <c r="FR148" s="61">
        <f t="shared" ref="FR148" si="3795">FR149+FR150+FR151+FR152+FR153</f>
        <v>0</v>
      </c>
      <c r="FS148" s="197">
        <f t="shared" ref="FS148:IY148" si="3796">FS149+FS150+FS151+FS152+FS153</f>
        <v>8500</v>
      </c>
      <c r="FT148" s="86">
        <f t="shared" si="3796"/>
        <v>8560</v>
      </c>
      <c r="FU148" s="86">
        <f t="shared" si="3796"/>
        <v>4505.28</v>
      </c>
      <c r="FV148" s="189">
        <f t="shared" ref="FV148" si="3797">FV149+FV150+FV151+FV152+FV153</f>
        <v>4505.28</v>
      </c>
      <c r="FW148" s="86">
        <f t="shared" si="3796"/>
        <v>0</v>
      </c>
      <c r="FX148" s="61">
        <f t="shared" si="3796"/>
        <v>0</v>
      </c>
      <c r="FY148" s="61">
        <f t="shared" si="3796"/>
        <v>13.71</v>
      </c>
      <c r="FZ148" s="185">
        <f t="shared" ref="FZ148" si="3798">FZ149+FZ150+FZ151+FZ152+FZ153</f>
        <v>13.71</v>
      </c>
      <c r="GA148" s="86">
        <f t="shared" si="3796"/>
        <v>0</v>
      </c>
      <c r="GB148" s="61">
        <f t="shared" si="3796"/>
        <v>0</v>
      </c>
      <c r="GC148" s="61">
        <f t="shared" si="3796"/>
        <v>0</v>
      </c>
      <c r="GD148" s="185">
        <f t="shared" ref="GD148" si="3799">GD149+GD150+GD151+GD152+GD153</f>
        <v>0</v>
      </c>
      <c r="GE148" s="86">
        <f t="shared" si="3796"/>
        <v>0</v>
      </c>
      <c r="GF148" s="61">
        <f t="shared" si="3796"/>
        <v>0</v>
      </c>
      <c r="GG148" s="61">
        <f t="shared" si="3796"/>
        <v>0</v>
      </c>
      <c r="GH148" s="185">
        <f t="shared" ref="GH148" si="3800">GH149+GH150+GH151+GH152+GH153</f>
        <v>0</v>
      </c>
      <c r="GI148" s="86">
        <f t="shared" si="3796"/>
        <v>20718</v>
      </c>
      <c r="GJ148" s="61">
        <f t="shared" si="3796"/>
        <v>145817</v>
      </c>
      <c r="GK148" s="61">
        <f t="shared" si="3796"/>
        <v>44293.149999999994</v>
      </c>
      <c r="GL148" s="185">
        <f t="shared" ref="GL148" si="3801">GL149+GL150+GL151+GL152+GL153</f>
        <v>44474.069999999992</v>
      </c>
      <c r="GM148" s="86">
        <f t="shared" si="3796"/>
        <v>0</v>
      </c>
      <c r="GN148" s="61">
        <f t="shared" si="3796"/>
        <v>0</v>
      </c>
      <c r="GO148" s="61">
        <f t="shared" si="3796"/>
        <v>0</v>
      </c>
      <c r="GP148" s="61">
        <f t="shared" ref="GP148" si="3802">GP149+GP150+GP151+GP152+GP153</f>
        <v>0</v>
      </c>
      <c r="GQ148" s="86">
        <f t="shared" si="3796"/>
        <v>4000</v>
      </c>
      <c r="GR148" s="61">
        <f t="shared" si="3796"/>
        <v>11450</v>
      </c>
      <c r="GS148" s="61">
        <f t="shared" si="3796"/>
        <v>5443.25</v>
      </c>
      <c r="GT148" s="61">
        <f t="shared" ref="GT148" si="3803">GT149+GT150+GT151+GT152+GT153</f>
        <v>5443.25</v>
      </c>
      <c r="GU148" s="86">
        <f t="shared" si="3796"/>
        <v>0</v>
      </c>
      <c r="GV148" s="61">
        <f t="shared" si="3796"/>
        <v>0</v>
      </c>
      <c r="GW148" s="61">
        <f t="shared" si="3796"/>
        <v>4.75</v>
      </c>
      <c r="GX148" s="61">
        <f t="shared" ref="GX148" si="3804">GX149+GX150+GX151+GX152+GX153</f>
        <v>4.75</v>
      </c>
      <c r="GY148" s="86">
        <f t="shared" si="3796"/>
        <v>200</v>
      </c>
      <c r="GZ148" s="61">
        <f t="shared" si="3796"/>
        <v>150</v>
      </c>
      <c r="HA148" s="61">
        <f t="shared" si="3796"/>
        <v>27.81</v>
      </c>
      <c r="HB148" s="61">
        <f t="shared" ref="HB148" si="3805">HB149+HB150+HB151+HB152+HB153</f>
        <v>80.260000000000005</v>
      </c>
      <c r="HC148" s="86">
        <f t="shared" si="3796"/>
        <v>600</v>
      </c>
      <c r="HD148" s="61">
        <f t="shared" si="3796"/>
        <v>650</v>
      </c>
      <c r="HE148" s="61">
        <f t="shared" si="3796"/>
        <v>212.71</v>
      </c>
      <c r="HF148" s="61">
        <f t="shared" ref="HF148" si="3806">HF149+HF150+HF151+HF152+HF153</f>
        <v>212.71</v>
      </c>
      <c r="HG148" s="86">
        <f t="shared" si="3796"/>
        <v>400</v>
      </c>
      <c r="HH148" s="61">
        <f t="shared" si="3796"/>
        <v>300</v>
      </c>
      <c r="HI148" s="61">
        <f t="shared" si="3796"/>
        <v>16</v>
      </c>
      <c r="HJ148" s="61">
        <f t="shared" ref="HJ148" si="3807">HJ149+HJ150+HJ151+HJ152+HJ153</f>
        <v>16</v>
      </c>
      <c r="HK148" s="86">
        <f t="shared" si="3796"/>
        <v>450</v>
      </c>
      <c r="HL148" s="61">
        <f t="shared" si="3796"/>
        <v>1200</v>
      </c>
      <c r="HM148" s="61">
        <f t="shared" si="3796"/>
        <v>371.08</v>
      </c>
      <c r="HN148" s="61">
        <f t="shared" ref="HN148" si="3808">HN149+HN150+HN151+HN152+HN153</f>
        <v>639.5</v>
      </c>
      <c r="HO148" s="86">
        <f t="shared" si="3796"/>
        <v>600</v>
      </c>
      <c r="HP148" s="61">
        <f t="shared" si="3796"/>
        <v>1000</v>
      </c>
      <c r="HQ148" s="61">
        <f t="shared" si="3796"/>
        <v>563.71</v>
      </c>
      <c r="HR148" s="61">
        <f t="shared" ref="HR148" si="3809">HR149+HR150+HR151+HR152+HR153</f>
        <v>733.04</v>
      </c>
      <c r="HS148" s="86">
        <f t="shared" si="3796"/>
        <v>65016</v>
      </c>
      <c r="HT148" s="61">
        <f t="shared" si="3796"/>
        <v>42850</v>
      </c>
      <c r="HU148" s="61">
        <f t="shared" si="3796"/>
        <v>62142.490000000005</v>
      </c>
      <c r="HV148" s="61">
        <f t="shared" ref="HV148" si="3810">HV149+HV150+HV151+HV152+HV153</f>
        <v>67402.69</v>
      </c>
      <c r="HW148" s="86">
        <f t="shared" si="3796"/>
        <v>1800</v>
      </c>
      <c r="HX148" s="61">
        <f t="shared" si="3796"/>
        <v>1150</v>
      </c>
      <c r="HY148" s="61">
        <f t="shared" si="3796"/>
        <v>402.56999999999994</v>
      </c>
      <c r="HZ148" s="61">
        <f t="shared" ref="HZ148" si="3811">HZ149+HZ150+HZ151+HZ152+HZ153</f>
        <v>402.56999999999994</v>
      </c>
      <c r="IA148" s="86">
        <f t="shared" si="3796"/>
        <v>900</v>
      </c>
      <c r="IB148" s="61">
        <f t="shared" si="3796"/>
        <v>900</v>
      </c>
      <c r="IC148" s="61">
        <f t="shared" si="3796"/>
        <v>979.33999999999992</v>
      </c>
      <c r="ID148" s="61">
        <f t="shared" ref="ID148" si="3812">ID149+ID150+ID151+ID152+ID153</f>
        <v>969.79</v>
      </c>
      <c r="IE148" s="86">
        <f t="shared" si="3796"/>
        <v>17945</v>
      </c>
      <c r="IF148" s="61">
        <f t="shared" si="3796"/>
        <v>6535</v>
      </c>
      <c r="IG148" s="61">
        <f t="shared" si="3796"/>
        <v>5582.67</v>
      </c>
      <c r="IH148" s="61">
        <f t="shared" ref="IH148" si="3813">IH149+IH150+IH151+IH152+IH153</f>
        <v>5782.67</v>
      </c>
      <c r="II148" s="86">
        <f t="shared" si="3796"/>
        <v>4050</v>
      </c>
      <c r="IJ148" s="61">
        <f t="shared" si="3796"/>
        <v>5300</v>
      </c>
      <c r="IK148" s="61">
        <f t="shared" si="3796"/>
        <v>5769.71</v>
      </c>
      <c r="IL148" s="61">
        <f t="shared" ref="IL148" si="3814">IL149+IL150+IL151+IL152+IL153</f>
        <v>6051.42</v>
      </c>
      <c r="IM148" s="86">
        <f t="shared" si="3796"/>
        <v>22430</v>
      </c>
      <c r="IN148" s="61">
        <f t="shared" si="3796"/>
        <v>21200</v>
      </c>
      <c r="IO148" s="61">
        <f t="shared" si="3796"/>
        <v>10846.01</v>
      </c>
      <c r="IP148" s="61">
        <f t="shared" ref="IP148" si="3815">IP149+IP150+IP151+IP152+IP153</f>
        <v>14462.099999999999</v>
      </c>
      <c r="IQ148" s="86">
        <f t="shared" si="3796"/>
        <v>0</v>
      </c>
      <c r="IR148" s="61">
        <f t="shared" si="3796"/>
        <v>0</v>
      </c>
      <c r="IS148" s="61">
        <f t="shared" si="3796"/>
        <v>0</v>
      </c>
      <c r="IT148" s="61">
        <f t="shared" ref="IT148" si="3816">IT149+IT150+IT151+IT152+IT153</f>
        <v>0</v>
      </c>
      <c r="IU148" s="86">
        <f t="shared" si="3796"/>
        <v>100</v>
      </c>
      <c r="IV148" s="61">
        <f t="shared" si="3796"/>
        <v>0</v>
      </c>
      <c r="IW148" s="61">
        <f t="shared" si="3796"/>
        <v>66</v>
      </c>
      <c r="IX148" s="61">
        <f t="shared" ref="IX148" si="3817">IX149+IX150+IX151+IX152+IX153</f>
        <v>66</v>
      </c>
      <c r="IY148" s="86">
        <f t="shared" si="3796"/>
        <v>0</v>
      </c>
      <c r="IZ148" s="61">
        <f t="shared" ref="IZ148:MF148" si="3818">IZ149+IZ150+IZ151+IZ152+IZ153</f>
        <v>0</v>
      </c>
      <c r="JA148" s="61">
        <f t="shared" si="3818"/>
        <v>0</v>
      </c>
      <c r="JB148" s="61">
        <f t="shared" ref="JB148" si="3819">JB149+JB150+JB151+JB152+JB153</f>
        <v>0</v>
      </c>
      <c r="JC148" s="86">
        <f t="shared" si="3818"/>
        <v>0</v>
      </c>
      <c r="JD148" s="61">
        <f t="shared" si="3818"/>
        <v>0</v>
      </c>
      <c r="JE148" s="61">
        <f t="shared" si="3818"/>
        <v>0</v>
      </c>
      <c r="JF148" s="61">
        <f t="shared" ref="JF148" si="3820">JF149+JF150+JF151+JF152+JF153</f>
        <v>0</v>
      </c>
      <c r="JG148" s="86">
        <f t="shared" si="3818"/>
        <v>28000</v>
      </c>
      <c r="JH148" s="61">
        <f t="shared" si="3818"/>
        <v>24000</v>
      </c>
      <c r="JI148" s="61">
        <f t="shared" si="3818"/>
        <v>29506.6</v>
      </c>
      <c r="JJ148" s="61">
        <f t="shared" ref="JJ148" si="3821">JJ149+JJ150+JJ151+JJ152+JJ153</f>
        <v>27784.6</v>
      </c>
      <c r="JK148" s="86">
        <f t="shared" si="3818"/>
        <v>0</v>
      </c>
      <c r="JL148" s="61">
        <f t="shared" si="3818"/>
        <v>0</v>
      </c>
      <c r="JM148" s="61">
        <f t="shared" si="3818"/>
        <v>0</v>
      </c>
      <c r="JN148" s="61">
        <f t="shared" ref="JN148" si="3822">JN149+JN150+JN151+JN152+JN153</f>
        <v>0</v>
      </c>
      <c r="JO148" s="86">
        <f t="shared" si="3818"/>
        <v>0</v>
      </c>
      <c r="JP148" s="61">
        <f t="shared" si="3818"/>
        <v>0</v>
      </c>
      <c r="JQ148" s="61">
        <f t="shared" si="3818"/>
        <v>0</v>
      </c>
      <c r="JR148" s="61">
        <f t="shared" ref="JR148" si="3823">JR149+JR150+JR151+JR152+JR153</f>
        <v>0</v>
      </c>
      <c r="JS148" s="86">
        <f t="shared" si="3818"/>
        <v>0</v>
      </c>
      <c r="JT148" s="61">
        <f t="shared" si="3818"/>
        <v>0</v>
      </c>
      <c r="JU148" s="61">
        <f t="shared" si="3818"/>
        <v>0</v>
      </c>
      <c r="JV148" s="61">
        <f t="shared" ref="JV148" si="3824">JV149+JV150+JV151+JV152+JV153</f>
        <v>0</v>
      </c>
      <c r="JW148" s="61">
        <f t="shared" si="3818"/>
        <v>5000</v>
      </c>
      <c r="JX148" s="61">
        <f t="shared" si="3818"/>
        <v>20550</v>
      </c>
      <c r="JY148" s="61">
        <f t="shared" si="3818"/>
        <v>23389.309999999998</v>
      </c>
      <c r="JZ148" s="61">
        <f t="shared" ref="JZ148" si="3825">JZ149+JZ150+JZ151+JZ152+JZ153</f>
        <v>23389.309999999998</v>
      </c>
      <c r="KA148" s="86">
        <f t="shared" si="3818"/>
        <v>500</v>
      </c>
      <c r="KB148" s="61">
        <f t="shared" si="3818"/>
        <v>400</v>
      </c>
      <c r="KC148" s="61">
        <f t="shared" si="3818"/>
        <v>424.93</v>
      </c>
      <c r="KD148" s="185">
        <f t="shared" ref="KD148" si="3826">KD149+KD150+KD151+KD152+KD153</f>
        <v>424.93</v>
      </c>
      <c r="KE148" s="86">
        <f t="shared" si="3818"/>
        <v>200</v>
      </c>
      <c r="KF148" s="61">
        <f t="shared" si="3818"/>
        <v>200</v>
      </c>
      <c r="KG148" s="61">
        <f t="shared" si="3818"/>
        <v>225.56</v>
      </c>
      <c r="KH148" s="185">
        <f t="shared" ref="KH148" si="3827">KH149+KH150+KH151+KH152+KH153</f>
        <v>225.56</v>
      </c>
      <c r="KI148" s="86">
        <f t="shared" si="3818"/>
        <v>0</v>
      </c>
      <c r="KJ148" s="61">
        <f t="shared" si="3818"/>
        <v>0</v>
      </c>
      <c r="KK148" s="61">
        <f t="shared" si="3818"/>
        <v>0</v>
      </c>
      <c r="KL148" s="185">
        <f t="shared" ref="KL148" si="3828">KL149+KL150+KL151+KL152+KL153</f>
        <v>0</v>
      </c>
      <c r="KM148" s="86">
        <f t="shared" si="3818"/>
        <v>200</v>
      </c>
      <c r="KN148" s="61">
        <f t="shared" si="3818"/>
        <v>0</v>
      </c>
      <c r="KO148" s="61">
        <f t="shared" si="3818"/>
        <v>0</v>
      </c>
      <c r="KP148" s="185">
        <f t="shared" ref="KP148" si="3829">KP149+KP150+KP151+KP152+KP153</f>
        <v>0</v>
      </c>
      <c r="KQ148" s="86">
        <f t="shared" si="3818"/>
        <v>3000</v>
      </c>
      <c r="KR148" s="61">
        <f t="shared" si="3818"/>
        <v>0</v>
      </c>
      <c r="KS148" s="61">
        <f t="shared" si="3818"/>
        <v>0</v>
      </c>
      <c r="KT148" s="185">
        <f t="shared" ref="KT148" si="3830">KT149+KT150+KT151+KT152+KT153</f>
        <v>0</v>
      </c>
      <c r="KU148" s="86">
        <f t="shared" si="3818"/>
        <v>0</v>
      </c>
      <c r="KV148" s="61">
        <f t="shared" si="3818"/>
        <v>0</v>
      </c>
      <c r="KW148" s="61">
        <f t="shared" si="3818"/>
        <v>0</v>
      </c>
      <c r="KX148" s="185">
        <f t="shared" ref="KX148" si="3831">KX149+KX150+KX151+KX152+KX153</f>
        <v>0</v>
      </c>
      <c r="KY148" s="86">
        <f t="shared" si="3818"/>
        <v>0</v>
      </c>
      <c r="KZ148" s="61">
        <f t="shared" si="3818"/>
        <v>0</v>
      </c>
      <c r="LA148" s="61">
        <f t="shared" si="3818"/>
        <v>0</v>
      </c>
      <c r="LB148" s="185">
        <f t="shared" ref="LB148" si="3832">LB149+LB150+LB151+LB152+LB153</f>
        <v>0</v>
      </c>
      <c r="LC148" s="86">
        <f t="shared" si="3818"/>
        <v>0</v>
      </c>
      <c r="LD148" s="61">
        <f t="shared" si="3818"/>
        <v>0</v>
      </c>
      <c r="LE148" s="61">
        <f t="shared" si="3818"/>
        <v>0</v>
      </c>
      <c r="LF148" s="185">
        <f t="shared" ref="LF148" si="3833">LF149+LF150+LF151+LF152+LF153</f>
        <v>0</v>
      </c>
      <c r="LG148" s="86">
        <f t="shared" si="3818"/>
        <v>1000</v>
      </c>
      <c r="LH148" s="61">
        <f t="shared" si="3818"/>
        <v>940</v>
      </c>
      <c r="LI148" s="61">
        <f t="shared" si="3818"/>
        <v>992.92000000000007</v>
      </c>
      <c r="LJ148" s="185">
        <f t="shared" ref="LJ148" si="3834">LJ149+LJ150+LJ151+LJ152+LJ153</f>
        <v>992.92000000000007</v>
      </c>
      <c r="LK148" s="86">
        <f t="shared" si="3818"/>
        <v>0</v>
      </c>
      <c r="LL148" s="61">
        <f t="shared" si="3818"/>
        <v>0</v>
      </c>
      <c r="LM148" s="61">
        <f t="shared" si="3818"/>
        <v>0</v>
      </c>
      <c r="LN148" s="185">
        <f t="shared" ref="LN148" si="3835">LN149+LN150+LN151+LN152+LN153</f>
        <v>0</v>
      </c>
      <c r="LO148" s="86">
        <f t="shared" si="3818"/>
        <v>2500</v>
      </c>
      <c r="LP148" s="61">
        <f t="shared" si="3818"/>
        <v>0</v>
      </c>
      <c r="LQ148" s="61">
        <f t="shared" si="3818"/>
        <v>829.36</v>
      </c>
      <c r="LR148" s="185">
        <f t="shared" ref="LR148" si="3836">LR149+LR150+LR151+LR152+LR153</f>
        <v>829.36</v>
      </c>
      <c r="LS148" s="86">
        <f t="shared" si="3818"/>
        <v>0</v>
      </c>
      <c r="LT148" s="61">
        <f t="shared" si="3818"/>
        <v>0</v>
      </c>
      <c r="LU148" s="61">
        <f t="shared" si="3818"/>
        <v>0</v>
      </c>
      <c r="LV148" s="185">
        <f t="shared" ref="LV148" si="3837">LV149+LV150+LV151+LV152+LV153</f>
        <v>0</v>
      </c>
      <c r="LW148" s="86">
        <f t="shared" si="3818"/>
        <v>4000</v>
      </c>
      <c r="LX148" s="61">
        <f t="shared" si="3818"/>
        <v>6232</v>
      </c>
      <c r="LY148" s="61">
        <f t="shared" si="3818"/>
        <v>3136.1400000000003</v>
      </c>
      <c r="LZ148" s="185">
        <f t="shared" ref="LZ148" si="3838">LZ149+LZ150+LZ151+LZ152+LZ153</f>
        <v>3197.76</v>
      </c>
      <c r="MA148" s="86">
        <f t="shared" si="3818"/>
        <v>0</v>
      </c>
      <c r="MB148" s="61">
        <f t="shared" si="3818"/>
        <v>0</v>
      </c>
      <c r="MC148" s="61">
        <f t="shared" si="3818"/>
        <v>0</v>
      </c>
      <c r="MD148" s="185">
        <f t="shared" ref="MD148" si="3839">MD149+MD150+MD151+MD152+MD153</f>
        <v>0</v>
      </c>
      <c r="ME148" s="86">
        <f t="shared" si="3818"/>
        <v>9300</v>
      </c>
      <c r="MF148" s="61">
        <f t="shared" si="3818"/>
        <v>19300</v>
      </c>
      <c r="MG148" s="61">
        <f t="shared" ref="MG148:PM148" si="3840">MG149+MG150+MG151+MG152+MG153</f>
        <v>2973.9</v>
      </c>
      <c r="MH148" s="185">
        <f t="shared" ref="MH148" si="3841">MH149+MH150+MH151+MH152+MH153</f>
        <v>2888.9</v>
      </c>
      <c r="MI148" s="86">
        <f t="shared" si="3840"/>
        <v>0</v>
      </c>
      <c r="MJ148" s="61">
        <f t="shared" si="3840"/>
        <v>0</v>
      </c>
      <c r="MK148" s="61">
        <f t="shared" si="3840"/>
        <v>0</v>
      </c>
      <c r="ML148" s="185">
        <f t="shared" ref="ML148" si="3842">ML149+ML150+ML151+ML152+ML153</f>
        <v>0</v>
      </c>
      <c r="MM148" s="86">
        <f t="shared" si="3840"/>
        <v>0</v>
      </c>
      <c r="MN148" s="61">
        <f t="shared" si="3840"/>
        <v>3500</v>
      </c>
      <c r="MO148" s="61">
        <f t="shared" si="3840"/>
        <v>2791.95</v>
      </c>
      <c r="MP148" s="185">
        <f t="shared" ref="MP148" si="3843">MP149+MP150+MP151+MP152+MP153</f>
        <v>2791.95</v>
      </c>
      <c r="MQ148" s="86">
        <f t="shared" si="3840"/>
        <v>0</v>
      </c>
      <c r="MR148" s="61">
        <f t="shared" si="3840"/>
        <v>0</v>
      </c>
      <c r="MS148" s="61">
        <f t="shared" si="3840"/>
        <v>0</v>
      </c>
      <c r="MT148" s="185">
        <f t="shared" ref="MT148" si="3844">MT149+MT150+MT151+MT152+MT153</f>
        <v>0</v>
      </c>
      <c r="MU148" s="86">
        <f t="shared" si="3840"/>
        <v>0</v>
      </c>
      <c r="MV148" s="61">
        <f t="shared" si="3840"/>
        <v>0</v>
      </c>
      <c r="MW148" s="61">
        <f t="shared" si="3840"/>
        <v>0</v>
      </c>
      <c r="MX148" s="185">
        <f t="shared" ref="MX148" si="3845">MX149+MX150+MX151+MX152+MX153</f>
        <v>0</v>
      </c>
      <c r="MY148" s="86">
        <f t="shared" si="3840"/>
        <v>0</v>
      </c>
      <c r="MZ148" s="61">
        <f t="shared" si="3840"/>
        <v>0</v>
      </c>
      <c r="NA148" s="61">
        <f t="shared" si="3840"/>
        <v>0</v>
      </c>
      <c r="NB148" s="185">
        <f t="shared" ref="NB148" si="3846">NB149+NB150+NB151+NB152+NB153</f>
        <v>0</v>
      </c>
      <c r="NC148" s="86">
        <f t="shared" si="3840"/>
        <v>19000</v>
      </c>
      <c r="ND148" s="61">
        <f t="shared" si="3840"/>
        <v>22600</v>
      </c>
      <c r="NE148" s="61">
        <f t="shared" si="3840"/>
        <v>3674.1000000000004</v>
      </c>
      <c r="NF148" s="185">
        <f t="shared" ref="NF148" si="3847">NF149+NF150+NF151+NF152+NF153</f>
        <v>3674.1000000000004</v>
      </c>
      <c r="NG148" s="86">
        <f t="shared" si="3840"/>
        <v>0</v>
      </c>
      <c r="NH148" s="61">
        <f t="shared" si="3840"/>
        <v>0</v>
      </c>
      <c r="NI148" s="61">
        <f t="shared" si="3840"/>
        <v>240</v>
      </c>
      <c r="NJ148" s="185">
        <f t="shared" ref="NJ148" si="3848">NJ149+NJ150+NJ151+NJ152+NJ153</f>
        <v>240</v>
      </c>
      <c r="NK148" s="86">
        <f t="shared" si="3840"/>
        <v>0</v>
      </c>
      <c r="NL148" s="61">
        <f t="shared" si="3840"/>
        <v>0</v>
      </c>
      <c r="NM148" s="61">
        <f t="shared" si="3840"/>
        <v>0</v>
      </c>
      <c r="NN148" s="185">
        <f t="shared" ref="NN148" si="3849">NN149+NN150+NN151+NN152+NN153</f>
        <v>0</v>
      </c>
      <c r="NO148" s="86">
        <f t="shared" si="3840"/>
        <v>0</v>
      </c>
      <c r="NP148" s="61">
        <f t="shared" si="3840"/>
        <v>0</v>
      </c>
      <c r="NQ148" s="61">
        <f t="shared" si="3840"/>
        <v>0</v>
      </c>
      <c r="NR148" s="185">
        <f t="shared" ref="NR148" si="3850">NR149+NR150+NR151+NR152+NR153</f>
        <v>0</v>
      </c>
      <c r="NS148" s="86">
        <f t="shared" si="3840"/>
        <v>1000</v>
      </c>
      <c r="NT148" s="61">
        <f t="shared" si="3840"/>
        <v>1285</v>
      </c>
      <c r="NU148" s="61">
        <f t="shared" si="3840"/>
        <v>1445.6399999999999</v>
      </c>
      <c r="NV148" s="185">
        <f t="shared" ref="NV148" si="3851">NV149+NV150+NV151+NV152+NV153</f>
        <v>1445.6399999999999</v>
      </c>
      <c r="NW148" s="86">
        <f t="shared" si="3840"/>
        <v>0</v>
      </c>
      <c r="NX148" s="61">
        <f t="shared" si="3840"/>
        <v>0</v>
      </c>
      <c r="NY148" s="61">
        <f t="shared" si="3840"/>
        <v>747.91</v>
      </c>
      <c r="NZ148" s="185">
        <f t="shared" ref="NZ148" si="3852">NZ149+NZ150+NZ151+NZ152+NZ153</f>
        <v>-7.68</v>
      </c>
      <c r="OA148" s="86">
        <f t="shared" si="3840"/>
        <v>0</v>
      </c>
      <c r="OB148" s="61">
        <f t="shared" si="3840"/>
        <v>0</v>
      </c>
      <c r="OC148" s="61">
        <f t="shared" si="3840"/>
        <v>0</v>
      </c>
      <c r="OD148" s="61">
        <f t="shared" ref="OD148" si="3853">OD149+OD150+OD151+OD152+OD153</f>
        <v>0</v>
      </c>
      <c r="OE148" s="86">
        <f t="shared" si="3840"/>
        <v>0</v>
      </c>
      <c r="OF148" s="61">
        <f t="shared" si="3840"/>
        <v>0</v>
      </c>
      <c r="OG148" s="61">
        <f t="shared" si="3840"/>
        <v>0</v>
      </c>
      <c r="OH148" s="61">
        <f t="shared" ref="OH148" si="3854">OH149+OH150+OH151+OH152+OH153</f>
        <v>0</v>
      </c>
      <c r="OI148" s="86">
        <f t="shared" si="3840"/>
        <v>0</v>
      </c>
      <c r="OJ148" s="61">
        <f t="shared" si="3840"/>
        <v>0</v>
      </c>
      <c r="OK148" s="61">
        <f t="shared" si="3840"/>
        <v>0</v>
      </c>
      <c r="OL148" s="61">
        <f t="shared" ref="OL148" si="3855">OL149+OL150+OL151+OL152+OL153</f>
        <v>0</v>
      </c>
      <c r="OM148" s="86">
        <f t="shared" si="3840"/>
        <v>0</v>
      </c>
      <c r="ON148" s="61">
        <f t="shared" si="3840"/>
        <v>0</v>
      </c>
      <c r="OO148" s="61">
        <f t="shared" si="3840"/>
        <v>0</v>
      </c>
      <c r="OP148" s="61">
        <f t="shared" ref="OP148" si="3856">OP149+OP150+OP151+OP152+OP153</f>
        <v>0</v>
      </c>
      <c r="OQ148" s="197">
        <f t="shared" si="3840"/>
        <v>0</v>
      </c>
      <c r="OR148" s="61">
        <f t="shared" si="3840"/>
        <v>0</v>
      </c>
      <c r="OS148" s="61">
        <f t="shared" si="3840"/>
        <v>0</v>
      </c>
      <c r="OT148" s="61">
        <f t="shared" ref="OT148" si="3857">OT149+OT150+OT151+OT152+OT153</f>
        <v>0</v>
      </c>
      <c r="OU148" s="86">
        <f t="shared" si="3840"/>
        <v>0</v>
      </c>
      <c r="OV148" s="61">
        <f t="shared" si="3840"/>
        <v>0</v>
      </c>
      <c r="OW148" s="61">
        <f t="shared" si="3840"/>
        <v>0</v>
      </c>
      <c r="OX148" s="61">
        <f t="shared" ref="OX148" si="3858">OX149+OX150+OX151+OX152+OX153</f>
        <v>0</v>
      </c>
      <c r="OY148" s="197">
        <f t="shared" si="3840"/>
        <v>0</v>
      </c>
      <c r="OZ148" s="61">
        <f t="shared" si="3840"/>
        <v>0</v>
      </c>
      <c r="PA148" s="61">
        <f t="shared" si="3840"/>
        <v>0</v>
      </c>
      <c r="PB148" s="61">
        <f t="shared" ref="PB148" si="3859">PB149+PB150+PB151+PB152+PB153</f>
        <v>0</v>
      </c>
      <c r="PC148" s="86">
        <f t="shared" si="3840"/>
        <v>0</v>
      </c>
      <c r="PD148" s="61">
        <f t="shared" si="3840"/>
        <v>0</v>
      </c>
      <c r="PE148" s="61">
        <f t="shared" si="3840"/>
        <v>0</v>
      </c>
      <c r="PF148" s="61">
        <f t="shared" ref="PF148" si="3860">PF149+PF150+PF151+PF152+PF153</f>
        <v>0</v>
      </c>
      <c r="PG148" s="197">
        <f t="shared" si="3840"/>
        <v>0</v>
      </c>
      <c r="PH148" s="61">
        <f t="shared" si="3840"/>
        <v>0</v>
      </c>
      <c r="PI148" s="61">
        <f t="shared" si="3840"/>
        <v>0</v>
      </c>
      <c r="PJ148" s="61">
        <f t="shared" ref="PJ148" si="3861">PJ149+PJ150+PJ151+PJ152+PJ153</f>
        <v>0</v>
      </c>
      <c r="PK148" s="86">
        <f t="shared" si="3840"/>
        <v>0</v>
      </c>
      <c r="PL148" s="61">
        <f t="shared" si="3840"/>
        <v>0</v>
      </c>
      <c r="PM148" s="61">
        <f t="shared" si="3840"/>
        <v>0</v>
      </c>
      <c r="PN148" s="61">
        <f t="shared" ref="PN148" si="3862">PN149+PN150+PN151+PN152+PN153</f>
        <v>0</v>
      </c>
      <c r="PO148" s="197">
        <f t="shared" ref="PO148:SU148" si="3863">PO149+PO150+PO151+PO152+PO153</f>
        <v>0</v>
      </c>
      <c r="PP148" s="61">
        <f t="shared" si="3863"/>
        <v>0</v>
      </c>
      <c r="PQ148" s="61">
        <f t="shared" si="3863"/>
        <v>0</v>
      </c>
      <c r="PR148" s="61">
        <f t="shared" ref="PR148" si="3864">PR149+PR150+PR151+PR152+PR153</f>
        <v>0</v>
      </c>
      <c r="PS148" s="86">
        <f t="shared" si="3863"/>
        <v>100</v>
      </c>
      <c r="PT148" s="61">
        <f t="shared" si="3863"/>
        <v>0</v>
      </c>
      <c r="PU148" s="61">
        <f t="shared" si="3863"/>
        <v>0</v>
      </c>
      <c r="PV148" s="61">
        <f t="shared" ref="PV148" si="3865">PV149+PV150+PV151+PV152+PV153</f>
        <v>15.78</v>
      </c>
      <c r="PW148" s="197">
        <f t="shared" si="3863"/>
        <v>0</v>
      </c>
      <c r="PX148" s="61">
        <f t="shared" si="3863"/>
        <v>0</v>
      </c>
      <c r="PY148" s="61">
        <f t="shared" si="3863"/>
        <v>0</v>
      </c>
      <c r="PZ148" s="61">
        <f t="shared" ref="PZ148" si="3866">PZ149+PZ150+PZ151+PZ152+PZ153</f>
        <v>0</v>
      </c>
      <c r="QA148" s="86">
        <f t="shared" si="3863"/>
        <v>0</v>
      </c>
      <c r="QB148" s="61">
        <f t="shared" si="3863"/>
        <v>0</v>
      </c>
      <c r="QC148" s="61">
        <f t="shared" si="3863"/>
        <v>0</v>
      </c>
      <c r="QD148" s="61">
        <f t="shared" ref="QD148" si="3867">QD149+QD150+QD151+QD152+QD153</f>
        <v>0</v>
      </c>
      <c r="QE148" s="197">
        <f t="shared" si="3863"/>
        <v>0</v>
      </c>
      <c r="QF148" s="61">
        <f t="shared" si="3863"/>
        <v>0</v>
      </c>
      <c r="QG148" s="61">
        <f t="shared" si="3863"/>
        <v>0</v>
      </c>
      <c r="QH148" s="61">
        <f t="shared" ref="QH148" si="3868">QH149+QH150+QH151+QH152+QH153</f>
        <v>0</v>
      </c>
      <c r="QI148" s="86">
        <f t="shared" si="3863"/>
        <v>0</v>
      </c>
      <c r="QJ148" s="61">
        <f t="shared" si="3863"/>
        <v>0</v>
      </c>
      <c r="QK148" s="61">
        <f t="shared" si="3863"/>
        <v>0</v>
      </c>
      <c r="QL148" s="61">
        <f t="shared" ref="QL148" si="3869">QL149+QL150+QL151+QL152+QL153</f>
        <v>0</v>
      </c>
      <c r="QM148" s="197">
        <f t="shared" si="3863"/>
        <v>0</v>
      </c>
      <c r="QN148" s="61">
        <f t="shared" si="3863"/>
        <v>0</v>
      </c>
      <c r="QO148" s="61">
        <f t="shared" si="3863"/>
        <v>0</v>
      </c>
      <c r="QP148" s="61">
        <f t="shared" ref="QP148" si="3870">QP149+QP150+QP151+QP152+QP153</f>
        <v>0</v>
      </c>
      <c r="QQ148" s="197">
        <f t="shared" si="3863"/>
        <v>0</v>
      </c>
      <c r="QR148" s="61">
        <f t="shared" si="3863"/>
        <v>0</v>
      </c>
      <c r="QS148" s="61">
        <f t="shared" si="3863"/>
        <v>0</v>
      </c>
      <c r="QT148" s="61">
        <f t="shared" ref="QT148" si="3871">QT149+QT150+QT151+QT152+QT153</f>
        <v>0</v>
      </c>
      <c r="QU148" s="197">
        <f t="shared" si="3863"/>
        <v>0</v>
      </c>
      <c r="QV148" s="61">
        <f t="shared" si="3863"/>
        <v>0</v>
      </c>
      <c r="QW148" s="61">
        <f t="shared" si="3863"/>
        <v>0</v>
      </c>
      <c r="QX148" s="61">
        <f t="shared" ref="QX148" si="3872">QX149+QX150+QX151+QX152+QX153</f>
        <v>0</v>
      </c>
      <c r="QY148" s="197">
        <f t="shared" si="3863"/>
        <v>0</v>
      </c>
      <c r="QZ148" s="61">
        <f t="shared" si="3863"/>
        <v>0</v>
      </c>
      <c r="RA148" s="61">
        <f t="shared" si="3863"/>
        <v>0</v>
      </c>
      <c r="RB148" s="61">
        <f t="shared" ref="RB148" si="3873">RB149+RB150+RB151+RB152+RB153</f>
        <v>0</v>
      </c>
      <c r="RC148" s="86">
        <f t="shared" si="3863"/>
        <v>0</v>
      </c>
      <c r="RD148" s="61">
        <f t="shared" si="3863"/>
        <v>0</v>
      </c>
      <c r="RE148" s="61">
        <f t="shared" si="3863"/>
        <v>0</v>
      </c>
      <c r="RF148" s="61">
        <f t="shared" ref="RF148" si="3874">RF149+RF150+RF151+RF152+RF153</f>
        <v>0</v>
      </c>
      <c r="RG148" s="197">
        <f t="shared" si="3863"/>
        <v>0</v>
      </c>
      <c r="RH148" s="61">
        <f t="shared" si="3863"/>
        <v>0</v>
      </c>
      <c r="RI148" s="61">
        <f t="shared" si="3863"/>
        <v>0</v>
      </c>
      <c r="RJ148" s="61">
        <f t="shared" ref="RJ148" si="3875">RJ149+RJ150+RJ151+RJ152+RJ153</f>
        <v>0</v>
      </c>
      <c r="RK148" s="86">
        <f t="shared" si="3863"/>
        <v>120</v>
      </c>
      <c r="RL148" s="61">
        <f t="shared" si="3863"/>
        <v>120</v>
      </c>
      <c r="RM148" s="61">
        <f t="shared" si="3863"/>
        <v>82.03</v>
      </c>
      <c r="RN148" s="61">
        <f t="shared" ref="RN148" si="3876">RN149+RN150+RN151+RN152+RN153</f>
        <v>80.69</v>
      </c>
      <c r="RO148" s="197">
        <f t="shared" si="3863"/>
        <v>700</v>
      </c>
      <c r="RP148" s="61">
        <f t="shared" si="3863"/>
        <v>300</v>
      </c>
      <c r="RQ148" s="61">
        <f t="shared" si="3863"/>
        <v>295.25</v>
      </c>
      <c r="RR148" s="61">
        <f t="shared" ref="RR148" si="3877">RR149+RR150+RR151+RR152+RR153</f>
        <v>295.25</v>
      </c>
      <c r="RS148" s="197">
        <f t="shared" si="3863"/>
        <v>250</v>
      </c>
      <c r="RT148" s="61">
        <f t="shared" si="3863"/>
        <v>250</v>
      </c>
      <c r="RU148" s="61">
        <f t="shared" si="3863"/>
        <v>142.51</v>
      </c>
      <c r="RV148" s="61">
        <f t="shared" ref="RV148" si="3878">RV149+RV150+RV151+RV152+RV153</f>
        <v>142.51</v>
      </c>
      <c r="RW148" s="61">
        <f t="shared" si="3863"/>
        <v>100</v>
      </c>
      <c r="RX148" s="61">
        <f t="shared" si="3863"/>
        <v>100</v>
      </c>
      <c r="RY148" s="61">
        <f t="shared" si="3863"/>
        <v>0</v>
      </c>
      <c r="RZ148" s="61">
        <f t="shared" ref="RZ148" si="3879">RZ149+RZ150+RZ151+RZ152+RZ153</f>
        <v>95.66</v>
      </c>
      <c r="SA148" s="86">
        <f t="shared" si="3863"/>
        <v>0</v>
      </c>
      <c r="SB148" s="61">
        <f t="shared" si="3863"/>
        <v>0</v>
      </c>
      <c r="SC148" s="61">
        <f t="shared" si="3863"/>
        <v>0</v>
      </c>
      <c r="SD148" s="61">
        <f t="shared" ref="SD148" si="3880">SD149+SD150+SD151+SD152+SD153</f>
        <v>0</v>
      </c>
      <c r="SE148" s="197">
        <f t="shared" si="3863"/>
        <v>0</v>
      </c>
      <c r="SF148" s="61">
        <f t="shared" si="3863"/>
        <v>0</v>
      </c>
      <c r="SG148" s="61">
        <f t="shared" si="3863"/>
        <v>0</v>
      </c>
      <c r="SH148" s="61">
        <f t="shared" ref="SH148" si="3881">SH149+SH150+SH151+SH152+SH153</f>
        <v>0</v>
      </c>
      <c r="SI148" s="197">
        <f t="shared" si="3863"/>
        <v>0</v>
      </c>
      <c r="SJ148" s="61">
        <f t="shared" si="3863"/>
        <v>0</v>
      </c>
      <c r="SK148" s="61">
        <f t="shared" si="3863"/>
        <v>0</v>
      </c>
      <c r="SL148" s="61">
        <f t="shared" ref="SL148" si="3882">SL149+SL150+SL151+SL152+SL153</f>
        <v>0</v>
      </c>
      <c r="SM148" s="197">
        <f t="shared" si="3863"/>
        <v>0</v>
      </c>
      <c r="SN148" s="61">
        <f t="shared" si="3863"/>
        <v>0</v>
      </c>
      <c r="SO148" s="61">
        <f t="shared" si="3863"/>
        <v>0</v>
      </c>
      <c r="SP148" s="61">
        <f t="shared" ref="SP148" si="3883">SP149+SP150+SP151+SP152+SP153</f>
        <v>0</v>
      </c>
      <c r="SQ148" s="197">
        <f t="shared" si="3863"/>
        <v>0</v>
      </c>
      <c r="SR148" s="61">
        <f t="shared" si="3863"/>
        <v>0</v>
      </c>
      <c r="SS148" s="61">
        <f t="shared" si="3863"/>
        <v>0</v>
      </c>
      <c r="ST148" s="61">
        <f t="shared" ref="ST148" si="3884">ST149+ST150+ST151+ST152+ST153</f>
        <v>0</v>
      </c>
      <c r="SU148" s="197">
        <f t="shared" si="3863"/>
        <v>0</v>
      </c>
      <c r="SV148" s="61">
        <f t="shared" ref="SV148:TJ148" si="3885">SV149+SV150+SV151+SV152+SV153</f>
        <v>0</v>
      </c>
      <c r="SW148" s="61">
        <f t="shared" si="3885"/>
        <v>0</v>
      </c>
      <c r="SX148" s="61">
        <f t="shared" ref="SX148" si="3886">SX149+SX150+SX151+SX152+SX153</f>
        <v>0</v>
      </c>
      <c r="SY148" s="197">
        <f t="shared" si="3885"/>
        <v>0</v>
      </c>
      <c r="SZ148" s="61">
        <f t="shared" si="3885"/>
        <v>0</v>
      </c>
      <c r="TA148" s="61">
        <f t="shared" si="3885"/>
        <v>0</v>
      </c>
      <c r="TB148" s="197">
        <f t="shared" ref="TB148" si="3887">TB149+TB150+TB151+TB152+TB153</f>
        <v>0</v>
      </c>
      <c r="TC148" s="197">
        <f t="shared" si="3885"/>
        <v>0</v>
      </c>
      <c r="TD148" s="61">
        <f t="shared" si="3885"/>
        <v>0</v>
      </c>
      <c r="TE148" s="61">
        <f t="shared" si="3885"/>
        <v>0</v>
      </c>
      <c r="TF148" s="61">
        <f t="shared" ref="TF148" si="3888">TF149+TF150+TF151+TF152+TF153</f>
        <v>0</v>
      </c>
      <c r="TG148" s="197">
        <f t="shared" si="3885"/>
        <v>1000</v>
      </c>
      <c r="TH148" s="61">
        <f t="shared" si="3885"/>
        <v>1000</v>
      </c>
      <c r="TI148" s="61">
        <f t="shared" si="3885"/>
        <v>270.23</v>
      </c>
      <c r="TJ148" s="87">
        <f t="shared" si="3885"/>
        <v>281.42</v>
      </c>
      <c r="TK148" s="197">
        <f t="shared" ref="TK148:TR148" si="3889">TK149+TK150+TK151+TK152+TK153</f>
        <v>0</v>
      </c>
      <c r="TL148" s="61">
        <f t="shared" si="3889"/>
        <v>0</v>
      </c>
      <c r="TM148" s="61">
        <f t="shared" si="3889"/>
        <v>0</v>
      </c>
      <c r="TN148" s="87">
        <f t="shared" si="3889"/>
        <v>0</v>
      </c>
      <c r="TO148" s="197">
        <f t="shared" si="3889"/>
        <v>144030</v>
      </c>
      <c r="TP148" s="61">
        <f t="shared" si="3889"/>
        <v>0</v>
      </c>
      <c r="TQ148" s="61">
        <f t="shared" si="3889"/>
        <v>0</v>
      </c>
      <c r="TR148" s="87">
        <f t="shared" si="3889"/>
        <v>0</v>
      </c>
      <c r="TS148" s="278"/>
      <c r="TT148" s="278"/>
      <c r="TU148" s="278"/>
      <c r="TV148" s="278"/>
      <c r="TW148" s="278"/>
      <c r="TX148" s="278"/>
      <c r="TY148" s="278"/>
    </row>
    <row r="149" spans="1:546" outlineLevel="2" x14ac:dyDescent="0.2">
      <c r="A149" s="101" t="s">
        <v>524</v>
      </c>
      <c r="B149" s="102" t="s">
        <v>525</v>
      </c>
      <c r="C149" s="186">
        <f t="shared" ref="C149:C153" si="3890">G149+K149+O149+S149+W149+AA149+AE149+AI149+AM149+AQ149+AU149+AY149+BC149+BG149+BK149+BO149+BS149+BW149+CA149+CE149+CI149+CM149+CQ149+CU149+CY149+DC149+DG149+DK149+DO149+DS149+DW149+EA149+EE149+EI149+EM149+EQ149+EU149+EY149+FC149+FG149+FK149+FO149+FS149+FW149+GA149+GE149+GI149+GM149+GQ149+GU149+GY149+HC149+HG149+HK149+HO149+HS149+HW149+IA149+IE149+II149+IM149+IQ149+IU149+IY149+JC149+JG149+JK149+JO149+JS149+JW149+KA149+KE149+KI149+KM149+KQ149+KU149+KY149+LC149+LG149+LK149+LO149+LS149+LW149+MA149+ME149+MI149+MM149+MQ149+MU149+MY149+NC149+NG149+NK149+NO149+NS149+NW149+OA149+OE149+OI149+OM149+OQ149+OU149+OY149+PC149+PG149+PK149+PO149+PS149+PW149+QA149+QE149+QI149+QM149+QQ149+QU149+QY149+RC149+RG149+RK149+RO149+RS149+RW149+SA149+SE149+SI149+SM149+SQ149+SU149+SY149+TC149+TG149+TK149+TO149</f>
        <v>1000</v>
      </c>
      <c r="D149" s="186">
        <f t="shared" ref="D149:D153" si="3891">H149+L149+P149+T149+X149+AB149+AF149+AJ149+AN149+AR149+AV149+AZ149+BD149+BH149+BL149+BP149+BT149+BX149+CB149+CF149+CJ149+CN149+CR149+CV149+CZ149+DD149+DH149+DL149+DP149+DT149+DX149+EB149+EF149+EJ149+EN149+ER149+EV149+EZ149+FD149+FH149+FL149+FP149+FT149+FX149+GB149+GF149+GJ149+GN149+GR149+GV149+GZ149+HD149+HH149+HL149+HP149+HT149+HX149+IB149+IF149+IJ149+IN149+IR149+IV149+IZ149+JD149+JH149+JL149+JP149+JT149+JX149+KB149+KF149+KJ149+KN149+KR149+KV149+KZ149+LD149+LH149+LL149+LP149+LT149+LX149+MB149+MF149+MJ149+MN149+MR149+MV149+MZ149+ND149+NH149+NL149+NP149+NT149+NX149+OB149+OF149+OJ149+ON149+OR149+OV149+OZ149+PD149+PH149+PL149+PP149+PT149+PX149+QB149+QF149+QJ149+QN149+QR149+QV149+QZ149+RD149+RH149+RL149+RP149+RT149+RX149+SB149+SF149+SJ149+SN149+SR149+SV149+SZ149+TD149+TH149+TL149+TP149</f>
        <v>2000</v>
      </c>
      <c r="E149" s="186">
        <f t="shared" ref="E149:E153" si="3892">I149+M149+Q149+U149+Y149+AC149+AG149+AK149+AO149+AS149+AW149+BA149+BE149+BI149+BM149+BQ149+BU149+BY149+CC149+CG149+CK149+CO149+CS149+CW149+DA149+DE149+DI149+DM149+DQ149+DU149+DY149+EC149+EG149+EK149+EO149+ES149+EW149+FA149+FE149+FI149+FM149+FQ149+FU149+FY149+GC149+GG149+GK149+GO149+GS149+GW149+HA149+HE149+HI149+HM149+HQ149+HU149+HY149+IC149+IG149+IK149+IO149+IS149+IW149+JA149+JE149+JI149+JM149+JQ149+JU149+JY149+KC149+KG149+KK149+KO149+KS149+KW149+LA149+LE149+LI149+LM149+LQ149+LU149+LY149+MC149+MG149+MK149+MO149+MS149+MW149+NA149+NE149+NI149+NM149+NQ149+NU149+NY149+OC149+OG149+OK149+OO149+OS149+OW149+PA149+PE149+PI149+PM149+PQ149+PU149+PY149+QC149+QG149+QK149+QO149+QS149+QW149+RA149+RE149+RI149+RM149+RQ149+RU149+RY149+SC149+SG149+SK149+SO149+SS149+SW149+TA149+TE149+TI149+TM149+TQ149</f>
        <v>6307.54</v>
      </c>
      <c r="F149" s="186">
        <f t="shared" ref="F149:F153" si="3893">J149+N149+R149+V149+Z149+AD149+AH149+AL149+AP149+AT149+AX149+BB149+BF149+BJ149+BN149+BR149+BV149+BZ149+CD149+CH149+CL149+CP149+CT149+CX149+DB149+DF149+DJ149+DN149+DR149+DV149+DZ149+ED149+EH149+EL149+EP149+ET149+EX149+FB149+FF149+FJ149+FN149+FR149+FV149+FZ149+GD149+GH149+GL149+GP149+GT149+GX149+HB149+HF149+HJ149+HN149+HR149+HV149+HZ149+ID149+IH149+IL149+IP149+IT149+IX149+JB149+JF149+JJ149+JN149+JR149+JV149+JZ149+KD149+KH149+KL149+KP149+KT149+KX149+LB149+LF149+LJ149+LN149+LR149+LV149+LZ149+MD149+MH149+ML149+MP149+MT149+MX149+NB149+NF149+NJ149+NN149+NR149+NV149+NZ149+OD149+OH149+OL149+OP149+OT149+OX149+PB149+PF149+PJ149+PN149+PR149+PV149+PZ149+QD149+QH149+QL149+QP149+QT149+QX149+RB149+RF149+RJ149+RN149+RR149+RV149+RZ149+SD149+SH149+SL149+SP149+ST149+SX149+TB149+TF149+TJ149+TN149+TR149</f>
        <v>6297.9900000000007</v>
      </c>
      <c r="G149" s="88"/>
      <c r="H149" s="63"/>
      <c r="I149" s="63"/>
      <c r="J149" s="63"/>
      <c r="K149" s="88"/>
      <c r="L149" s="63"/>
      <c r="M149" s="63"/>
      <c r="N149" s="63"/>
      <c r="O149" s="88"/>
      <c r="P149" s="63"/>
      <c r="Q149" s="63"/>
      <c r="R149" s="63"/>
      <c r="S149" s="88"/>
      <c r="T149" s="63"/>
      <c r="U149" s="63"/>
      <c r="V149" s="63"/>
      <c r="W149" s="88"/>
      <c r="X149" s="63"/>
      <c r="Y149" s="63"/>
      <c r="Z149" s="63"/>
      <c r="AA149" s="88"/>
      <c r="AB149" s="63"/>
      <c r="AC149" s="63"/>
      <c r="AD149" s="63"/>
      <c r="AE149" s="88"/>
      <c r="AF149" s="63"/>
      <c r="AG149" s="63"/>
      <c r="AH149" s="63"/>
      <c r="AI149" s="88"/>
      <c r="AJ149" s="63"/>
      <c r="AK149" s="63"/>
      <c r="AL149" s="63"/>
      <c r="AM149" s="88"/>
      <c r="AN149" s="63"/>
      <c r="AO149" s="63"/>
      <c r="AP149" s="63"/>
      <c r="AQ149" s="88"/>
      <c r="AR149" s="63"/>
      <c r="AS149" s="63"/>
      <c r="AT149" s="63"/>
      <c r="AU149" s="88"/>
      <c r="AV149" s="63"/>
      <c r="AW149" s="63"/>
      <c r="AX149" s="63"/>
      <c r="AY149" s="88"/>
      <c r="AZ149" s="63"/>
      <c r="BA149" s="63"/>
      <c r="BB149" s="63"/>
      <c r="BC149" s="88"/>
      <c r="BD149" s="63"/>
      <c r="BE149" s="63"/>
      <c r="BF149" s="63"/>
      <c r="BG149" s="88"/>
      <c r="BH149" s="63"/>
      <c r="BI149" s="63"/>
      <c r="BJ149" s="63"/>
      <c r="BK149" s="88"/>
      <c r="BL149" s="63"/>
      <c r="BM149" s="63"/>
      <c r="BN149" s="63"/>
      <c r="BO149" s="88"/>
      <c r="BP149" s="63"/>
      <c r="BQ149" s="63"/>
      <c r="BR149" s="63"/>
      <c r="BS149" s="88"/>
      <c r="BT149" s="63"/>
      <c r="BU149" s="63"/>
      <c r="BV149" s="63"/>
      <c r="BW149" s="88"/>
      <c r="BX149" s="63"/>
      <c r="BY149" s="63"/>
      <c r="BZ149" s="63"/>
      <c r="CA149" s="88"/>
      <c r="CB149" s="63"/>
      <c r="CC149" s="63"/>
      <c r="CD149" s="63"/>
      <c r="CE149" s="88"/>
      <c r="CF149" s="63"/>
      <c r="CG149" s="63"/>
      <c r="CH149" s="63"/>
      <c r="CI149" s="88"/>
      <c r="CJ149" s="63"/>
      <c r="CK149" s="63"/>
      <c r="CL149" s="63"/>
      <c r="CM149" s="88"/>
      <c r="CN149" s="63"/>
      <c r="CO149" s="63"/>
      <c r="CP149" s="63"/>
      <c r="CQ149" s="88"/>
      <c r="CR149" s="63"/>
      <c r="CS149" s="63"/>
      <c r="CT149" s="63"/>
      <c r="CU149" s="88"/>
      <c r="CV149" s="63"/>
      <c r="CW149" s="63"/>
      <c r="CX149" s="63"/>
      <c r="CY149" s="88"/>
      <c r="CZ149" s="63"/>
      <c r="DA149" s="63"/>
      <c r="DB149" s="63"/>
      <c r="DC149" s="88"/>
      <c r="DD149" s="63"/>
      <c r="DE149" s="63"/>
      <c r="DF149" s="63"/>
      <c r="DG149" s="88"/>
      <c r="DH149" s="63"/>
      <c r="DI149" s="63"/>
      <c r="DJ149" s="63"/>
      <c r="DK149" s="88"/>
      <c r="DL149" s="63"/>
      <c r="DM149" s="63"/>
      <c r="DN149" s="63"/>
      <c r="DO149" s="88"/>
      <c r="DP149" s="63"/>
      <c r="DQ149" s="63"/>
      <c r="DR149" s="63"/>
      <c r="DS149" s="88"/>
      <c r="DT149" s="63"/>
      <c r="DU149" s="63"/>
      <c r="DV149" s="63"/>
      <c r="DW149" s="88"/>
      <c r="DX149" s="63"/>
      <c r="DY149" s="63"/>
      <c r="DZ149" s="63"/>
      <c r="EA149" s="88"/>
      <c r="EB149" s="63"/>
      <c r="EC149" s="63"/>
      <c r="ED149" s="63"/>
      <c r="EE149" s="88"/>
      <c r="EF149" s="63"/>
      <c r="EG149" s="63"/>
      <c r="EH149" s="63"/>
      <c r="EI149" s="88"/>
      <c r="EJ149" s="63"/>
      <c r="EK149" s="63"/>
      <c r="EL149" s="63"/>
      <c r="EM149" s="88"/>
      <c r="EN149" s="63"/>
      <c r="EO149" s="63"/>
      <c r="EP149" s="63"/>
      <c r="EQ149" s="88"/>
      <c r="ER149" s="63"/>
      <c r="ES149" s="63"/>
      <c r="ET149" s="63"/>
      <c r="EU149" s="88"/>
      <c r="EV149" s="63"/>
      <c r="EW149" s="63"/>
      <c r="EX149" s="63"/>
      <c r="EY149" s="88"/>
      <c r="EZ149" s="63"/>
      <c r="FA149" s="63"/>
      <c r="FB149" s="63"/>
      <c r="FC149" s="88"/>
      <c r="FD149" s="63"/>
      <c r="FE149" s="63"/>
      <c r="FF149" s="63"/>
      <c r="FG149" s="88"/>
      <c r="FH149" s="63"/>
      <c r="FI149" s="63"/>
      <c r="FJ149" s="63"/>
      <c r="FK149" s="88"/>
      <c r="FL149" s="63"/>
      <c r="FM149" s="63"/>
      <c r="FN149" s="63"/>
      <c r="FO149" s="88"/>
      <c r="FP149" s="63"/>
      <c r="FQ149" s="63"/>
      <c r="FR149" s="63"/>
      <c r="FS149" s="198"/>
      <c r="FT149" s="63"/>
      <c r="FU149" s="63"/>
      <c r="FV149" s="187"/>
      <c r="FW149" s="88"/>
      <c r="FX149" s="63"/>
      <c r="FY149" s="63"/>
      <c r="FZ149" s="187"/>
      <c r="GA149" s="88"/>
      <c r="GB149" s="63"/>
      <c r="GC149" s="63"/>
      <c r="GD149" s="187"/>
      <c r="GE149" s="88"/>
      <c r="GF149" s="63"/>
      <c r="GG149" s="63"/>
      <c r="GH149" s="187"/>
      <c r="GI149" s="117"/>
      <c r="GJ149" s="63">
        <v>2000</v>
      </c>
      <c r="GK149" s="63">
        <v>2356.2399999999998</v>
      </c>
      <c r="GL149" s="187">
        <v>2356.2399999999998</v>
      </c>
      <c r="GM149" s="88"/>
      <c r="GN149" s="63"/>
      <c r="GO149" s="63"/>
      <c r="GP149" s="63"/>
      <c r="GQ149" s="88"/>
      <c r="GR149" s="63"/>
      <c r="GS149" s="63"/>
      <c r="GT149" s="63"/>
      <c r="GU149" s="88"/>
      <c r="GV149" s="63"/>
      <c r="GW149" s="63"/>
      <c r="GX149" s="63"/>
      <c r="GY149" s="88"/>
      <c r="GZ149" s="63"/>
      <c r="HA149" s="63"/>
      <c r="HB149" s="63"/>
      <c r="HC149" s="88"/>
      <c r="HD149" s="63"/>
      <c r="HE149" s="63"/>
      <c r="HF149" s="63"/>
      <c r="HG149" s="88"/>
      <c r="HH149" s="63"/>
      <c r="HI149" s="63"/>
      <c r="HJ149" s="63"/>
      <c r="HK149" s="88"/>
      <c r="HL149" s="63"/>
      <c r="HM149" s="63"/>
      <c r="HN149" s="63"/>
      <c r="HO149" s="88"/>
      <c r="HP149" s="63"/>
      <c r="HQ149" s="63"/>
      <c r="HR149" s="63"/>
      <c r="HS149" s="88">
        <v>500</v>
      </c>
      <c r="HT149" s="63"/>
      <c r="HU149" s="63">
        <v>442.98</v>
      </c>
      <c r="HV149" s="63">
        <v>442.98</v>
      </c>
      <c r="HW149" s="88"/>
      <c r="HX149" s="63"/>
      <c r="HY149" s="63"/>
      <c r="HZ149" s="63"/>
      <c r="IA149" s="88"/>
      <c r="IB149" s="63"/>
      <c r="IC149" s="63">
        <v>808.04</v>
      </c>
      <c r="ID149" s="63">
        <v>798.49</v>
      </c>
      <c r="IE149" s="88"/>
      <c r="IF149" s="63"/>
      <c r="IG149" s="63"/>
      <c r="IH149" s="63"/>
      <c r="II149" s="88">
        <v>250</v>
      </c>
      <c r="IJ149" s="63"/>
      <c r="IK149" s="63">
        <v>23.1</v>
      </c>
      <c r="IL149" s="63">
        <v>23.1</v>
      </c>
      <c r="IM149" s="88">
        <v>250</v>
      </c>
      <c r="IN149" s="63"/>
      <c r="IO149" s="63">
        <v>100.42</v>
      </c>
      <c r="IP149" s="63">
        <v>100.42</v>
      </c>
      <c r="IQ149" s="88"/>
      <c r="IR149" s="63"/>
      <c r="IS149" s="63"/>
      <c r="IT149" s="63"/>
      <c r="IU149" s="88"/>
      <c r="IV149" s="63"/>
      <c r="IW149" s="63"/>
      <c r="IX149" s="63"/>
      <c r="IY149" s="88"/>
      <c r="IZ149" s="63"/>
      <c r="JA149" s="63"/>
      <c r="JB149" s="63"/>
      <c r="JC149" s="88"/>
      <c r="JD149" s="63"/>
      <c r="JE149" s="63"/>
      <c r="JF149" s="63"/>
      <c r="JG149" s="88"/>
      <c r="JH149" s="63"/>
      <c r="JI149" s="63"/>
      <c r="JJ149" s="63"/>
      <c r="JK149" s="88"/>
      <c r="JL149" s="63"/>
      <c r="JM149" s="63"/>
      <c r="JN149" s="63"/>
      <c r="JO149" s="88"/>
      <c r="JP149" s="63"/>
      <c r="JQ149" s="63"/>
      <c r="JR149" s="63"/>
      <c r="JS149" s="88"/>
      <c r="JT149" s="63"/>
      <c r="JU149" s="63"/>
      <c r="JV149" s="63"/>
      <c r="JW149" s="63"/>
      <c r="JX149" s="63"/>
      <c r="JY149" s="63">
        <v>1128.96</v>
      </c>
      <c r="JZ149" s="63">
        <v>1128.96</v>
      </c>
      <c r="KA149" s="88"/>
      <c r="KB149" s="63"/>
      <c r="KC149" s="63"/>
      <c r="KD149" s="187"/>
      <c r="KE149" s="88"/>
      <c r="KF149" s="63"/>
      <c r="KG149" s="63"/>
      <c r="KH149" s="187"/>
      <c r="KI149" s="88"/>
      <c r="KJ149" s="63"/>
      <c r="KK149" s="63"/>
      <c r="KL149" s="187"/>
      <c r="KM149" s="88"/>
      <c r="KN149" s="63"/>
      <c r="KO149" s="63"/>
      <c r="KP149" s="187"/>
      <c r="KQ149" s="88"/>
      <c r="KR149" s="63"/>
      <c r="KS149" s="63"/>
      <c r="KT149" s="187"/>
      <c r="KU149" s="88"/>
      <c r="KV149" s="63"/>
      <c r="KW149" s="63"/>
      <c r="KX149" s="187"/>
      <c r="KY149" s="88"/>
      <c r="KZ149" s="63"/>
      <c r="LA149" s="63"/>
      <c r="LB149" s="187"/>
      <c r="LC149" s="88"/>
      <c r="LD149" s="63"/>
      <c r="LE149" s="63"/>
      <c r="LF149" s="187"/>
      <c r="LG149" s="88"/>
      <c r="LH149" s="63"/>
      <c r="LI149" s="63"/>
      <c r="LJ149" s="187"/>
      <c r="LK149" s="88"/>
      <c r="LL149" s="63"/>
      <c r="LM149" s="63"/>
      <c r="LN149" s="187"/>
      <c r="LO149" s="88"/>
      <c r="LP149" s="63"/>
      <c r="LQ149" s="63"/>
      <c r="LR149" s="187"/>
      <c r="LS149" s="88"/>
      <c r="LT149" s="63"/>
      <c r="LU149" s="63"/>
      <c r="LV149" s="187"/>
      <c r="LW149" s="88"/>
      <c r="LX149" s="63"/>
      <c r="LY149" s="63"/>
      <c r="LZ149" s="187"/>
      <c r="MA149" s="88"/>
      <c r="MB149" s="63"/>
      <c r="MC149" s="63"/>
      <c r="MD149" s="187"/>
      <c r="ME149" s="88"/>
      <c r="MF149" s="63"/>
      <c r="MG149" s="63"/>
      <c r="MH149" s="187"/>
      <c r="MI149" s="88"/>
      <c r="MJ149" s="63"/>
      <c r="MK149" s="63"/>
      <c r="ML149" s="187"/>
      <c r="MM149" s="88"/>
      <c r="MN149" s="63"/>
      <c r="MO149" s="63">
        <v>1447.8</v>
      </c>
      <c r="MP149" s="187">
        <v>1447.8</v>
      </c>
      <c r="MQ149" s="88"/>
      <c r="MR149" s="63"/>
      <c r="MS149" s="63"/>
      <c r="MT149" s="187"/>
      <c r="MU149" s="88"/>
      <c r="MV149" s="63"/>
      <c r="MW149" s="63"/>
      <c r="MX149" s="187"/>
      <c r="MY149" s="88"/>
      <c r="MZ149" s="63"/>
      <c r="NA149" s="63"/>
      <c r="NB149" s="187"/>
      <c r="NC149" s="88"/>
      <c r="ND149" s="63"/>
      <c r="NE149" s="63"/>
      <c r="NF149" s="187"/>
      <c r="NG149" s="88"/>
      <c r="NH149" s="63"/>
      <c r="NI149" s="63"/>
      <c r="NJ149" s="187"/>
      <c r="NK149" s="88"/>
      <c r="NL149" s="63"/>
      <c r="NM149" s="63"/>
      <c r="NN149" s="187"/>
      <c r="NO149" s="88"/>
      <c r="NP149" s="63"/>
      <c r="NQ149" s="63"/>
      <c r="NR149" s="187"/>
      <c r="NS149" s="88"/>
      <c r="NT149" s="63"/>
      <c r="NU149" s="63"/>
      <c r="NV149" s="187"/>
      <c r="NW149" s="88"/>
      <c r="NX149" s="63"/>
      <c r="NY149" s="63"/>
      <c r="NZ149" s="187"/>
      <c r="OA149" s="88"/>
      <c r="OB149" s="63"/>
      <c r="OC149" s="63"/>
      <c r="OD149" s="63"/>
      <c r="OE149" s="88"/>
      <c r="OF149" s="63"/>
      <c r="OG149" s="63"/>
      <c r="OH149" s="63"/>
      <c r="OI149" s="88"/>
      <c r="OJ149" s="63"/>
      <c r="OK149" s="63"/>
      <c r="OL149" s="63"/>
      <c r="OM149" s="88"/>
      <c r="ON149" s="63"/>
      <c r="OO149" s="63"/>
      <c r="OP149" s="63"/>
      <c r="OQ149" s="198"/>
      <c r="OR149" s="63"/>
      <c r="OS149" s="63"/>
      <c r="OT149" s="63"/>
      <c r="OU149" s="88"/>
      <c r="OV149" s="63"/>
      <c r="OW149" s="63"/>
      <c r="OX149" s="63"/>
      <c r="OY149" s="198"/>
      <c r="OZ149" s="63"/>
      <c r="PA149" s="63"/>
      <c r="PB149" s="63"/>
      <c r="PC149" s="88"/>
      <c r="PD149" s="63"/>
      <c r="PE149" s="63"/>
      <c r="PF149" s="63"/>
      <c r="PG149" s="198"/>
      <c r="PH149" s="63"/>
      <c r="PI149" s="63"/>
      <c r="PJ149" s="63"/>
      <c r="PK149" s="88"/>
      <c r="PL149" s="63"/>
      <c r="PM149" s="63"/>
      <c r="PN149" s="63"/>
      <c r="PO149" s="198"/>
      <c r="PP149" s="63"/>
      <c r="PQ149" s="63"/>
      <c r="PR149" s="63"/>
      <c r="PS149" s="88"/>
      <c r="PT149" s="63"/>
      <c r="PU149" s="63"/>
      <c r="PV149" s="63"/>
      <c r="PW149" s="198"/>
      <c r="PX149" s="63"/>
      <c r="PY149" s="63"/>
      <c r="PZ149" s="63"/>
      <c r="QA149" s="88"/>
      <c r="QB149" s="63"/>
      <c r="QC149" s="63"/>
      <c r="QD149" s="63"/>
      <c r="QE149" s="198"/>
      <c r="QF149" s="63"/>
      <c r="QG149" s="63"/>
      <c r="QH149" s="63"/>
      <c r="QI149" s="88"/>
      <c r="QJ149" s="63"/>
      <c r="QK149" s="63"/>
      <c r="QL149" s="63"/>
      <c r="QM149" s="198"/>
      <c r="QN149" s="63"/>
      <c r="QO149" s="63"/>
      <c r="QP149" s="63"/>
      <c r="QQ149" s="198"/>
      <c r="QR149" s="63"/>
      <c r="QS149" s="63"/>
      <c r="QT149" s="63"/>
      <c r="QU149" s="198"/>
      <c r="QV149" s="63"/>
      <c r="QW149" s="63"/>
      <c r="QX149" s="63"/>
      <c r="QY149" s="198"/>
      <c r="QZ149" s="63"/>
      <c r="RA149" s="63"/>
      <c r="RB149" s="63"/>
      <c r="RC149" s="88"/>
      <c r="RD149" s="63"/>
      <c r="RE149" s="63"/>
      <c r="RF149" s="63"/>
      <c r="RG149" s="198"/>
      <c r="RH149" s="63"/>
      <c r="RI149" s="63"/>
      <c r="RJ149" s="63"/>
      <c r="RK149" s="88"/>
      <c r="RL149" s="63"/>
      <c r="RM149" s="63"/>
      <c r="RN149" s="63"/>
      <c r="RO149" s="198"/>
      <c r="RP149" s="63"/>
      <c r="RQ149" s="63"/>
      <c r="RR149" s="63"/>
      <c r="RS149" s="198"/>
      <c r="RT149" s="63"/>
      <c r="RU149" s="63"/>
      <c r="RV149" s="63"/>
      <c r="RW149" s="63"/>
      <c r="RX149" s="63"/>
      <c r="RY149" s="63"/>
      <c r="RZ149" s="63"/>
      <c r="SA149" s="88"/>
      <c r="SB149" s="63"/>
      <c r="SC149" s="63"/>
      <c r="SD149" s="63"/>
      <c r="SE149" s="198"/>
      <c r="SF149" s="63"/>
      <c r="SG149" s="63"/>
      <c r="SH149" s="63"/>
      <c r="SI149" s="198"/>
      <c r="SJ149" s="63"/>
      <c r="SK149" s="63"/>
      <c r="SL149" s="63"/>
      <c r="SM149" s="198"/>
      <c r="SN149" s="63"/>
      <c r="SO149" s="63"/>
      <c r="SP149" s="63"/>
      <c r="SQ149" s="198"/>
      <c r="SR149" s="63"/>
      <c r="SS149" s="63"/>
      <c r="ST149" s="63"/>
      <c r="SU149" s="198"/>
      <c r="SV149" s="63"/>
      <c r="SW149" s="63"/>
      <c r="SX149" s="63"/>
      <c r="SY149" s="198"/>
      <c r="SZ149" s="63"/>
      <c r="TA149" s="63"/>
      <c r="TB149" s="198"/>
      <c r="TC149" s="198"/>
      <c r="TD149" s="63"/>
      <c r="TE149" s="63"/>
      <c r="TF149" s="63"/>
      <c r="TG149" s="198"/>
      <c r="TH149" s="63"/>
      <c r="TI149" s="63"/>
      <c r="TJ149" s="89"/>
      <c r="TK149" s="198"/>
      <c r="TL149" s="63"/>
      <c r="TM149" s="63"/>
      <c r="TN149" s="89"/>
      <c r="TO149" s="198"/>
      <c r="TP149" s="63"/>
      <c r="TQ149" s="63"/>
      <c r="TR149" s="89"/>
      <c r="TS149" s="267"/>
      <c r="TT149" s="267"/>
      <c r="TU149" s="267"/>
      <c r="TV149" s="267"/>
      <c r="TW149" s="267"/>
      <c r="TX149" s="267"/>
      <c r="TY149" s="267"/>
      <c r="TZ149" s="240"/>
    </row>
    <row r="150" spans="1:546" outlineLevel="2" x14ac:dyDescent="0.2">
      <c r="A150" s="101" t="s">
        <v>526</v>
      </c>
      <c r="B150" s="102" t="s">
        <v>527</v>
      </c>
      <c r="C150" s="186">
        <f t="shared" si="3890"/>
        <v>291171</v>
      </c>
      <c r="D150" s="186">
        <f t="shared" si="3891"/>
        <v>293472</v>
      </c>
      <c r="E150" s="186">
        <f t="shared" si="3892"/>
        <v>160056.41</v>
      </c>
      <c r="F150" s="186">
        <f t="shared" si="3893"/>
        <v>163313.45000000001</v>
      </c>
      <c r="G150" s="88"/>
      <c r="H150" s="63"/>
      <c r="I150" s="63"/>
      <c r="J150" s="63"/>
      <c r="K150" s="88">
        <v>2000</v>
      </c>
      <c r="L150" s="63">
        <v>1750</v>
      </c>
      <c r="M150" s="63">
        <v>-1781.24</v>
      </c>
      <c r="N150" s="63">
        <v>-1661.24</v>
      </c>
      <c r="O150" s="88"/>
      <c r="P150" s="63"/>
      <c r="Q150" s="63"/>
      <c r="R150" s="63"/>
      <c r="S150" s="88"/>
      <c r="T150" s="63"/>
      <c r="U150" s="63"/>
      <c r="V150" s="63"/>
      <c r="W150" s="88">
        <v>7500</v>
      </c>
      <c r="X150" s="63"/>
      <c r="Y150" s="63">
        <v>12659.78</v>
      </c>
      <c r="Z150" s="63">
        <v>5239.78</v>
      </c>
      <c r="AA150" s="88"/>
      <c r="AB150" s="63"/>
      <c r="AC150" s="63"/>
      <c r="AD150" s="63"/>
      <c r="AE150" s="88"/>
      <c r="AF150" s="63"/>
      <c r="AG150" s="63"/>
      <c r="AH150" s="63"/>
      <c r="AI150" s="88"/>
      <c r="AJ150" s="63">
        <v>80</v>
      </c>
      <c r="AK150" s="63"/>
      <c r="AL150" s="63"/>
      <c r="AM150" s="88"/>
      <c r="AN150" s="63"/>
      <c r="AO150" s="63"/>
      <c r="AP150" s="63"/>
      <c r="AQ150" s="88"/>
      <c r="AR150" s="63"/>
      <c r="AS150" s="63"/>
      <c r="AT150" s="63"/>
      <c r="AU150" s="88"/>
      <c r="AV150" s="63"/>
      <c r="AW150" s="63"/>
      <c r="AX150" s="63"/>
      <c r="AY150" s="88"/>
      <c r="AZ150" s="63"/>
      <c r="BA150" s="63"/>
      <c r="BB150" s="63"/>
      <c r="BC150" s="88"/>
      <c r="BD150" s="63"/>
      <c r="BE150" s="63"/>
      <c r="BF150" s="63"/>
      <c r="BG150" s="88"/>
      <c r="BH150" s="63"/>
      <c r="BI150" s="63"/>
      <c r="BJ150" s="63"/>
      <c r="BK150" s="88"/>
      <c r="BL150" s="63"/>
      <c r="BM150" s="63"/>
      <c r="BN150" s="63"/>
      <c r="BO150" s="88"/>
      <c r="BP150" s="63"/>
      <c r="BQ150" s="63"/>
      <c r="BR150" s="63"/>
      <c r="BS150" s="88"/>
      <c r="BT150" s="63"/>
      <c r="BU150" s="63"/>
      <c r="BV150" s="63"/>
      <c r="BW150" s="88"/>
      <c r="BX150" s="63"/>
      <c r="BY150" s="63"/>
      <c r="BZ150" s="63"/>
      <c r="CA150" s="88"/>
      <c r="CB150" s="63"/>
      <c r="CC150" s="63"/>
      <c r="CD150" s="63"/>
      <c r="CE150" s="88"/>
      <c r="CF150" s="63"/>
      <c r="CG150" s="63"/>
      <c r="CH150" s="63"/>
      <c r="CI150" s="88"/>
      <c r="CJ150" s="63"/>
      <c r="CK150" s="63">
        <v>55</v>
      </c>
      <c r="CL150" s="63">
        <v>55</v>
      </c>
      <c r="CM150" s="88"/>
      <c r="CN150" s="63"/>
      <c r="CO150" s="63"/>
      <c r="CP150" s="63"/>
      <c r="CQ150" s="88"/>
      <c r="CR150" s="63"/>
      <c r="CS150" s="63"/>
      <c r="CT150" s="63"/>
      <c r="CU150" s="88"/>
      <c r="CV150" s="63"/>
      <c r="CW150" s="63"/>
      <c r="CX150" s="63"/>
      <c r="CY150" s="88"/>
      <c r="CZ150" s="63"/>
      <c r="DA150" s="63"/>
      <c r="DB150" s="63"/>
      <c r="DC150" s="88"/>
      <c r="DD150" s="63"/>
      <c r="DE150" s="63"/>
      <c r="DF150" s="63"/>
      <c r="DG150" s="88"/>
      <c r="DH150" s="63"/>
      <c r="DI150" s="63"/>
      <c r="DJ150" s="63"/>
      <c r="DK150" s="88"/>
      <c r="DL150" s="63"/>
      <c r="DM150" s="63"/>
      <c r="DN150" s="63"/>
      <c r="DO150" s="88"/>
      <c r="DP150" s="63"/>
      <c r="DQ150" s="63"/>
      <c r="DR150" s="63"/>
      <c r="DS150" s="88"/>
      <c r="DT150" s="63"/>
      <c r="DU150" s="63"/>
      <c r="DV150" s="63"/>
      <c r="DW150" s="88"/>
      <c r="DX150" s="63"/>
      <c r="DY150" s="63"/>
      <c r="DZ150" s="63"/>
      <c r="EA150" s="88"/>
      <c r="EB150" s="63"/>
      <c r="EC150" s="63"/>
      <c r="ED150" s="63"/>
      <c r="EE150" s="88"/>
      <c r="EF150" s="63"/>
      <c r="EG150" s="63"/>
      <c r="EH150" s="63"/>
      <c r="EI150" s="88"/>
      <c r="EJ150" s="63"/>
      <c r="EK150" s="63"/>
      <c r="EL150" s="63"/>
      <c r="EM150" s="88"/>
      <c r="EN150" s="63"/>
      <c r="EO150" s="63"/>
      <c r="EP150" s="63"/>
      <c r="EQ150" s="88"/>
      <c r="ER150" s="63"/>
      <c r="ES150" s="63"/>
      <c r="ET150" s="63"/>
      <c r="EU150" s="88"/>
      <c r="EV150" s="63"/>
      <c r="EW150" s="63"/>
      <c r="EX150" s="63"/>
      <c r="EY150" s="88"/>
      <c r="EZ150" s="63"/>
      <c r="FA150" s="63"/>
      <c r="FB150" s="63"/>
      <c r="FC150" s="88"/>
      <c r="FD150" s="63"/>
      <c r="FE150" s="63"/>
      <c r="FF150" s="63"/>
      <c r="FG150" s="88"/>
      <c r="FH150" s="63"/>
      <c r="FI150" s="63"/>
      <c r="FJ150" s="63"/>
      <c r="FK150" s="88"/>
      <c r="FL150" s="63"/>
      <c r="FM150" s="63"/>
      <c r="FN150" s="63"/>
      <c r="FO150" s="88"/>
      <c r="FP150" s="63"/>
      <c r="FQ150" s="63"/>
      <c r="FR150" s="63"/>
      <c r="FS150" s="198">
        <v>7000</v>
      </c>
      <c r="FT150" s="63">
        <v>8560</v>
      </c>
      <c r="FU150" s="63">
        <v>4268.9799999999996</v>
      </c>
      <c r="FV150" s="187">
        <v>4268.9799999999996</v>
      </c>
      <c r="FW150" s="88"/>
      <c r="FX150" s="63"/>
      <c r="FY150" s="63">
        <v>13.71</v>
      </c>
      <c r="FZ150" s="187">
        <v>13.71</v>
      </c>
      <c r="GA150" s="88"/>
      <c r="GB150" s="63"/>
      <c r="GC150" s="63"/>
      <c r="GD150" s="187"/>
      <c r="GE150" s="88"/>
      <c r="GF150" s="63"/>
      <c r="GG150" s="63"/>
      <c r="GH150" s="187"/>
      <c r="GI150" s="117">
        <v>9990</v>
      </c>
      <c r="GJ150" s="63">
        <v>143517</v>
      </c>
      <c r="GK150" s="63">
        <v>33011.379999999997</v>
      </c>
      <c r="GL150" s="187">
        <f>33542.31+80</f>
        <v>33622.31</v>
      </c>
      <c r="GM150" s="88"/>
      <c r="GN150" s="63"/>
      <c r="GO150" s="63"/>
      <c r="GP150" s="63"/>
      <c r="GQ150" s="88">
        <v>4000</v>
      </c>
      <c r="GR150" s="63">
        <v>11450</v>
      </c>
      <c r="GS150" s="63">
        <v>2399.04</v>
      </c>
      <c r="GT150" s="63">
        <v>2399.04</v>
      </c>
      <c r="GU150" s="88"/>
      <c r="GV150" s="63"/>
      <c r="GW150" s="63">
        <v>4.75</v>
      </c>
      <c r="GX150" s="63">
        <v>4.75</v>
      </c>
      <c r="GY150" s="88">
        <v>200</v>
      </c>
      <c r="GZ150" s="63">
        <v>150</v>
      </c>
      <c r="HA150" s="63">
        <v>27.81</v>
      </c>
      <c r="HB150" s="63">
        <v>80.260000000000005</v>
      </c>
      <c r="HC150" s="88">
        <v>600</v>
      </c>
      <c r="HD150" s="63">
        <v>650</v>
      </c>
      <c r="HE150" s="63">
        <v>212.71</v>
      </c>
      <c r="HF150" s="63">
        <v>212.71</v>
      </c>
      <c r="HG150" s="88">
        <v>300</v>
      </c>
      <c r="HH150" s="63">
        <v>300</v>
      </c>
      <c r="HI150" s="63">
        <v>16</v>
      </c>
      <c r="HJ150" s="63">
        <v>16</v>
      </c>
      <c r="HK150" s="88">
        <v>450</v>
      </c>
      <c r="HL150" s="63">
        <v>1200</v>
      </c>
      <c r="HM150" s="63">
        <v>371.08</v>
      </c>
      <c r="HN150" s="63">
        <v>639.5</v>
      </c>
      <c r="HO150" s="88">
        <v>600</v>
      </c>
      <c r="HP150" s="63">
        <v>1000</v>
      </c>
      <c r="HQ150" s="63">
        <v>563.71</v>
      </c>
      <c r="HR150" s="63">
        <v>733.04</v>
      </c>
      <c r="HS150" s="88">
        <v>50016</v>
      </c>
      <c r="HT150" s="63">
        <v>39850</v>
      </c>
      <c r="HU150" s="63">
        <v>53163.49</v>
      </c>
      <c r="HV150" s="63">
        <v>58423.69</v>
      </c>
      <c r="HW150" s="88">
        <v>150</v>
      </c>
      <c r="HX150" s="63">
        <v>450</v>
      </c>
      <c r="HY150" s="63">
        <v>114.5</v>
      </c>
      <c r="HZ150" s="63">
        <v>114.5</v>
      </c>
      <c r="IA150" s="88">
        <v>700</v>
      </c>
      <c r="IB150" s="63">
        <v>700</v>
      </c>
      <c r="IC150" s="63">
        <v>3.3</v>
      </c>
      <c r="ID150" s="63">
        <v>3.3</v>
      </c>
      <c r="IE150" s="88">
        <v>15035</v>
      </c>
      <c r="IF150" s="63">
        <v>5205</v>
      </c>
      <c r="IG150" s="63">
        <v>5453.67</v>
      </c>
      <c r="IH150" s="63">
        <v>5653.67</v>
      </c>
      <c r="II150" s="88">
        <v>1800</v>
      </c>
      <c r="IJ150" s="63">
        <v>5300</v>
      </c>
      <c r="IK150" s="63">
        <v>5289.28</v>
      </c>
      <c r="IL150" s="63">
        <v>5570.99</v>
      </c>
      <c r="IM150" s="88">
        <v>18030</v>
      </c>
      <c r="IN150" s="63">
        <v>20600</v>
      </c>
      <c r="IO150" s="63">
        <v>10463.790000000001</v>
      </c>
      <c r="IP150" s="63">
        <v>14079.88</v>
      </c>
      <c r="IQ150" s="88"/>
      <c r="IR150" s="63"/>
      <c r="IS150" s="63"/>
      <c r="IT150" s="63"/>
      <c r="IU150" s="88">
        <v>100</v>
      </c>
      <c r="IV150" s="63"/>
      <c r="IW150" s="63">
        <v>66</v>
      </c>
      <c r="IX150" s="63">
        <v>66</v>
      </c>
      <c r="IY150" s="88"/>
      <c r="IZ150" s="63"/>
      <c r="JA150" s="63"/>
      <c r="JB150" s="63"/>
      <c r="JC150" s="88"/>
      <c r="JD150" s="63"/>
      <c r="JE150" s="63"/>
      <c r="JF150" s="63"/>
      <c r="JG150" s="88"/>
      <c r="JH150" s="63"/>
      <c r="JI150" s="63"/>
      <c r="JJ150" s="63"/>
      <c r="JK150" s="88"/>
      <c r="JL150" s="63"/>
      <c r="JM150" s="63"/>
      <c r="JN150" s="63"/>
      <c r="JO150" s="88"/>
      <c r="JP150" s="63"/>
      <c r="JQ150" s="63"/>
      <c r="JR150" s="63"/>
      <c r="JS150" s="88"/>
      <c r="JT150" s="63"/>
      <c r="JU150" s="63"/>
      <c r="JV150" s="63"/>
      <c r="JW150" s="63">
        <v>5000</v>
      </c>
      <c r="JX150" s="63">
        <v>20550</v>
      </c>
      <c r="JY150" s="63">
        <v>21740.75</v>
      </c>
      <c r="JZ150" s="63">
        <v>21740.75</v>
      </c>
      <c r="KA150" s="88">
        <v>500</v>
      </c>
      <c r="KB150" s="63">
        <v>400</v>
      </c>
      <c r="KC150" s="63">
        <v>285.93</v>
      </c>
      <c r="KD150" s="187">
        <v>285.93</v>
      </c>
      <c r="KE150" s="88">
        <v>200</v>
      </c>
      <c r="KF150" s="63">
        <v>200</v>
      </c>
      <c r="KG150" s="63">
        <v>102.15</v>
      </c>
      <c r="KH150" s="187">
        <v>102.15</v>
      </c>
      <c r="KI150" s="88"/>
      <c r="KJ150" s="63"/>
      <c r="KK150" s="63"/>
      <c r="KL150" s="187"/>
      <c r="KM150" s="88">
        <v>200</v>
      </c>
      <c r="KN150" s="63"/>
      <c r="KO150" s="63"/>
      <c r="KP150" s="187"/>
      <c r="KQ150" s="88">
        <v>3000</v>
      </c>
      <c r="KR150" s="63"/>
      <c r="KS150" s="63"/>
      <c r="KT150" s="187"/>
      <c r="KU150" s="88"/>
      <c r="KV150" s="63"/>
      <c r="KW150" s="63"/>
      <c r="KX150" s="187"/>
      <c r="KY150" s="88"/>
      <c r="KZ150" s="63"/>
      <c r="LA150" s="63"/>
      <c r="LB150" s="187"/>
      <c r="LC150" s="88"/>
      <c r="LD150" s="63"/>
      <c r="LE150" s="63"/>
      <c r="LF150" s="187"/>
      <c r="LG150" s="88">
        <v>1000</v>
      </c>
      <c r="LH150" s="63">
        <v>940</v>
      </c>
      <c r="LI150" s="63">
        <v>917.92</v>
      </c>
      <c r="LJ150" s="187">
        <v>917.92</v>
      </c>
      <c r="LK150" s="88"/>
      <c r="LL150" s="63"/>
      <c r="LM150" s="63"/>
      <c r="LN150" s="187"/>
      <c r="LO150" s="88">
        <v>2500</v>
      </c>
      <c r="LP150" s="63"/>
      <c r="LQ150" s="63">
        <v>796.36</v>
      </c>
      <c r="LR150" s="187">
        <v>796.36</v>
      </c>
      <c r="LS150" s="88"/>
      <c r="LT150" s="63"/>
      <c r="LU150" s="63"/>
      <c r="LV150" s="187"/>
      <c r="LW150" s="88">
        <v>2000</v>
      </c>
      <c r="LX150" s="63">
        <v>5000</v>
      </c>
      <c r="LY150" s="63">
        <v>2591.44</v>
      </c>
      <c r="LZ150" s="187">
        <v>2653.06</v>
      </c>
      <c r="MA150" s="88"/>
      <c r="MB150" s="63"/>
      <c r="MC150" s="63"/>
      <c r="MD150" s="187"/>
      <c r="ME150" s="88">
        <v>8000</v>
      </c>
      <c r="MF150" s="63">
        <v>18000</v>
      </c>
      <c r="MG150" s="63">
        <v>2863.38</v>
      </c>
      <c r="MH150" s="187">
        <v>2778.38</v>
      </c>
      <c r="MI150" s="88"/>
      <c r="MJ150" s="63"/>
      <c r="MK150" s="63"/>
      <c r="ML150" s="187"/>
      <c r="MM150" s="88"/>
      <c r="MN150" s="63">
        <v>3500</v>
      </c>
      <c r="MO150" s="63"/>
      <c r="MP150" s="187"/>
      <c r="MQ150" s="88"/>
      <c r="MR150" s="63"/>
      <c r="MS150" s="63"/>
      <c r="MT150" s="187"/>
      <c r="MU150" s="88"/>
      <c r="MV150" s="63"/>
      <c r="MW150" s="63"/>
      <c r="MX150" s="187"/>
      <c r="MY150" s="88"/>
      <c r="MZ150" s="63"/>
      <c r="NA150" s="63"/>
      <c r="NB150" s="187"/>
      <c r="NC150" s="88">
        <f>3000+1400</f>
        <v>4400</v>
      </c>
      <c r="ND150" s="63">
        <v>3000</v>
      </c>
      <c r="NE150" s="63">
        <v>2437.58</v>
      </c>
      <c r="NF150" s="187">
        <v>2437.58</v>
      </c>
      <c r="NG150" s="88"/>
      <c r="NH150" s="63"/>
      <c r="NI150" s="63">
        <v>240</v>
      </c>
      <c r="NJ150" s="187">
        <v>240</v>
      </c>
      <c r="NK150" s="88"/>
      <c r="NL150" s="63"/>
      <c r="NM150" s="63"/>
      <c r="NN150" s="187"/>
      <c r="NO150" s="88"/>
      <c r="NP150" s="63"/>
      <c r="NQ150" s="63"/>
      <c r="NR150" s="187"/>
      <c r="NS150" s="88">
        <v>600</v>
      </c>
      <c r="NT150" s="63">
        <v>350</v>
      </c>
      <c r="NU150" s="63">
        <v>914.14</v>
      </c>
      <c r="NV150" s="187">
        <f>774.14+140</f>
        <v>914.14</v>
      </c>
      <c r="NW150" s="88"/>
      <c r="NX150" s="63"/>
      <c r="NY150" s="63"/>
      <c r="NZ150" s="187"/>
      <c r="OA150" s="88"/>
      <c r="OB150" s="63"/>
      <c r="OC150" s="63"/>
      <c r="OD150" s="63"/>
      <c r="OE150" s="88"/>
      <c r="OF150" s="63"/>
      <c r="OG150" s="63"/>
      <c r="OH150" s="63"/>
      <c r="OI150" s="88"/>
      <c r="OJ150" s="63"/>
      <c r="OK150" s="63"/>
      <c r="OL150" s="63"/>
      <c r="OM150" s="88"/>
      <c r="ON150" s="63"/>
      <c r="OO150" s="63"/>
      <c r="OP150" s="63"/>
      <c r="OQ150" s="198"/>
      <c r="OR150" s="63"/>
      <c r="OS150" s="63"/>
      <c r="OT150" s="63"/>
      <c r="OU150" s="88"/>
      <c r="OV150" s="63"/>
      <c r="OW150" s="63"/>
      <c r="OX150" s="63"/>
      <c r="OY150" s="198"/>
      <c r="OZ150" s="63"/>
      <c r="PA150" s="63"/>
      <c r="PB150" s="63"/>
      <c r="PC150" s="88"/>
      <c r="PD150" s="63"/>
      <c r="PE150" s="63"/>
      <c r="PF150" s="63"/>
      <c r="PG150" s="198"/>
      <c r="PH150" s="63"/>
      <c r="PI150" s="63"/>
      <c r="PJ150" s="63"/>
      <c r="PK150" s="88"/>
      <c r="PL150" s="63"/>
      <c r="PM150" s="63"/>
      <c r="PN150" s="63"/>
      <c r="PO150" s="198"/>
      <c r="PP150" s="63"/>
      <c r="PQ150" s="63"/>
      <c r="PR150" s="63"/>
      <c r="PS150" s="88">
        <v>100</v>
      </c>
      <c r="PT150" s="63"/>
      <c r="PU150" s="63"/>
      <c r="PV150" s="63">
        <v>15.78</v>
      </c>
      <c r="PW150" s="198"/>
      <c r="PX150" s="63"/>
      <c r="PY150" s="63"/>
      <c r="PZ150" s="63"/>
      <c r="QA150" s="88"/>
      <c r="QB150" s="63"/>
      <c r="QC150" s="63"/>
      <c r="QD150" s="63"/>
      <c r="QE150" s="198"/>
      <c r="QF150" s="63"/>
      <c r="QG150" s="63"/>
      <c r="QH150" s="63"/>
      <c r="QI150" s="88"/>
      <c r="QJ150" s="63"/>
      <c r="QK150" s="63"/>
      <c r="QL150" s="63"/>
      <c r="QM150" s="198"/>
      <c r="QN150" s="63"/>
      <c r="QO150" s="63"/>
      <c r="QP150" s="63"/>
      <c r="QQ150" s="198"/>
      <c r="QR150" s="63"/>
      <c r="QS150" s="63"/>
      <c r="QT150" s="63"/>
      <c r="QU150" s="198"/>
      <c r="QV150" s="63"/>
      <c r="QW150" s="63"/>
      <c r="QX150" s="63"/>
      <c r="QY150" s="198"/>
      <c r="QZ150" s="63"/>
      <c r="RA150" s="63"/>
      <c r="RB150" s="63"/>
      <c r="RC150" s="88"/>
      <c r="RD150" s="63"/>
      <c r="RE150" s="63"/>
      <c r="RF150" s="63"/>
      <c r="RG150" s="198"/>
      <c r="RH150" s="63"/>
      <c r="RI150" s="63"/>
      <c r="RJ150" s="63"/>
      <c r="RK150" s="88">
        <v>120</v>
      </c>
      <c r="RL150" s="63">
        <v>120</v>
      </c>
      <c r="RM150" s="63">
        <v>82.03</v>
      </c>
      <c r="RN150" s="63">
        <v>80.69</v>
      </c>
      <c r="RO150" s="198">
        <v>700</v>
      </c>
      <c r="RP150" s="63">
        <v>300</v>
      </c>
      <c r="RQ150" s="63">
        <v>295.25</v>
      </c>
      <c r="RR150" s="63">
        <v>295.25</v>
      </c>
      <c r="RS150" s="198">
        <v>250</v>
      </c>
      <c r="RT150" s="63">
        <v>250</v>
      </c>
      <c r="RU150" s="63">
        <v>142.51</v>
      </c>
      <c r="RV150" s="63">
        <v>142.51</v>
      </c>
      <c r="RW150" s="63">
        <v>100</v>
      </c>
      <c r="RX150" s="63">
        <v>100</v>
      </c>
      <c r="RY150" s="63"/>
      <c r="RZ150" s="63">
        <v>95.66</v>
      </c>
      <c r="SA150" s="88"/>
      <c r="SB150" s="63"/>
      <c r="SC150" s="63"/>
      <c r="SD150" s="63"/>
      <c r="SE150" s="198"/>
      <c r="SF150" s="63"/>
      <c r="SG150" s="63"/>
      <c r="SH150" s="63"/>
      <c r="SI150" s="198"/>
      <c r="SJ150" s="63"/>
      <c r="SK150" s="63"/>
      <c r="SL150" s="63"/>
      <c r="SM150" s="198"/>
      <c r="SN150" s="63"/>
      <c r="SO150" s="63"/>
      <c r="SP150" s="63"/>
      <c r="SQ150" s="198"/>
      <c r="SR150" s="63"/>
      <c r="SS150" s="63"/>
      <c r="ST150" s="63"/>
      <c r="SU150" s="198"/>
      <c r="SV150" s="63"/>
      <c r="SW150" s="63"/>
      <c r="SX150" s="63"/>
      <c r="SY150" s="198"/>
      <c r="SZ150" s="63"/>
      <c r="TA150" s="63"/>
      <c r="TB150" s="198"/>
      <c r="TC150" s="198"/>
      <c r="TD150" s="63"/>
      <c r="TE150" s="63"/>
      <c r="TF150" s="63"/>
      <c r="TG150" s="198"/>
      <c r="TH150" s="63"/>
      <c r="TI150" s="63">
        <v>270.23</v>
      </c>
      <c r="TJ150" s="89">
        <v>281.42</v>
      </c>
      <c r="TK150" s="198"/>
      <c r="TL150" s="63"/>
      <c r="TM150" s="63"/>
      <c r="TN150" s="89"/>
      <c r="TO150" s="198">
        <f>44030+100000</f>
        <v>144030</v>
      </c>
      <c r="TP150" s="63"/>
      <c r="TQ150" s="63"/>
      <c r="TR150" s="89"/>
      <c r="TS150" s="267"/>
      <c r="TT150" s="267"/>
      <c r="TU150" s="267"/>
      <c r="TV150" s="267"/>
      <c r="TW150" s="267"/>
      <c r="TX150" s="267"/>
      <c r="TY150" s="267"/>
    </row>
    <row r="151" spans="1:546" outlineLevel="2" x14ac:dyDescent="0.2">
      <c r="A151" s="101" t="s">
        <v>528</v>
      </c>
      <c r="B151" s="102" t="s">
        <v>529</v>
      </c>
      <c r="C151" s="186">
        <f t="shared" si="3890"/>
        <v>7450</v>
      </c>
      <c r="D151" s="186">
        <f t="shared" si="3891"/>
        <v>0</v>
      </c>
      <c r="E151" s="186">
        <f t="shared" si="3892"/>
        <v>10992.17</v>
      </c>
      <c r="F151" s="186">
        <f t="shared" si="3893"/>
        <v>10992.17</v>
      </c>
      <c r="G151" s="88"/>
      <c r="H151" s="63"/>
      <c r="I151" s="63"/>
      <c r="J151" s="63"/>
      <c r="K151" s="88"/>
      <c r="L151" s="63"/>
      <c r="M151" s="63"/>
      <c r="N151" s="63"/>
      <c r="O151" s="88"/>
      <c r="P151" s="63"/>
      <c r="Q151" s="63"/>
      <c r="R151" s="63"/>
      <c r="S151" s="88"/>
      <c r="T151" s="63"/>
      <c r="U151" s="63"/>
      <c r="V151" s="63"/>
      <c r="W151" s="88"/>
      <c r="X151" s="63"/>
      <c r="Y151" s="63"/>
      <c r="Z151" s="63"/>
      <c r="AA151" s="88"/>
      <c r="AB151" s="63"/>
      <c r="AC151" s="63"/>
      <c r="AD151" s="63"/>
      <c r="AE151" s="88"/>
      <c r="AF151" s="63"/>
      <c r="AG151" s="63"/>
      <c r="AH151" s="63"/>
      <c r="AI151" s="88"/>
      <c r="AJ151" s="63"/>
      <c r="AK151" s="63"/>
      <c r="AL151" s="63"/>
      <c r="AM151" s="88"/>
      <c r="AN151" s="63"/>
      <c r="AO151" s="63"/>
      <c r="AP151" s="63"/>
      <c r="AQ151" s="88"/>
      <c r="AR151" s="63"/>
      <c r="AS151" s="63"/>
      <c r="AT151" s="63"/>
      <c r="AU151" s="88"/>
      <c r="AV151" s="63"/>
      <c r="AW151" s="63"/>
      <c r="AX151" s="63"/>
      <c r="AY151" s="88"/>
      <c r="AZ151" s="63"/>
      <c r="BA151" s="63"/>
      <c r="BB151" s="63"/>
      <c r="BC151" s="88"/>
      <c r="BD151" s="63"/>
      <c r="BE151" s="63"/>
      <c r="BF151" s="63"/>
      <c r="BG151" s="88"/>
      <c r="BH151" s="63"/>
      <c r="BI151" s="63"/>
      <c r="BJ151" s="63"/>
      <c r="BK151" s="88"/>
      <c r="BL151" s="63"/>
      <c r="BM151" s="63"/>
      <c r="BN151" s="63"/>
      <c r="BO151" s="88"/>
      <c r="BP151" s="63"/>
      <c r="BQ151" s="63"/>
      <c r="BR151" s="63"/>
      <c r="BS151" s="88"/>
      <c r="BT151" s="63"/>
      <c r="BU151" s="63"/>
      <c r="BV151" s="63"/>
      <c r="BW151" s="88"/>
      <c r="BX151" s="63"/>
      <c r="BY151" s="63"/>
      <c r="BZ151" s="63"/>
      <c r="CA151" s="88"/>
      <c r="CB151" s="63"/>
      <c r="CC151" s="63"/>
      <c r="CD151" s="63"/>
      <c r="CE151" s="88"/>
      <c r="CF151" s="63"/>
      <c r="CG151" s="63"/>
      <c r="CH151" s="63"/>
      <c r="CI151" s="88"/>
      <c r="CJ151" s="63"/>
      <c r="CK151" s="63"/>
      <c r="CL151" s="63"/>
      <c r="CM151" s="88"/>
      <c r="CN151" s="63"/>
      <c r="CO151" s="63"/>
      <c r="CP151" s="63"/>
      <c r="CQ151" s="88"/>
      <c r="CR151" s="63"/>
      <c r="CS151" s="63"/>
      <c r="CT151" s="63"/>
      <c r="CU151" s="88"/>
      <c r="CV151" s="63"/>
      <c r="CW151" s="63"/>
      <c r="CX151" s="63"/>
      <c r="CY151" s="88"/>
      <c r="CZ151" s="63"/>
      <c r="DA151" s="63"/>
      <c r="DB151" s="63"/>
      <c r="DC151" s="88"/>
      <c r="DD151" s="63"/>
      <c r="DE151" s="63"/>
      <c r="DF151" s="63"/>
      <c r="DG151" s="88"/>
      <c r="DH151" s="63"/>
      <c r="DI151" s="63"/>
      <c r="DJ151" s="63"/>
      <c r="DK151" s="88"/>
      <c r="DL151" s="63"/>
      <c r="DM151" s="63"/>
      <c r="DN151" s="63"/>
      <c r="DO151" s="88"/>
      <c r="DP151" s="63"/>
      <c r="DQ151" s="63"/>
      <c r="DR151" s="63"/>
      <c r="DS151" s="88"/>
      <c r="DT151" s="63"/>
      <c r="DU151" s="63"/>
      <c r="DV151" s="63"/>
      <c r="DW151" s="88"/>
      <c r="DX151" s="63"/>
      <c r="DY151" s="63"/>
      <c r="DZ151" s="63"/>
      <c r="EA151" s="88"/>
      <c r="EB151" s="63"/>
      <c r="EC151" s="63"/>
      <c r="ED151" s="63"/>
      <c r="EE151" s="88"/>
      <c r="EF151" s="63"/>
      <c r="EG151" s="63"/>
      <c r="EH151" s="63"/>
      <c r="EI151" s="88"/>
      <c r="EJ151" s="63"/>
      <c r="EK151" s="63"/>
      <c r="EL151" s="63"/>
      <c r="EM151" s="88"/>
      <c r="EN151" s="63"/>
      <c r="EO151" s="63"/>
      <c r="EP151" s="63"/>
      <c r="EQ151" s="88"/>
      <c r="ER151" s="63"/>
      <c r="ES151" s="63"/>
      <c r="ET151" s="63"/>
      <c r="EU151" s="88"/>
      <c r="EV151" s="63"/>
      <c r="EW151" s="63"/>
      <c r="EX151" s="63"/>
      <c r="EY151" s="88"/>
      <c r="EZ151" s="63"/>
      <c r="FA151" s="63"/>
      <c r="FB151" s="63"/>
      <c r="FC151" s="88"/>
      <c r="FD151" s="63"/>
      <c r="FE151" s="63"/>
      <c r="FF151" s="63"/>
      <c r="FG151" s="88"/>
      <c r="FH151" s="63"/>
      <c r="FI151" s="63"/>
      <c r="FJ151" s="63"/>
      <c r="FK151" s="88"/>
      <c r="FL151" s="63"/>
      <c r="FM151" s="63"/>
      <c r="FN151" s="63"/>
      <c r="FO151" s="88"/>
      <c r="FP151" s="63"/>
      <c r="FQ151" s="63"/>
      <c r="FR151" s="63"/>
      <c r="FS151" s="198"/>
      <c r="FT151" s="63"/>
      <c r="FU151" s="63"/>
      <c r="FV151" s="187"/>
      <c r="FW151" s="88"/>
      <c r="FX151" s="63"/>
      <c r="FY151" s="63"/>
      <c r="FZ151" s="187"/>
      <c r="GA151" s="88"/>
      <c r="GB151" s="63"/>
      <c r="GC151" s="63"/>
      <c r="GD151" s="187"/>
      <c r="GE151" s="88"/>
      <c r="GF151" s="63"/>
      <c r="GG151" s="63"/>
      <c r="GH151" s="187"/>
      <c r="GI151" s="117"/>
      <c r="GJ151" s="63"/>
      <c r="GK151" s="63"/>
      <c r="GL151" s="187"/>
      <c r="GM151" s="88"/>
      <c r="GN151" s="63"/>
      <c r="GO151" s="63"/>
      <c r="GP151" s="63"/>
      <c r="GQ151" s="88"/>
      <c r="GR151" s="63"/>
      <c r="GS151" s="63">
        <v>3044.21</v>
      </c>
      <c r="GT151" s="63">
        <v>3044.21</v>
      </c>
      <c r="GU151" s="88"/>
      <c r="GV151" s="63"/>
      <c r="GW151" s="63"/>
      <c r="GX151" s="63"/>
      <c r="GY151" s="88"/>
      <c r="GZ151" s="63"/>
      <c r="HA151" s="63"/>
      <c r="HB151" s="63"/>
      <c r="HC151" s="88"/>
      <c r="HD151" s="63"/>
      <c r="HE151" s="63"/>
      <c r="HF151" s="63"/>
      <c r="HG151" s="88"/>
      <c r="HH151" s="63"/>
      <c r="HI151" s="63"/>
      <c r="HJ151" s="63"/>
      <c r="HK151" s="88"/>
      <c r="HL151" s="63"/>
      <c r="HM151" s="63"/>
      <c r="HN151" s="63"/>
      <c r="HO151" s="88"/>
      <c r="HP151" s="63"/>
      <c r="HQ151" s="63"/>
      <c r="HR151" s="63"/>
      <c r="HS151" s="88">
        <f>9000-2000</f>
        <v>7000</v>
      </c>
      <c r="HT151" s="63"/>
      <c r="HU151" s="63">
        <v>7414.37</v>
      </c>
      <c r="HV151" s="63">
        <v>7414.37</v>
      </c>
      <c r="HW151" s="88"/>
      <c r="HX151" s="63"/>
      <c r="HY151" s="63">
        <v>28.79</v>
      </c>
      <c r="HZ151" s="63">
        <v>28.79</v>
      </c>
      <c r="IA151" s="88"/>
      <c r="IB151" s="63"/>
      <c r="IC151" s="63"/>
      <c r="ID151" s="63"/>
      <c r="IE151" s="88"/>
      <c r="IF151" s="63"/>
      <c r="IG151" s="63"/>
      <c r="IH151" s="63"/>
      <c r="II151" s="88">
        <v>300</v>
      </c>
      <c r="IJ151" s="63"/>
      <c r="IK151" s="63">
        <v>50</v>
      </c>
      <c r="IL151" s="63">
        <v>50</v>
      </c>
      <c r="IM151" s="88">
        <v>150</v>
      </c>
      <c r="IN151" s="63"/>
      <c r="IO151" s="63">
        <v>100</v>
      </c>
      <c r="IP151" s="63">
        <v>100</v>
      </c>
      <c r="IQ151" s="88"/>
      <c r="IR151" s="63"/>
      <c r="IS151" s="63"/>
      <c r="IT151" s="63"/>
      <c r="IU151" s="88"/>
      <c r="IV151" s="63"/>
      <c r="IW151" s="63"/>
      <c r="IX151" s="63"/>
      <c r="IY151" s="88"/>
      <c r="IZ151" s="63"/>
      <c r="JA151" s="63"/>
      <c r="JB151" s="63"/>
      <c r="JC151" s="88"/>
      <c r="JD151" s="63"/>
      <c r="JE151" s="63"/>
      <c r="JF151" s="63"/>
      <c r="JG151" s="88"/>
      <c r="JH151" s="63"/>
      <c r="JI151" s="63"/>
      <c r="JJ151" s="63"/>
      <c r="JK151" s="88"/>
      <c r="JL151" s="63"/>
      <c r="JM151" s="63"/>
      <c r="JN151" s="63"/>
      <c r="JO151" s="88"/>
      <c r="JP151" s="63"/>
      <c r="JQ151" s="63"/>
      <c r="JR151" s="63"/>
      <c r="JS151" s="88"/>
      <c r="JT151" s="63"/>
      <c r="JU151" s="63"/>
      <c r="JV151" s="63"/>
      <c r="JW151" s="63"/>
      <c r="JX151" s="63"/>
      <c r="JY151" s="63"/>
      <c r="JZ151" s="63"/>
      <c r="KA151" s="88"/>
      <c r="KB151" s="63"/>
      <c r="KC151" s="63"/>
      <c r="KD151" s="187"/>
      <c r="KE151" s="88"/>
      <c r="KF151" s="63"/>
      <c r="KG151" s="63"/>
      <c r="KH151" s="187"/>
      <c r="KI151" s="88"/>
      <c r="KJ151" s="63"/>
      <c r="KK151" s="63"/>
      <c r="KL151" s="187"/>
      <c r="KM151" s="88"/>
      <c r="KN151" s="63"/>
      <c r="KO151" s="63"/>
      <c r="KP151" s="187"/>
      <c r="KQ151" s="88"/>
      <c r="KR151" s="63"/>
      <c r="KS151" s="63"/>
      <c r="KT151" s="187"/>
      <c r="KU151" s="88"/>
      <c r="KV151" s="63"/>
      <c r="KW151" s="63"/>
      <c r="KX151" s="187"/>
      <c r="KY151" s="88"/>
      <c r="KZ151" s="63"/>
      <c r="LA151" s="63"/>
      <c r="LB151" s="187"/>
      <c r="LC151" s="88"/>
      <c r="LD151" s="63"/>
      <c r="LE151" s="63"/>
      <c r="LF151" s="187"/>
      <c r="LG151" s="88"/>
      <c r="LH151" s="63"/>
      <c r="LI151" s="63">
        <v>125</v>
      </c>
      <c r="LJ151" s="187">
        <v>125</v>
      </c>
      <c r="LK151" s="88"/>
      <c r="LL151" s="63"/>
      <c r="LM151" s="63"/>
      <c r="LN151" s="187"/>
      <c r="LO151" s="88"/>
      <c r="LP151" s="63"/>
      <c r="LQ151" s="63"/>
      <c r="LR151" s="187"/>
      <c r="LS151" s="88"/>
      <c r="LT151" s="63"/>
      <c r="LU151" s="63"/>
      <c r="LV151" s="187"/>
      <c r="LW151" s="88"/>
      <c r="LX151" s="63"/>
      <c r="LY151" s="63"/>
      <c r="LZ151" s="187"/>
      <c r="MA151" s="88"/>
      <c r="MB151" s="63"/>
      <c r="MC151" s="63"/>
      <c r="MD151" s="187"/>
      <c r="ME151" s="88"/>
      <c r="MF151" s="63"/>
      <c r="MG151" s="63"/>
      <c r="MH151" s="187"/>
      <c r="MI151" s="88"/>
      <c r="MJ151" s="63"/>
      <c r="MK151" s="63"/>
      <c r="ML151" s="187"/>
      <c r="MM151" s="88"/>
      <c r="MN151" s="63"/>
      <c r="MO151" s="63"/>
      <c r="MP151" s="187"/>
      <c r="MQ151" s="88"/>
      <c r="MR151" s="63"/>
      <c r="MS151" s="63"/>
      <c r="MT151" s="187"/>
      <c r="MU151" s="88"/>
      <c r="MV151" s="63"/>
      <c r="MW151" s="63"/>
      <c r="MX151" s="187"/>
      <c r="MY151" s="88"/>
      <c r="MZ151" s="63"/>
      <c r="NA151" s="63"/>
      <c r="NB151" s="187"/>
      <c r="NC151" s="88"/>
      <c r="ND151" s="63"/>
      <c r="NE151" s="63">
        <v>229.8</v>
      </c>
      <c r="NF151" s="187">
        <v>229.8</v>
      </c>
      <c r="NG151" s="88"/>
      <c r="NH151" s="63"/>
      <c r="NI151" s="63"/>
      <c r="NJ151" s="187"/>
      <c r="NK151" s="88"/>
      <c r="NL151" s="63"/>
      <c r="NM151" s="63"/>
      <c r="NN151" s="187"/>
      <c r="NO151" s="88"/>
      <c r="NP151" s="63"/>
      <c r="NQ151" s="63"/>
      <c r="NR151" s="187"/>
      <c r="NS151" s="88"/>
      <c r="NT151" s="63"/>
      <c r="NU151" s="63"/>
      <c r="NV151" s="187"/>
      <c r="NW151" s="88"/>
      <c r="NX151" s="63"/>
      <c r="NY151" s="63"/>
      <c r="NZ151" s="187"/>
      <c r="OA151" s="88"/>
      <c r="OB151" s="63"/>
      <c r="OC151" s="63"/>
      <c r="OD151" s="63"/>
      <c r="OE151" s="88"/>
      <c r="OF151" s="63"/>
      <c r="OG151" s="63"/>
      <c r="OH151" s="63"/>
      <c r="OI151" s="88"/>
      <c r="OJ151" s="63"/>
      <c r="OK151" s="63"/>
      <c r="OL151" s="63"/>
      <c r="OM151" s="88"/>
      <c r="ON151" s="63"/>
      <c r="OO151" s="63"/>
      <c r="OP151" s="63"/>
      <c r="OQ151" s="198"/>
      <c r="OR151" s="63"/>
      <c r="OS151" s="63"/>
      <c r="OT151" s="63"/>
      <c r="OU151" s="88"/>
      <c r="OV151" s="63"/>
      <c r="OW151" s="63"/>
      <c r="OX151" s="63"/>
      <c r="OY151" s="198"/>
      <c r="OZ151" s="63"/>
      <c r="PA151" s="63"/>
      <c r="PB151" s="63"/>
      <c r="PC151" s="88"/>
      <c r="PD151" s="63"/>
      <c r="PE151" s="63"/>
      <c r="PF151" s="63"/>
      <c r="PG151" s="198"/>
      <c r="PH151" s="63"/>
      <c r="PI151" s="63"/>
      <c r="PJ151" s="63"/>
      <c r="PK151" s="88"/>
      <c r="PL151" s="63"/>
      <c r="PM151" s="63"/>
      <c r="PN151" s="63"/>
      <c r="PO151" s="198"/>
      <c r="PP151" s="63"/>
      <c r="PQ151" s="63"/>
      <c r="PR151" s="63"/>
      <c r="PS151" s="88"/>
      <c r="PT151" s="63"/>
      <c r="PU151" s="63"/>
      <c r="PV151" s="63"/>
      <c r="PW151" s="198"/>
      <c r="PX151" s="63"/>
      <c r="PY151" s="63"/>
      <c r="PZ151" s="63"/>
      <c r="QA151" s="88"/>
      <c r="QB151" s="63"/>
      <c r="QC151" s="63"/>
      <c r="QD151" s="63"/>
      <c r="QE151" s="198"/>
      <c r="QF151" s="63"/>
      <c r="QG151" s="63"/>
      <c r="QH151" s="63"/>
      <c r="QI151" s="88"/>
      <c r="QJ151" s="63"/>
      <c r="QK151" s="63"/>
      <c r="QL151" s="63"/>
      <c r="QM151" s="198"/>
      <c r="QN151" s="63"/>
      <c r="QO151" s="63"/>
      <c r="QP151" s="63"/>
      <c r="QQ151" s="198"/>
      <c r="QR151" s="63"/>
      <c r="QS151" s="63"/>
      <c r="QT151" s="63"/>
      <c r="QU151" s="198"/>
      <c r="QV151" s="63"/>
      <c r="QW151" s="63"/>
      <c r="QX151" s="63"/>
      <c r="QY151" s="198"/>
      <c r="QZ151" s="63"/>
      <c r="RA151" s="63"/>
      <c r="RB151" s="63"/>
      <c r="RC151" s="88"/>
      <c r="RD151" s="63"/>
      <c r="RE151" s="63"/>
      <c r="RF151" s="63"/>
      <c r="RG151" s="198"/>
      <c r="RH151" s="63"/>
      <c r="RI151" s="63"/>
      <c r="RJ151" s="63"/>
      <c r="RK151" s="88"/>
      <c r="RL151" s="63"/>
      <c r="RM151" s="63"/>
      <c r="RN151" s="63"/>
      <c r="RO151" s="198"/>
      <c r="RP151" s="63"/>
      <c r="RQ151" s="63"/>
      <c r="RR151" s="63"/>
      <c r="RS151" s="198"/>
      <c r="RT151" s="63"/>
      <c r="RU151" s="63"/>
      <c r="RV151" s="63"/>
      <c r="RW151" s="63"/>
      <c r="RX151" s="63"/>
      <c r="RY151" s="63"/>
      <c r="RZ151" s="63"/>
      <c r="SA151" s="88"/>
      <c r="SB151" s="63"/>
      <c r="SC151" s="63"/>
      <c r="SD151" s="63"/>
      <c r="SE151" s="198"/>
      <c r="SF151" s="63"/>
      <c r="SG151" s="63"/>
      <c r="SH151" s="63"/>
      <c r="SI151" s="198"/>
      <c r="SJ151" s="63"/>
      <c r="SK151" s="63"/>
      <c r="SL151" s="63"/>
      <c r="SM151" s="198"/>
      <c r="SN151" s="63"/>
      <c r="SO151" s="63"/>
      <c r="SP151" s="63"/>
      <c r="SQ151" s="198"/>
      <c r="SR151" s="63"/>
      <c r="SS151" s="63"/>
      <c r="ST151" s="63"/>
      <c r="SU151" s="198"/>
      <c r="SV151" s="63"/>
      <c r="SW151" s="63"/>
      <c r="SX151" s="63"/>
      <c r="SY151" s="198"/>
      <c r="SZ151" s="63"/>
      <c r="TA151" s="63"/>
      <c r="TB151" s="198"/>
      <c r="TC151" s="198"/>
      <c r="TD151" s="63"/>
      <c r="TE151" s="63"/>
      <c r="TF151" s="63"/>
      <c r="TG151" s="198"/>
      <c r="TH151" s="63"/>
      <c r="TI151" s="63"/>
      <c r="TJ151" s="89"/>
      <c r="TK151" s="198"/>
      <c r="TL151" s="63"/>
      <c r="TM151" s="63"/>
      <c r="TN151" s="89"/>
      <c r="TO151" s="198"/>
      <c r="TP151" s="63"/>
      <c r="TQ151" s="63"/>
      <c r="TR151" s="89"/>
      <c r="TS151" s="267"/>
      <c r="TT151" s="267"/>
      <c r="TU151" s="267"/>
      <c r="TV151" s="267"/>
      <c r="TW151" s="267"/>
      <c r="TX151" s="267"/>
      <c r="TY151" s="267"/>
    </row>
    <row r="152" spans="1:546" outlineLevel="2" x14ac:dyDescent="0.2">
      <c r="A152" s="101" t="s">
        <v>530</v>
      </c>
      <c r="B152" s="102" t="s">
        <v>531</v>
      </c>
      <c r="C152" s="186">
        <f t="shared" si="3890"/>
        <v>32500</v>
      </c>
      <c r="D152" s="186">
        <f t="shared" si="3891"/>
        <v>28000</v>
      </c>
      <c r="E152" s="186">
        <f t="shared" si="3892"/>
        <v>31404.749999999996</v>
      </c>
      <c r="F152" s="186">
        <f t="shared" si="3893"/>
        <v>29562.749999999996</v>
      </c>
      <c r="G152" s="88"/>
      <c r="H152" s="63"/>
      <c r="I152" s="63"/>
      <c r="J152" s="63"/>
      <c r="K152" s="88"/>
      <c r="L152" s="63"/>
      <c r="M152" s="63"/>
      <c r="N152" s="63"/>
      <c r="O152" s="88"/>
      <c r="P152" s="63"/>
      <c r="Q152" s="63"/>
      <c r="R152" s="63"/>
      <c r="S152" s="88"/>
      <c r="T152" s="63"/>
      <c r="U152" s="63"/>
      <c r="V152" s="63"/>
      <c r="W152" s="88"/>
      <c r="X152" s="63"/>
      <c r="Y152" s="63"/>
      <c r="Z152" s="63"/>
      <c r="AA152" s="88"/>
      <c r="AB152" s="63"/>
      <c r="AC152" s="63"/>
      <c r="AD152" s="63"/>
      <c r="AE152" s="88"/>
      <c r="AF152" s="63"/>
      <c r="AG152" s="63"/>
      <c r="AH152" s="63"/>
      <c r="AI152" s="88"/>
      <c r="AJ152" s="63"/>
      <c r="AK152" s="63"/>
      <c r="AL152" s="63"/>
      <c r="AM152" s="88"/>
      <c r="AN152" s="63"/>
      <c r="AO152" s="63"/>
      <c r="AP152" s="63"/>
      <c r="AQ152" s="88"/>
      <c r="AR152" s="63"/>
      <c r="AS152" s="63"/>
      <c r="AT152" s="63"/>
      <c r="AU152" s="88"/>
      <c r="AV152" s="63"/>
      <c r="AW152" s="63"/>
      <c r="AX152" s="63"/>
      <c r="AY152" s="88"/>
      <c r="AZ152" s="63"/>
      <c r="BA152" s="63"/>
      <c r="BB152" s="63"/>
      <c r="BC152" s="88"/>
      <c r="BD152" s="63"/>
      <c r="BE152" s="63"/>
      <c r="BF152" s="63"/>
      <c r="BG152" s="88"/>
      <c r="BH152" s="63"/>
      <c r="BI152" s="63"/>
      <c r="BJ152" s="63"/>
      <c r="BK152" s="88"/>
      <c r="BL152" s="63"/>
      <c r="BM152" s="63"/>
      <c r="BN152" s="63"/>
      <c r="BO152" s="88"/>
      <c r="BP152" s="63"/>
      <c r="BQ152" s="63"/>
      <c r="BR152" s="63"/>
      <c r="BS152" s="88"/>
      <c r="BT152" s="63"/>
      <c r="BU152" s="63"/>
      <c r="BV152" s="63"/>
      <c r="BW152" s="88"/>
      <c r="BX152" s="63"/>
      <c r="BY152" s="63"/>
      <c r="BZ152" s="63"/>
      <c r="CA152" s="88"/>
      <c r="CB152" s="63"/>
      <c r="CC152" s="63"/>
      <c r="CD152" s="63"/>
      <c r="CE152" s="88"/>
      <c r="CF152" s="63"/>
      <c r="CG152" s="63"/>
      <c r="CH152" s="63"/>
      <c r="CI152" s="88">
        <v>4000</v>
      </c>
      <c r="CJ152" s="63">
        <v>4000</v>
      </c>
      <c r="CK152" s="63">
        <v>1073.3</v>
      </c>
      <c r="CL152" s="63">
        <v>953.3</v>
      </c>
      <c r="CM152" s="88"/>
      <c r="CN152" s="63"/>
      <c r="CO152" s="63"/>
      <c r="CP152" s="63"/>
      <c r="CQ152" s="88"/>
      <c r="CR152" s="63"/>
      <c r="CS152" s="63"/>
      <c r="CT152" s="63"/>
      <c r="CU152" s="88"/>
      <c r="CV152" s="63"/>
      <c r="CW152" s="63"/>
      <c r="CX152" s="63"/>
      <c r="CY152" s="88"/>
      <c r="CZ152" s="63"/>
      <c r="DA152" s="63"/>
      <c r="DB152" s="63"/>
      <c r="DC152" s="88"/>
      <c r="DD152" s="63"/>
      <c r="DE152" s="63"/>
      <c r="DF152" s="63"/>
      <c r="DG152" s="88"/>
      <c r="DH152" s="63"/>
      <c r="DI152" s="63"/>
      <c r="DJ152" s="63"/>
      <c r="DK152" s="88"/>
      <c r="DL152" s="63"/>
      <c r="DM152" s="63"/>
      <c r="DN152" s="63"/>
      <c r="DO152" s="88"/>
      <c r="DP152" s="63"/>
      <c r="DQ152" s="63"/>
      <c r="DR152" s="63"/>
      <c r="DS152" s="88"/>
      <c r="DT152" s="63"/>
      <c r="DU152" s="63"/>
      <c r="DV152" s="63"/>
      <c r="DW152" s="88"/>
      <c r="DX152" s="63"/>
      <c r="DY152" s="63"/>
      <c r="DZ152" s="63"/>
      <c r="EA152" s="88"/>
      <c r="EB152" s="63"/>
      <c r="EC152" s="63"/>
      <c r="ED152" s="63"/>
      <c r="EE152" s="88"/>
      <c r="EF152" s="63"/>
      <c r="EG152" s="63"/>
      <c r="EH152" s="63"/>
      <c r="EI152" s="88"/>
      <c r="EJ152" s="63"/>
      <c r="EK152" s="63"/>
      <c r="EL152" s="63"/>
      <c r="EM152" s="88"/>
      <c r="EN152" s="63"/>
      <c r="EO152" s="63"/>
      <c r="EP152" s="63"/>
      <c r="EQ152" s="88"/>
      <c r="ER152" s="63"/>
      <c r="ES152" s="63"/>
      <c r="ET152" s="63"/>
      <c r="EU152" s="88"/>
      <c r="EV152" s="63"/>
      <c r="EW152" s="63"/>
      <c r="EX152" s="63"/>
      <c r="EY152" s="88"/>
      <c r="EZ152" s="63"/>
      <c r="FA152" s="63"/>
      <c r="FB152" s="63"/>
      <c r="FC152" s="88"/>
      <c r="FD152" s="63"/>
      <c r="FE152" s="63"/>
      <c r="FF152" s="63"/>
      <c r="FG152" s="88"/>
      <c r="FH152" s="63"/>
      <c r="FI152" s="63"/>
      <c r="FJ152" s="63"/>
      <c r="FK152" s="88"/>
      <c r="FL152" s="63"/>
      <c r="FM152" s="63"/>
      <c r="FN152" s="63"/>
      <c r="FO152" s="88"/>
      <c r="FP152" s="63"/>
      <c r="FQ152" s="63"/>
      <c r="FR152" s="63"/>
      <c r="FS152" s="198"/>
      <c r="FT152" s="63"/>
      <c r="FU152" s="63"/>
      <c r="FV152" s="187"/>
      <c r="FW152" s="88"/>
      <c r="FX152" s="63"/>
      <c r="FY152" s="63"/>
      <c r="FZ152" s="187"/>
      <c r="GA152" s="88"/>
      <c r="GB152" s="63"/>
      <c r="GC152" s="63"/>
      <c r="GD152" s="187"/>
      <c r="GE152" s="88"/>
      <c r="GF152" s="63"/>
      <c r="GG152" s="63"/>
      <c r="GH152" s="187"/>
      <c r="GI152" s="117"/>
      <c r="GJ152" s="63"/>
      <c r="GK152" s="63"/>
      <c r="GL152" s="187"/>
      <c r="GM152" s="88"/>
      <c r="GN152" s="63"/>
      <c r="GO152" s="63"/>
      <c r="GP152" s="63"/>
      <c r="GQ152" s="88"/>
      <c r="GR152" s="63"/>
      <c r="GS152" s="63"/>
      <c r="GT152" s="63"/>
      <c r="GU152" s="88"/>
      <c r="GV152" s="63"/>
      <c r="GW152" s="63"/>
      <c r="GX152" s="63"/>
      <c r="GY152" s="88"/>
      <c r="GZ152" s="63"/>
      <c r="HA152" s="63"/>
      <c r="HB152" s="63"/>
      <c r="HC152" s="88"/>
      <c r="HD152" s="63"/>
      <c r="HE152" s="63"/>
      <c r="HF152" s="63"/>
      <c r="HG152" s="88"/>
      <c r="HH152" s="63"/>
      <c r="HI152" s="63"/>
      <c r="HJ152" s="63"/>
      <c r="HK152" s="88"/>
      <c r="HL152" s="63"/>
      <c r="HM152" s="63"/>
      <c r="HN152" s="63"/>
      <c r="HO152" s="88"/>
      <c r="HP152" s="63"/>
      <c r="HQ152" s="63"/>
      <c r="HR152" s="63"/>
      <c r="HS152" s="88">
        <v>500</v>
      </c>
      <c r="HT152" s="63"/>
      <c r="HU152" s="63">
        <v>355.25</v>
      </c>
      <c r="HV152" s="63">
        <v>355.25</v>
      </c>
      <c r="HW152" s="88"/>
      <c r="HX152" s="63"/>
      <c r="HY152" s="63"/>
      <c r="HZ152" s="63"/>
      <c r="IA152" s="88"/>
      <c r="IB152" s="63"/>
      <c r="IC152" s="63"/>
      <c r="ID152" s="63"/>
      <c r="IE152" s="88"/>
      <c r="IF152" s="63"/>
      <c r="IG152" s="63"/>
      <c r="IH152" s="63"/>
      <c r="II152" s="88"/>
      <c r="IJ152" s="63"/>
      <c r="IK152" s="63"/>
      <c r="IL152" s="63"/>
      <c r="IM152" s="88"/>
      <c r="IN152" s="63"/>
      <c r="IO152" s="63"/>
      <c r="IP152" s="63"/>
      <c r="IQ152" s="88"/>
      <c r="IR152" s="63"/>
      <c r="IS152" s="63"/>
      <c r="IT152" s="63"/>
      <c r="IU152" s="88"/>
      <c r="IV152" s="63"/>
      <c r="IW152" s="63"/>
      <c r="IX152" s="63"/>
      <c r="IY152" s="88"/>
      <c r="IZ152" s="63"/>
      <c r="JA152" s="63"/>
      <c r="JB152" s="63"/>
      <c r="JC152" s="88"/>
      <c r="JD152" s="63"/>
      <c r="JE152" s="63"/>
      <c r="JF152" s="63"/>
      <c r="JG152" s="88">
        <v>28000</v>
      </c>
      <c r="JH152" s="63">
        <v>24000</v>
      </c>
      <c r="JI152" s="63">
        <v>29506.6</v>
      </c>
      <c r="JJ152" s="63">
        <v>27784.6</v>
      </c>
      <c r="JK152" s="88"/>
      <c r="JL152" s="63"/>
      <c r="JM152" s="63"/>
      <c r="JN152" s="63"/>
      <c r="JO152" s="88"/>
      <c r="JP152" s="63"/>
      <c r="JQ152" s="63"/>
      <c r="JR152" s="63"/>
      <c r="JS152" s="88"/>
      <c r="JT152" s="63"/>
      <c r="JU152" s="63"/>
      <c r="JV152" s="63"/>
      <c r="JW152" s="63"/>
      <c r="JX152" s="63"/>
      <c r="JY152" s="63">
        <v>519.6</v>
      </c>
      <c r="JZ152" s="63">
        <v>519.6</v>
      </c>
      <c r="KA152" s="88"/>
      <c r="KB152" s="63"/>
      <c r="KC152" s="63"/>
      <c r="KD152" s="187"/>
      <c r="KE152" s="88"/>
      <c r="KF152" s="63"/>
      <c r="KG152" s="63"/>
      <c r="KH152" s="187"/>
      <c r="KI152" s="88"/>
      <c r="KJ152" s="63"/>
      <c r="KK152" s="63"/>
      <c r="KL152" s="187"/>
      <c r="KM152" s="88"/>
      <c r="KN152" s="63"/>
      <c r="KO152" s="63"/>
      <c r="KP152" s="187"/>
      <c r="KQ152" s="88"/>
      <c r="KR152" s="63"/>
      <c r="KS152" s="63"/>
      <c r="KT152" s="187"/>
      <c r="KU152" s="88"/>
      <c r="KV152" s="63"/>
      <c r="KW152" s="63"/>
      <c r="KX152" s="187"/>
      <c r="KY152" s="88"/>
      <c r="KZ152" s="63"/>
      <c r="LA152" s="63"/>
      <c r="LB152" s="187"/>
      <c r="LC152" s="88"/>
      <c r="LD152" s="63"/>
      <c r="LE152" s="63"/>
      <c r="LF152" s="187"/>
      <c r="LG152" s="88"/>
      <c r="LH152" s="63"/>
      <c r="LI152" s="63">
        <v>-50</v>
      </c>
      <c r="LJ152" s="187">
        <v>-50</v>
      </c>
      <c r="LK152" s="88"/>
      <c r="LL152" s="63"/>
      <c r="LM152" s="63"/>
      <c r="LN152" s="187"/>
      <c r="LO152" s="88"/>
      <c r="LP152" s="63"/>
      <c r="LQ152" s="63"/>
      <c r="LR152" s="187"/>
      <c r="LS152" s="88"/>
      <c r="LT152" s="63"/>
      <c r="LU152" s="63"/>
      <c r="LV152" s="187"/>
      <c r="LW152" s="88"/>
      <c r="LX152" s="63"/>
      <c r="LY152" s="63"/>
      <c r="LZ152" s="187"/>
      <c r="MA152" s="88"/>
      <c r="MB152" s="63"/>
      <c r="MC152" s="63"/>
      <c r="MD152" s="187"/>
      <c r="ME152" s="88"/>
      <c r="MF152" s="63"/>
      <c r="MG152" s="63"/>
      <c r="MH152" s="187"/>
      <c r="MI152" s="88"/>
      <c r="MJ152" s="63"/>
      <c r="MK152" s="63"/>
      <c r="ML152" s="187"/>
      <c r="MM152" s="88"/>
      <c r="MN152" s="63"/>
      <c r="MO152" s="63"/>
      <c r="MP152" s="187"/>
      <c r="MQ152" s="88"/>
      <c r="MR152" s="63"/>
      <c r="MS152" s="63"/>
      <c r="MT152" s="187"/>
      <c r="MU152" s="88"/>
      <c r="MV152" s="63"/>
      <c r="MW152" s="63"/>
      <c r="MX152" s="187"/>
      <c r="MY152" s="88"/>
      <c r="MZ152" s="63"/>
      <c r="NA152" s="63"/>
      <c r="NB152" s="187"/>
      <c r="NC152" s="88"/>
      <c r="ND152" s="63"/>
      <c r="NE152" s="63"/>
      <c r="NF152" s="187"/>
      <c r="NG152" s="88"/>
      <c r="NH152" s="63"/>
      <c r="NI152" s="63"/>
      <c r="NJ152" s="187"/>
      <c r="NK152" s="88"/>
      <c r="NL152" s="63"/>
      <c r="NM152" s="63"/>
      <c r="NN152" s="187"/>
      <c r="NO152" s="88"/>
      <c r="NP152" s="63"/>
      <c r="NQ152" s="63"/>
      <c r="NR152" s="187"/>
      <c r="NS152" s="88"/>
      <c r="NT152" s="63"/>
      <c r="NU152" s="63"/>
      <c r="NV152" s="187"/>
      <c r="NW152" s="88"/>
      <c r="NX152" s="63"/>
      <c r="NY152" s="63"/>
      <c r="NZ152" s="187"/>
      <c r="OA152" s="88"/>
      <c r="OB152" s="63"/>
      <c r="OC152" s="63"/>
      <c r="OD152" s="63"/>
      <c r="OE152" s="88"/>
      <c r="OF152" s="63"/>
      <c r="OG152" s="63"/>
      <c r="OH152" s="63"/>
      <c r="OI152" s="88"/>
      <c r="OJ152" s="63"/>
      <c r="OK152" s="63"/>
      <c r="OL152" s="63"/>
      <c r="OM152" s="88"/>
      <c r="ON152" s="63"/>
      <c r="OO152" s="63"/>
      <c r="OP152" s="63"/>
      <c r="OQ152" s="198"/>
      <c r="OR152" s="63"/>
      <c r="OS152" s="63"/>
      <c r="OT152" s="63"/>
      <c r="OU152" s="88"/>
      <c r="OV152" s="63"/>
      <c r="OW152" s="63"/>
      <c r="OX152" s="63"/>
      <c r="OY152" s="198"/>
      <c r="OZ152" s="63"/>
      <c r="PA152" s="63"/>
      <c r="PB152" s="63"/>
      <c r="PC152" s="88"/>
      <c r="PD152" s="63"/>
      <c r="PE152" s="63"/>
      <c r="PF152" s="63"/>
      <c r="PG152" s="198"/>
      <c r="PH152" s="63"/>
      <c r="PI152" s="63"/>
      <c r="PJ152" s="63"/>
      <c r="PK152" s="88"/>
      <c r="PL152" s="63"/>
      <c r="PM152" s="63"/>
      <c r="PN152" s="63"/>
      <c r="PO152" s="198"/>
      <c r="PP152" s="63"/>
      <c r="PQ152" s="63"/>
      <c r="PR152" s="63"/>
      <c r="PS152" s="88"/>
      <c r="PT152" s="63"/>
      <c r="PU152" s="63"/>
      <c r="PV152" s="63"/>
      <c r="PW152" s="198"/>
      <c r="PX152" s="63"/>
      <c r="PY152" s="63"/>
      <c r="PZ152" s="63"/>
      <c r="QA152" s="88"/>
      <c r="QB152" s="63"/>
      <c r="QC152" s="63"/>
      <c r="QD152" s="63"/>
      <c r="QE152" s="198"/>
      <c r="QF152" s="63"/>
      <c r="QG152" s="63"/>
      <c r="QH152" s="63"/>
      <c r="QI152" s="88"/>
      <c r="QJ152" s="63"/>
      <c r="QK152" s="63"/>
      <c r="QL152" s="63"/>
      <c r="QM152" s="198"/>
      <c r="QN152" s="63"/>
      <c r="QO152" s="63"/>
      <c r="QP152" s="63"/>
      <c r="QQ152" s="198"/>
      <c r="QR152" s="63"/>
      <c r="QS152" s="63"/>
      <c r="QT152" s="63"/>
      <c r="QU152" s="198"/>
      <c r="QV152" s="63"/>
      <c r="QW152" s="63"/>
      <c r="QX152" s="63"/>
      <c r="QY152" s="198"/>
      <c r="QZ152" s="63"/>
      <c r="RA152" s="63"/>
      <c r="RB152" s="63"/>
      <c r="RC152" s="88"/>
      <c r="RD152" s="63"/>
      <c r="RE152" s="63"/>
      <c r="RF152" s="63"/>
      <c r="RG152" s="198"/>
      <c r="RH152" s="63"/>
      <c r="RI152" s="63"/>
      <c r="RJ152" s="63"/>
      <c r="RK152" s="88"/>
      <c r="RL152" s="63"/>
      <c r="RM152" s="63"/>
      <c r="RN152" s="63"/>
      <c r="RO152" s="198"/>
      <c r="RP152" s="63"/>
      <c r="RQ152" s="63"/>
      <c r="RR152" s="63"/>
      <c r="RS152" s="198"/>
      <c r="RT152" s="63"/>
      <c r="RU152" s="63"/>
      <c r="RV152" s="63"/>
      <c r="RW152" s="63"/>
      <c r="RX152" s="63"/>
      <c r="RY152" s="63"/>
      <c r="RZ152" s="63"/>
      <c r="SA152" s="88"/>
      <c r="SB152" s="63"/>
      <c r="SC152" s="63"/>
      <c r="SD152" s="63"/>
      <c r="SE152" s="198"/>
      <c r="SF152" s="63"/>
      <c r="SG152" s="63"/>
      <c r="SH152" s="63"/>
      <c r="SI152" s="198"/>
      <c r="SJ152" s="63"/>
      <c r="SK152" s="63"/>
      <c r="SL152" s="63"/>
      <c r="SM152" s="198"/>
      <c r="SN152" s="63"/>
      <c r="SO152" s="63"/>
      <c r="SP152" s="63"/>
      <c r="SQ152" s="198"/>
      <c r="SR152" s="63"/>
      <c r="SS152" s="63"/>
      <c r="ST152" s="63"/>
      <c r="SU152" s="198"/>
      <c r="SV152" s="63"/>
      <c r="SW152" s="63"/>
      <c r="SX152" s="63"/>
      <c r="SY152" s="198"/>
      <c r="SZ152" s="63"/>
      <c r="TA152" s="63"/>
      <c r="TB152" s="198"/>
      <c r="TC152" s="198"/>
      <c r="TD152" s="63"/>
      <c r="TE152" s="63"/>
      <c r="TF152" s="63"/>
      <c r="TG152" s="198"/>
      <c r="TH152" s="63"/>
      <c r="TI152" s="63"/>
      <c r="TJ152" s="89"/>
      <c r="TK152" s="198"/>
      <c r="TL152" s="63"/>
      <c r="TM152" s="63"/>
      <c r="TN152" s="89"/>
      <c r="TO152" s="198"/>
      <c r="TP152" s="63"/>
      <c r="TQ152" s="63"/>
      <c r="TR152" s="89"/>
      <c r="TS152" s="267"/>
      <c r="TT152" s="267"/>
      <c r="TU152" s="267"/>
      <c r="TV152" s="267"/>
      <c r="TW152" s="267"/>
      <c r="TX152" s="267"/>
      <c r="TY152" s="267"/>
    </row>
    <row r="153" spans="1:546" outlineLevel="2" x14ac:dyDescent="0.2">
      <c r="A153" s="101" t="s">
        <v>532</v>
      </c>
      <c r="B153" s="102" t="s">
        <v>533</v>
      </c>
      <c r="C153" s="186">
        <f t="shared" si="3890"/>
        <v>49088</v>
      </c>
      <c r="D153" s="186">
        <f t="shared" si="3891"/>
        <v>30197</v>
      </c>
      <c r="E153" s="186">
        <f t="shared" si="3892"/>
        <v>18686.550000000003</v>
      </c>
      <c r="F153" s="186">
        <f t="shared" si="3893"/>
        <v>17500.95</v>
      </c>
      <c r="G153" s="88"/>
      <c r="H153" s="63"/>
      <c r="I153" s="63"/>
      <c r="J153" s="63"/>
      <c r="K153" s="88"/>
      <c r="L153" s="63"/>
      <c r="M153" s="63"/>
      <c r="N153" s="63"/>
      <c r="O153" s="88"/>
      <c r="P153" s="63"/>
      <c r="Q153" s="63"/>
      <c r="R153" s="63"/>
      <c r="S153" s="88"/>
      <c r="T153" s="63"/>
      <c r="U153" s="63"/>
      <c r="V153" s="63"/>
      <c r="W153" s="88"/>
      <c r="X153" s="63"/>
      <c r="Y153" s="63">
        <v>532</v>
      </c>
      <c r="Z153" s="63">
        <v>532</v>
      </c>
      <c r="AA153" s="88"/>
      <c r="AB153" s="63"/>
      <c r="AC153" s="63"/>
      <c r="AD153" s="63"/>
      <c r="AE153" s="88"/>
      <c r="AF153" s="63"/>
      <c r="AG153" s="63"/>
      <c r="AH153" s="63"/>
      <c r="AI153" s="88"/>
      <c r="AJ153" s="63"/>
      <c r="AK153" s="63"/>
      <c r="AL153" s="63"/>
      <c r="AM153" s="88"/>
      <c r="AN153" s="63"/>
      <c r="AO153" s="63"/>
      <c r="AP153" s="63"/>
      <c r="AQ153" s="88"/>
      <c r="AR153" s="63"/>
      <c r="AS153" s="63"/>
      <c r="AT153" s="63"/>
      <c r="AU153" s="88"/>
      <c r="AV153" s="63"/>
      <c r="AW153" s="63"/>
      <c r="AX153" s="63"/>
      <c r="AY153" s="88"/>
      <c r="AZ153" s="63"/>
      <c r="BA153" s="63"/>
      <c r="BB153" s="63"/>
      <c r="BC153" s="88"/>
      <c r="BD153" s="63"/>
      <c r="BE153" s="63"/>
      <c r="BF153" s="63"/>
      <c r="BG153" s="88"/>
      <c r="BH153" s="63"/>
      <c r="BI153" s="63"/>
      <c r="BJ153" s="63"/>
      <c r="BK153" s="88"/>
      <c r="BL153" s="63"/>
      <c r="BM153" s="63"/>
      <c r="BN153" s="63"/>
      <c r="BO153" s="88"/>
      <c r="BP153" s="63"/>
      <c r="BQ153" s="63"/>
      <c r="BR153" s="63"/>
      <c r="BS153" s="88"/>
      <c r="BT153" s="63"/>
      <c r="BU153" s="63"/>
      <c r="BV153" s="63"/>
      <c r="BW153" s="88"/>
      <c r="BX153" s="63"/>
      <c r="BY153" s="63"/>
      <c r="BZ153" s="63"/>
      <c r="CA153" s="88"/>
      <c r="CB153" s="63"/>
      <c r="CC153" s="63"/>
      <c r="CD153" s="63"/>
      <c r="CE153" s="88"/>
      <c r="CF153" s="63"/>
      <c r="CG153" s="63"/>
      <c r="CH153" s="63"/>
      <c r="CI153" s="88"/>
      <c r="CJ153" s="63"/>
      <c r="CK153" s="63"/>
      <c r="CL153" s="63"/>
      <c r="CM153" s="88"/>
      <c r="CN153" s="63"/>
      <c r="CO153" s="63">
        <v>2500</v>
      </c>
      <c r="CP153" s="63">
        <v>2500</v>
      </c>
      <c r="CQ153" s="88"/>
      <c r="CR153" s="63"/>
      <c r="CS153" s="63"/>
      <c r="CT153" s="63"/>
      <c r="CU153" s="88"/>
      <c r="CV153" s="63"/>
      <c r="CW153" s="63"/>
      <c r="CX153" s="63"/>
      <c r="CY153" s="88"/>
      <c r="CZ153" s="63"/>
      <c r="DA153" s="63"/>
      <c r="DB153" s="63"/>
      <c r="DC153" s="88"/>
      <c r="DD153" s="63"/>
      <c r="DE153" s="63"/>
      <c r="DF153" s="63"/>
      <c r="DG153" s="88"/>
      <c r="DH153" s="63"/>
      <c r="DI153" s="63"/>
      <c r="DJ153" s="63"/>
      <c r="DK153" s="88"/>
      <c r="DL153" s="63"/>
      <c r="DM153" s="63"/>
      <c r="DN153" s="63"/>
      <c r="DO153" s="88"/>
      <c r="DP153" s="63"/>
      <c r="DQ153" s="63"/>
      <c r="DR153" s="63"/>
      <c r="DS153" s="88"/>
      <c r="DT153" s="63"/>
      <c r="DU153" s="63"/>
      <c r="DV153" s="63"/>
      <c r="DW153" s="88"/>
      <c r="DX153" s="63"/>
      <c r="DY153" s="63"/>
      <c r="DZ153" s="63"/>
      <c r="EA153" s="88"/>
      <c r="EB153" s="63"/>
      <c r="EC153" s="63"/>
      <c r="ED153" s="63"/>
      <c r="EE153" s="88"/>
      <c r="EF153" s="63"/>
      <c r="EG153" s="63"/>
      <c r="EH153" s="63"/>
      <c r="EI153" s="88"/>
      <c r="EJ153" s="63"/>
      <c r="EK153" s="63"/>
      <c r="EL153" s="63"/>
      <c r="EM153" s="88"/>
      <c r="EN153" s="63"/>
      <c r="EO153" s="63"/>
      <c r="EP153" s="63"/>
      <c r="EQ153" s="88"/>
      <c r="ER153" s="63"/>
      <c r="ES153" s="63"/>
      <c r="ET153" s="63"/>
      <c r="EU153" s="88"/>
      <c r="EV153" s="63"/>
      <c r="EW153" s="63"/>
      <c r="EX153" s="63"/>
      <c r="EY153" s="88"/>
      <c r="EZ153" s="63"/>
      <c r="FA153" s="63"/>
      <c r="FB153" s="63"/>
      <c r="FC153" s="88"/>
      <c r="FD153" s="63"/>
      <c r="FE153" s="63"/>
      <c r="FF153" s="63"/>
      <c r="FG153" s="88"/>
      <c r="FH153" s="63"/>
      <c r="FI153" s="63"/>
      <c r="FJ153" s="63"/>
      <c r="FK153" s="88"/>
      <c r="FL153" s="63"/>
      <c r="FM153" s="63"/>
      <c r="FN153" s="63"/>
      <c r="FO153" s="88"/>
      <c r="FP153" s="63"/>
      <c r="FQ153" s="63"/>
      <c r="FR153" s="63"/>
      <c r="FS153" s="198">
        <v>1500</v>
      </c>
      <c r="FT153" s="63"/>
      <c r="FU153" s="63">
        <v>236.3</v>
      </c>
      <c r="FV153" s="187">
        <v>236.3</v>
      </c>
      <c r="FW153" s="88"/>
      <c r="FX153" s="63"/>
      <c r="FY153" s="63"/>
      <c r="FZ153" s="187"/>
      <c r="GA153" s="88"/>
      <c r="GB153" s="63"/>
      <c r="GC153" s="63"/>
      <c r="GD153" s="187"/>
      <c r="GE153" s="88"/>
      <c r="GF153" s="63"/>
      <c r="GG153" s="63"/>
      <c r="GH153" s="187"/>
      <c r="GI153" s="117">
        <f>110728-100000</f>
        <v>10728</v>
      </c>
      <c r="GJ153" s="63">
        <v>300</v>
      </c>
      <c r="GK153" s="63">
        <v>8925.5300000000007</v>
      </c>
      <c r="GL153" s="187">
        <v>8495.52</v>
      </c>
      <c r="GM153" s="88"/>
      <c r="GN153" s="63"/>
      <c r="GO153" s="63"/>
      <c r="GP153" s="63"/>
      <c r="GQ153" s="88"/>
      <c r="GR153" s="63"/>
      <c r="GS153" s="63"/>
      <c r="GT153" s="63"/>
      <c r="GU153" s="88"/>
      <c r="GV153" s="63"/>
      <c r="GW153" s="63"/>
      <c r="GX153" s="63"/>
      <c r="GY153" s="88"/>
      <c r="GZ153" s="63"/>
      <c r="HA153" s="63"/>
      <c r="HB153" s="63"/>
      <c r="HC153" s="88"/>
      <c r="HD153" s="63"/>
      <c r="HE153" s="63"/>
      <c r="HF153" s="63"/>
      <c r="HG153" s="88">
        <v>100</v>
      </c>
      <c r="HH153" s="63"/>
      <c r="HI153" s="63"/>
      <c r="HJ153" s="63"/>
      <c r="HK153" s="88"/>
      <c r="HL153" s="63"/>
      <c r="HM153" s="63"/>
      <c r="HN153" s="63"/>
      <c r="HO153" s="88"/>
      <c r="HP153" s="63"/>
      <c r="HQ153" s="63"/>
      <c r="HR153" s="63"/>
      <c r="HS153" s="88">
        <f>3000+4000</f>
        <v>7000</v>
      </c>
      <c r="HT153" s="63">
        <v>3000</v>
      </c>
      <c r="HU153" s="63">
        <v>766.4</v>
      </c>
      <c r="HV153" s="63">
        <v>766.4</v>
      </c>
      <c r="HW153" s="88">
        <v>1650</v>
      </c>
      <c r="HX153" s="63">
        <v>700</v>
      </c>
      <c r="HY153" s="63">
        <v>259.27999999999997</v>
      </c>
      <c r="HZ153" s="63">
        <v>259.27999999999997</v>
      </c>
      <c r="IA153" s="88">
        <v>200</v>
      </c>
      <c r="IB153" s="63">
        <v>200</v>
      </c>
      <c r="IC153" s="63">
        <v>168</v>
      </c>
      <c r="ID153" s="63">
        <v>168</v>
      </c>
      <c r="IE153" s="88">
        <f>1030+1880</f>
        <v>2910</v>
      </c>
      <c r="IF153" s="63">
        <v>1330</v>
      </c>
      <c r="IG153" s="63">
        <v>129</v>
      </c>
      <c r="IH153" s="63">
        <v>129</v>
      </c>
      <c r="II153" s="88">
        <f>700+1000</f>
        <v>1700</v>
      </c>
      <c r="IJ153" s="63"/>
      <c r="IK153" s="63">
        <v>407.33</v>
      </c>
      <c r="IL153" s="63">
        <v>407.33</v>
      </c>
      <c r="IM153" s="88">
        <v>4000</v>
      </c>
      <c r="IN153" s="63">
        <v>600</v>
      </c>
      <c r="IO153" s="63">
        <v>181.8</v>
      </c>
      <c r="IP153" s="63">
        <v>181.8</v>
      </c>
      <c r="IQ153" s="88"/>
      <c r="IR153" s="63"/>
      <c r="IS153" s="63"/>
      <c r="IT153" s="63"/>
      <c r="IU153" s="88"/>
      <c r="IV153" s="63"/>
      <c r="IW153" s="63"/>
      <c r="IX153" s="63"/>
      <c r="IY153" s="88"/>
      <c r="IZ153" s="63"/>
      <c r="JA153" s="63"/>
      <c r="JB153" s="63"/>
      <c r="JC153" s="88"/>
      <c r="JD153" s="63"/>
      <c r="JE153" s="63"/>
      <c r="JF153" s="63"/>
      <c r="JG153" s="88"/>
      <c r="JH153" s="63"/>
      <c r="JI153" s="63"/>
      <c r="JJ153" s="63"/>
      <c r="JK153" s="88"/>
      <c r="JL153" s="63"/>
      <c r="JM153" s="63"/>
      <c r="JN153" s="63"/>
      <c r="JO153" s="88"/>
      <c r="JP153" s="63"/>
      <c r="JQ153" s="63"/>
      <c r="JR153" s="63"/>
      <c r="JS153" s="88"/>
      <c r="JT153" s="63"/>
      <c r="JU153" s="63"/>
      <c r="JV153" s="63"/>
      <c r="JW153" s="63"/>
      <c r="JX153" s="63"/>
      <c r="JY153" s="63"/>
      <c r="JZ153" s="63"/>
      <c r="KA153" s="88"/>
      <c r="KB153" s="63"/>
      <c r="KC153" s="63">
        <v>139</v>
      </c>
      <c r="KD153" s="187">
        <v>139</v>
      </c>
      <c r="KE153" s="88"/>
      <c r="KF153" s="63"/>
      <c r="KG153" s="63">
        <v>123.41</v>
      </c>
      <c r="KH153" s="187">
        <v>123.41</v>
      </c>
      <c r="KI153" s="88"/>
      <c r="KJ153" s="63"/>
      <c r="KK153" s="63"/>
      <c r="KL153" s="187"/>
      <c r="KM153" s="88"/>
      <c r="KN153" s="63"/>
      <c r="KO153" s="63"/>
      <c r="KP153" s="187"/>
      <c r="KQ153" s="88"/>
      <c r="KR153" s="63"/>
      <c r="KS153" s="63"/>
      <c r="KT153" s="187"/>
      <c r="KU153" s="88"/>
      <c r="KV153" s="63"/>
      <c r="KW153" s="63"/>
      <c r="KX153" s="187"/>
      <c r="KY153" s="88"/>
      <c r="KZ153" s="63"/>
      <c r="LA153" s="63"/>
      <c r="LB153" s="187"/>
      <c r="LC153" s="88"/>
      <c r="LD153" s="63"/>
      <c r="LE153" s="63"/>
      <c r="LF153" s="187"/>
      <c r="LG153" s="88"/>
      <c r="LH153" s="63"/>
      <c r="LI153" s="63"/>
      <c r="LJ153" s="187"/>
      <c r="LK153" s="88"/>
      <c r="LL153" s="63"/>
      <c r="LM153" s="63"/>
      <c r="LN153" s="187"/>
      <c r="LO153" s="88"/>
      <c r="LP153" s="63"/>
      <c r="LQ153" s="63">
        <v>33</v>
      </c>
      <c r="LR153" s="187">
        <v>33</v>
      </c>
      <c r="LS153" s="88"/>
      <c r="LT153" s="63"/>
      <c r="LU153" s="63"/>
      <c r="LV153" s="187"/>
      <c r="LW153" s="88">
        <v>2000</v>
      </c>
      <c r="LX153" s="63">
        <v>1232</v>
      </c>
      <c r="LY153" s="63">
        <v>544.70000000000005</v>
      </c>
      <c r="LZ153" s="187">
        <v>544.70000000000005</v>
      </c>
      <c r="MA153" s="88"/>
      <c r="MB153" s="63"/>
      <c r="MC153" s="63"/>
      <c r="MD153" s="187"/>
      <c r="ME153" s="88">
        <v>1300</v>
      </c>
      <c r="MF153" s="63">
        <v>1300</v>
      </c>
      <c r="MG153" s="63">
        <v>110.52</v>
      </c>
      <c r="MH153" s="187">
        <v>110.52</v>
      </c>
      <c r="MI153" s="88"/>
      <c r="MJ153" s="63"/>
      <c r="MK153" s="63"/>
      <c r="ML153" s="187"/>
      <c r="MM153" s="88"/>
      <c r="MN153" s="63"/>
      <c r="MO153" s="63">
        <v>1344.15</v>
      </c>
      <c r="MP153" s="187">
        <v>1344.15</v>
      </c>
      <c r="MQ153" s="88"/>
      <c r="MR153" s="63"/>
      <c r="MS153" s="63"/>
      <c r="MT153" s="187"/>
      <c r="MU153" s="88"/>
      <c r="MV153" s="63"/>
      <c r="MW153" s="63"/>
      <c r="MX153" s="187"/>
      <c r="MY153" s="88"/>
      <c r="MZ153" s="63"/>
      <c r="NA153" s="63"/>
      <c r="NB153" s="187"/>
      <c r="NC153" s="88">
        <f>19600-5000</f>
        <v>14600</v>
      </c>
      <c r="ND153" s="63">
        <v>19600</v>
      </c>
      <c r="NE153" s="63">
        <v>1006.72</v>
      </c>
      <c r="NF153" s="187">
        <v>1006.72</v>
      </c>
      <c r="NG153" s="88"/>
      <c r="NH153" s="63"/>
      <c r="NI153" s="63"/>
      <c r="NJ153" s="187"/>
      <c r="NK153" s="88"/>
      <c r="NL153" s="63"/>
      <c r="NM153" s="63"/>
      <c r="NN153" s="187"/>
      <c r="NO153" s="88"/>
      <c r="NP153" s="63"/>
      <c r="NQ153" s="63"/>
      <c r="NR153" s="187"/>
      <c r="NS153" s="88">
        <v>400</v>
      </c>
      <c r="NT153" s="63">
        <v>935</v>
      </c>
      <c r="NU153" s="63">
        <v>531.5</v>
      </c>
      <c r="NV153" s="187">
        <v>531.5</v>
      </c>
      <c r="NW153" s="88"/>
      <c r="NX153" s="63"/>
      <c r="NY153" s="63">
        <v>747.91</v>
      </c>
      <c r="NZ153" s="187">
        <v>-7.68</v>
      </c>
      <c r="OA153" s="88"/>
      <c r="OB153" s="63"/>
      <c r="OC153" s="63"/>
      <c r="OD153" s="63"/>
      <c r="OE153" s="88"/>
      <c r="OF153" s="63"/>
      <c r="OG153" s="63"/>
      <c r="OH153" s="63"/>
      <c r="OI153" s="88"/>
      <c r="OJ153" s="63"/>
      <c r="OK153" s="63"/>
      <c r="OL153" s="63"/>
      <c r="OM153" s="88"/>
      <c r="ON153" s="63"/>
      <c r="OO153" s="63"/>
      <c r="OP153" s="63"/>
      <c r="OQ153" s="198"/>
      <c r="OR153" s="63"/>
      <c r="OS153" s="63"/>
      <c r="OT153" s="63"/>
      <c r="OU153" s="88"/>
      <c r="OV153" s="63"/>
      <c r="OW153" s="63"/>
      <c r="OX153" s="63"/>
      <c r="OY153" s="198"/>
      <c r="OZ153" s="63"/>
      <c r="PA153" s="63"/>
      <c r="PB153" s="63"/>
      <c r="PC153" s="88"/>
      <c r="PD153" s="63"/>
      <c r="PE153" s="63"/>
      <c r="PF153" s="63"/>
      <c r="PG153" s="198"/>
      <c r="PH153" s="63"/>
      <c r="PI153" s="63"/>
      <c r="PJ153" s="63"/>
      <c r="PK153" s="88"/>
      <c r="PL153" s="63"/>
      <c r="PM153" s="63"/>
      <c r="PN153" s="63"/>
      <c r="PO153" s="198"/>
      <c r="PP153" s="63"/>
      <c r="PQ153" s="63"/>
      <c r="PR153" s="63"/>
      <c r="PS153" s="88"/>
      <c r="PT153" s="63"/>
      <c r="PU153" s="63"/>
      <c r="PV153" s="63"/>
      <c r="PW153" s="198"/>
      <c r="PX153" s="63"/>
      <c r="PY153" s="63"/>
      <c r="PZ153" s="63"/>
      <c r="QA153" s="88"/>
      <c r="QB153" s="63"/>
      <c r="QC153" s="63"/>
      <c r="QD153" s="63"/>
      <c r="QE153" s="198"/>
      <c r="QF153" s="63"/>
      <c r="QG153" s="63"/>
      <c r="QH153" s="63"/>
      <c r="QI153" s="88"/>
      <c r="QJ153" s="63"/>
      <c r="QK153" s="63"/>
      <c r="QL153" s="63"/>
      <c r="QM153" s="198"/>
      <c r="QN153" s="63"/>
      <c r="QO153" s="63"/>
      <c r="QP153" s="63"/>
      <c r="QQ153" s="198"/>
      <c r="QR153" s="63"/>
      <c r="QS153" s="63"/>
      <c r="QT153" s="63"/>
      <c r="QU153" s="198"/>
      <c r="QV153" s="63"/>
      <c r="QW153" s="63"/>
      <c r="QX153" s="63"/>
      <c r="QY153" s="198"/>
      <c r="QZ153" s="63"/>
      <c r="RA153" s="63"/>
      <c r="RB153" s="63"/>
      <c r="RC153" s="88"/>
      <c r="RD153" s="63"/>
      <c r="RE153" s="63"/>
      <c r="RF153" s="63"/>
      <c r="RG153" s="198"/>
      <c r="RH153" s="63"/>
      <c r="RI153" s="63"/>
      <c r="RJ153" s="63"/>
      <c r="RK153" s="88"/>
      <c r="RL153" s="63"/>
      <c r="RM153" s="63"/>
      <c r="RN153" s="63"/>
      <c r="RO153" s="198"/>
      <c r="RP153" s="63"/>
      <c r="RQ153" s="63"/>
      <c r="RR153" s="63"/>
      <c r="RS153" s="198"/>
      <c r="RT153" s="63"/>
      <c r="RU153" s="63"/>
      <c r="RV153" s="63"/>
      <c r="RW153" s="63"/>
      <c r="RX153" s="63"/>
      <c r="RY153" s="63"/>
      <c r="RZ153" s="63"/>
      <c r="SA153" s="88"/>
      <c r="SB153" s="63"/>
      <c r="SC153" s="63"/>
      <c r="SD153" s="63"/>
      <c r="SE153" s="198"/>
      <c r="SF153" s="63"/>
      <c r="SG153" s="63"/>
      <c r="SH153" s="63"/>
      <c r="SI153" s="198"/>
      <c r="SJ153" s="63"/>
      <c r="SK153" s="63"/>
      <c r="SL153" s="63"/>
      <c r="SM153" s="198"/>
      <c r="SN153" s="63"/>
      <c r="SO153" s="63"/>
      <c r="SP153" s="63"/>
      <c r="SQ153" s="198"/>
      <c r="SR153" s="63"/>
      <c r="SS153" s="63"/>
      <c r="ST153" s="63"/>
      <c r="SU153" s="198"/>
      <c r="SV153" s="63"/>
      <c r="SW153" s="63"/>
      <c r="SX153" s="63"/>
      <c r="SY153" s="198"/>
      <c r="SZ153" s="63"/>
      <c r="TA153" s="63"/>
      <c r="TB153" s="198"/>
      <c r="TC153" s="198"/>
      <c r="TD153" s="63"/>
      <c r="TE153" s="63"/>
      <c r="TF153" s="63"/>
      <c r="TG153" s="198">
        <v>1000</v>
      </c>
      <c r="TH153" s="63">
        <v>1000</v>
      </c>
      <c r="TI153" s="63"/>
      <c r="TJ153" s="89"/>
      <c r="TK153" s="198"/>
      <c r="TL153" s="63"/>
      <c r="TM153" s="63"/>
      <c r="TN153" s="89"/>
      <c r="TO153" s="198"/>
      <c r="TP153" s="63"/>
      <c r="TQ153" s="63"/>
      <c r="TR153" s="89"/>
      <c r="TS153" s="267"/>
      <c r="TT153" s="267"/>
      <c r="TU153" s="267"/>
      <c r="TV153" s="267"/>
      <c r="TW153" s="267"/>
      <c r="TX153" s="267"/>
      <c r="TY153" s="267"/>
    </row>
    <row r="154" spans="1:546" outlineLevel="1" x14ac:dyDescent="0.2">
      <c r="A154" s="101"/>
      <c r="B154" s="102"/>
      <c r="C154" s="88"/>
      <c r="D154" s="63"/>
      <c r="E154" s="187"/>
      <c r="F154" s="187"/>
      <c r="G154" s="88"/>
      <c r="H154" s="63"/>
      <c r="I154" s="63"/>
      <c r="J154" s="63"/>
      <c r="K154" s="88"/>
      <c r="L154" s="63"/>
      <c r="M154" s="63"/>
      <c r="N154" s="63"/>
      <c r="O154" s="88"/>
      <c r="P154" s="63"/>
      <c r="Q154" s="63"/>
      <c r="R154" s="63"/>
      <c r="S154" s="88"/>
      <c r="T154" s="63"/>
      <c r="U154" s="63"/>
      <c r="V154" s="63"/>
      <c r="W154" s="88"/>
      <c r="X154" s="63"/>
      <c r="Y154" s="63"/>
      <c r="Z154" s="63"/>
      <c r="AA154" s="88"/>
      <c r="AB154" s="63"/>
      <c r="AC154" s="63"/>
      <c r="AD154" s="63"/>
      <c r="AE154" s="88"/>
      <c r="AF154" s="63"/>
      <c r="AG154" s="63"/>
      <c r="AH154" s="63"/>
      <c r="AI154" s="88"/>
      <c r="AJ154" s="63"/>
      <c r="AK154" s="63"/>
      <c r="AL154" s="63"/>
      <c r="AM154" s="88"/>
      <c r="AN154" s="63"/>
      <c r="AO154" s="63"/>
      <c r="AP154" s="63"/>
      <c r="AQ154" s="88"/>
      <c r="AR154" s="63"/>
      <c r="AS154" s="63"/>
      <c r="AT154" s="63"/>
      <c r="AU154" s="88"/>
      <c r="AV154" s="63"/>
      <c r="AW154" s="63"/>
      <c r="AX154" s="63"/>
      <c r="AY154" s="88"/>
      <c r="AZ154" s="63"/>
      <c r="BA154" s="63"/>
      <c r="BB154" s="63"/>
      <c r="BC154" s="88"/>
      <c r="BD154" s="63"/>
      <c r="BE154" s="63"/>
      <c r="BF154" s="63"/>
      <c r="BG154" s="88"/>
      <c r="BH154" s="63"/>
      <c r="BI154" s="63"/>
      <c r="BJ154" s="63"/>
      <c r="BK154" s="88"/>
      <c r="BL154" s="63"/>
      <c r="BM154" s="63"/>
      <c r="BN154" s="63"/>
      <c r="BO154" s="88"/>
      <c r="BP154" s="63"/>
      <c r="BQ154" s="63"/>
      <c r="BR154" s="63"/>
      <c r="BS154" s="88"/>
      <c r="BT154" s="63"/>
      <c r="BU154" s="63"/>
      <c r="BV154" s="63"/>
      <c r="BW154" s="88"/>
      <c r="BX154" s="63"/>
      <c r="BY154" s="63"/>
      <c r="BZ154" s="63"/>
      <c r="CA154" s="88"/>
      <c r="CB154" s="63"/>
      <c r="CC154" s="63"/>
      <c r="CD154" s="63"/>
      <c r="CE154" s="88"/>
      <c r="CF154" s="63"/>
      <c r="CG154" s="63"/>
      <c r="CH154" s="63"/>
      <c r="CI154" s="88"/>
      <c r="CJ154" s="63"/>
      <c r="CK154" s="63"/>
      <c r="CL154" s="63"/>
      <c r="CM154" s="88"/>
      <c r="CN154" s="63"/>
      <c r="CO154" s="63"/>
      <c r="CP154" s="63"/>
      <c r="CQ154" s="88"/>
      <c r="CR154" s="63"/>
      <c r="CS154" s="63"/>
      <c r="CT154" s="63"/>
      <c r="CU154" s="88"/>
      <c r="CV154" s="63"/>
      <c r="CW154" s="63"/>
      <c r="CX154" s="63"/>
      <c r="CY154" s="88"/>
      <c r="CZ154" s="63"/>
      <c r="DA154" s="63"/>
      <c r="DB154" s="63"/>
      <c r="DC154" s="88"/>
      <c r="DD154" s="63"/>
      <c r="DE154" s="63"/>
      <c r="DF154" s="63"/>
      <c r="DG154" s="88"/>
      <c r="DH154" s="63"/>
      <c r="DI154" s="63"/>
      <c r="DJ154" s="63"/>
      <c r="DK154" s="88"/>
      <c r="DL154" s="63"/>
      <c r="DM154" s="63"/>
      <c r="DN154" s="63"/>
      <c r="DO154" s="88"/>
      <c r="DP154" s="63"/>
      <c r="DQ154" s="63"/>
      <c r="DR154" s="63"/>
      <c r="DS154" s="88"/>
      <c r="DT154" s="63"/>
      <c r="DU154" s="63"/>
      <c r="DV154" s="63"/>
      <c r="DW154" s="88"/>
      <c r="DX154" s="63"/>
      <c r="DY154" s="63"/>
      <c r="DZ154" s="63"/>
      <c r="EA154" s="88"/>
      <c r="EB154" s="63"/>
      <c r="EC154" s="63"/>
      <c r="ED154" s="63"/>
      <c r="EE154" s="88"/>
      <c r="EF154" s="63"/>
      <c r="EG154" s="63"/>
      <c r="EH154" s="63"/>
      <c r="EI154" s="88"/>
      <c r="EJ154" s="63"/>
      <c r="EK154" s="63"/>
      <c r="EL154" s="63"/>
      <c r="EM154" s="88"/>
      <c r="EN154" s="63"/>
      <c r="EO154" s="63"/>
      <c r="EP154" s="63"/>
      <c r="EQ154" s="88"/>
      <c r="ER154" s="63"/>
      <c r="ES154" s="63"/>
      <c r="ET154" s="63"/>
      <c r="EU154" s="88"/>
      <c r="EV154" s="63"/>
      <c r="EW154" s="63"/>
      <c r="EX154" s="63"/>
      <c r="EY154" s="88"/>
      <c r="EZ154" s="63"/>
      <c r="FA154" s="63"/>
      <c r="FB154" s="63"/>
      <c r="FC154" s="88"/>
      <c r="FD154" s="63"/>
      <c r="FE154" s="63"/>
      <c r="FF154" s="63"/>
      <c r="FG154" s="88"/>
      <c r="FH154" s="63"/>
      <c r="FI154" s="63"/>
      <c r="FJ154" s="63"/>
      <c r="FK154" s="88"/>
      <c r="FL154" s="63"/>
      <c r="FM154" s="63"/>
      <c r="FN154" s="63"/>
      <c r="FO154" s="88"/>
      <c r="FP154" s="63"/>
      <c r="FQ154" s="63"/>
      <c r="FR154" s="63"/>
      <c r="FS154" s="198"/>
      <c r="FT154" s="63"/>
      <c r="FU154" s="63"/>
      <c r="FV154" s="187"/>
      <c r="FW154" s="88"/>
      <c r="FX154" s="63"/>
      <c r="FY154" s="63"/>
      <c r="FZ154" s="187"/>
      <c r="GA154" s="88"/>
      <c r="GB154" s="63"/>
      <c r="GC154" s="63"/>
      <c r="GD154" s="187"/>
      <c r="GE154" s="88"/>
      <c r="GF154" s="63"/>
      <c r="GG154" s="63"/>
      <c r="GH154" s="187"/>
      <c r="GI154" s="88"/>
      <c r="GJ154" s="63"/>
      <c r="GK154" s="63"/>
      <c r="GL154" s="187"/>
      <c r="GM154" s="88"/>
      <c r="GN154" s="63"/>
      <c r="GO154" s="63"/>
      <c r="GP154" s="63"/>
      <c r="GQ154" s="88"/>
      <c r="GR154" s="63"/>
      <c r="GS154" s="63"/>
      <c r="GT154" s="63"/>
      <c r="GU154" s="88"/>
      <c r="GV154" s="63"/>
      <c r="GW154" s="63"/>
      <c r="GX154" s="63"/>
      <c r="GY154" s="88"/>
      <c r="GZ154" s="63"/>
      <c r="HA154" s="63"/>
      <c r="HB154" s="63"/>
      <c r="HC154" s="88"/>
      <c r="HD154" s="63"/>
      <c r="HE154" s="63"/>
      <c r="HF154" s="63"/>
      <c r="HG154" s="88"/>
      <c r="HH154" s="63"/>
      <c r="HI154" s="63"/>
      <c r="HJ154" s="63"/>
      <c r="HK154" s="88"/>
      <c r="HL154" s="63"/>
      <c r="HM154" s="63"/>
      <c r="HN154" s="63"/>
      <c r="HO154" s="88"/>
      <c r="HP154" s="63"/>
      <c r="HQ154" s="63"/>
      <c r="HR154" s="63"/>
      <c r="HS154" s="88"/>
      <c r="HT154" s="63"/>
      <c r="HU154" s="63"/>
      <c r="HV154" s="63"/>
      <c r="HW154" s="88"/>
      <c r="HX154" s="63"/>
      <c r="HY154" s="63"/>
      <c r="HZ154" s="63"/>
      <c r="IA154" s="88"/>
      <c r="IB154" s="63"/>
      <c r="IC154" s="63"/>
      <c r="ID154" s="63"/>
      <c r="IE154" s="88"/>
      <c r="IF154" s="63"/>
      <c r="IG154" s="63"/>
      <c r="IH154" s="63"/>
      <c r="II154" s="88"/>
      <c r="IJ154" s="63"/>
      <c r="IK154" s="63"/>
      <c r="IL154" s="63"/>
      <c r="IM154" s="88"/>
      <c r="IN154" s="63"/>
      <c r="IO154" s="63"/>
      <c r="IP154" s="63"/>
      <c r="IQ154" s="88"/>
      <c r="IR154" s="63"/>
      <c r="IS154" s="63"/>
      <c r="IT154" s="63"/>
      <c r="IU154" s="88"/>
      <c r="IV154" s="63"/>
      <c r="IW154" s="63"/>
      <c r="IX154" s="63"/>
      <c r="IY154" s="88"/>
      <c r="IZ154" s="63"/>
      <c r="JA154" s="63"/>
      <c r="JB154" s="63"/>
      <c r="JC154" s="88"/>
      <c r="JD154" s="63"/>
      <c r="JE154" s="63"/>
      <c r="JF154" s="63"/>
      <c r="JG154" s="88"/>
      <c r="JH154" s="63"/>
      <c r="JI154" s="63"/>
      <c r="JJ154" s="63"/>
      <c r="JK154" s="88"/>
      <c r="JL154" s="63"/>
      <c r="JM154" s="63"/>
      <c r="JN154" s="63"/>
      <c r="JO154" s="88"/>
      <c r="JP154" s="63"/>
      <c r="JQ154" s="63"/>
      <c r="JR154" s="63"/>
      <c r="JS154" s="88"/>
      <c r="JT154" s="63"/>
      <c r="JU154" s="63"/>
      <c r="JV154" s="63"/>
      <c r="JW154" s="63"/>
      <c r="JX154" s="63"/>
      <c r="JY154" s="63"/>
      <c r="JZ154" s="63"/>
      <c r="KA154" s="88"/>
      <c r="KB154" s="63"/>
      <c r="KC154" s="63"/>
      <c r="KD154" s="187"/>
      <c r="KE154" s="88"/>
      <c r="KF154" s="63"/>
      <c r="KG154" s="63"/>
      <c r="KH154" s="187"/>
      <c r="KI154" s="88"/>
      <c r="KJ154" s="63"/>
      <c r="KK154" s="63"/>
      <c r="KL154" s="187"/>
      <c r="KM154" s="88"/>
      <c r="KN154" s="63"/>
      <c r="KO154" s="63"/>
      <c r="KP154" s="187"/>
      <c r="KQ154" s="88"/>
      <c r="KR154" s="63"/>
      <c r="KS154" s="63"/>
      <c r="KT154" s="187"/>
      <c r="KU154" s="88"/>
      <c r="KV154" s="63"/>
      <c r="KW154" s="63"/>
      <c r="KX154" s="187"/>
      <c r="KY154" s="88"/>
      <c r="KZ154" s="63"/>
      <c r="LA154" s="63"/>
      <c r="LB154" s="187"/>
      <c r="LC154" s="88"/>
      <c r="LD154" s="63"/>
      <c r="LE154" s="63"/>
      <c r="LF154" s="187"/>
      <c r="LG154" s="88"/>
      <c r="LH154" s="63"/>
      <c r="LI154" s="63"/>
      <c r="LJ154" s="187"/>
      <c r="LK154" s="88"/>
      <c r="LL154" s="63"/>
      <c r="LM154" s="63"/>
      <c r="LN154" s="187"/>
      <c r="LO154" s="88"/>
      <c r="LP154" s="63"/>
      <c r="LQ154" s="63"/>
      <c r="LR154" s="187"/>
      <c r="LS154" s="88"/>
      <c r="LT154" s="63"/>
      <c r="LU154" s="63"/>
      <c r="LV154" s="187"/>
      <c r="LW154" s="88"/>
      <c r="LX154" s="63"/>
      <c r="LY154" s="63"/>
      <c r="LZ154" s="187"/>
      <c r="MA154" s="88"/>
      <c r="MB154" s="63"/>
      <c r="MC154" s="63"/>
      <c r="MD154" s="187"/>
      <c r="ME154" s="88"/>
      <c r="MF154" s="63"/>
      <c r="MG154" s="63"/>
      <c r="MH154" s="187"/>
      <c r="MI154" s="88"/>
      <c r="MJ154" s="63"/>
      <c r="MK154" s="63"/>
      <c r="ML154" s="187"/>
      <c r="MM154" s="88"/>
      <c r="MN154" s="63"/>
      <c r="MO154" s="63"/>
      <c r="MP154" s="187"/>
      <c r="MQ154" s="88"/>
      <c r="MR154" s="63"/>
      <c r="MS154" s="63"/>
      <c r="MT154" s="187"/>
      <c r="MU154" s="88"/>
      <c r="MV154" s="63"/>
      <c r="MW154" s="63"/>
      <c r="MX154" s="187"/>
      <c r="MY154" s="88"/>
      <c r="MZ154" s="63"/>
      <c r="NA154" s="63"/>
      <c r="NB154" s="187"/>
      <c r="NC154" s="88"/>
      <c r="ND154" s="63"/>
      <c r="NE154" s="63"/>
      <c r="NF154" s="187"/>
      <c r="NG154" s="88"/>
      <c r="NH154" s="63"/>
      <c r="NI154" s="63"/>
      <c r="NJ154" s="187"/>
      <c r="NK154" s="88"/>
      <c r="NL154" s="63"/>
      <c r="NM154" s="63"/>
      <c r="NN154" s="187"/>
      <c r="NO154" s="88"/>
      <c r="NP154" s="63"/>
      <c r="NQ154" s="63"/>
      <c r="NR154" s="187"/>
      <c r="NS154" s="88"/>
      <c r="NT154" s="63"/>
      <c r="NU154" s="63"/>
      <c r="NV154" s="187"/>
      <c r="NW154" s="88"/>
      <c r="NX154" s="63"/>
      <c r="NY154" s="63"/>
      <c r="NZ154" s="187"/>
      <c r="OA154" s="88"/>
      <c r="OB154" s="63"/>
      <c r="OC154" s="63"/>
      <c r="OD154" s="63"/>
      <c r="OE154" s="88"/>
      <c r="OF154" s="63"/>
      <c r="OG154" s="63"/>
      <c r="OH154" s="63"/>
      <c r="OI154" s="88"/>
      <c r="OJ154" s="63"/>
      <c r="OK154" s="63"/>
      <c r="OL154" s="63"/>
      <c r="OM154" s="88"/>
      <c r="ON154" s="63"/>
      <c r="OO154" s="63"/>
      <c r="OP154" s="63"/>
      <c r="OQ154" s="198"/>
      <c r="OR154" s="63"/>
      <c r="OS154" s="63"/>
      <c r="OT154" s="63"/>
      <c r="OU154" s="88"/>
      <c r="OV154" s="63"/>
      <c r="OW154" s="63"/>
      <c r="OX154" s="63"/>
      <c r="OY154" s="198"/>
      <c r="OZ154" s="63"/>
      <c r="PA154" s="63"/>
      <c r="PB154" s="63"/>
      <c r="PC154" s="88"/>
      <c r="PD154" s="63"/>
      <c r="PE154" s="63"/>
      <c r="PF154" s="63"/>
      <c r="PG154" s="198"/>
      <c r="PH154" s="63"/>
      <c r="PI154" s="63"/>
      <c r="PJ154" s="63"/>
      <c r="PK154" s="88"/>
      <c r="PL154" s="63"/>
      <c r="PM154" s="63"/>
      <c r="PN154" s="63"/>
      <c r="PO154" s="198"/>
      <c r="PP154" s="63"/>
      <c r="PQ154" s="63"/>
      <c r="PR154" s="63"/>
      <c r="PS154" s="88"/>
      <c r="PT154" s="63"/>
      <c r="PU154" s="63"/>
      <c r="PV154" s="63"/>
      <c r="PW154" s="198"/>
      <c r="PX154" s="63"/>
      <c r="PY154" s="63"/>
      <c r="PZ154" s="63"/>
      <c r="QA154" s="88"/>
      <c r="QB154" s="63"/>
      <c r="QC154" s="63"/>
      <c r="QD154" s="63"/>
      <c r="QE154" s="198"/>
      <c r="QF154" s="63"/>
      <c r="QG154" s="63"/>
      <c r="QH154" s="63"/>
      <c r="QI154" s="88"/>
      <c r="QJ154" s="63"/>
      <c r="QK154" s="63"/>
      <c r="QL154" s="63"/>
      <c r="QM154" s="198"/>
      <c r="QN154" s="63"/>
      <c r="QO154" s="63"/>
      <c r="QP154" s="63"/>
      <c r="QQ154" s="198"/>
      <c r="QR154" s="63"/>
      <c r="QS154" s="63"/>
      <c r="QT154" s="63"/>
      <c r="QU154" s="198"/>
      <c r="QV154" s="63"/>
      <c r="QW154" s="63"/>
      <c r="QX154" s="63"/>
      <c r="QY154" s="198"/>
      <c r="QZ154" s="63"/>
      <c r="RA154" s="63"/>
      <c r="RB154" s="63"/>
      <c r="RC154" s="88"/>
      <c r="RD154" s="63"/>
      <c r="RE154" s="63"/>
      <c r="RF154" s="63"/>
      <c r="RG154" s="198"/>
      <c r="RH154" s="63"/>
      <c r="RI154" s="63"/>
      <c r="RJ154" s="63"/>
      <c r="RK154" s="88"/>
      <c r="RL154" s="63"/>
      <c r="RM154" s="63"/>
      <c r="RN154" s="63"/>
      <c r="RO154" s="198"/>
      <c r="RP154" s="63"/>
      <c r="RQ154" s="63"/>
      <c r="RR154" s="63"/>
      <c r="RS154" s="198"/>
      <c r="RT154" s="63"/>
      <c r="RU154" s="63"/>
      <c r="RV154" s="63"/>
      <c r="RW154" s="63"/>
      <c r="RX154" s="63"/>
      <c r="RY154" s="63"/>
      <c r="RZ154" s="63"/>
      <c r="SA154" s="88"/>
      <c r="SB154" s="63"/>
      <c r="SC154" s="63"/>
      <c r="SD154" s="63"/>
      <c r="SE154" s="198"/>
      <c r="SF154" s="63"/>
      <c r="SG154" s="63"/>
      <c r="SH154" s="63"/>
      <c r="SI154" s="198"/>
      <c r="SJ154" s="63"/>
      <c r="SK154" s="63"/>
      <c r="SL154" s="63"/>
      <c r="SM154" s="198"/>
      <c r="SN154" s="63"/>
      <c r="SO154" s="63"/>
      <c r="SP154" s="63"/>
      <c r="SQ154" s="198"/>
      <c r="SR154" s="63"/>
      <c r="SS154" s="63"/>
      <c r="ST154" s="63"/>
      <c r="SU154" s="198"/>
      <c r="SV154" s="63"/>
      <c r="SW154" s="63"/>
      <c r="SX154" s="63"/>
      <c r="SY154" s="198"/>
      <c r="SZ154" s="63"/>
      <c r="TA154" s="63"/>
      <c r="TB154" s="198"/>
      <c r="TC154" s="198"/>
      <c r="TD154" s="63"/>
      <c r="TE154" s="63"/>
      <c r="TF154" s="63"/>
      <c r="TG154" s="198"/>
      <c r="TH154" s="63"/>
      <c r="TI154" s="63"/>
      <c r="TJ154" s="89"/>
      <c r="TK154" s="198"/>
      <c r="TL154" s="63"/>
      <c r="TM154" s="63"/>
      <c r="TN154" s="89"/>
      <c r="TO154" s="198"/>
      <c r="TP154" s="63"/>
      <c r="TQ154" s="63"/>
      <c r="TR154" s="89"/>
      <c r="TS154" s="267"/>
      <c r="TT154" s="267"/>
      <c r="TU154" s="267"/>
      <c r="TV154" s="267"/>
      <c r="TW154" s="267"/>
      <c r="TX154" s="267"/>
      <c r="TY154" s="267"/>
    </row>
    <row r="155" spans="1:546" s="48" customFormat="1" outlineLevel="1" x14ac:dyDescent="0.2">
      <c r="A155" s="99" t="s">
        <v>534</v>
      </c>
      <c r="B155" s="100" t="s">
        <v>535</v>
      </c>
      <c r="C155" s="189">
        <f>G155+K155+O155+S155+W155+AA155+AE155+AI155+AM155+AQ155+AU155+AY155+BC155+BG155+BK155+BO155+BS155+BW155+CA155+CE155+CI155+CM155+CQ155+CU155+CY155+DC155+DG155+DK155+DO155+DS155+DW155+EA155+EE155+EI155+EM155+EQ155+EU155+EY155+FC155+FG155+FK155+FO155+FS155+FW155+GA155+GE155+GI155+GM155+GQ155+GU155+GY155+HC155+HG155+HK155+HO155+HS155+HW155+IA155+IE155+II155+IM155+IQ155+IU155+IY155+JC155+JG155+JK155+JO155+JS155+JW155+KA155+KE155+KI155+KM155+KQ155+KU155+KY155+LC155+LG155+LK155+LO155+LS155+LW155+MA155+ME155+MI155+MM155+MQ155+MU155+MY155+NC155+NG155+NK155+NO155+NS155+NW155+OA155+OE155+OI155+OM155+OQ155+OU155+OY155+PC155+PG155+PK155+PO155+PS155+PW155+QA155+QE155+QI155+QM155+QQ155+QU155+QY155+RC155+RG155+RK155+RO155+RS155+RW155+SA155+SE155+SI155+SM155+SQ155+SU155+SY155+TC155+TG155+TK155+TO155</f>
        <v>291306.8</v>
      </c>
      <c r="D155" s="189">
        <f t="shared" ref="D155" si="3894">H155+L155+P155+T155+X155+AB155+AF155+AJ155+AN155+AR155+AV155+AZ155+BD155+BH155+BL155+BP155+BT155+BX155+CB155+CF155+CJ155+CN155+CR155+CV155+CZ155+DD155+DH155+DL155+DP155+DT155+DX155+EB155+EF155+EJ155+EN155+ER155+EV155+EZ155+FD155+FH155+FL155+FP155+FT155+FX155+GB155+GF155+GJ155+GN155+GR155+GV155+GZ155+HD155+HH155+HL155+HP155+HT155+HX155+IB155+IF155+IJ155+IN155+IR155+IV155+IZ155+JD155+JH155+JL155+JP155+JT155+JX155+KB155+KF155+KJ155+KN155+KR155+KV155+KZ155+LD155+LH155+LL155+LP155+LT155+LX155+MB155+MF155+MJ155+MN155+MR155+MV155+MZ155+ND155+NH155+NL155+NP155+NT155+NX155+OB155+OF155+OJ155+ON155+OR155+OV155+OZ155+PD155+PH155+PL155+PP155+PT155+PX155+QB155+QF155+QJ155+QN155+QR155+QV155+QZ155+RD155+RH155+RL155+RP155+RT155+RX155+SB155+SF155+SJ155+SN155+SR155+SV155+SZ155+TD155+TH155+TL155+TP155</f>
        <v>258101</v>
      </c>
      <c r="E155" s="189">
        <f t="shared" ref="E155" si="3895">I155+M155+Q155+U155+Y155+AC155+AG155+AK155+AO155+AS155+AW155+BA155+BE155+BI155+BM155+BQ155+BU155+BY155+CC155+CG155+CK155+CO155+CS155+CW155+DA155+DE155+DI155+DM155+DQ155+DU155+DY155+EC155+EG155+EK155+EO155+ES155+EW155+FA155+FE155+FI155+FM155+FQ155+FU155+FY155+GC155+GG155+GK155+GO155+GS155+GW155+HA155+HE155+HI155+HM155+HQ155+HU155+HY155+IC155+IG155+IK155+IO155+IS155+IW155+JA155+JE155+JI155+JM155+JQ155+JU155+JY155+KC155+KG155+KK155+KO155+KS155+KW155+LA155+LE155+LI155+LM155+LQ155+LU155+LY155+MC155+MG155+MK155+MO155+MS155+MW155+NA155+NE155+NI155+NM155+NQ155+NU155+NY155+OC155+OG155+OK155+OO155+OS155+OW155+PA155+PE155+PI155+PM155+PQ155+PU155+PY155+QC155+QG155+QK155+QO155+QS155+QW155+RA155+RE155+RI155+RM155+RQ155+RU155+RY155+SC155+SG155+SK155+SO155+SS155+SW155+TA155+TE155+TI155+TM155+TQ155</f>
        <v>254353.13</v>
      </c>
      <c r="F155" s="189">
        <f t="shared" ref="F155" si="3896">J155+N155+R155+V155+Z155+AD155+AH155+AL155+AP155+AT155+AX155+BB155+BF155+BJ155+BN155+BR155+BV155+BZ155+CD155+CH155+CL155+CP155+CT155+CX155+DB155+DF155+DJ155+DN155+DR155+DV155+DZ155+ED155+EH155+EL155+EP155+ET155+EX155+FB155+FF155+FJ155+FN155+FR155+FV155+FZ155+GD155+GH155+GL155+GP155+GT155+GX155+HB155+HF155+HJ155+HN155+HR155+HV155+HZ155+ID155+IH155+IL155+IP155+IT155+IX155+JB155+JF155+JJ155+JN155+JR155+JV155+JZ155+KD155+KH155+KL155+KP155+KT155+KX155+LB155+LF155+LJ155+LN155+LR155+LV155+LZ155+MD155+MH155+ML155+MP155+MT155+MX155+NB155+NF155+NJ155+NN155+NR155+NV155+NZ155+OD155+OH155+OL155+OP155+OT155+OX155+PB155+PF155+PJ155+PN155+PR155+PV155+PZ155+QD155+QH155+QL155+QP155+QT155+QX155+RB155+RF155+RJ155+RN155+RR155+RV155+RZ155+SD155+SH155+SL155+SP155+ST155+SX155+TB155+TF155+TJ155+TN155+TR155</f>
        <v>251680.82</v>
      </c>
      <c r="G155" s="86"/>
      <c r="H155" s="61"/>
      <c r="I155" s="61"/>
      <c r="J155" s="61"/>
      <c r="K155" s="86"/>
      <c r="L155" s="61"/>
      <c r="M155" s="61"/>
      <c r="N155" s="61"/>
      <c r="O155" s="86"/>
      <c r="P155" s="61"/>
      <c r="Q155" s="61"/>
      <c r="R155" s="61"/>
      <c r="S155" s="86"/>
      <c r="T155" s="61"/>
      <c r="U155" s="61"/>
      <c r="V155" s="61"/>
      <c r="W155" s="86"/>
      <c r="X155" s="61"/>
      <c r="Y155" s="61"/>
      <c r="Z155" s="61"/>
      <c r="AA155" s="86"/>
      <c r="AB155" s="61"/>
      <c r="AC155" s="61"/>
      <c r="AD155" s="61"/>
      <c r="AE155" s="86"/>
      <c r="AF155" s="61"/>
      <c r="AG155" s="61"/>
      <c r="AH155" s="61"/>
      <c r="AI155" s="86"/>
      <c r="AJ155" s="61"/>
      <c r="AK155" s="61"/>
      <c r="AL155" s="61"/>
      <c r="AM155" s="86"/>
      <c r="AN155" s="61"/>
      <c r="AO155" s="61"/>
      <c r="AP155" s="61"/>
      <c r="AQ155" s="86"/>
      <c r="AR155" s="61"/>
      <c r="AS155" s="61"/>
      <c r="AT155" s="61"/>
      <c r="AU155" s="86"/>
      <c r="AV155" s="61"/>
      <c r="AW155" s="61"/>
      <c r="AX155" s="61"/>
      <c r="AY155" s="86"/>
      <c r="AZ155" s="61"/>
      <c r="BA155" s="61"/>
      <c r="BB155" s="61"/>
      <c r="BC155" s="86"/>
      <c r="BD155" s="61"/>
      <c r="BE155" s="61"/>
      <c r="BF155" s="61"/>
      <c r="BG155" s="86"/>
      <c r="BH155" s="61"/>
      <c r="BI155" s="61"/>
      <c r="BJ155" s="61"/>
      <c r="BK155" s="86"/>
      <c r="BL155" s="61"/>
      <c r="BM155" s="61"/>
      <c r="BN155" s="61"/>
      <c r="BO155" s="86"/>
      <c r="BP155" s="61"/>
      <c r="BQ155" s="61"/>
      <c r="BR155" s="61"/>
      <c r="BS155" s="86"/>
      <c r="BT155" s="61"/>
      <c r="BU155" s="61"/>
      <c r="BV155" s="61"/>
      <c r="BW155" s="86"/>
      <c r="BX155" s="61"/>
      <c r="BY155" s="61"/>
      <c r="BZ155" s="61"/>
      <c r="CA155" s="86"/>
      <c r="CB155" s="61"/>
      <c r="CC155" s="61"/>
      <c r="CD155" s="61"/>
      <c r="CE155" s="86"/>
      <c r="CF155" s="61"/>
      <c r="CG155" s="61"/>
      <c r="CH155" s="61"/>
      <c r="CI155" s="86"/>
      <c r="CJ155" s="61"/>
      <c r="CK155" s="61"/>
      <c r="CL155" s="61"/>
      <c r="CM155" s="86"/>
      <c r="CN155" s="61"/>
      <c r="CO155" s="61"/>
      <c r="CP155" s="61"/>
      <c r="CQ155" s="86"/>
      <c r="CR155" s="61"/>
      <c r="CS155" s="61"/>
      <c r="CT155" s="61"/>
      <c r="CU155" s="86"/>
      <c r="CV155" s="61"/>
      <c r="CW155" s="61"/>
      <c r="CX155" s="61"/>
      <c r="CY155" s="86"/>
      <c r="CZ155" s="61"/>
      <c r="DA155" s="61"/>
      <c r="DB155" s="61"/>
      <c r="DC155" s="86"/>
      <c r="DD155" s="61"/>
      <c r="DE155" s="61"/>
      <c r="DF155" s="61"/>
      <c r="DG155" s="86"/>
      <c r="DH155" s="61"/>
      <c r="DI155" s="61"/>
      <c r="DJ155" s="61"/>
      <c r="DK155" s="86"/>
      <c r="DL155" s="61"/>
      <c r="DM155" s="61"/>
      <c r="DN155" s="61"/>
      <c r="DO155" s="86"/>
      <c r="DP155" s="61"/>
      <c r="DQ155" s="61"/>
      <c r="DR155" s="61"/>
      <c r="DS155" s="86"/>
      <c r="DT155" s="61"/>
      <c r="DU155" s="61"/>
      <c r="DV155" s="61"/>
      <c r="DW155" s="86"/>
      <c r="DX155" s="61"/>
      <c r="DY155" s="61"/>
      <c r="DZ155" s="61"/>
      <c r="EA155" s="86"/>
      <c r="EB155" s="61"/>
      <c r="EC155" s="61"/>
      <c r="ED155" s="61"/>
      <c r="EE155" s="86"/>
      <c r="EF155" s="61"/>
      <c r="EG155" s="61"/>
      <c r="EH155" s="61"/>
      <c r="EI155" s="86"/>
      <c r="EJ155" s="61"/>
      <c r="EK155" s="61"/>
      <c r="EL155" s="61"/>
      <c r="EM155" s="86"/>
      <c r="EN155" s="61"/>
      <c r="EO155" s="61"/>
      <c r="EP155" s="61"/>
      <c r="EQ155" s="86"/>
      <c r="ER155" s="61"/>
      <c r="ES155" s="61"/>
      <c r="ET155" s="61"/>
      <c r="EU155" s="86"/>
      <c r="EV155" s="61"/>
      <c r="EW155" s="61"/>
      <c r="EX155" s="61"/>
      <c r="EY155" s="86"/>
      <c r="EZ155" s="61"/>
      <c r="FA155" s="61"/>
      <c r="FB155" s="61"/>
      <c r="FC155" s="86"/>
      <c r="FD155" s="61"/>
      <c r="FE155" s="61"/>
      <c r="FF155" s="61"/>
      <c r="FG155" s="86"/>
      <c r="FH155" s="61"/>
      <c r="FI155" s="61"/>
      <c r="FJ155" s="61"/>
      <c r="FK155" s="86"/>
      <c r="FL155" s="61"/>
      <c r="FM155" s="61"/>
      <c r="FN155" s="61"/>
      <c r="FO155" s="86"/>
      <c r="FP155" s="61"/>
      <c r="FQ155" s="61"/>
      <c r="FR155" s="61"/>
      <c r="FS155" s="197"/>
      <c r="FT155" s="61"/>
      <c r="FU155" s="61"/>
      <c r="FV155" s="185"/>
      <c r="FW155" s="86"/>
      <c r="FX155" s="61"/>
      <c r="FY155" s="61"/>
      <c r="FZ155" s="185"/>
      <c r="GA155" s="86"/>
      <c r="GB155" s="61"/>
      <c r="GC155" s="61"/>
      <c r="GD155" s="185"/>
      <c r="GE155" s="86"/>
      <c r="GF155" s="61"/>
      <c r="GG155" s="61"/>
      <c r="GH155" s="185"/>
      <c r="GI155" s="86"/>
      <c r="GJ155" s="61"/>
      <c r="GK155" s="61"/>
      <c r="GL155" s="185"/>
      <c r="GM155" s="86"/>
      <c r="GN155" s="61"/>
      <c r="GO155" s="61"/>
      <c r="GP155" s="61"/>
      <c r="GQ155" s="86"/>
      <c r="GR155" s="61"/>
      <c r="GS155" s="61"/>
      <c r="GT155" s="61"/>
      <c r="GU155" s="86"/>
      <c r="GV155" s="61"/>
      <c r="GW155" s="61"/>
      <c r="GX155" s="61"/>
      <c r="GY155" s="86"/>
      <c r="GZ155" s="61"/>
      <c r="HA155" s="61"/>
      <c r="HB155" s="61"/>
      <c r="HC155" s="86"/>
      <c r="HD155" s="61"/>
      <c r="HE155" s="61"/>
      <c r="HF155" s="61"/>
      <c r="HG155" s="86"/>
      <c r="HH155" s="61"/>
      <c r="HI155" s="61"/>
      <c r="HJ155" s="61"/>
      <c r="HK155" s="86"/>
      <c r="HL155" s="61"/>
      <c r="HM155" s="61"/>
      <c r="HN155" s="61"/>
      <c r="HO155" s="86"/>
      <c r="HP155" s="61"/>
      <c r="HQ155" s="61"/>
      <c r="HR155" s="61"/>
      <c r="HS155" s="86"/>
      <c r="HT155" s="61"/>
      <c r="HU155" s="61"/>
      <c r="HV155" s="61"/>
      <c r="HW155" s="86"/>
      <c r="HX155" s="61"/>
      <c r="HY155" s="61"/>
      <c r="HZ155" s="61"/>
      <c r="IA155" s="86"/>
      <c r="IB155" s="61"/>
      <c r="IC155" s="61"/>
      <c r="ID155" s="61"/>
      <c r="IE155" s="307"/>
      <c r="IF155" s="300"/>
      <c r="IG155" s="300"/>
      <c r="IH155" s="300"/>
      <c r="II155" s="86"/>
      <c r="IJ155" s="61"/>
      <c r="IK155" s="61"/>
      <c r="IL155" s="61"/>
      <c r="IM155" s="86"/>
      <c r="IN155" s="61"/>
      <c r="IO155" s="61"/>
      <c r="IP155" s="61"/>
      <c r="IQ155" s="86"/>
      <c r="IR155" s="61"/>
      <c r="IS155" s="61"/>
      <c r="IT155" s="61"/>
      <c r="IU155" s="307"/>
      <c r="IV155" s="300"/>
      <c r="IW155" s="300"/>
      <c r="IX155" s="300"/>
      <c r="IY155" s="86"/>
      <c r="IZ155" s="61"/>
      <c r="JA155" s="61"/>
      <c r="JB155" s="61"/>
      <c r="JC155" s="86"/>
      <c r="JD155" s="61"/>
      <c r="JE155" s="61"/>
      <c r="JF155" s="61"/>
      <c r="JG155" s="86"/>
      <c r="JH155" s="61"/>
      <c r="JI155" s="61"/>
      <c r="JJ155" s="61"/>
      <c r="JK155" s="86"/>
      <c r="JL155" s="61"/>
      <c r="JM155" s="61"/>
      <c r="JN155" s="61"/>
      <c r="JO155" s="86"/>
      <c r="JP155" s="61"/>
      <c r="JQ155" s="61"/>
      <c r="JR155" s="61"/>
      <c r="JS155" s="86"/>
      <c r="JT155" s="61"/>
      <c r="JU155" s="61"/>
      <c r="JV155" s="61"/>
      <c r="JW155" s="61"/>
      <c r="JX155" s="61"/>
      <c r="JY155" s="61"/>
      <c r="JZ155" s="61"/>
      <c r="KA155" s="86"/>
      <c r="KB155" s="61"/>
      <c r="KC155" s="61"/>
      <c r="KD155" s="185"/>
      <c r="KE155" s="86"/>
      <c r="KF155" s="61"/>
      <c r="KG155" s="61"/>
      <c r="KH155" s="185"/>
      <c r="KI155" s="86"/>
      <c r="KJ155" s="61"/>
      <c r="KK155" s="61"/>
      <c r="KL155" s="185"/>
      <c r="KM155" s="86"/>
      <c r="KN155" s="61"/>
      <c r="KO155" s="61"/>
      <c r="KP155" s="185"/>
      <c r="KQ155" s="86"/>
      <c r="KR155" s="61"/>
      <c r="KS155" s="61"/>
      <c r="KT155" s="185"/>
      <c r="KU155" s="86"/>
      <c r="KV155" s="61"/>
      <c r="KW155" s="61"/>
      <c r="KX155" s="185"/>
      <c r="KY155" s="86"/>
      <c r="KZ155" s="61"/>
      <c r="LA155" s="61"/>
      <c r="LB155" s="185"/>
      <c r="LC155" s="86"/>
      <c r="LD155" s="61"/>
      <c r="LE155" s="61"/>
      <c r="LF155" s="185"/>
      <c r="LG155" s="86"/>
      <c r="LH155" s="61"/>
      <c r="LI155" s="61"/>
      <c r="LJ155" s="185"/>
      <c r="LK155" s="86"/>
      <c r="LL155" s="61"/>
      <c r="LM155" s="61"/>
      <c r="LN155" s="185"/>
      <c r="LO155" s="86"/>
      <c r="LP155" s="61"/>
      <c r="LQ155" s="61"/>
      <c r="LR155" s="185"/>
      <c r="LS155" s="86"/>
      <c r="LT155" s="61"/>
      <c r="LU155" s="61"/>
      <c r="LV155" s="185"/>
      <c r="LW155" s="86"/>
      <c r="LX155" s="61"/>
      <c r="LY155" s="61"/>
      <c r="LZ155" s="185"/>
      <c r="MA155" s="86"/>
      <c r="MB155" s="61"/>
      <c r="MC155" s="61"/>
      <c r="MD155" s="185"/>
      <c r="ME155" s="86"/>
      <c r="MF155" s="61"/>
      <c r="MG155" s="61"/>
      <c r="MH155" s="185"/>
      <c r="MI155" s="86"/>
      <c r="MJ155" s="61"/>
      <c r="MK155" s="61"/>
      <c r="ML155" s="185"/>
      <c r="MM155" s="86"/>
      <c r="MN155" s="61"/>
      <c r="MO155" s="61"/>
      <c r="MP155" s="185"/>
      <c r="MQ155" s="86"/>
      <c r="MR155" s="61"/>
      <c r="MS155" s="61"/>
      <c r="MT155" s="185"/>
      <c r="MU155" s="86"/>
      <c r="MV155" s="61"/>
      <c r="MW155" s="61"/>
      <c r="MX155" s="185"/>
      <c r="MY155" s="86"/>
      <c r="MZ155" s="61"/>
      <c r="NA155" s="61"/>
      <c r="NB155" s="185"/>
      <c r="NC155" s="86"/>
      <c r="ND155" s="61"/>
      <c r="NE155" s="61"/>
      <c r="NF155" s="185"/>
      <c r="NG155" s="86"/>
      <c r="NH155" s="61"/>
      <c r="NI155" s="61"/>
      <c r="NJ155" s="185"/>
      <c r="NK155" s="86"/>
      <c r="NL155" s="61"/>
      <c r="NM155" s="61"/>
      <c r="NN155" s="185"/>
      <c r="NO155" s="86"/>
      <c r="NP155" s="61"/>
      <c r="NQ155" s="61"/>
      <c r="NR155" s="185"/>
      <c r="NS155" s="86"/>
      <c r="NT155" s="61"/>
      <c r="NU155" s="61"/>
      <c r="NV155" s="185"/>
      <c r="NW155" s="86"/>
      <c r="NX155" s="61"/>
      <c r="NY155" s="61"/>
      <c r="NZ155" s="185"/>
      <c r="OA155" s="86"/>
      <c r="OB155" s="61"/>
      <c r="OC155" s="61"/>
      <c r="OD155" s="61"/>
      <c r="OE155" s="86"/>
      <c r="OF155" s="61"/>
      <c r="OG155" s="61"/>
      <c r="OH155" s="61"/>
      <c r="OI155" s="86"/>
      <c r="OJ155" s="61"/>
      <c r="OK155" s="61"/>
      <c r="OL155" s="61"/>
      <c r="OM155" s="86"/>
      <c r="ON155" s="61"/>
      <c r="OO155" s="61"/>
      <c r="OP155" s="61"/>
      <c r="OQ155" s="197"/>
      <c r="OR155" s="61"/>
      <c r="OS155" s="61"/>
      <c r="OT155" s="61"/>
      <c r="OU155" s="86"/>
      <c r="OV155" s="61"/>
      <c r="OW155" s="61"/>
      <c r="OX155" s="61"/>
      <c r="OY155" s="197"/>
      <c r="OZ155" s="61"/>
      <c r="PA155" s="61"/>
      <c r="PB155" s="61"/>
      <c r="PC155" s="86"/>
      <c r="PD155" s="61"/>
      <c r="PE155" s="61"/>
      <c r="PF155" s="61"/>
      <c r="PG155" s="197"/>
      <c r="PH155" s="61"/>
      <c r="PI155" s="61"/>
      <c r="PJ155" s="61"/>
      <c r="PK155" s="86"/>
      <c r="PL155" s="61"/>
      <c r="PM155" s="61"/>
      <c r="PN155" s="61"/>
      <c r="PO155" s="197"/>
      <c r="PP155" s="61"/>
      <c r="PQ155" s="61"/>
      <c r="PR155" s="61"/>
      <c r="PS155" s="86"/>
      <c r="PT155" s="61"/>
      <c r="PU155" s="61"/>
      <c r="PV155" s="61"/>
      <c r="PW155" s="197"/>
      <c r="PX155" s="61"/>
      <c r="PY155" s="61"/>
      <c r="PZ155" s="61"/>
      <c r="QA155" s="86"/>
      <c r="QB155" s="61"/>
      <c r="QC155" s="61"/>
      <c r="QD155" s="61"/>
      <c r="QE155" s="197"/>
      <c r="QF155" s="61">
        <v>24000</v>
      </c>
      <c r="QG155" s="61">
        <v>21002.98</v>
      </c>
      <c r="QH155" s="61">
        <v>20904.490000000002</v>
      </c>
      <c r="QI155" s="86">
        <v>6507</v>
      </c>
      <c r="QJ155" s="61">
        <v>3380</v>
      </c>
      <c r="QK155" s="61">
        <v>8378.2000000000007</v>
      </c>
      <c r="QL155" s="61">
        <v>8995.7000000000007</v>
      </c>
      <c r="QM155" s="197"/>
      <c r="QN155" s="61"/>
      <c r="QO155" s="61"/>
      <c r="QP155" s="61"/>
      <c r="QQ155" s="197"/>
      <c r="QR155" s="61"/>
      <c r="QS155" s="61"/>
      <c r="QT155" s="61"/>
      <c r="QU155" s="197">
        <f>160000+24000-10000</f>
        <v>174000</v>
      </c>
      <c r="QV155" s="61">
        <v>124000</v>
      </c>
      <c r="QW155" s="61">
        <v>123673.81</v>
      </c>
      <c r="QX155" s="61">
        <v>118627.43</v>
      </c>
      <c r="QY155" s="197"/>
      <c r="QZ155" s="61"/>
      <c r="RA155" s="61"/>
      <c r="RB155" s="61"/>
      <c r="RC155" s="86"/>
      <c r="RD155" s="61"/>
      <c r="RE155" s="61"/>
      <c r="RF155" s="61"/>
      <c r="RG155" s="197">
        <f>104650-3850.2</f>
        <v>100799.8</v>
      </c>
      <c r="RH155" s="61">
        <v>106721</v>
      </c>
      <c r="RI155" s="61">
        <v>101298.14</v>
      </c>
      <c r="RJ155" s="61">
        <v>103153.2</v>
      </c>
      <c r="RK155" s="86"/>
      <c r="RL155" s="61"/>
      <c r="RM155" s="61"/>
      <c r="RN155" s="61"/>
      <c r="RO155" s="360"/>
      <c r="RP155" s="300"/>
      <c r="RQ155" s="300"/>
      <c r="RR155" s="300"/>
      <c r="RS155" s="360"/>
      <c r="RT155" s="300"/>
      <c r="RU155" s="300"/>
      <c r="RV155" s="300"/>
      <c r="RW155" s="61"/>
      <c r="RX155" s="61"/>
      <c r="RY155" s="61"/>
      <c r="RZ155" s="61"/>
      <c r="SA155" s="86"/>
      <c r="SB155" s="61"/>
      <c r="SC155" s="61"/>
      <c r="SD155" s="61"/>
      <c r="SE155" s="197"/>
      <c r="SF155" s="61"/>
      <c r="SG155" s="61"/>
      <c r="SH155" s="61"/>
      <c r="SI155" s="197">
        <f>10000</f>
        <v>10000</v>
      </c>
      <c r="SJ155" s="61"/>
      <c r="SK155" s="61"/>
      <c r="SL155" s="61"/>
      <c r="SM155" s="197"/>
      <c r="SN155" s="61"/>
      <c r="SO155" s="61"/>
      <c r="SP155" s="61"/>
      <c r="SQ155" s="197"/>
      <c r="SR155" s="61"/>
      <c r="SS155" s="61"/>
      <c r="ST155" s="61"/>
      <c r="SU155" s="197"/>
      <c r="SV155" s="61"/>
      <c r="SW155" s="61"/>
      <c r="SX155" s="61"/>
      <c r="SY155" s="197"/>
      <c r="SZ155" s="61"/>
      <c r="TA155" s="61"/>
      <c r="TB155" s="197"/>
      <c r="TC155" s="197"/>
      <c r="TD155" s="61"/>
      <c r="TE155" s="61"/>
      <c r="TF155" s="61"/>
      <c r="TG155" s="197"/>
      <c r="TH155" s="61"/>
      <c r="TI155" s="61"/>
      <c r="TJ155" s="87"/>
      <c r="TK155" s="197"/>
      <c r="TL155" s="61"/>
      <c r="TM155" s="61"/>
      <c r="TN155" s="87"/>
      <c r="TO155" s="197"/>
      <c r="TP155" s="61"/>
      <c r="TQ155" s="61"/>
      <c r="TR155" s="87"/>
      <c r="TS155" s="278"/>
      <c r="TT155" s="278"/>
      <c r="TU155" s="278"/>
      <c r="TV155" s="278"/>
      <c r="TW155" s="278"/>
      <c r="TX155" s="278"/>
      <c r="TY155" s="278"/>
    </row>
    <row r="156" spans="1:546" outlineLevel="1" x14ac:dyDescent="0.2">
      <c r="A156" s="101"/>
      <c r="B156" s="102"/>
      <c r="C156" s="88"/>
      <c r="D156" s="63"/>
      <c r="E156" s="341"/>
      <c r="F156" s="187"/>
      <c r="G156" s="88"/>
      <c r="H156" s="63"/>
      <c r="I156" s="63"/>
      <c r="J156" s="63"/>
      <c r="K156" s="88"/>
      <c r="L156" s="63"/>
      <c r="M156" s="63"/>
      <c r="N156" s="63"/>
      <c r="O156" s="88"/>
      <c r="P156" s="63"/>
      <c r="Q156" s="63"/>
      <c r="R156" s="63"/>
      <c r="S156" s="88"/>
      <c r="T156" s="63"/>
      <c r="U156" s="63"/>
      <c r="V156" s="63"/>
      <c r="W156" s="88"/>
      <c r="X156" s="63"/>
      <c r="Y156" s="63"/>
      <c r="Z156" s="63"/>
      <c r="AA156" s="88"/>
      <c r="AB156" s="63"/>
      <c r="AC156" s="63"/>
      <c r="AD156" s="63"/>
      <c r="AE156" s="88"/>
      <c r="AF156" s="63"/>
      <c r="AG156" s="63"/>
      <c r="AH156" s="63"/>
      <c r="AI156" s="88"/>
      <c r="AJ156" s="63"/>
      <c r="AK156" s="63"/>
      <c r="AL156" s="63"/>
      <c r="AM156" s="88"/>
      <c r="AN156" s="63"/>
      <c r="AO156" s="63"/>
      <c r="AP156" s="63"/>
      <c r="AQ156" s="88"/>
      <c r="AR156" s="63"/>
      <c r="AS156" s="63"/>
      <c r="AT156" s="63"/>
      <c r="AU156" s="88"/>
      <c r="AV156" s="63"/>
      <c r="AW156" s="63"/>
      <c r="AX156" s="63"/>
      <c r="AY156" s="88"/>
      <c r="AZ156" s="63"/>
      <c r="BA156" s="63"/>
      <c r="BB156" s="63"/>
      <c r="BC156" s="88"/>
      <c r="BD156" s="63"/>
      <c r="BE156" s="63"/>
      <c r="BF156" s="63"/>
      <c r="BG156" s="88"/>
      <c r="BH156" s="63"/>
      <c r="BI156" s="63"/>
      <c r="BJ156" s="63"/>
      <c r="BK156" s="88"/>
      <c r="BL156" s="63"/>
      <c r="BM156" s="63"/>
      <c r="BN156" s="63"/>
      <c r="BO156" s="88"/>
      <c r="BP156" s="63"/>
      <c r="BQ156" s="63"/>
      <c r="BR156" s="63"/>
      <c r="BS156" s="88"/>
      <c r="BT156" s="63"/>
      <c r="BU156" s="63"/>
      <c r="BV156" s="63"/>
      <c r="BW156" s="88"/>
      <c r="BX156" s="63"/>
      <c r="BY156" s="63"/>
      <c r="BZ156" s="63"/>
      <c r="CA156" s="88"/>
      <c r="CB156" s="63"/>
      <c r="CC156" s="63"/>
      <c r="CD156" s="63"/>
      <c r="CE156" s="88"/>
      <c r="CF156" s="63"/>
      <c r="CG156" s="63"/>
      <c r="CH156" s="63"/>
      <c r="CI156" s="88"/>
      <c r="CJ156" s="63"/>
      <c r="CK156" s="63"/>
      <c r="CL156" s="63"/>
      <c r="CM156" s="88"/>
      <c r="CN156" s="63"/>
      <c r="CO156" s="63"/>
      <c r="CP156" s="63"/>
      <c r="CQ156" s="88"/>
      <c r="CR156" s="63"/>
      <c r="CS156" s="63"/>
      <c r="CT156" s="63"/>
      <c r="CU156" s="88"/>
      <c r="CV156" s="63"/>
      <c r="CW156" s="63"/>
      <c r="CX156" s="63"/>
      <c r="CY156" s="88"/>
      <c r="CZ156" s="63"/>
      <c r="DA156" s="63"/>
      <c r="DB156" s="63"/>
      <c r="DC156" s="88"/>
      <c r="DD156" s="63"/>
      <c r="DE156" s="63"/>
      <c r="DF156" s="63"/>
      <c r="DG156" s="88"/>
      <c r="DH156" s="63"/>
      <c r="DI156" s="63"/>
      <c r="DJ156" s="63"/>
      <c r="DK156" s="88"/>
      <c r="DL156" s="63"/>
      <c r="DM156" s="63"/>
      <c r="DN156" s="63"/>
      <c r="DO156" s="88"/>
      <c r="DP156" s="63"/>
      <c r="DQ156" s="63"/>
      <c r="DR156" s="63"/>
      <c r="DS156" s="88"/>
      <c r="DT156" s="63"/>
      <c r="DU156" s="63"/>
      <c r="DV156" s="63"/>
      <c r="DW156" s="88"/>
      <c r="DX156" s="63"/>
      <c r="DY156" s="63"/>
      <c r="DZ156" s="63"/>
      <c r="EA156" s="88"/>
      <c r="EB156" s="63"/>
      <c r="EC156" s="63"/>
      <c r="ED156" s="63"/>
      <c r="EE156" s="88"/>
      <c r="EF156" s="63"/>
      <c r="EG156" s="63"/>
      <c r="EH156" s="63"/>
      <c r="EI156" s="88"/>
      <c r="EJ156" s="63"/>
      <c r="EK156" s="63"/>
      <c r="EL156" s="63"/>
      <c r="EM156" s="88"/>
      <c r="EN156" s="63"/>
      <c r="EO156" s="63"/>
      <c r="EP156" s="63"/>
      <c r="EQ156" s="88"/>
      <c r="ER156" s="63"/>
      <c r="ES156" s="63"/>
      <c r="ET156" s="63"/>
      <c r="EU156" s="88"/>
      <c r="EV156" s="63"/>
      <c r="EW156" s="63"/>
      <c r="EX156" s="63"/>
      <c r="EY156" s="88"/>
      <c r="EZ156" s="63"/>
      <c r="FA156" s="63"/>
      <c r="FB156" s="63"/>
      <c r="FC156" s="88"/>
      <c r="FD156" s="63"/>
      <c r="FE156" s="63"/>
      <c r="FF156" s="63"/>
      <c r="FG156" s="88"/>
      <c r="FH156" s="63"/>
      <c r="FI156" s="63"/>
      <c r="FJ156" s="63"/>
      <c r="FK156" s="88"/>
      <c r="FL156" s="63"/>
      <c r="FM156" s="63"/>
      <c r="FN156" s="63"/>
      <c r="FO156" s="88"/>
      <c r="FP156" s="63"/>
      <c r="FQ156" s="63"/>
      <c r="FR156" s="63"/>
      <c r="FS156" s="198"/>
      <c r="FT156" s="63"/>
      <c r="FU156" s="63"/>
      <c r="FV156" s="187"/>
      <c r="FW156" s="88"/>
      <c r="FX156" s="63"/>
      <c r="FY156" s="63"/>
      <c r="FZ156" s="187"/>
      <c r="GA156" s="88"/>
      <c r="GB156" s="63"/>
      <c r="GC156" s="63"/>
      <c r="GD156" s="187"/>
      <c r="GE156" s="88"/>
      <c r="GF156" s="63"/>
      <c r="GG156" s="63"/>
      <c r="GH156" s="187"/>
      <c r="GI156" s="88"/>
      <c r="GJ156" s="63"/>
      <c r="GK156" s="63"/>
      <c r="GL156" s="187"/>
      <c r="GM156" s="88"/>
      <c r="GN156" s="63"/>
      <c r="GO156" s="63"/>
      <c r="GP156" s="63"/>
      <c r="GQ156" s="88"/>
      <c r="GR156" s="63"/>
      <c r="GS156" s="63"/>
      <c r="GT156" s="63"/>
      <c r="GU156" s="88"/>
      <c r="GV156" s="63"/>
      <c r="GW156" s="63"/>
      <c r="GX156" s="63"/>
      <c r="GY156" s="88"/>
      <c r="GZ156" s="63"/>
      <c r="HA156" s="63"/>
      <c r="HB156" s="63"/>
      <c r="HC156" s="88"/>
      <c r="HD156" s="63"/>
      <c r="HE156" s="63"/>
      <c r="HF156" s="63"/>
      <c r="HG156" s="88"/>
      <c r="HH156" s="63"/>
      <c r="HI156" s="63"/>
      <c r="HJ156" s="63"/>
      <c r="HK156" s="88"/>
      <c r="HL156" s="63"/>
      <c r="HM156" s="63"/>
      <c r="HN156" s="63"/>
      <c r="HO156" s="88"/>
      <c r="HP156" s="63"/>
      <c r="HQ156" s="63"/>
      <c r="HR156" s="63"/>
      <c r="HS156" s="88"/>
      <c r="HT156" s="63"/>
      <c r="HU156" s="63"/>
      <c r="HV156" s="63"/>
      <c r="HW156" s="88"/>
      <c r="HX156" s="63"/>
      <c r="HY156" s="63"/>
      <c r="HZ156" s="63"/>
      <c r="IA156" s="88"/>
      <c r="IB156" s="63"/>
      <c r="IC156" s="63"/>
      <c r="ID156" s="63"/>
      <c r="IE156" s="88"/>
      <c r="IF156" s="63"/>
      <c r="IG156" s="63"/>
      <c r="IH156" s="63"/>
      <c r="II156" s="88"/>
      <c r="IJ156" s="63"/>
      <c r="IK156" s="63"/>
      <c r="IL156" s="63"/>
      <c r="IM156" s="88"/>
      <c r="IN156" s="63"/>
      <c r="IO156" s="63"/>
      <c r="IP156" s="63"/>
      <c r="IQ156" s="88"/>
      <c r="IR156" s="63"/>
      <c r="IS156" s="63"/>
      <c r="IT156" s="63"/>
      <c r="IU156" s="88"/>
      <c r="IV156" s="63"/>
      <c r="IW156" s="63"/>
      <c r="IX156" s="63"/>
      <c r="IY156" s="88"/>
      <c r="IZ156" s="63"/>
      <c r="JA156" s="63"/>
      <c r="JB156" s="63"/>
      <c r="JC156" s="88"/>
      <c r="JD156" s="63"/>
      <c r="JE156" s="63"/>
      <c r="JF156" s="63"/>
      <c r="JG156" s="88"/>
      <c r="JH156" s="63"/>
      <c r="JI156" s="63"/>
      <c r="JJ156" s="63"/>
      <c r="JK156" s="88"/>
      <c r="JL156" s="63"/>
      <c r="JM156" s="63"/>
      <c r="JN156" s="63"/>
      <c r="JO156" s="88"/>
      <c r="JP156" s="63"/>
      <c r="JQ156" s="63"/>
      <c r="JR156" s="63"/>
      <c r="JS156" s="88"/>
      <c r="JT156" s="63"/>
      <c r="JU156" s="63"/>
      <c r="JV156" s="63"/>
      <c r="JW156" s="63"/>
      <c r="JX156" s="63"/>
      <c r="JY156" s="63"/>
      <c r="JZ156" s="63"/>
      <c r="KA156" s="88"/>
      <c r="KB156" s="63"/>
      <c r="KC156" s="63"/>
      <c r="KD156" s="187"/>
      <c r="KE156" s="88"/>
      <c r="KF156" s="63"/>
      <c r="KG156" s="63"/>
      <c r="KH156" s="187"/>
      <c r="KI156" s="88"/>
      <c r="KJ156" s="63"/>
      <c r="KK156" s="63"/>
      <c r="KL156" s="187"/>
      <c r="KM156" s="88"/>
      <c r="KN156" s="63"/>
      <c r="KO156" s="63"/>
      <c r="KP156" s="187"/>
      <c r="KQ156" s="88"/>
      <c r="KR156" s="63"/>
      <c r="KS156" s="63"/>
      <c r="KT156" s="187"/>
      <c r="KU156" s="88"/>
      <c r="KV156" s="63"/>
      <c r="KW156" s="63"/>
      <c r="KX156" s="187"/>
      <c r="KY156" s="88"/>
      <c r="KZ156" s="63"/>
      <c r="LA156" s="63"/>
      <c r="LB156" s="187"/>
      <c r="LC156" s="88"/>
      <c r="LD156" s="63"/>
      <c r="LE156" s="63"/>
      <c r="LF156" s="187"/>
      <c r="LG156" s="88"/>
      <c r="LH156" s="63"/>
      <c r="LI156" s="63"/>
      <c r="LJ156" s="187"/>
      <c r="LK156" s="88"/>
      <c r="LL156" s="63"/>
      <c r="LM156" s="63"/>
      <c r="LN156" s="187"/>
      <c r="LO156" s="88"/>
      <c r="LP156" s="63"/>
      <c r="LQ156" s="63"/>
      <c r="LR156" s="187"/>
      <c r="LS156" s="88"/>
      <c r="LT156" s="63"/>
      <c r="LU156" s="63"/>
      <c r="LV156" s="187"/>
      <c r="LW156" s="88"/>
      <c r="LX156" s="63"/>
      <c r="LY156" s="63"/>
      <c r="LZ156" s="187"/>
      <c r="MA156" s="88"/>
      <c r="MB156" s="63"/>
      <c r="MC156" s="63"/>
      <c r="MD156" s="187"/>
      <c r="ME156" s="88"/>
      <c r="MF156" s="63"/>
      <c r="MG156" s="63"/>
      <c r="MH156" s="187"/>
      <c r="MI156" s="88"/>
      <c r="MJ156" s="63"/>
      <c r="MK156" s="63"/>
      <c r="ML156" s="187"/>
      <c r="MM156" s="88"/>
      <c r="MN156" s="63"/>
      <c r="MO156" s="63"/>
      <c r="MP156" s="187"/>
      <c r="MQ156" s="88"/>
      <c r="MR156" s="63"/>
      <c r="MS156" s="63"/>
      <c r="MT156" s="187"/>
      <c r="MU156" s="88"/>
      <c r="MV156" s="63"/>
      <c r="MW156" s="63"/>
      <c r="MX156" s="187"/>
      <c r="MY156" s="88"/>
      <c r="MZ156" s="63"/>
      <c r="NA156" s="63"/>
      <c r="NB156" s="187"/>
      <c r="NC156" s="88"/>
      <c r="ND156" s="63"/>
      <c r="NE156" s="63"/>
      <c r="NF156" s="187"/>
      <c r="NG156" s="88"/>
      <c r="NH156" s="63"/>
      <c r="NI156" s="63"/>
      <c r="NJ156" s="187"/>
      <c r="NK156" s="88"/>
      <c r="NL156" s="63"/>
      <c r="NM156" s="63"/>
      <c r="NN156" s="187"/>
      <c r="NO156" s="88"/>
      <c r="NP156" s="63"/>
      <c r="NQ156" s="63"/>
      <c r="NR156" s="187"/>
      <c r="NS156" s="88"/>
      <c r="NT156" s="63"/>
      <c r="NU156" s="63"/>
      <c r="NV156" s="187"/>
      <c r="NW156" s="88"/>
      <c r="NX156" s="63"/>
      <c r="NY156" s="63"/>
      <c r="NZ156" s="187"/>
      <c r="OA156" s="88"/>
      <c r="OB156" s="63"/>
      <c r="OC156" s="63"/>
      <c r="OD156" s="63"/>
      <c r="OE156" s="88"/>
      <c r="OF156" s="63"/>
      <c r="OG156" s="63"/>
      <c r="OH156" s="63"/>
      <c r="OI156" s="88"/>
      <c r="OJ156" s="63"/>
      <c r="OK156" s="63"/>
      <c r="OL156" s="63"/>
      <c r="OM156" s="88"/>
      <c r="ON156" s="63"/>
      <c r="OO156" s="63"/>
      <c r="OP156" s="63"/>
      <c r="OQ156" s="198"/>
      <c r="OR156" s="63"/>
      <c r="OS156" s="63"/>
      <c r="OT156" s="63"/>
      <c r="OU156" s="88"/>
      <c r="OV156" s="63"/>
      <c r="OW156" s="63"/>
      <c r="OX156" s="63"/>
      <c r="OY156" s="198"/>
      <c r="OZ156" s="63"/>
      <c r="PA156" s="63"/>
      <c r="PB156" s="63"/>
      <c r="PC156" s="88"/>
      <c r="PD156" s="63"/>
      <c r="PE156" s="63"/>
      <c r="PF156" s="63"/>
      <c r="PG156" s="198"/>
      <c r="PH156" s="63"/>
      <c r="PI156" s="63"/>
      <c r="PJ156" s="63"/>
      <c r="PK156" s="88"/>
      <c r="PL156" s="63"/>
      <c r="PM156" s="63"/>
      <c r="PN156" s="63"/>
      <c r="PO156" s="198"/>
      <c r="PP156" s="63"/>
      <c r="PQ156" s="63"/>
      <c r="PR156" s="63"/>
      <c r="PS156" s="88"/>
      <c r="PT156" s="63"/>
      <c r="PU156" s="63"/>
      <c r="PV156" s="63"/>
      <c r="PW156" s="198"/>
      <c r="PX156" s="63"/>
      <c r="PY156" s="63"/>
      <c r="PZ156" s="63"/>
      <c r="QA156" s="88"/>
      <c r="QB156" s="63"/>
      <c r="QC156" s="63"/>
      <c r="QD156" s="63"/>
      <c r="QE156" s="198"/>
      <c r="QF156" s="63"/>
      <c r="QG156" s="63"/>
      <c r="QH156" s="63"/>
      <c r="QI156" s="88"/>
      <c r="QJ156" s="63"/>
      <c r="QK156" s="63"/>
      <c r="QL156" s="63"/>
      <c r="QM156" s="198"/>
      <c r="QN156" s="63"/>
      <c r="QO156" s="63"/>
      <c r="QP156" s="63"/>
      <c r="QQ156" s="198"/>
      <c r="QR156" s="63"/>
      <c r="QS156" s="63"/>
      <c r="QT156" s="63"/>
      <c r="QU156" s="198"/>
      <c r="QV156" s="63"/>
      <c r="QW156" s="63"/>
      <c r="QX156" s="63"/>
      <c r="QY156" s="198"/>
      <c r="QZ156" s="63"/>
      <c r="RA156" s="63"/>
      <c r="RB156" s="63"/>
      <c r="RC156" s="88"/>
      <c r="RD156" s="63"/>
      <c r="RE156" s="63"/>
      <c r="RF156" s="63"/>
      <c r="RG156" s="198"/>
      <c r="RH156" s="63"/>
      <c r="RI156" s="63"/>
      <c r="RJ156" s="63"/>
      <c r="RK156" s="88"/>
      <c r="RL156" s="63"/>
      <c r="RM156" s="63"/>
      <c r="RN156" s="63"/>
      <c r="RO156" s="198"/>
      <c r="RP156" s="63"/>
      <c r="RQ156" s="63"/>
      <c r="RR156" s="63"/>
      <c r="RS156" s="198"/>
      <c r="RT156" s="63"/>
      <c r="RU156" s="63"/>
      <c r="RV156" s="63"/>
      <c r="RW156" s="63"/>
      <c r="RX156" s="63"/>
      <c r="RY156" s="63"/>
      <c r="RZ156" s="63"/>
      <c r="SA156" s="88"/>
      <c r="SB156" s="63"/>
      <c r="SC156" s="63"/>
      <c r="SD156" s="63"/>
      <c r="SE156" s="198"/>
      <c r="SF156" s="63"/>
      <c r="SG156" s="63"/>
      <c r="SH156" s="63"/>
      <c r="SI156" s="198"/>
      <c r="SJ156" s="63"/>
      <c r="SK156" s="63"/>
      <c r="SL156" s="63"/>
      <c r="SM156" s="198"/>
      <c r="SN156" s="63"/>
      <c r="SO156" s="63"/>
      <c r="SP156" s="63"/>
      <c r="SQ156" s="198"/>
      <c r="SR156" s="63"/>
      <c r="SS156" s="63"/>
      <c r="ST156" s="63"/>
      <c r="SU156" s="198"/>
      <c r="SV156" s="63"/>
      <c r="SW156" s="63"/>
      <c r="SX156" s="63"/>
      <c r="SY156" s="198"/>
      <c r="SZ156" s="63"/>
      <c r="TA156" s="63"/>
      <c r="TB156" s="198"/>
      <c r="TC156" s="198"/>
      <c r="TD156" s="63"/>
      <c r="TE156" s="63"/>
      <c r="TF156" s="63"/>
      <c r="TG156" s="198"/>
      <c r="TH156" s="63"/>
      <c r="TI156" s="63"/>
      <c r="TJ156" s="89"/>
      <c r="TK156" s="198"/>
      <c r="TL156" s="63"/>
      <c r="TM156" s="63"/>
      <c r="TN156" s="89"/>
      <c r="TO156" s="198"/>
      <c r="TP156" s="63"/>
      <c r="TQ156" s="63"/>
      <c r="TR156" s="89"/>
      <c r="TS156" s="267"/>
      <c r="TT156" s="267"/>
      <c r="TU156" s="267"/>
      <c r="TV156" s="267"/>
      <c r="TW156" s="267"/>
      <c r="TX156" s="267"/>
      <c r="TY156" s="267"/>
      <c r="TZ156" s="240"/>
    </row>
    <row r="157" spans="1:546" s="48" customFormat="1" outlineLevel="1" x14ac:dyDescent="0.2">
      <c r="A157" s="99" t="s">
        <v>536</v>
      </c>
      <c r="B157" s="100" t="s">
        <v>537</v>
      </c>
      <c r="C157" s="185">
        <f t="shared" ref="C157:F157" si="3897">C158+C159</f>
        <v>1375</v>
      </c>
      <c r="D157" s="185">
        <f t="shared" si="3897"/>
        <v>1170</v>
      </c>
      <c r="E157" s="185">
        <f t="shared" si="3897"/>
        <v>931.91</v>
      </c>
      <c r="F157" s="185">
        <f t="shared" si="3897"/>
        <v>931.91</v>
      </c>
      <c r="G157" s="86">
        <f t="shared" ref="G157:CI157" si="3898">G158+G159</f>
        <v>0</v>
      </c>
      <c r="H157" s="61">
        <f t="shared" si="3898"/>
        <v>0</v>
      </c>
      <c r="I157" s="61">
        <f t="shared" si="3898"/>
        <v>0</v>
      </c>
      <c r="J157" s="61">
        <f t="shared" ref="J157" si="3899">J158+J159</f>
        <v>0</v>
      </c>
      <c r="K157" s="86">
        <f t="shared" si="3898"/>
        <v>0</v>
      </c>
      <c r="L157" s="61">
        <f t="shared" si="3898"/>
        <v>0</v>
      </c>
      <c r="M157" s="61">
        <f t="shared" si="3898"/>
        <v>0</v>
      </c>
      <c r="N157" s="61">
        <f t="shared" ref="N157" si="3900">N158+N159</f>
        <v>0</v>
      </c>
      <c r="O157" s="86">
        <f t="shared" si="3898"/>
        <v>0</v>
      </c>
      <c r="P157" s="61">
        <f t="shared" si="3898"/>
        <v>0</v>
      </c>
      <c r="Q157" s="61">
        <f t="shared" si="3898"/>
        <v>0</v>
      </c>
      <c r="R157" s="61">
        <f t="shared" ref="R157" si="3901">R158+R159</f>
        <v>0</v>
      </c>
      <c r="S157" s="86">
        <f t="shared" si="3898"/>
        <v>0</v>
      </c>
      <c r="T157" s="61">
        <f t="shared" si="3898"/>
        <v>0</v>
      </c>
      <c r="U157" s="61">
        <f t="shared" si="3898"/>
        <v>0</v>
      </c>
      <c r="V157" s="61">
        <f t="shared" ref="V157" si="3902">V158+V159</f>
        <v>0</v>
      </c>
      <c r="W157" s="86">
        <f t="shared" si="3898"/>
        <v>0</v>
      </c>
      <c r="X157" s="61">
        <f t="shared" si="3898"/>
        <v>0</v>
      </c>
      <c r="Y157" s="61">
        <f t="shared" si="3898"/>
        <v>0</v>
      </c>
      <c r="Z157" s="61">
        <f t="shared" ref="Z157" si="3903">Z158+Z159</f>
        <v>0</v>
      </c>
      <c r="AA157" s="86">
        <f t="shared" si="3898"/>
        <v>0</v>
      </c>
      <c r="AB157" s="61">
        <f t="shared" si="3898"/>
        <v>0</v>
      </c>
      <c r="AC157" s="61">
        <f t="shared" si="3898"/>
        <v>0</v>
      </c>
      <c r="AD157" s="61">
        <f t="shared" ref="AD157" si="3904">AD158+AD159</f>
        <v>0</v>
      </c>
      <c r="AE157" s="86">
        <f t="shared" si="3898"/>
        <v>0</v>
      </c>
      <c r="AF157" s="61">
        <f t="shared" si="3898"/>
        <v>0</v>
      </c>
      <c r="AG157" s="61">
        <f t="shared" si="3898"/>
        <v>0</v>
      </c>
      <c r="AH157" s="61">
        <f t="shared" ref="AH157" si="3905">AH158+AH159</f>
        <v>0</v>
      </c>
      <c r="AI157" s="86">
        <f t="shared" si="3898"/>
        <v>0</v>
      </c>
      <c r="AJ157" s="61">
        <f t="shared" si="3898"/>
        <v>0</v>
      </c>
      <c r="AK157" s="61">
        <f t="shared" si="3898"/>
        <v>0</v>
      </c>
      <c r="AL157" s="61">
        <f t="shared" ref="AL157" si="3906">AL158+AL159</f>
        <v>0</v>
      </c>
      <c r="AM157" s="86">
        <f t="shared" si="3898"/>
        <v>0</v>
      </c>
      <c r="AN157" s="61">
        <f t="shared" si="3898"/>
        <v>0</v>
      </c>
      <c r="AO157" s="61">
        <f t="shared" si="3898"/>
        <v>0</v>
      </c>
      <c r="AP157" s="61">
        <f t="shared" ref="AP157" si="3907">AP158+AP159</f>
        <v>0</v>
      </c>
      <c r="AQ157" s="86">
        <f t="shared" si="3898"/>
        <v>0</v>
      </c>
      <c r="AR157" s="61">
        <f t="shared" si="3898"/>
        <v>0</v>
      </c>
      <c r="AS157" s="61">
        <f t="shared" si="3898"/>
        <v>0</v>
      </c>
      <c r="AT157" s="61">
        <f t="shared" ref="AT157" si="3908">AT158+AT159</f>
        <v>0</v>
      </c>
      <c r="AU157" s="86">
        <f t="shared" si="3898"/>
        <v>0</v>
      </c>
      <c r="AV157" s="61">
        <f t="shared" si="3898"/>
        <v>0</v>
      </c>
      <c r="AW157" s="61">
        <f t="shared" si="3898"/>
        <v>0</v>
      </c>
      <c r="AX157" s="61">
        <f t="shared" ref="AX157" si="3909">AX158+AX159</f>
        <v>0</v>
      </c>
      <c r="AY157" s="86">
        <f t="shared" si="3898"/>
        <v>0</v>
      </c>
      <c r="AZ157" s="61">
        <f t="shared" si="3898"/>
        <v>0</v>
      </c>
      <c r="BA157" s="61">
        <f t="shared" si="3898"/>
        <v>0</v>
      </c>
      <c r="BB157" s="61">
        <f t="shared" ref="BB157" si="3910">BB158+BB159</f>
        <v>0</v>
      </c>
      <c r="BC157" s="86">
        <f t="shared" si="3898"/>
        <v>0</v>
      </c>
      <c r="BD157" s="61">
        <f t="shared" si="3898"/>
        <v>0</v>
      </c>
      <c r="BE157" s="61">
        <f t="shared" si="3898"/>
        <v>0</v>
      </c>
      <c r="BF157" s="61">
        <f t="shared" ref="BF157" si="3911">BF158+BF159</f>
        <v>0</v>
      </c>
      <c r="BG157" s="86">
        <f t="shared" si="3898"/>
        <v>0</v>
      </c>
      <c r="BH157" s="61">
        <f t="shared" si="3898"/>
        <v>0</v>
      </c>
      <c r="BI157" s="61">
        <f t="shared" si="3898"/>
        <v>0</v>
      </c>
      <c r="BJ157" s="61">
        <f t="shared" ref="BJ157" si="3912">BJ158+BJ159</f>
        <v>0</v>
      </c>
      <c r="BK157" s="86">
        <f t="shared" si="3898"/>
        <v>0</v>
      </c>
      <c r="BL157" s="61">
        <f t="shared" si="3898"/>
        <v>0</v>
      </c>
      <c r="BM157" s="61">
        <f t="shared" si="3898"/>
        <v>0</v>
      </c>
      <c r="BN157" s="61">
        <f t="shared" ref="BN157" si="3913">BN158+BN159</f>
        <v>0</v>
      </c>
      <c r="BO157" s="86">
        <f t="shared" si="3898"/>
        <v>0</v>
      </c>
      <c r="BP157" s="61">
        <f t="shared" si="3898"/>
        <v>0</v>
      </c>
      <c r="BQ157" s="61">
        <f t="shared" si="3898"/>
        <v>0</v>
      </c>
      <c r="BR157" s="61">
        <f t="shared" ref="BR157" si="3914">BR158+BR159</f>
        <v>0</v>
      </c>
      <c r="BS157" s="86">
        <f t="shared" si="3898"/>
        <v>0</v>
      </c>
      <c r="BT157" s="61">
        <f t="shared" si="3898"/>
        <v>0</v>
      </c>
      <c r="BU157" s="61">
        <f t="shared" si="3898"/>
        <v>0</v>
      </c>
      <c r="BV157" s="61">
        <f t="shared" ref="BV157" si="3915">BV158+BV159</f>
        <v>0</v>
      </c>
      <c r="BW157" s="86">
        <f t="shared" si="3898"/>
        <v>0</v>
      </c>
      <c r="BX157" s="61">
        <f t="shared" si="3898"/>
        <v>0</v>
      </c>
      <c r="BY157" s="61">
        <f t="shared" si="3898"/>
        <v>0</v>
      </c>
      <c r="BZ157" s="61">
        <f t="shared" ref="BZ157" si="3916">BZ158+BZ159</f>
        <v>0</v>
      </c>
      <c r="CA157" s="86">
        <f t="shared" si="3898"/>
        <v>0</v>
      </c>
      <c r="CB157" s="61">
        <f t="shared" si="3898"/>
        <v>0</v>
      </c>
      <c r="CC157" s="61">
        <f t="shared" si="3898"/>
        <v>0</v>
      </c>
      <c r="CD157" s="61">
        <f t="shared" ref="CD157" si="3917">CD158+CD159</f>
        <v>0</v>
      </c>
      <c r="CE157" s="86">
        <f t="shared" si="3898"/>
        <v>0</v>
      </c>
      <c r="CF157" s="61">
        <f t="shared" si="3898"/>
        <v>0</v>
      </c>
      <c r="CG157" s="61">
        <f t="shared" si="3898"/>
        <v>0</v>
      </c>
      <c r="CH157" s="61">
        <f t="shared" ref="CH157" si="3918">CH158+CH159</f>
        <v>0</v>
      </c>
      <c r="CI157" s="86">
        <f t="shared" si="3898"/>
        <v>0</v>
      </c>
      <c r="CJ157" s="61">
        <f t="shared" ref="CJ157:FP157" si="3919">CJ158+CJ159</f>
        <v>0</v>
      </c>
      <c r="CK157" s="61">
        <f t="shared" si="3919"/>
        <v>0</v>
      </c>
      <c r="CL157" s="61">
        <f t="shared" ref="CL157" si="3920">CL158+CL159</f>
        <v>0</v>
      </c>
      <c r="CM157" s="86">
        <f t="shared" si="3919"/>
        <v>0</v>
      </c>
      <c r="CN157" s="61">
        <f t="shared" si="3919"/>
        <v>0</v>
      </c>
      <c r="CO157" s="61">
        <f t="shared" si="3919"/>
        <v>0</v>
      </c>
      <c r="CP157" s="61">
        <f t="shared" ref="CP157" si="3921">CP158+CP159</f>
        <v>0</v>
      </c>
      <c r="CQ157" s="86">
        <f t="shared" si="3919"/>
        <v>0</v>
      </c>
      <c r="CR157" s="61">
        <f t="shared" si="3919"/>
        <v>0</v>
      </c>
      <c r="CS157" s="61">
        <f t="shared" si="3919"/>
        <v>0</v>
      </c>
      <c r="CT157" s="61">
        <f t="shared" ref="CT157" si="3922">CT158+CT159</f>
        <v>0</v>
      </c>
      <c r="CU157" s="86">
        <f t="shared" si="3919"/>
        <v>0</v>
      </c>
      <c r="CV157" s="61">
        <f t="shared" si="3919"/>
        <v>0</v>
      </c>
      <c r="CW157" s="61">
        <f t="shared" si="3919"/>
        <v>0</v>
      </c>
      <c r="CX157" s="61">
        <f t="shared" ref="CX157" si="3923">CX158+CX159</f>
        <v>0</v>
      </c>
      <c r="CY157" s="86">
        <f t="shared" si="3919"/>
        <v>0</v>
      </c>
      <c r="CZ157" s="61">
        <f t="shared" si="3919"/>
        <v>0</v>
      </c>
      <c r="DA157" s="61">
        <f t="shared" si="3919"/>
        <v>0</v>
      </c>
      <c r="DB157" s="61">
        <f t="shared" ref="DB157" si="3924">DB158+DB159</f>
        <v>0</v>
      </c>
      <c r="DC157" s="86">
        <f t="shared" si="3919"/>
        <v>0</v>
      </c>
      <c r="DD157" s="61">
        <f t="shared" si="3919"/>
        <v>0</v>
      </c>
      <c r="DE157" s="61">
        <f t="shared" si="3919"/>
        <v>0</v>
      </c>
      <c r="DF157" s="61">
        <f t="shared" ref="DF157" si="3925">DF158+DF159</f>
        <v>0</v>
      </c>
      <c r="DG157" s="86">
        <f t="shared" si="3919"/>
        <v>0</v>
      </c>
      <c r="DH157" s="61">
        <f t="shared" si="3919"/>
        <v>0</v>
      </c>
      <c r="DI157" s="61">
        <f t="shared" si="3919"/>
        <v>0</v>
      </c>
      <c r="DJ157" s="61">
        <f t="shared" ref="DJ157" si="3926">DJ158+DJ159</f>
        <v>0</v>
      </c>
      <c r="DK157" s="86">
        <f t="shared" si="3919"/>
        <v>0</v>
      </c>
      <c r="DL157" s="61">
        <f t="shared" si="3919"/>
        <v>0</v>
      </c>
      <c r="DM157" s="61">
        <f t="shared" si="3919"/>
        <v>0</v>
      </c>
      <c r="DN157" s="61">
        <f t="shared" ref="DN157" si="3927">DN158+DN159</f>
        <v>0</v>
      </c>
      <c r="DO157" s="86">
        <f t="shared" si="3919"/>
        <v>0</v>
      </c>
      <c r="DP157" s="61">
        <f t="shared" si="3919"/>
        <v>0</v>
      </c>
      <c r="DQ157" s="61">
        <f t="shared" si="3919"/>
        <v>0</v>
      </c>
      <c r="DR157" s="61">
        <f t="shared" ref="DR157" si="3928">DR158+DR159</f>
        <v>0</v>
      </c>
      <c r="DS157" s="86">
        <f t="shared" si="3919"/>
        <v>0</v>
      </c>
      <c r="DT157" s="61">
        <f t="shared" si="3919"/>
        <v>0</v>
      </c>
      <c r="DU157" s="61">
        <f t="shared" si="3919"/>
        <v>0</v>
      </c>
      <c r="DV157" s="61">
        <f t="shared" ref="DV157" si="3929">DV158+DV159</f>
        <v>0</v>
      </c>
      <c r="DW157" s="86">
        <f t="shared" si="3919"/>
        <v>0</v>
      </c>
      <c r="DX157" s="61">
        <f t="shared" si="3919"/>
        <v>0</v>
      </c>
      <c r="DY157" s="61">
        <f t="shared" si="3919"/>
        <v>0</v>
      </c>
      <c r="DZ157" s="61">
        <f t="shared" ref="DZ157" si="3930">DZ158+DZ159</f>
        <v>0</v>
      </c>
      <c r="EA157" s="86">
        <f t="shared" si="3919"/>
        <v>0</v>
      </c>
      <c r="EB157" s="61">
        <f t="shared" si="3919"/>
        <v>0</v>
      </c>
      <c r="EC157" s="61">
        <f t="shared" si="3919"/>
        <v>0</v>
      </c>
      <c r="ED157" s="61">
        <f t="shared" ref="ED157" si="3931">ED158+ED159</f>
        <v>0</v>
      </c>
      <c r="EE157" s="86">
        <f t="shared" si="3919"/>
        <v>0</v>
      </c>
      <c r="EF157" s="61">
        <f t="shared" si="3919"/>
        <v>0</v>
      </c>
      <c r="EG157" s="61">
        <f t="shared" si="3919"/>
        <v>0</v>
      </c>
      <c r="EH157" s="61">
        <f t="shared" ref="EH157" si="3932">EH158+EH159</f>
        <v>0</v>
      </c>
      <c r="EI157" s="86">
        <f t="shared" si="3919"/>
        <v>1000</v>
      </c>
      <c r="EJ157" s="61">
        <f t="shared" si="3919"/>
        <v>600</v>
      </c>
      <c r="EK157" s="61">
        <v>1055.0899999999999</v>
      </c>
      <c r="EL157" s="61">
        <v>1055.0899999999999</v>
      </c>
      <c r="EM157" s="86">
        <f t="shared" si="3919"/>
        <v>0</v>
      </c>
      <c r="EN157" s="61">
        <f t="shared" si="3919"/>
        <v>0</v>
      </c>
      <c r="EO157" s="61">
        <f t="shared" si="3919"/>
        <v>0</v>
      </c>
      <c r="EP157" s="61">
        <f t="shared" ref="EP157" si="3933">EP158+EP159</f>
        <v>0</v>
      </c>
      <c r="EQ157" s="86">
        <f t="shared" si="3919"/>
        <v>0</v>
      </c>
      <c r="ER157" s="61">
        <f t="shared" si="3919"/>
        <v>0</v>
      </c>
      <c r="ES157" s="61">
        <f t="shared" si="3919"/>
        <v>0</v>
      </c>
      <c r="ET157" s="61">
        <f t="shared" ref="ET157" si="3934">ET158+ET159</f>
        <v>0</v>
      </c>
      <c r="EU157" s="86">
        <f t="shared" si="3919"/>
        <v>0</v>
      </c>
      <c r="EV157" s="61">
        <f t="shared" si="3919"/>
        <v>0</v>
      </c>
      <c r="EW157" s="61">
        <f t="shared" si="3919"/>
        <v>0</v>
      </c>
      <c r="EX157" s="61">
        <f t="shared" ref="EX157" si="3935">EX158+EX159</f>
        <v>0</v>
      </c>
      <c r="EY157" s="86">
        <f t="shared" si="3919"/>
        <v>0</v>
      </c>
      <c r="EZ157" s="61">
        <f t="shared" si="3919"/>
        <v>0</v>
      </c>
      <c r="FA157" s="61">
        <f t="shared" si="3919"/>
        <v>0</v>
      </c>
      <c r="FB157" s="61">
        <f t="shared" ref="FB157" si="3936">FB158+FB159</f>
        <v>0</v>
      </c>
      <c r="FC157" s="86">
        <f t="shared" si="3919"/>
        <v>0</v>
      </c>
      <c r="FD157" s="61">
        <f t="shared" si="3919"/>
        <v>0</v>
      </c>
      <c r="FE157" s="61">
        <f t="shared" si="3919"/>
        <v>0</v>
      </c>
      <c r="FF157" s="61">
        <f t="shared" ref="FF157" si="3937">FF158+FF159</f>
        <v>0</v>
      </c>
      <c r="FG157" s="86">
        <f t="shared" si="3919"/>
        <v>0</v>
      </c>
      <c r="FH157" s="61">
        <f t="shared" si="3919"/>
        <v>0</v>
      </c>
      <c r="FI157" s="61">
        <f t="shared" si="3919"/>
        <v>0</v>
      </c>
      <c r="FJ157" s="61">
        <f t="shared" ref="FJ157" si="3938">FJ158+FJ159</f>
        <v>0</v>
      </c>
      <c r="FK157" s="86">
        <f t="shared" si="3919"/>
        <v>0</v>
      </c>
      <c r="FL157" s="61">
        <f t="shared" si="3919"/>
        <v>0</v>
      </c>
      <c r="FM157" s="61">
        <f t="shared" si="3919"/>
        <v>0</v>
      </c>
      <c r="FN157" s="61">
        <f t="shared" ref="FN157" si="3939">FN158+FN159</f>
        <v>0</v>
      </c>
      <c r="FO157" s="86">
        <f t="shared" si="3919"/>
        <v>0</v>
      </c>
      <c r="FP157" s="61">
        <f t="shared" si="3919"/>
        <v>0</v>
      </c>
      <c r="FQ157" s="61">
        <f t="shared" ref="FQ157:IW157" si="3940">FQ158+FQ159</f>
        <v>0</v>
      </c>
      <c r="FR157" s="61">
        <f t="shared" ref="FR157" si="3941">FR158+FR159</f>
        <v>0</v>
      </c>
      <c r="FS157" s="197">
        <f t="shared" si="3940"/>
        <v>0</v>
      </c>
      <c r="FT157" s="86">
        <f t="shared" si="3940"/>
        <v>0</v>
      </c>
      <c r="FU157" s="86">
        <f t="shared" si="3940"/>
        <v>0</v>
      </c>
      <c r="FV157" s="189">
        <f t="shared" ref="FV157" si="3942">FV158+FV159</f>
        <v>0</v>
      </c>
      <c r="FW157" s="86">
        <f t="shared" si="3940"/>
        <v>0</v>
      </c>
      <c r="FX157" s="61">
        <f t="shared" si="3940"/>
        <v>0</v>
      </c>
      <c r="FY157" s="61">
        <f t="shared" si="3940"/>
        <v>0</v>
      </c>
      <c r="FZ157" s="185">
        <f t="shared" ref="FZ157" si="3943">FZ158+FZ159</f>
        <v>0</v>
      </c>
      <c r="GA157" s="86">
        <f t="shared" si="3940"/>
        <v>0</v>
      </c>
      <c r="GB157" s="61">
        <f t="shared" si="3940"/>
        <v>100</v>
      </c>
      <c r="GC157" s="61">
        <f t="shared" si="3940"/>
        <v>0</v>
      </c>
      <c r="GD157" s="185">
        <f t="shared" ref="GD157" si="3944">GD158+GD159</f>
        <v>0</v>
      </c>
      <c r="GE157" s="86">
        <f t="shared" si="3940"/>
        <v>0</v>
      </c>
      <c r="GF157" s="61">
        <f t="shared" si="3940"/>
        <v>0</v>
      </c>
      <c r="GG157" s="61">
        <f t="shared" si="3940"/>
        <v>0</v>
      </c>
      <c r="GH157" s="185">
        <f t="shared" ref="GH157" si="3945">GH158+GH159</f>
        <v>0</v>
      </c>
      <c r="GI157" s="86">
        <f t="shared" si="3940"/>
        <v>0</v>
      </c>
      <c r="GJ157" s="61">
        <f t="shared" si="3940"/>
        <v>0</v>
      </c>
      <c r="GK157" s="61">
        <f t="shared" si="3940"/>
        <v>0</v>
      </c>
      <c r="GL157" s="185">
        <f t="shared" ref="GL157" si="3946">GL158+GL159</f>
        <v>0</v>
      </c>
      <c r="GM157" s="86">
        <f t="shared" si="3940"/>
        <v>0</v>
      </c>
      <c r="GN157" s="61">
        <f t="shared" si="3940"/>
        <v>0</v>
      </c>
      <c r="GO157" s="61">
        <f t="shared" si="3940"/>
        <v>0</v>
      </c>
      <c r="GP157" s="61">
        <f t="shared" ref="GP157" si="3947">GP158+GP159</f>
        <v>0</v>
      </c>
      <c r="GQ157" s="86">
        <f t="shared" si="3940"/>
        <v>0</v>
      </c>
      <c r="GR157" s="61">
        <f t="shared" si="3940"/>
        <v>0</v>
      </c>
      <c r="GS157" s="61">
        <f t="shared" si="3940"/>
        <v>0</v>
      </c>
      <c r="GT157" s="61">
        <f t="shared" ref="GT157" si="3948">GT158+GT159</f>
        <v>0</v>
      </c>
      <c r="GU157" s="86">
        <f t="shared" si="3940"/>
        <v>0</v>
      </c>
      <c r="GV157" s="61">
        <f t="shared" si="3940"/>
        <v>0</v>
      </c>
      <c r="GW157" s="61">
        <f t="shared" si="3940"/>
        <v>0</v>
      </c>
      <c r="GX157" s="61">
        <f t="shared" ref="GX157" si="3949">GX158+GX159</f>
        <v>0</v>
      </c>
      <c r="GY157" s="86">
        <f t="shared" si="3940"/>
        <v>0</v>
      </c>
      <c r="GZ157" s="61">
        <f t="shared" si="3940"/>
        <v>0</v>
      </c>
      <c r="HA157" s="61">
        <f t="shared" si="3940"/>
        <v>0</v>
      </c>
      <c r="HB157" s="61">
        <f t="shared" ref="HB157" si="3950">HB158+HB159</f>
        <v>0</v>
      </c>
      <c r="HC157" s="86">
        <f t="shared" si="3940"/>
        <v>0</v>
      </c>
      <c r="HD157" s="61">
        <f t="shared" si="3940"/>
        <v>0</v>
      </c>
      <c r="HE157" s="61">
        <f t="shared" si="3940"/>
        <v>0</v>
      </c>
      <c r="HF157" s="61">
        <f t="shared" ref="HF157" si="3951">HF158+HF159</f>
        <v>0</v>
      </c>
      <c r="HG157" s="86">
        <f t="shared" si="3940"/>
        <v>0</v>
      </c>
      <c r="HH157" s="61">
        <f t="shared" si="3940"/>
        <v>0</v>
      </c>
      <c r="HI157" s="61">
        <f t="shared" si="3940"/>
        <v>0</v>
      </c>
      <c r="HJ157" s="61">
        <f t="shared" ref="HJ157" si="3952">HJ158+HJ159</f>
        <v>0</v>
      </c>
      <c r="HK157" s="86">
        <f t="shared" si="3940"/>
        <v>0</v>
      </c>
      <c r="HL157" s="61">
        <f t="shared" si="3940"/>
        <v>0</v>
      </c>
      <c r="HM157" s="61">
        <f t="shared" si="3940"/>
        <v>0</v>
      </c>
      <c r="HN157" s="61">
        <f t="shared" ref="HN157" si="3953">HN158+HN159</f>
        <v>0</v>
      </c>
      <c r="HO157" s="86">
        <f t="shared" si="3940"/>
        <v>0</v>
      </c>
      <c r="HP157" s="61">
        <f t="shared" si="3940"/>
        <v>0</v>
      </c>
      <c r="HQ157" s="61">
        <f t="shared" si="3940"/>
        <v>0</v>
      </c>
      <c r="HR157" s="61">
        <f t="shared" ref="HR157" si="3954">HR158+HR159</f>
        <v>0</v>
      </c>
      <c r="HS157" s="86">
        <f t="shared" si="3940"/>
        <v>0</v>
      </c>
      <c r="HT157" s="61">
        <f t="shared" si="3940"/>
        <v>0</v>
      </c>
      <c r="HU157" s="61">
        <f t="shared" si="3940"/>
        <v>0</v>
      </c>
      <c r="HV157" s="61">
        <f t="shared" ref="HV157" si="3955">HV158+HV159</f>
        <v>0</v>
      </c>
      <c r="HW157" s="86">
        <f t="shared" si="3940"/>
        <v>0</v>
      </c>
      <c r="HX157" s="61">
        <f t="shared" si="3940"/>
        <v>0</v>
      </c>
      <c r="HY157" s="61">
        <f t="shared" si="3940"/>
        <v>0</v>
      </c>
      <c r="HZ157" s="61">
        <f t="shared" ref="HZ157" si="3956">HZ158+HZ159</f>
        <v>0</v>
      </c>
      <c r="IA157" s="86">
        <f t="shared" si="3940"/>
        <v>0</v>
      </c>
      <c r="IB157" s="61">
        <f t="shared" si="3940"/>
        <v>0</v>
      </c>
      <c r="IC157" s="61">
        <f t="shared" si="3940"/>
        <v>0</v>
      </c>
      <c r="ID157" s="61">
        <f t="shared" ref="ID157" si="3957">ID158+ID159</f>
        <v>0</v>
      </c>
      <c r="IE157" s="86">
        <f t="shared" si="3940"/>
        <v>0</v>
      </c>
      <c r="IF157" s="61">
        <f t="shared" si="3940"/>
        <v>0</v>
      </c>
      <c r="IG157" s="61">
        <f t="shared" si="3940"/>
        <v>0</v>
      </c>
      <c r="IH157" s="61">
        <f t="shared" ref="IH157" si="3958">IH158+IH159</f>
        <v>0</v>
      </c>
      <c r="II157" s="86">
        <f t="shared" si="3940"/>
        <v>0</v>
      </c>
      <c r="IJ157" s="61">
        <f t="shared" si="3940"/>
        <v>0</v>
      </c>
      <c r="IK157" s="61">
        <f t="shared" si="3940"/>
        <v>0</v>
      </c>
      <c r="IL157" s="61">
        <f t="shared" ref="IL157" si="3959">IL158+IL159</f>
        <v>0</v>
      </c>
      <c r="IM157" s="86">
        <f t="shared" si="3940"/>
        <v>0</v>
      </c>
      <c r="IN157" s="61">
        <f t="shared" si="3940"/>
        <v>0</v>
      </c>
      <c r="IO157" s="61">
        <f t="shared" si="3940"/>
        <v>0</v>
      </c>
      <c r="IP157" s="61">
        <f t="shared" ref="IP157" si="3960">IP158+IP159</f>
        <v>0</v>
      </c>
      <c r="IQ157" s="86">
        <f t="shared" si="3940"/>
        <v>0</v>
      </c>
      <c r="IR157" s="61">
        <f t="shared" si="3940"/>
        <v>0</v>
      </c>
      <c r="IS157" s="61">
        <f t="shared" si="3940"/>
        <v>0</v>
      </c>
      <c r="IT157" s="61">
        <f t="shared" ref="IT157" si="3961">IT158+IT159</f>
        <v>0</v>
      </c>
      <c r="IU157" s="86">
        <f t="shared" si="3940"/>
        <v>0</v>
      </c>
      <c r="IV157" s="61">
        <f t="shared" si="3940"/>
        <v>0</v>
      </c>
      <c r="IW157" s="61">
        <f t="shared" si="3940"/>
        <v>0</v>
      </c>
      <c r="IX157" s="61">
        <f t="shared" ref="IX157" si="3962">IX158+IX159</f>
        <v>0</v>
      </c>
      <c r="IY157" s="86">
        <f t="shared" ref="IY157:ME157" si="3963">IY158+IY159</f>
        <v>0</v>
      </c>
      <c r="IZ157" s="61">
        <f t="shared" si="3963"/>
        <v>0</v>
      </c>
      <c r="JA157" s="61">
        <f t="shared" si="3963"/>
        <v>0</v>
      </c>
      <c r="JB157" s="61">
        <f t="shared" ref="JB157" si="3964">JB158+JB159</f>
        <v>0</v>
      </c>
      <c r="JC157" s="86">
        <f t="shared" si="3963"/>
        <v>0</v>
      </c>
      <c r="JD157" s="61">
        <f t="shared" si="3963"/>
        <v>0</v>
      </c>
      <c r="JE157" s="61">
        <f t="shared" si="3963"/>
        <v>0</v>
      </c>
      <c r="JF157" s="61">
        <f t="shared" ref="JF157" si="3965">JF158+JF159</f>
        <v>0</v>
      </c>
      <c r="JG157" s="86">
        <f t="shared" si="3963"/>
        <v>0</v>
      </c>
      <c r="JH157" s="61">
        <f t="shared" si="3963"/>
        <v>0</v>
      </c>
      <c r="JI157" s="61">
        <f t="shared" si="3963"/>
        <v>0</v>
      </c>
      <c r="JJ157" s="61">
        <f t="shared" ref="JJ157" si="3966">JJ158+JJ159</f>
        <v>0</v>
      </c>
      <c r="JK157" s="86">
        <f t="shared" si="3963"/>
        <v>0</v>
      </c>
      <c r="JL157" s="61">
        <f t="shared" si="3963"/>
        <v>0</v>
      </c>
      <c r="JM157" s="61">
        <f t="shared" si="3963"/>
        <v>0</v>
      </c>
      <c r="JN157" s="61">
        <f t="shared" ref="JN157" si="3967">JN158+JN159</f>
        <v>0</v>
      </c>
      <c r="JO157" s="86">
        <f t="shared" si="3963"/>
        <v>0</v>
      </c>
      <c r="JP157" s="61">
        <f t="shared" si="3963"/>
        <v>0</v>
      </c>
      <c r="JQ157" s="61">
        <f t="shared" si="3963"/>
        <v>0</v>
      </c>
      <c r="JR157" s="61">
        <f t="shared" ref="JR157" si="3968">JR158+JR159</f>
        <v>0</v>
      </c>
      <c r="JS157" s="86">
        <f t="shared" si="3963"/>
        <v>0</v>
      </c>
      <c r="JT157" s="61">
        <f t="shared" si="3963"/>
        <v>0</v>
      </c>
      <c r="JU157" s="61">
        <f t="shared" si="3963"/>
        <v>0</v>
      </c>
      <c r="JV157" s="61">
        <f t="shared" ref="JV157" si="3969">JV158+JV159</f>
        <v>0</v>
      </c>
      <c r="JW157" s="61">
        <f t="shared" si="3963"/>
        <v>0</v>
      </c>
      <c r="JX157" s="61">
        <f t="shared" si="3963"/>
        <v>0</v>
      </c>
      <c r="JY157" s="61">
        <f t="shared" si="3963"/>
        <v>0</v>
      </c>
      <c r="JZ157" s="61">
        <f t="shared" ref="JZ157" si="3970">JZ158+JZ159</f>
        <v>0</v>
      </c>
      <c r="KA157" s="86">
        <f t="shared" si="3963"/>
        <v>0</v>
      </c>
      <c r="KB157" s="61">
        <f t="shared" si="3963"/>
        <v>0</v>
      </c>
      <c r="KC157" s="61">
        <f t="shared" si="3963"/>
        <v>0</v>
      </c>
      <c r="KD157" s="185">
        <f t="shared" ref="KD157" si="3971">KD158+KD159</f>
        <v>0</v>
      </c>
      <c r="KE157" s="86">
        <f t="shared" si="3963"/>
        <v>0</v>
      </c>
      <c r="KF157" s="61">
        <f t="shared" si="3963"/>
        <v>0</v>
      </c>
      <c r="KG157" s="61">
        <f t="shared" si="3963"/>
        <v>0</v>
      </c>
      <c r="KH157" s="185">
        <f t="shared" ref="KH157" si="3972">KH158+KH159</f>
        <v>0</v>
      </c>
      <c r="KI157" s="86">
        <f t="shared" si="3963"/>
        <v>0</v>
      </c>
      <c r="KJ157" s="61">
        <f t="shared" si="3963"/>
        <v>380</v>
      </c>
      <c r="KK157" s="61">
        <f t="shared" si="3963"/>
        <v>52.76</v>
      </c>
      <c r="KL157" s="185">
        <f t="shared" ref="KL157" si="3973">KL158+KL159</f>
        <v>52.76</v>
      </c>
      <c r="KM157" s="86">
        <f t="shared" si="3963"/>
        <v>0</v>
      </c>
      <c r="KN157" s="61">
        <f t="shared" si="3963"/>
        <v>0</v>
      </c>
      <c r="KO157" s="61">
        <f t="shared" si="3963"/>
        <v>0</v>
      </c>
      <c r="KP157" s="185">
        <f t="shared" ref="KP157" si="3974">KP158+KP159</f>
        <v>0</v>
      </c>
      <c r="KQ157" s="86">
        <f t="shared" si="3963"/>
        <v>0</v>
      </c>
      <c r="KR157" s="61">
        <f t="shared" si="3963"/>
        <v>0</v>
      </c>
      <c r="KS157" s="61">
        <f t="shared" si="3963"/>
        <v>0</v>
      </c>
      <c r="KT157" s="185">
        <f t="shared" ref="KT157" si="3975">KT158+KT159</f>
        <v>0</v>
      </c>
      <c r="KU157" s="86">
        <f t="shared" si="3963"/>
        <v>0</v>
      </c>
      <c r="KV157" s="61">
        <f t="shared" si="3963"/>
        <v>0</v>
      </c>
      <c r="KW157" s="61">
        <f t="shared" si="3963"/>
        <v>0</v>
      </c>
      <c r="KX157" s="185">
        <f t="shared" ref="KX157" si="3976">KX158+KX159</f>
        <v>0</v>
      </c>
      <c r="KY157" s="86">
        <f t="shared" si="3963"/>
        <v>0</v>
      </c>
      <c r="KZ157" s="61">
        <f t="shared" si="3963"/>
        <v>0</v>
      </c>
      <c r="LA157" s="61">
        <f t="shared" si="3963"/>
        <v>0</v>
      </c>
      <c r="LB157" s="185">
        <f t="shared" ref="LB157" si="3977">LB158+LB159</f>
        <v>0</v>
      </c>
      <c r="LC157" s="86">
        <f t="shared" si="3963"/>
        <v>0</v>
      </c>
      <c r="LD157" s="61">
        <f t="shared" si="3963"/>
        <v>0</v>
      </c>
      <c r="LE157" s="61">
        <f t="shared" si="3963"/>
        <v>0</v>
      </c>
      <c r="LF157" s="185">
        <f t="shared" ref="LF157" si="3978">LF158+LF159</f>
        <v>0</v>
      </c>
      <c r="LG157" s="86">
        <f t="shared" si="3963"/>
        <v>125</v>
      </c>
      <c r="LH157" s="61">
        <f t="shared" si="3963"/>
        <v>90</v>
      </c>
      <c r="LI157" s="61">
        <v>89.87</v>
      </c>
      <c r="LJ157" s="185">
        <v>89.87</v>
      </c>
      <c r="LK157" s="86">
        <f t="shared" si="3963"/>
        <v>0</v>
      </c>
      <c r="LL157" s="61">
        <f t="shared" si="3963"/>
        <v>0</v>
      </c>
      <c r="LM157" s="61">
        <f t="shared" si="3963"/>
        <v>0</v>
      </c>
      <c r="LN157" s="185">
        <f t="shared" ref="LN157" si="3979">LN158+LN159</f>
        <v>0</v>
      </c>
      <c r="LO157" s="86">
        <f t="shared" si="3963"/>
        <v>0</v>
      </c>
      <c r="LP157" s="61">
        <f t="shared" si="3963"/>
        <v>0</v>
      </c>
      <c r="LQ157" s="61">
        <f t="shared" si="3963"/>
        <v>0</v>
      </c>
      <c r="LR157" s="185">
        <f t="shared" ref="LR157" si="3980">LR158+LR159</f>
        <v>0</v>
      </c>
      <c r="LS157" s="86">
        <f t="shared" si="3963"/>
        <v>0</v>
      </c>
      <c r="LT157" s="61">
        <f t="shared" si="3963"/>
        <v>0</v>
      </c>
      <c r="LU157" s="61">
        <f t="shared" si="3963"/>
        <v>0</v>
      </c>
      <c r="LV157" s="185">
        <f t="shared" ref="LV157" si="3981">LV158+LV159</f>
        <v>0</v>
      </c>
      <c r="LW157" s="86">
        <f t="shared" si="3963"/>
        <v>0</v>
      </c>
      <c r="LX157" s="61">
        <f t="shared" si="3963"/>
        <v>0</v>
      </c>
      <c r="LY157" s="61">
        <f t="shared" si="3963"/>
        <v>0</v>
      </c>
      <c r="LZ157" s="185">
        <f t="shared" ref="LZ157" si="3982">LZ158+LZ159</f>
        <v>0</v>
      </c>
      <c r="MA157" s="86">
        <f t="shared" si="3963"/>
        <v>0</v>
      </c>
      <c r="MB157" s="61">
        <f t="shared" si="3963"/>
        <v>0</v>
      </c>
      <c r="MC157" s="61">
        <f t="shared" si="3963"/>
        <v>0</v>
      </c>
      <c r="MD157" s="185">
        <f t="shared" ref="MD157" si="3983">MD158+MD159</f>
        <v>0</v>
      </c>
      <c r="ME157" s="86">
        <f t="shared" si="3963"/>
        <v>0</v>
      </c>
      <c r="MF157" s="61">
        <f t="shared" ref="MF157:PL157" si="3984">MF158+MF159</f>
        <v>0</v>
      </c>
      <c r="MG157" s="61">
        <f t="shared" si="3984"/>
        <v>0</v>
      </c>
      <c r="MH157" s="185">
        <f t="shared" ref="MH157" si="3985">MH158+MH159</f>
        <v>0</v>
      </c>
      <c r="MI157" s="86">
        <f t="shared" si="3984"/>
        <v>0</v>
      </c>
      <c r="MJ157" s="61">
        <f t="shared" si="3984"/>
        <v>0</v>
      </c>
      <c r="MK157" s="61">
        <f t="shared" si="3984"/>
        <v>0</v>
      </c>
      <c r="ML157" s="185">
        <f t="shared" ref="ML157" si="3986">ML158+ML159</f>
        <v>0</v>
      </c>
      <c r="MM157" s="86">
        <f t="shared" si="3984"/>
        <v>0</v>
      </c>
      <c r="MN157" s="61">
        <f t="shared" si="3984"/>
        <v>0</v>
      </c>
      <c r="MO157" s="61">
        <f t="shared" si="3984"/>
        <v>0</v>
      </c>
      <c r="MP157" s="185">
        <f t="shared" ref="MP157" si="3987">MP158+MP159</f>
        <v>0</v>
      </c>
      <c r="MQ157" s="86">
        <f t="shared" si="3984"/>
        <v>0</v>
      </c>
      <c r="MR157" s="61">
        <f t="shared" si="3984"/>
        <v>0</v>
      </c>
      <c r="MS157" s="61">
        <f t="shared" si="3984"/>
        <v>0</v>
      </c>
      <c r="MT157" s="185">
        <f t="shared" ref="MT157" si="3988">MT158+MT159</f>
        <v>0</v>
      </c>
      <c r="MU157" s="86">
        <f t="shared" si="3984"/>
        <v>0</v>
      </c>
      <c r="MV157" s="61">
        <f t="shared" si="3984"/>
        <v>0</v>
      </c>
      <c r="MW157" s="61">
        <f t="shared" si="3984"/>
        <v>0</v>
      </c>
      <c r="MX157" s="185">
        <f t="shared" ref="MX157" si="3989">MX158+MX159</f>
        <v>0</v>
      </c>
      <c r="MY157" s="86">
        <f t="shared" si="3984"/>
        <v>0</v>
      </c>
      <c r="MZ157" s="61">
        <f t="shared" si="3984"/>
        <v>0</v>
      </c>
      <c r="NA157" s="61">
        <f t="shared" si="3984"/>
        <v>0</v>
      </c>
      <c r="NB157" s="185">
        <f t="shared" ref="NB157" si="3990">NB158+NB159</f>
        <v>0</v>
      </c>
      <c r="NC157" s="86">
        <f t="shared" si="3984"/>
        <v>0</v>
      </c>
      <c r="ND157" s="61">
        <f t="shared" si="3984"/>
        <v>0</v>
      </c>
      <c r="NE157" s="61">
        <f t="shared" si="3984"/>
        <v>0</v>
      </c>
      <c r="NF157" s="185">
        <f t="shared" ref="NF157" si="3991">NF158+NF159</f>
        <v>0</v>
      </c>
      <c r="NG157" s="86">
        <f t="shared" si="3984"/>
        <v>0</v>
      </c>
      <c r="NH157" s="61">
        <f t="shared" si="3984"/>
        <v>0</v>
      </c>
      <c r="NI157" s="61">
        <f t="shared" si="3984"/>
        <v>0</v>
      </c>
      <c r="NJ157" s="185">
        <f t="shared" ref="NJ157" si="3992">NJ158+NJ159</f>
        <v>0</v>
      </c>
      <c r="NK157" s="86">
        <f t="shared" si="3984"/>
        <v>0</v>
      </c>
      <c r="NL157" s="61">
        <f t="shared" si="3984"/>
        <v>0</v>
      </c>
      <c r="NM157" s="61">
        <f t="shared" si="3984"/>
        <v>0</v>
      </c>
      <c r="NN157" s="185">
        <f t="shared" ref="NN157" si="3993">NN158+NN159</f>
        <v>0</v>
      </c>
      <c r="NO157" s="86">
        <f t="shared" si="3984"/>
        <v>0</v>
      </c>
      <c r="NP157" s="61">
        <f t="shared" si="3984"/>
        <v>0</v>
      </c>
      <c r="NQ157" s="61">
        <f t="shared" si="3984"/>
        <v>0</v>
      </c>
      <c r="NR157" s="185">
        <f t="shared" ref="NR157" si="3994">NR158+NR159</f>
        <v>0</v>
      </c>
      <c r="NS157" s="86">
        <f t="shared" si="3984"/>
        <v>0</v>
      </c>
      <c r="NT157" s="61">
        <f t="shared" si="3984"/>
        <v>0</v>
      </c>
      <c r="NU157" s="61">
        <f t="shared" si="3984"/>
        <v>0</v>
      </c>
      <c r="NV157" s="185">
        <f t="shared" ref="NV157" si="3995">NV158+NV159</f>
        <v>0</v>
      </c>
      <c r="NW157" s="86">
        <f t="shared" si="3984"/>
        <v>0</v>
      </c>
      <c r="NX157" s="61">
        <f t="shared" si="3984"/>
        <v>0</v>
      </c>
      <c r="NY157" s="61">
        <f t="shared" si="3984"/>
        <v>0</v>
      </c>
      <c r="NZ157" s="185">
        <f t="shared" ref="NZ157" si="3996">NZ158+NZ159</f>
        <v>0</v>
      </c>
      <c r="OA157" s="86">
        <f t="shared" si="3984"/>
        <v>0</v>
      </c>
      <c r="OB157" s="61">
        <f t="shared" si="3984"/>
        <v>0</v>
      </c>
      <c r="OC157" s="61">
        <f t="shared" si="3984"/>
        <v>0</v>
      </c>
      <c r="OD157" s="61">
        <f t="shared" ref="OD157" si="3997">OD158+OD159</f>
        <v>0</v>
      </c>
      <c r="OE157" s="86">
        <f t="shared" si="3984"/>
        <v>0</v>
      </c>
      <c r="OF157" s="61">
        <f t="shared" si="3984"/>
        <v>0</v>
      </c>
      <c r="OG157" s="61">
        <f t="shared" si="3984"/>
        <v>0</v>
      </c>
      <c r="OH157" s="61">
        <f t="shared" ref="OH157" si="3998">OH158+OH159</f>
        <v>0</v>
      </c>
      <c r="OI157" s="86">
        <f t="shared" si="3984"/>
        <v>0</v>
      </c>
      <c r="OJ157" s="61">
        <f t="shared" si="3984"/>
        <v>0</v>
      </c>
      <c r="OK157" s="61">
        <f t="shared" si="3984"/>
        <v>0</v>
      </c>
      <c r="OL157" s="61">
        <f t="shared" ref="OL157" si="3999">OL158+OL159</f>
        <v>0</v>
      </c>
      <c r="OM157" s="86">
        <f t="shared" si="3984"/>
        <v>0</v>
      </c>
      <c r="ON157" s="61">
        <f t="shared" si="3984"/>
        <v>0</v>
      </c>
      <c r="OO157" s="61">
        <f t="shared" si="3984"/>
        <v>0</v>
      </c>
      <c r="OP157" s="61">
        <f t="shared" ref="OP157" si="4000">OP158+OP159</f>
        <v>0</v>
      </c>
      <c r="OQ157" s="197">
        <f t="shared" si="3984"/>
        <v>0</v>
      </c>
      <c r="OR157" s="61">
        <f t="shared" si="3984"/>
        <v>0</v>
      </c>
      <c r="OS157" s="61">
        <f t="shared" si="3984"/>
        <v>0</v>
      </c>
      <c r="OT157" s="61">
        <f t="shared" ref="OT157" si="4001">OT158+OT159</f>
        <v>0</v>
      </c>
      <c r="OU157" s="86">
        <f t="shared" si="3984"/>
        <v>0</v>
      </c>
      <c r="OV157" s="61">
        <f t="shared" si="3984"/>
        <v>0</v>
      </c>
      <c r="OW157" s="61">
        <f t="shared" si="3984"/>
        <v>0</v>
      </c>
      <c r="OX157" s="61">
        <f t="shared" ref="OX157" si="4002">OX158+OX159</f>
        <v>0</v>
      </c>
      <c r="OY157" s="197">
        <f t="shared" si="3984"/>
        <v>250</v>
      </c>
      <c r="OZ157" s="61">
        <f t="shared" si="3984"/>
        <v>0</v>
      </c>
      <c r="PA157" s="61">
        <f t="shared" si="3984"/>
        <v>0</v>
      </c>
      <c r="PB157" s="61">
        <f t="shared" ref="PB157" si="4003">PB158+PB159</f>
        <v>0</v>
      </c>
      <c r="PC157" s="86">
        <f t="shared" si="3984"/>
        <v>0</v>
      </c>
      <c r="PD157" s="61">
        <f t="shared" si="3984"/>
        <v>0</v>
      </c>
      <c r="PE157" s="61">
        <f t="shared" si="3984"/>
        <v>0</v>
      </c>
      <c r="PF157" s="61">
        <f t="shared" ref="PF157" si="4004">PF158+PF159</f>
        <v>0</v>
      </c>
      <c r="PG157" s="197">
        <f t="shared" si="3984"/>
        <v>0</v>
      </c>
      <c r="PH157" s="61">
        <f t="shared" si="3984"/>
        <v>0</v>
      </c>
      <c r="PI157" s="61">
        <f t="shared" si="3984"/>
        <v>0</v>
      </c>
      <c r="PJ157" s="61">
        <f t="shared" ref="PJ157" si="4005">PJ158+PJ159</f>
        <v>0</v>
      </c>
      <c r="PK157" s="86">
        <f t="shared" si="3984"/>
        <v>0</v>
      </c>
      <c r="PL157" s="61">
        <f t="shared" si="3984"/>
        <v>0</v>
      </c>
      <c r="PM157" s="61">
        <f t="shared" ref="PM157:SS157" si="4006">PM158+PM159</f>
        <v>0</v>
      </c>
      <c r="PN157" s="61">
        <f t="shared" ref="PN157" si="4007">PN158+PN159</f>
        <v>0</v>
      </c>
      <c r="PO157" s="197">
        <f t="shared" si="4006"/>
        <v>0</v>
      </c>
      <c r="PP157" s="61">
        <f t="shared" si="4006"/>
        <v>0</v>
      </c>
      <c r="PQ157" s="61">
        <f t="shared" si="4006"/>
        <v>0</v>
      </c>
      <c r="PR157" s="61">
        <f t="shared" ref="PR157" si="4008">PR158+PR159</f>
        <v>0</v>
      </c>
      <c r="PS157" s="86">
        <f t="shared" si="4006"/>
        <v>0</v>
      </c>
      <c r="PT157" s="61">
        <f t="shared" si="4006"/>
        <v>0</v>
      </c>
      <c r="PU157" s="61">
        <f t="shared" si="4006"/>
        <v>0</v>
      </c>
      <c r="PV157" s="61">
        <f t="shared" ref="PV157" si="4009">PV158+PV159</f>
        <v>0</v>
      </c>
      <c r="PW157" s="197">
        <f t="shared" si="4006"/>
        <v>0</v>
      </c>
      <c r="PX157" s="61">
        <f t="shared" si="4006"/>
        <v>0</v>
      </c>
      <c r="PY157" s="61">
        <f t="shared" si="4006"/>
        <v>0</v>
      </c>
      <c r="PZ157" s="61">
        <f t="shared" ref="PZ157" si="4010">PZ158+PZ159</f>
        <v>0</v>
      </c>
      <c r="QA157" s="86">
        <f t="shared" si="4006"/>
        <v>0</v>
      </c>
      <c r="QB157" s="61">
        <f t="shared" si="4006"/>
        <v>0</v>
      </c>
      <c r="QC157" s="61">
        <f t="shared" si="4006"/>
        <v>0</v>
      </c>
      <c r="QD157" s="61">
        <f t="shared" ref="QD157" si="4011">QD158+QD159</f>
        <v>0</v>
      </c>
      <c r="QE157" s="197">
        <f t="shared" si="4006"/>
        <v>0</v>
      </c>
      <c r="QF157" s="61">
        <f t="shared" si="4006"/>
        <v>0</v>
      </c>
      <c r="QG157" s="61">
        <f t="shared" si="4006"/>
        <v>0</v>
      </c>
      <c r="QH157" s="61">
        <f t="shared" ref="QH157" si="4012">QH158+QH159</f>
        <v>0</v>
      </c>
      <c r="QI157" s="86">
        <f t="shared" si="4006"/>
        <v>0</v>
      </c>
      <c r="QJ157" s="61">
        <f t="shared" si="4006"/>
        <v>0</v>
      </c>
      <c r="QK157" s="61">
        <f t="shared" si="4006"/>
        <v>0</v>
      </c>
      <c r="QL157" s="61">
        <f t="shared" ref="QL157" si="4013">QL158+QL159</f>
        <v>0</v>
      </c>
      <c r="QM157" s="197">
        <f t="shared" si="4006"/>
        <v>0</v>
      </c>
      <c r="QN157" s="61">
        <f t="shared" si="4006"/>
        <v>0</v>
      </c>
      <c r="QO157" s="61">
        <f t="shared" si="4006"/>
        <v>0</v>
      </c>
      <c r="QP157" s="61">
        <f t="shared" ref="QP157" si="4014">QP158+QP159</f>
        <v>0</v>
      </c>
      <c r="QQ157" s="197">
        <f t="shared" si="4006"/>
        <v>0</v>
      </c>
      <c r="QR157" s="61">
        <f t="shared" si="4006"/>
        <v>0</v>
      </c>
      <c r="QS157" s="61">
        <f t="shared" si="4006"/>
        <v>0</v>
      </c>
      <c r="QT157" s="61">
        <f t="shared" ref="QT157" si="4015">QT158+QT159</f>
        <v>0</v>
      </c>
      <c r="QU157" s="197">
        <f t="shared" si="4006"/>
        <v>0</v>
      </c>
      <c r="QV157" s="61">
        <f t="shared" si="4006"/>
        <v>0</v>
      </c>
      <c r="QW157" s="61">
        <f t="shared" si="4006"/>
        <v>0</v>
      </c>
      <c r="QX157" s="61">
        <f t="shared" ref="QX157" si="4016">QX158+QX159</f>
        <v>0</v>
      </c>
      <c r="QY157" s="197">
        <f t="shared" si="4006"/>
        <v>0</v>
      </c>
      <c r="QZ157" s="61">
        <f t="shared" si="4006"/>
        <v>0</v>
      </c>
      <c r="RA157" s="61">
        <f t="shared" si="4006"/>
        <v>0</v>
      </c>
      <c r="RB157" s="61">
        <f t="shared" ref="RB157" si="4017">RB158+RB159</f>
        <v>0</v>
      </c>
      <c r="RC157" s="86">
        <f t="shared" si="4006"/>
        <v>0</v>
      </c>
      <c r="RD157" s="61">
        <f t="shared" si="4006"/>
        <v>0</v>
      </c>
      <c r="RE157" s="61">
        <f t="shared" si="4006"/>
        <v>0</v>
      </c>
      <c r="RF157" s="61">
        <f t="shared" ref="RF157" si="4018">RF158+RF159</f>
        <v>0</v>
      </c>
      <c r="RG157" s="197">
        <f t="shared" si="4006"/>
        <v>0</v>
      </c>
      <c r="RH157" s="61">
        <f t="shared" si="4006"/>
        <v>0</v>
      </c>
      <c r="RI157" s="61">
        <f t="shared" si="4006"/>
        <v>0</v>
      </c>
      <c r="RJ157" s="61">
        <f t="shared" ref="RJ157" si="4019">RJ158+RJ159</f>
        <v>0</v>
      </c>
      <c r="RK157" s="86">
        <f t="shared" si="4006"/>
        <v>0</v>
      </c>
      <c r="RL157" s="61">
        <f t="shared" si="4006"/>
        <v>0</v>
      </c>
      <c r="RM157" s="61">
        <f t="shared" si="4006"/>
        <v>0</v>
      </c>
      <c r="RN157" s="61">
        <f t="shared" ref="RN157" si="4020">RN158+RN159</f>
        <v>0</v>
      </c>
      <c r="RO157" s="197">
        <f t="shared" si="4006"/>
        <v>0</v>
      </c>
      <c r="RP157" s="61">
        <f t="shared" si="4006"/>
        <v>0</v>
      </c>
      <c r="RQ157" s="61">
        <f t="shared" si="4006"/>
        <v>0</v>
      </c>
      <c r="RR157" s="61">
        <f t="shared" ref="RR157" si="4021">RR158+RR159</f>
        <v>0</v>
      </c>
      <c r="RS157" s="197">
        <f t="shared" si="4006"/>
        <v>0</v>
      </c>
      <c r="RT157" s="61">
        <f t="shared" si="4006"/>
        <v>0</v>
      </c>
      <c r="RU157" s="61">
        <f t="shared" si="4006"/>
        <v>0</v>
      </c>
      <c r="RV157" s="61">
        <f t="shared" ref="RV157" si="4022">RV158+RV159</f>
        <v>0</v>
      </c>
      <c r="RW157" s="61">
        <f t="shared" si="4006"/>
        <v>0</v>
      </c>
      <c r="RX157" s="61">
        <f t="shared" si="4006"/>
        <v>0</v>
      </c>
      <c r="RY157" s="61">
        <f t="shared" si="4006"/>
        <v>0</v>
      </c>
      <c r="RZ157" s="61">
        <f t="shared" ref="RZ157" si="4023">RZ158+RZ159</f>
        <v>0</v>
      </c>
      <c r="SA157" s="86">
        <f t="shared" si="4006"/>
        <v>0</v>
      </c>
      <c r="SB157" s="61">
        <f t="shared" si="4006"/>
        <v>0</v>
      </c>
      <c r="SC157" s="61">
        <f t="shared" si="4006"/>
        <v>0</v>
      </c>
      <c r="SD157" s="61">
        <f t="shared" ref="SD157" si="4024">SD158+SD159</f>
        <v>0</v>
      </c>
      <c r="SE157" s="197">
        <f t="shared" si="4006"/>
        <v>0</v>
      </c>
      <c r="SF157" s="61">
        <f t="shared" si="4006"/>
        <v>0</v>
      </c>
      <c r="SG157" s="61">
        <f t="shared" si="4006"/>
        <v>0</v>
      </c>
      <c r="SH157" s="61">
        <f t="shared" ref="SH157" si="4025">SH158+SH159</f>
        <v>0</v>
      </c>
      <c r="SI157" s="197">
        <f t="shared" si="4006"/>
        <v>0</v>
      </c>
      <c r="SJ157" s="61">
        <f t="shared" si="4006"/>
        <v>0</v>
      </c>
      <c r="SK157" s="61">
        <f t="shared" si="4006"/>
        <v>0</v>
      </c>
      <c r="SL157" s="61">
        <f t="shared" ref="SL157" si="4026">SL158+SL159</f>
        <v>0</v>
      </c>
      <c r="SM157" s="197">
        <f t="shared" si="4006"/>
        <v>0</v>
      </c>
      <c r="SN157" s="61">
        <f t="shared" si="4006"/>
        <v>0</v>
      </c>
      <c r="SO157" s="61">
        <f t="shared" si="4006"/>
        <v>0</v>
      </c>
      <c r="SP157" s="61">
        <f t="shared" ref="SP157" si="4027">SP158+SP159</f>
        <v>0</v>
      </c>
      <c r="SQ157" s="197">
        <f t="shared" si="4006"/>
        <v>0</v>
      </c>
      <c r="SR157" s="61">
        <f t="shared" si="4006"/>
        <v>0</v>
      </c>
      <c r="SS157" s="61">
        <f t="shared" si="4006"/>
        <v>0</v>
      </c>
      <c r="ST157" s="61">
        <f t="shared" ref="ST157" si="4028">ST158+ST159</f>
        <v>0</v>
      </c>
      <c r="SU157" s="197">
        <f t="shared" ref="SU157:TJ157" si="4029">SU158+SU159</f>
        <v>0</v>
      </c>
      <c r="SV157" s="61">
        <f t="shared" si="4029"/>
        <v>0</v>
      </c>
      <c r="SW157" s="61">
        <f t="shared" si="4029"/>
        <v>0</v>
      </c>
      <c r="SX157" s="61">
        <f t="shared" ref="SX157" si="4030">SX158+SX159</f>
        <v>0</v>
      </c>
      <c r="SY157" s="197">
        <f t="shared" si="4029"/>
        <v>0</v>
      </c>
      <c r="SZ157" s="61">
        <f t="shared" si="4029"/>
        <v>0</v>
      </c>
      <c r="TA157" s="61">
        <f t="shared" si="4029"/>
        <v>0</v>
      </c>
      <c r="TB157" s="197">
        <f t="shared" ref="TB157" si="4031">TB158+TB159</f>
        <v>0</v>
      </c>
      <c r="TC157" s="197">
        <f t="shared" si="4029"/>
        <v>0</v>
      </c>
      <c r="TD157" s="61">
        <f t="shared" si="4029"/>
        <v>0</v>
      </c>
      <c r="TE157" s="61">
        <f t="shared" si="4029"/>
        <v>0</v>
      </c>
      <c r="TF157" s="61">
        <f t="shared" ref="TF157" si="4032">TF158+TF159</f>
        <v>0</v>
      </c>
      <c r="TG157" s="197">
        <f t="shared" si="4029"/>
        <v>0</v>
      </c>
      <c r="TH157" s="61">
        <f t="shared" si="4029"/>
        <v>0</v>
      </c>
      <c r="TI157" s="61">
        <f t="shared" si="4029"/>
        <v>0</v>
      </c>
      <c r="TJ157" s="87">
        <f t="shared" si="4029"/>
        <v>0</v>
      </c>
      <c r="TK157" s="197">
        <f t="shared" ref="TK157:TR157" si="4033">TK158+TK159</f>
        <v>0</v>
      </c>
      <c r="TL157" s="61">
        <f t="shared" si="4033"/>
        <v>0</v>
      </c>
      <c r="TM157" s="61">
        <f t="shared" si="4033"/>
        <v>0</v>
      </c>
      <c r="TN157" s="87">
        <f t="shared" si="4033"/>
        <v>0</v>
      </c>
      <c r="TO157" s="197">
        <f t="shared" si="4033"/>
        <v>0</v>
      </c>
      <c r="TP157" s="61">
        <f t="shared" si="4033"/>
        <v>0</v>
      </c>
      <c r="TQ157" s="61">
        <f t="shared" si="4033"/>
        <v>0</v>
      </c>
      <c r="TR157" s="87">
        <f t="shared" si="4033"/>
        <v>0</v>
      </c>
      <c r="TS157" s="278"/>
      <c r="TT157" s="278"/>
      <c r="TU157" s="278"/>
      <c r="TV157" s="278"/>
      <c r="TW157" s="278"/>
      <c r="TX157" s="278"/>
      <c r="TY157" s="278"/>
    </row>
    <row r="158" spans="1:546" outlineLevel="2" x14ac:dyDescent="0.2">
      <c r="A158" s="101" t="s">
        <v>538</v>
      </c>
      <c r="B158" s="102" t="s">
        <v>539</v>
      </c>
      <c r="C158" s="186">
        <f t="shared" ref="C158:C159" si="4034">G158+K158+O158+S158+W158+AA158+AE158+AI158+AM158+AQ158+AU158+AY158+BC158+BG158+BK158+BO158+BS158+BW158+CA158+CE158+CI158+CM158+CQ158+CU158+CY158+DC158+DG158+DK158+DO158+DS158+DW158+EA158+EE158+EI158+EM158+EQ158+EU158+EY158+FC158+FG158+FK158+FO158+FS158+FW158+GA158+GE158+GI158+GM158+GQ158+GU158+GY158+HC158+HG158+HK158+HO158+HS158+HW158+IA158+IE158+II158+IM158+IQ158+IU158+IY158+JC158+JG158+JK158+JO158+JS158+JW158+KA158+KE158+KI158+KM158+KQ158+KU158+KY158+LC158+LG158+LK158+LO158+LS158+LW158+MA158+ME158+MI158+MM158+MQ158+MU158+MY158+NC158+NG158+NK158+NO158+NS158+NW158+OA158+OE158+OI158+OM158+OQ158+OU158+OY158+PC158+PG158+PK158+PO158+PS158+PW158+QA158+QE158+QI158+QM158+QQ158+QU158+QY158+RC158+RG158+RK158+RO158+RS158+RW158+SA158+SE158+SI158+SM158+SQ158+SU158+SY158+TC158+TG158+TK158+TO158</f>
        <v>1250</v>
      </c>
      <c r="D158" s="186">
        <f t="shared" ref="D158:D159" si="4035">H158+L158+P158+T158+X158+AB158+AF158+AJ158+AN158+AR158+AV158+AZ158+BD158+BH158+BL158+BP158+BT158+BX158+CB158+CF158+CJ158+CN158+CR158+CV158+CZ158+DD158+DH158+DL158+DP158+DT158+DX158+EB158+EF158+EJ158+EN158+ER158+EV158+EZ158+FD158+FH158+FL158+FP158+FT158+FX158+GB158+GF158+GJ158+GN158+GR158+GV158+GZ158+HD158+HH158+HL158+HP158+HT158+HX158+IB158+IF158+IJ158+IN158+IR158+IV158+IZ158+JD158+JH158+JL158+JP158+JT158+JX158+KB158+KF158+KJ158+KN158+KR158+KV158+KZ158+LD158+LH158+LL158+LP158+LT158+LX158+MB158+MF158+MJ158+MN158+MR158+MV158+MZ158+ND158+NH158+NL158+NP158+NT158+NX158+OB158+OF158+OJ158+ON158+OR158+OV158+OZ158+PD158+PH158+PL158+PP158+PT158+PX158+QB158+QF158+QJ158+QN158+QR158+QV158+QZ158+RD158+RH158+RL158+RP158+RT158+RX158+SB158+SF158+SJ158+SN158+SR158+SV158+SZ158+TD158+TH158+TL158+TP158</f>
        <v>600</v>
      </c>
      <c r="E158" s="186">
        <f t="shared" ref="E158:E159" si="4036">I158+M158+Q158+U158+Y158+AC158+AG158+AK158+AO158+AS158+AW158+BA158+BE158+BI158+BM158+BQ158+BU158+BY158+CC158+CG158+CK158+CO158+CS158+CW158+DA158+DE158+DI158+DM158+DQ158+DU158+DY158+EC158+EG158+EK158+EO158+ES158+EW158+FA158+FE158+FI158+FM158+FQ158+FU158+FY158+GC158+GG158+GK158+GO158+GS158+GW158+HA158+HE158+HI158+HM158+HQ158+HU158+HY158+IC158+IG158+IK158+IO158+IS158+IW158+JA158+JE158+JI158+JM158+JQ158+JU158+JY158+KC158+KG158+KK158+KO158+KS158+KW158+LA158+LE158+LI158+LM158+LQ158+LU158+LY158+MC158+MG158+MK158+MO158+MS158+MW158+NA158+NE158+NI158+NM158+NQ158+NU158+NY158+OC158+OG158+OK158+OO158+OS158+OW158+PA158+PE158+PI158+PM158+PQ158+PU158+PY158+QC158+QG158+QK158+QO158+QS158+QW158+RA158+RE158+RI158+RM158+RQ158+RU158+RY158+SC158+SG158+SK158+SO158+SS158+SW158+TA158+TE158+TI158+TM158+TQ158</f>
        <v>849.88</v>
      </c>
      <c r="F158" s="186">
        <f t="shared" ref="F158:F159" si="4037">J158+N158+R158+V158+Z158+AD158+AH158+AL158+AP158+AT158+AX158+BB158+BF158+BJ158+BN158+BR158+BV158+BZ158+CD158+CH158+CL158+CP158+CT158+CX158+DB158+DF158+DJ158+DN158+DR158+DV158+DZ158+ED158+EH158+EL158+EP158+ET158+EX158+FB158+FF158+FJ158+FN158+FR158+FV158+FZ158+GD158+GH158+GL158+GP158+GT158+GX158+HB158+HF158+HJ158+HN158+HR158+HV158+HZ158+ID158+IH158+IL158+IP158+IT158+IX158+JB158+JF158+JJ158+JN158+JR158+JV158+JZ158+KD158+KH158+KL158+KP158+KT158+KX158+LB158+LF158+LJ158+LN158+LR158+LV158+LZ158+MD158+MH158+ML158+MP158+MT158+MX158+NB158+NF158+NJ158+NN158+NR158+NV158+NZ158+OD158+OH158+OL158+OP158+OT158+OX158+PB158+PF158+PJ158+PN158+PR158+PV158+PZ158+QD158+QH158+QL158+QP158+QT158+QX158+RB158+RF158+RJ158+RN158+RR158+RV158+RZ158+SD158+SH158+SL158+SP158+ST158+SX158+TB158+TF158+TJ158+TN158+TR158</f>
        <v>849.88</v>
      </c>
      <c r="G158" s="88"/>
      <c r="H158" s="63"/>
      <c r="I158" s="63"/>
      <c r="J158" s="63"/>
      <c r="K158" s="88"/>
      <c r="L158" s="63"/>
      <c r="M158" s="63"/>
      <c r="N158" s="63"/>
      <c r="O158" s="88"/>
      <c r="P158" s="63"/>
      <c r="Q158" s="63"/>
      <c r="R158" s="63"/>
      <c r="S158" s="88"/>
      <c r="T158" s="63"/>
      <c r="U158" s="63"/>
      <c r="V158" s="63"/>
      <c r="W158" s="88"/>
      <c r="X158" s="63"/>
      <c r="Y158" s="63"/>
      <c r="Z158" s="63"/>
      <c r="AA158" s="88"/>
      <c r="AB158" s="63"/>
      <c r="AC158" s="63"/>
      <c r="AD158" s="63"/>
      <c r="AE158" s="88"/>
      <c r="AF158" s="63"/>
      <c r="AG158" s="63"/>
      <c r="AH158" s="63"/>
      <c r="AI158" s="88"/>
      <c r="AJ158" s="63"/>
      <c r="AK158" s="63"/>
      <c r="AL158" s="63"/>
      <c r="AM158" s="88"/>
      <c r="AN158" s="63"/>
      <c r="AO158" s="63"/>
      <c r="AP158" s="63"/>
      <c r="AQ158" s="88"/>
      <c r="AR158" s="63"/>
      <c r="AS158" s="63"/>
      <c r="AT158" s="63"/>
      <c r="AU158" s="88"/>
      <c r="AV158" s="63"/>
      <c r="AW158" s="63"/>
      <c r="AX158" s="63"/>
      <c r="AY158" s="88"/>
      <c r="AZ158" s="63"/>
      <c r="BA158" s="63"/>
      <c r="BB158" s="63"/>
      <c r="BC158" s="88"/>
      <c r="BD158" s="63"/>
      <c r="BE158" s="63"/>
      <c r="BF158" s="63"/>
      <c r="BG158" s="88"/>
      <c r="BH158" s="63"/>
      <c r="BI158" s="63"/>
      <c r="BJ158" s="63"/>
      <c r="BK158" s="88"/>
      <c r="BL158" s="63"/>
      <c r="BM158" s="63"/>
      <c r="BN158" s="63"/>
      <c r="BO158" s="88"/>
      <c r="BP158" s="63"/>
      <c r="BQ158" s="63"/>
      <c r="BR158" s="63"/>
      <c r="BS158" s="88"/>
      <c r="BT158" s="63"/>
      <c r="BU158" s="63"/>
      <c r="BV158" s="63"/>
      <c r="BW158" s="88"/>
      <c r="BX158" s="63"/>
      <c r="BY158" s="63"/>
      <c r="BZ158" s="63"/>
      <c r="CA158" s="88"/>
      <c r="CB158" s="63"/>
      <c r="CC158" s="63"/>
      <c r="CD158" s="63"/>
      <c r="CE158" s="88"/>
      <c r="CF158" s="63"/>
      <c r="CG158" s="63"/>
      <c r="CH158" s="63"/>
      <c r="CI158" s="88"/>
      <c r="CJ158" s="63"/>
      <c r="CK158" s="63"/>
      <c r="CL158" s="63"/>
      <c r="CM158" s="88"/>
      <c r="CN158" s="63"/>
      <c r="CO158" s="63"/>
      <c r="CP158" s="63"/>
      <c r="CQ158" s="88"/>
      <c r="CR158" s="63"/>
      <c r="CS158" s="63"/>
      <c r="CT158" s="63"/>
      <c r="CU158" s="88"/>
      <c r="CV158" s="63"/>
      <c r="CW158" s="63"/>
      <c r="CX158" s="63"/>
      <c r="CY158" s="88"/>
      <c r="CZ158" s="63"/>
      <c r="DA158" s="63"/>
      <c r="DB158" s="63"/>
      <c r="DC158" s="88"/>
      <c r="DD158" s="63"/>
      <c r="DE158" s="63"/>
      <c r="DF158" s="63"/>
      <c r="DG158" s="88"/>
      <c r="DH158" s="63"/>
      <c r="DI158" s="63"/>
      <c r="DJ158" s="63"/>
      <c r="DK158" s="88"/>
      <c r="DL158" s="63"/>
      <c r="DM158" s="63"/>
      <c r="DN158" s="63"/>
      <c r="DO158" s="88"/>
      <c r="DP158" s="63"/>
      <c r="DQ158" s="63"/>
      <c r="DR158" s="63"/>
      <c r="DS158" s="88"/>
      <c r="DT158" s="63"/>
      <c r="DU158" s="63"/>
      <c r="DV158" s="63"/>
      <c r="DW158" s="88"/>
      <c r="DX158" s="63"/>
      <c r="DY158" s="63"/>
      <c r="DZ158" s="63"/>
      <c r="EA158" s="88"/>
      <c r="EB158" s="63"/>
      <c r="EC158" s="63"/>
      <c r="ED158" s="63"/>
      <c r="EE158" s="88"/>
      <c r="EF158" s="63"/>
      <c r="EG158" s="63"/>
      <c r="EH158" s="63"/>
      <c r="EI158" s="88">
        <v>1000</v>
      </c>
      <c r="EJ158" s="63">
        <v>600</v>
      </c>
      <c r="EK158" s="63">
        <v>849.88</v>
      </c>
      <c r="EL158" s="63">
        <v>849.88</v>
      </c>
      <c r="EM158" s="88"/>
      <c r="EN158" s="63"/>
      <c r="EO158" s="63"/>
      <c r="EP158" s="63"/>
      <c r="EQ158" s="88"/>
      <c r="ER158" s="63"/>
      <c r="ES158" s="63"/>
      <c r="ET158" s="63"/>
      <c r="EU158" s="88"/>
      <c r="EV158" s="63"/>
      <c r="EW158" s="63"/>
      <c r="EX158" s="63"/>
      <c r="EY158" s="88"/>
      <c r="EZ158" s="63"/>
      <c r="FA158" s="63"/>
      <c r="FB158" s="63"/>
      <c r="FC158" s="88"/>
      <c r="FD158" s="63"/>
      <c r="FE158" s="63"/>
      <c r="FF158" s="63"/>
      <c r="FG158" s="88"/>
      <c r="FH158" s="63"/>
      <c r="FI158" s="63"/>
      <c r="FJ158" s="63"/>
      <c r="FK158" s="88"/>
      <c r="FL158" s="63"/>
      <c r="FM158" s="63"/>
      <c r="FN158" s="63"/>
      <c r="FO158" s="88"/>
      <c r="FP158" s="63"/>
      <c r="FQ158" s="63"/>
      <c r="FR158" s="63"/>
      <c r="FS158" s="198"/>
      <c r="FT158" s="63"/>
      <c r="FU158" s="63"/>
      <c r="FV158" s="187"/>
      <c r="FW158" s="88"/>
      <c r="FX158" s="63"/>
      <c r="FY158" s="63"/>
      <c r="FZ158" s="187"/>
      <c r="GA158" s="88"/>
      <c r="GB158" s="63"/>
      <c r="GC158" s="63"/>
      <c r="GD158" s="187"/>
      <c r="GE158" s="88"/>
      <c r="GF158" s="63"/>
      <c r="GG158" s="63"/>
      <c r="GH158" s="187"/>
      <c r="GI158" s="117"/>
      <c r="GJ158" s="63"/>
      <c r="GK158" s="63"/>
      <c r="GL158" s="187"/>
      <c r="GM158" s="88"/>
      <c r="GN158" s="63"/>
      <c r="GO158" s="63"/>
      <c r="GP158" s="63"/>
      <c r="GQ158" s="88"/>
      <c r="GR158" s="63"/>
      <c r="GS158" s="63"/>
      <c r="GT158" s="63"/>
      <c r="GU158" s="88"/>
      <c r="GV158" s="63"/>
      <c r="GW158" s="63"/>
      <c r="GX158" s="63"/>
      <c r="GY158" s="88"/>
      <c r="GZ158" s="63"/>
      <c r="HA158" s="63"/>
      <c r="HB158" s="63"/>
      <c r="HC158" s="88"/>
      <c r="HD158" s="63"/>
      <c r="HE158" s="63"/>
      <c r="HF158" s="63"/>
      <c r="HG158" s="88"/>
      <c r="HH158" s="63"/>
      <c r="HI158" s="63"/>
      <c r="HJ158" s="63"/>
      <c r="HK158" s="88"/>
      <c r="HL158" s="63"/>
      <c r="HM158" s="63"/>
      <c r="HN158" s="63"/>
      <c r="HO158" s="88"/>
      <c r="HP158" s="63"/>
      <c r="HQ158" s="63"/>
      <c r="HR158" s="63"/>
      <c r="HS158" s="88"/>
      <c r="HT158" s="63"/>
      <c r="HU158" s="63"/>
      <c r="HV158" s="63"/>
      <c r="HW158" s="88"/>
      <c r="HX158" s="63"/>
      <c r="HY158" s="63"/>
      <c r="HZ158" s="63"/>
      <c r="IA158" s="88"/>
      <c r="IB158" s="63"/>
      <c r="IC158" s="63"/>
      <c r="ID158" s="63"/>
      <c r="IE158" s="88"/>
      <c r="IF158" s="63"/>
      <c r="IG158" s="63"/>
      <c r="IH158" s="63"/>
      <c r="II158" s="88"/>
      <c r="IJ158" s="63"/>
      <c r="IK158" s="63"/>
      <c r="IL158" s="63"/>
      <c r="IM158" s="88"/>
      <c r="IN158" s="63"/>
      <c r="IO158" s="63"/>
      <c r="IP158" s="63"/>
      <c r="IQ158" s="88"/>
      <c r="IR158" s="63"/>
      <c r="IS158" s="63"/>
      <c r="IT158" s="63"/>
      <c r="IU158" s="88"/>
      <c r="IV158" s="63"/>
      <c r="IW158" s="63"/>
      <c r="IX158" s="63"/>
      <c r="IY158" s="88"/>
      <c r="IZ158" s="63"/>
      <c r="JA158" s="63"/>
      <c r="JB158" s="63"/>
      <c r="JC158" s="88"/>
      <c r="JD158" s="63"/>
      <c r="JE158" s="63"/>
      <c r="JF158" s="63"/>
      <c r="JG158" s="88"/>
      <c r="JH158" s="63"/>
      <c r="JI158" s="63"/>
      <c r="JJ158" s="63"/>
      <c r="JK158" s="88"/>
      <c r="JL158" s="63"/>
      <c r="JM158" s="63"/>
      <c r="JN158" s="63"/>
      <c r="JO158" s="88"/>
      <c r="JP158" s="63"/>
      <c r="JQ158" s="63"/>
      <c r="JR158" s="63"/>
      <c r="JS158" s="88"/>
      <c r="JT158" s="63"/>
      <c r="JU158" s="63"/>
      <c r="JV158" s="63"/>
      <c r="JW158" s="63"/>
      <c r="JX158" s="63"/>
      <c r="JY158" s="63"/>
      <c r="JZ158" s="63"/>
      <c r="KA158" s="88"/>
      <c r="KB158" s="63"/>
      <c r="KC158" s="63"/>
      <c r="KD158" s="187"/>
      <c r="KE158" s="88"/>
      <c r="KF158" s="63"/>
      <c r="KG158" s="63"/>
      <c r="KH158" s="187"/>
      <c r="KI158" s="88"/>
      <c r="KJ158" s="63"/>
      <c r="KK158" s="63"/>
      <c r="KL158" s="187"/>
      <c r="KM158" s="88"/>
      <c r="KN158" s="63"/>
      <c r="KO158" s="63"/>
      <c r="KP158" s="187"/>
      <c r="KQ158" s="88"/>
      <c r="KR158" s="63"/>
      <c r="KS158" s="63"/>
      <c r="KT158" s="187"/>
      <c r="KU158" s="88"/>
      <c r="KV158" s="63"/>
      <c r="KW158" s="63"/>
      <c r="KX158" s="187"/>
      <c r="KY158" s="88"/>
      <c r="KZ158" s="63"/>
      <c r="LA158" s="63"/>
      <c r="LB158" s="187"/>
      <c r="LC158" s="88"/>
      <c r="LD158" s="63"/>
      <c r="LE158" s="63"/>
      <c r="LF158" s="187"/>
      <c r="LG158" s="88"/>
      <c r="LH158" s="63"/>
      <c r="LI158" s="63"/>
      <c r="LJ158" s="187"/>
      <c r="LK158" s="88"/>
      <c r="LL158" s="63"/>
      <c r="LM158" s="63"/>
      <c r="LN158" s="187"/>
      <c r="LO158" s="88"/>
      <c r="LP158" s="63"/>
      <c r="LQ158" s="63"/>
      <c r="LR158" s="187"/>
      <c r="LS158" s="88"/>
      <c r="LT158" s="63"/>
      <c r="LU158" s="63"/>
      <c r="LV158" s="187"/>
      <c r="LW158" s="88"/>
      <c r="LX158" s="63"/>
      <c r="LY158" s="63"/>
      <c r="LZ158" s="187"/>
      <c r="MA158" s="88"/>
      <c r="MB158" s="63"/>
      <c r="MC158" s="63"/>
      <c r="MD158" s="187"/>
      <c r="ME158" s="88"/>
      <c r="MF158" s="63"/>
      <c r="MG158" s="63"/>
      <c r="MH158" s="187"/>
      <c r="MI158" s="88"/>
      <c r="MJ158" s="63"/>
      <c r="MK158" s="63"/>
      <c r="ML158" s="187"/>
      <c r="MM158" s="88"/>
      <c r="MN158" s="63"/>
      <c r="MO158" s="63"/>
      <c r="MP158" s="187"/>
      <c r="MQ158" s="88"/>
      <c r="MR158" s="63"/>
      <c r="MS158" s="63"/>
      <c r="MT158" s="187"/>
      <c r="MU158" s="88"/>
      <c r="MV158" s="63"/>
      <c r="MW158" s="63"/>
      <c r="MX158" s="187"/>
      <c r="MY158" s="88"/>
      <c r="MZ158" s="63"/>
      <c r="NA158" s="63"/>
      <c r="NB158" s="187"/>
      <c r="NC158" s="88"/>
      <c r="ND158" s="63"/>
      <c r="NE158" s="63"/>
      <c r="NF158" s="187"/>
      <c r="NG158" s="88"/>
      <c r="NH158" s="63"/>
      <c r="NI158" s="63"/>
      <c r="NJ158" s="187"/>
      <c r="NK158" s="88"/>
      <c r="NL158" s="63"/>
      <c r="NM158" s="63"/>
      <c r="NN158" s="187"/>
      <c r="NO158" s="88"/>
      <c r="NP158" s="63"/>
      <c r="NQ158" s="63"/>
      <c r="NR158" s="187"/>
      <c r="NS158" s="88"/>
      <c r="NT158" s="63"/>
      <c r="NU158" s="63"/>
      <c r="NV158" s="187"/>
      <c r="NW158" s="88"/>
      <c r="NX158" s="63"/>
      <c r="NY158" s="63"/>
      <c r="NZ158" s="187"/>
      <c r="OA158" s="88"/>
      <c r="OB158" s="63"/>
      <c r="OC158" s="63"/>
      <c r="OD158" s="63"/>
      <c r="OE158" s="88"/>
      <c r="OF158" s="63"/>
      <c r="OG158" s="63"/>
      <c r="OH158" s="63"/>
      <c r="OI158" s="88"/>
      <c r="OJ158" s="63"/>
      <c r="OK158" s="63"/>
      <c r="OL158" s="63"/>
      <c r="OM158" s="88"/>
      <c r="ON158" s="63"/>
      <c r="OO158" s="63"/>
      <c r="OP158" s="63"/>
      <c r="OQ158" s="198"/>
      <c r="OR158" s="63"/>
      <c r="OS158" s="63"/>
      <c r="OT158" s="63"/>
      <c r="OU158" s="88"/>
      <c r="OV158" s="63"/>
      <c r="OW158" s="63"/>
      <c r="OX158" s="63"/>
      <c r="OY158" s="198">
        <v>250</v>
      </c>
      <c r="OZ158" s="63"/>
      <c r="PA158" s="63"/>
      <c r="PB158" s="63"/>
      <c r="PC158" s="88"/>
      <c r="PD158" s="63"/>
      <c r="PE158" s="63"/>
      <c r="PF158" s="63"/>
      <c r="PG158" s="198"/>
      <c r="PH158" s="63"/>
      <c r="PI158" s="63"/>
      <c r="PJ158" s="63"/>
      <c r="PK158" s="88"/>
      <c r="PL158" s="63"/>
      <c r="PM158" s="63"/>
      <c r="PN158" s="63"/>
      <c r="PO158" s="198"/>
      <c r="PP158" s="63"/>
      <c r="PQ158" s="63"/>
      <c r="PR158" s="63"/>
      <c r="PS158" s="88"/>
      <c r="PT158" s="63"/>
      <c r="PU158" s="63"/>
      <c r="PV158" s="63"/>
      <c r="PW158" s="198"/>
      <c r="PX158" s="63"/>
      <c r="PY158" s="63"/>
      <c r="PZ158" s="63"/>
      <c r="QA158" s="88"/>
      <c r="QB158" s="63"/>
      <c r="QC158" s="63"/>
      <c r="QD158" s="63"/>
      <c r="QE158" s="198"/>
      <c r="QF158" s="63"/>
      <c r="QG158" s="63"/>
      <c r="QH158" s="63"/>
      <c r="QI158" s="88"/>
      <c r="QJ158" s="63"/>
      <c r="QK158" s="63"/>
      <c r="QL158" s="63"/>
      <c r="QM158" s="198"/>
      <c r="QN158" s="63"/>
      <c r="QO158" s="63"/>
      <c r="QP158" s="63"/>
      <c r="QQ158" s="198"/>
      <c r="QR158" s="63"/>
      <c r="QS158" s="63"/>
      <c r="QT158" s="63"/>
      <c r="QU158" s="198"/>
      <c r="QV158" s="63"/>
      <c r="QW158" s="63"/>
      <c r="QX158" s="63"/>
      <c r="QY158" s="198"/>
      <c r="QZ158" s="63"/>
      <c r="RA158" s="63"/>
      <c r="RB158" s="63"/>
      <c r="RC158" s="88"/>
      <c r="RD158" s="63"/>
      <c r="RE158" s="63"/>
      <c r="RF158" s="63"/>
      <c r="RG158" s="198"/>
      <c r="RH158" s="63"/>
      <c r="RI158" s="63"/>
      <c r="RJ158" s="63"/>
      <c r="RK158" s="88"/>
      <c r="RL158" s="63"/>
      <c r="RM158" s="63"/>
      <c r="RN158" s="63"/>
      <c r="RO158" s="198"/>
      <c r="RP158" s="63"/>
      <c r="RQ158" s="63"/>
      <c r="RR158" s="63"/>
      <c r="RS158" s="198"/>
      <c r="RT158" s="63"/>
      <c r="RU158" s="63"/>
      <c r="RV158" s="63"/>
      <c r="RW158" s="63"/>
      <c r="RX158" s="63"/>
      <c r="RY158" s="63"/>
      <c r="RZ158" s="63"/>
      <c r="SA158" s="88"/>
      <c r="SB158" s="63"/>
      <c r="SC158" s="63"/>
      <c r="SD158" s="63"/>
      <c r="SE158" s="198"/>
      <c r="SF158" s="63"/>
      <c r="SG158" s="63"/>
      <c r="SH158" s="63"/>
      <c r="SI158" s="198"/>
      <c r="SJ158" s="63"/>
      <c r="SK158" s="63"/>
      <c r="SL158" s="63"/>
      <c r="SM158" s="198"/>
      <c r="SN158" s="63"/>
      <c r="SO158" s="63"/>
      <c r="SP158" s="63"/>
      <c r="SQ158" s="198"/>
      <c r="SR158" s="63"/>
      <c r="SS158" s="63"/>
      <c r="ST158" s="63"/>
      <c r="SU158" s="198"/>
      <c r="SV158" s="63"/>
      <c r="SW158" s="63"/>
      <c r="SX158" s="63"/>
      <c r="SY158" s="198"/>
      <c r="SZ158" s="63"/>
      <c r="TA158" s="63"/>
      <c r="TB158" s="198"/>
      <c r="TC158" s="198"/>
      <c r="TD158" s="63"/>
      <c r="TE158" s="63"/>
      <c r="TF158" s="63"/>
      <c r="TG158" s="198"/>
      <c r="TH158" s="63"/>
      <c r="TI158" s="63"/>
      <c r="TJ158" s="89"/>
      <c r="TK158" s="198"/>
      <c r="TL158" s="63"/>
      <c r="TM158" s="63"/>
      <c r="TN158" s="89"/>
      <c r="TO158" s="198"/>
      <c r="TP158" s="63"/>
      <c r="TQ158" s="63"/>
      <c r="TR158" s="89"/>
      <c r="TS158" s="267"/>
      <c r="TT158" s="267"/>
      <c r="TU158" s="267"/>
      <c r="TV158" s="267"/>
      <c r="TW158" s="267"/>
      <c r="TX158" s="267"/>
      <c r="TY158" s="267"/>
    </row>
    <row r="159" spans="1:546" outlineLevel="2" x14ac:dyDescent="0.2">
      <c r="A159" s="101" t="s">
        <v>540</v>
      </c>
      <c r="B159" s="102" t="s">
        <v>541</v>
      </c>
      <c r="C159" s="186">
        <f t="shared" si="4034"/>
        <v>125</v>
      </c>
      <c r="D159" s="186">
        <f t="shared" si="4035"/>
        <v>570</v>
      </c>
      <c r="E159" s="186">
        <f t="shared" si="4036"/>
        <v>82.03</v>
      </c>
      <c r="F159" s="186">
        <f t="shared" si="4037"/>
        <v>82.03</v>
      </c>
      <c r="G159" s="88"/>
      <c r="H159" s="63"/>
      <c r="I159" s="63"/>
      <c r="J159" s="63"/>
      <c r="K159" s="88"/>
      <c r="L159" s="63"/>
      <c r="M159" s="63"/>
      <c r="N159" s="63"/>
      <c r="O159" s="88"/>
      <c r="P159" s="63"/>
      <c r="Q159" s="63"/>
      <c r="R159" s="63"/>
      <c r="S159" s="88"/>
      <c r="T159" s="63"/>
      <c r="U159" s="63"/>
      <c r="V159" s="63"/>
      <c r="W159" s="88"/>
      <c r="X159" s="63"/>
      <c r="Y159" s="63"/>
      <c r="Z159" s="63"/>
      <c r="AA159" s="88"/>
      <c r="AB159" s="63"/>
      <c r="AC159" s="63"/>
      <c r="AD159" s="63"/>
      <c r="AE159" s="88"/>
      <c r="AF159" s="63"/>
      <c r="AG159" s="63"/>
      <c r="AH159" s="63"/>
      <c r="AI159" s="88"/>
      <c r="AJ159" s="63"/>
      <c r="AK159" s="63"/>
      <c r="AL159" s="63"/>
      <c r="AM159" s="88"/>
      <c r="AN159" s="63"/>
      <c r="AO159" s="63"/>
      <c r="AP159" s="63"/>
      <c r="AQ159" s="88"/>
      <c r="AR159" s="63"/>
      <c r="AS159" s="63"/>
      <c r="AT159" s="63"/>
      <c r="AU159" s="88"/>
      <c r="AV159" s="63"/>
      <c r="AW159" s="63"/>
      <c r="AX159" s="63"/>
      <c r="AY159" s="88"/>
      <c r="AZ159" s="63"/>
      <c r="BA159" s="63"/>
      <c r="BB159" s="63"/>
      <c r="BC159" s="88"/>
      <c r="BD159" s="63"/>
      <c r="BE159" s="63"/>
      <c r="BF159" s="63"/>
      <c r="BG159" s="88"/>
      <c r="BH159" s="63"/>
      <c r="BI159" s="63"/>
      <c r="BJ159" s="63"/>
      <c r="BK159" s="88"/>
      <c r="BL159" s="63"/>
      <c r="BM159" s="63"/>
      <c r="BN159" s="63"/>
      <c r="BO159" s="88"/>
      <c r="BP159" s="63"/>
      <c r="BQ159" s="63"/>
      <c r="BR159" s="63"/>
      <c r="BS159" s="88"/>
      <c r="BT159" s="63"/>
      <c r="BU159" s="63"/>
      <c r="BV159" s="63"/>
      <c r="BW159" s="88"/>
      <c r="BX159" s="63"/>
      <c r="BY159" s="63"/>
      <c r="BZ159" s="63"/>
      <c r="CA159" s="88"/>
      <c r="CB159" s="63"/>
      <c r="CC159" s="63"/>
      <c r="CD159" s="63"/>
      <c r="CE159" s="88"/>
      <c r="CF159" s="63"/>
      <c r="CG159" s="63"/>
      <c r="CH159" s="63"/>
      <c r="CI159" s="88"/>
      <c r="CJ159" s="63"/>
      <c r="CK159" s="63"/>
      <c r="CL159" s="63"/>
      <c r="CM159" s="88"/>
      <c r="CN159" s="63"/>
      <c r="CO159" s="63"/>
      <c r="CP159" s="63"/>
      <c r="CQ159" s="88"/>
      <c r="CR159" s="63"/>
      <c r="CS159" s="63"/>
      <c r="CT159" s="63"/>
      <c r="CU159" s="88"/>
      <c r="CV159" s="63"/>
      <c r="CW159" s="63"/>
      <c r="CX159" s="63"/>
      <c r="CY159" s="88"/>
      <c r="CZ159" s="63"/>
      <c r="DA159" s="63"/>
      <c r="DB159" s="63"/>
      <c r="DC159" s="88"/>
      <c r="DD159" s="63"/>
      <c r="DE159" s="63"/>
      <c r="DF159" s="63"/>
      <c r="DG159" s="88"/>
      <c r="DH159" s="63"/>
      <c r="DI159" s="63"/>
      <c r="DJ159" s="63"/>
      <c r="DK159" s="88"/>
      <c r="DL159" s="63"/>
      <c r="DM159" s="63"/>
      <c r="DN159" s="63"/>
      <c r="DO159" s="88"/>
      <c r="DP159" s="63"/>
      <c r="DQ159" s="63"/>
      <c r="DR159" s="63"/>
      <c r="DS159" s="88"/>
      <c r="DT159" s="63"/>
      <c r="DU159" s="63"/>
      <c r="DV159" s="63"/>
      <c r="DW159" s="88"/>
      <c r="DX159" s="63"/>
      <c r="DY159" s="63"/>
      <c r="DZ159" s="63"/>
      <c r="EA159" s="88"/>
      <c r="EB159" s="63"/>
      <c r="EC159" s="63"/>
      <c r="ED159" s="63"/>
      <c r="EE159" s="88"/>
      <c r="EF159" s="63"/>
      <c r="EG159" s="63"/>
      <c r="EH159" s="63"/>
      <c r="EI159" s="88"/>
      <c r="EJ159" s="63"/>
      <c r="EK159" s="63"/>
      <c r="EL159" s="63"/>
      <c r="EM159" s="88"/>
      <c r="EN159" s="63"/>
      <c r="EO159" s="63"/>
      <c r="EP159" s="63"/>
      <c r="EQ159" s="88"/>
      <c r="ER159" s="63"/>
      <c r="ES159" s="63"/>
      <c r="ET159" s="63"/>
      <c r="EU159" s="88"/>
      <c r="EV159" s="63"/>
      <c r="EW159" s="63"/>
      <c r="EX159" s="63"/>
      <c r="EY159" s="88"/>
      <c r="EZ159" s="63"/>
      <c r="FA159" s="63"/>
      <c r="FB159" s="63"/>
      <c r="FC159" s="88"/>
      <c r="FD159" s="63"/>
      <c r="FE159" s="63"/>
      <c r="FF159" s="63"/>
      <c r="FG159" s="88"/>
      <c r="FH159" s="63"/>
      <c r="FI159" s="63"/>
      <c r="FJ159" s="63"/>
      <c r="FK159" s="88"/>
      <c r="FL159" s="63"/>
      <c r="FM159" s="63"/>
      <c r="FN159" s="63"/>
      <c r="FO159" s="88"/>
      <c r="FP159" s="63"/>
      <c r="FQ159" s="63"/>
      <c r="FR159" s="63"/>
      <c r="FS159" s="198"/>
      <c r="FT159" s="63"/>
      <c r="FU159" s="63"/>
      <c r="FV159" s="187"/>
      <c r="FW159" s="88"/>
      <c r="FX159" s="63"/>
      <c r="FY159" s="63"/>
      <c r="FZ159" s="187"/>
      <c r="GA159" s="88"/>
      <c r="GB159" s="63">
        <v>100</v>
      </c>
      <c r="GC159" s="63"/>
      <c r="GD159" s="187"/>
      <c r="GE159" s="88"/>
      <c r="GF159" s="63"/>
      <c r="GG159" s="63"/>
      <c r="GH159" s="187"/>
      <c r="GI159" s="117"/>
      <c r="GJ159" s="63"/>
      <c r="GK159" s="63"/>
      <c r="GL159" s="187"/>
      <c r="GM159" s="88"/>
      <c r="GN159" s="63"/>
      <c r="GO159" s="63"/>
      <c r="GP159" s="63"/>
      <c r="GQ159" s="88"/>
      <c r="GR159" s="63"/>
      <c r="GS159" s="63"/>
      <c r="GT159" s="63"/>
      <c r="GU159" s="88"/>
      <c r="GV159" s="63"/>
      <c r="GW159" s="63"/>
      <c r="GX159" s="63"/>
      <c r="GY159" s="88"/>
      <c r="GZ159" s="63"/>
      <c r="HA159" s="63"/>
      <c r="HB159" s="63"/>
      <c r="HC159" s="88"/>
      <c r="HD159" s="63"/>
      <c r="HE159" s="63"/>
      <c r="HF159" s="63"/>
      <c r="HG159" s="88"/>
      <c r="HH159" s="63"/>
      <c r="HI159" s="63"/>
      <c r="HJ159" s="63"/>
      <c r="HK159" s="88"/>
      <c r="HL159" s="63"/>
      <c r="HM159" s="63"/>
      <c r="HN159" s="63"/>
      <c r="HO159" s="88"/>
      <c r="HP159" s="63"/>
      <c r="HQ159" s="63"/>
      <c r="HR159" s="63"/>
      <c r="HS159" s="88"/>
      <c r="HT159" s="63"/>
      <c r="HU159" s="63"/>
      <c r="HV159" s="63"/>
      <c r="HW159" s="88"/>
      <c r="HX159" s="63"/>
      <c r="HY159" s="63"/>
      <c r="HZ159" s="63"/>
      <c r="IA159" s="88"/>
      <c r="IB159" s="63"/>
      <c r="IC159" s="63"/>
      <c r="ID159" s="63"/>
      <c r="IE159" s="88"/>
      <c r="IF159" s="63"/>
      <c r="IG159" s="63"/>
      <c r="IH159" s="63"/>
      <c r="II159" s="88"/>
      <c r="IJ159" s="63"/>
      <c r="IK159" s="63"/>
      <c r="IL159" s="63"/>
      <c r="IM159" s="88"/>
      <c r="IN159" s="63"/>
      <c r="IO159" s="63"/>
      <c r="IP159" s="63"/>
      <c r="IQ159" s="88"/>
      <c r="IR159" s="63"/>
      <c r="IS159" s="63"/>
      <c r="IT159" s="63"/>
      <c r="IU159" s="88"/>
      <c r="IV159" s="63"/>
      <c r="IW159" s="63"/>
      <c r="IX159" s="63"/>
      <c r="IY159" s="88"/>
      <c r="IZ159" s="63"/>
      <c r="JA159" s="63"/>
      <c r="JB159" s="63"/>
      <c r="JC159" s="88"/>
      <c r="JD159" s="63"/>
      <c r="JE159" s="63"/>
      <c r="JF159" s="63"/>
      <c r="JG159" s="88"/>
      <c r="JH159" s="63"/>
      <c r="JI159" s="63"/>
      <c r="JJ159" s="63"/>
      <c r="JK159" s="88"/>
      <c r="JL159" s="63"/>
      <c r="JM159" s="63"/>
      <c r="JN159" s="63"/>
      <c r="JO159" s="88"/>
      <c r="JP159" s="63"/>
      <c r="JQ159" s="63"/>
      <c r="JR159" s="63"/>
      <c r="JS159" s="88"/>
      <c r="JT159" s="63"/>
      <c r="JU159" s="63"/>
      <c r="JV159" s="63"/>
      <c r="JW159" s="63"/>
      <c r="JX159" s="63"/>
      <c r="JY159" s="63"/>
      <c r="JZ159" s="63"/>
      <c r="KA159" s="88"/>
      <c r="KB159" s="63"/>
      <c r="KC159" s="63"/>
      <c r="KD159" s="187"/>
      <c r="KE159" s="88"/>
      <c r="KF159" s="63"/>
      <c r="KG159" s="63"/>
      <c r="KH159" s="187"/>
      <c r="KI159" s="88"/>
      <c r="KJ159" s="63">
        <v>380</v>
      </c>
      <c r="KK159" s="63">
        <v>52.76</v>
      </c>
      <c r="KL159" s="187">
        <v>52.76</v>
      </c>
      <c r="KM159" s="88"/>
      <c r="KN159" s="63"/>
      <c r="KO159" s="63"/>
      <c r="KP159" s="187"/>
      <c r="KQ159" s="88"/>
      <c r="KR159" s="63"/>
      <c r="KS159" s="63"/>
      <c r="KT159" s="187"/>
      <c r="KU159" s="88"/>
      <c r="KV159" s="63"/>
      <c r="KW159" s="63"/>
      <c r="KX159" s="187"/>
      <c r="KY159" s="88"/>
      <c r="KZ159" s="63"/>
      <c r="LA159" s="63"/>
      <c r="LB159" s="187"/>
      <c r="LC159" s="88"/>
      <c r="LD159" s="63"/>
      <c r="LE159" s="63"/>
      <c r="LF159" s="187"/>
      <c r="LG159" s="88">
        <v>125</v>
      </c>
      <c r="LH159" s="63">
        <v>90</v>
      </c>
      <c r="LI159" s="63">
        <v>29.27</v>
      </c>
      <c r="LJ159" s="187">
        <v>29.27</v>
      </c>
      <c r="LK159" s="88"/>
      <c r="LL159" s="63"/>
      <c r="LM159" s="63"/>
      <c r="LN159" s="187"/>
      <c r="LO159" s="88"/>
      <c r="LP159" s="63"/>
      <c r="LQ159" s="63"/>
      <c r="LR159" s="187"/>
      <c r="LS159" s="88"/>
      <c r="LT159" s="63"/>
      <c r="LU159" s="63"/>
      <c r="LV159" s="187"/>
      <c r="LW159" s="88"/>
      <c r="LX159" s="63"/>
      <c r="LY159" s="63"/>
      <c r="LZ159" s="187"/>
      <c r="MA159" s="88"/>
      <c r="MB159" s="63"/>
      <c r="MC159" s="63"/>
      <c r="MD159" s="187"/>
      <c r="ME159" s="88"/>
      <c r="MF159" s="63"/>
      <c r="MG159" s="63"/>
      <c r="MH159" s="187"/>
      <c r="MI159" s="88"/>
      <c r="MJ159" s="63"/>
      <c r="MK159" s="63"/>
      <c r="ML159" s="187"/>
      <c r="MM159" s="88"/>
      <c r="MN159" s="63"/>
      <c r="MO159" s="63"/>
      <c r="MP159" s="187"/>
      <c r="MQ159" s="88"/>
      <c r="MR159" s="63"/>
      <c r="MS159" s="63"/>
      <c r="MT159" s="187"/>
      <c r="MU159" s="88"/>
      <c r="MV159" s="63"/>
      <c r="MW159" s="63"/>
      <c r="MX159" s="187"/>
      <c r="MY159" s="88"/>
      <c r="MZ159" s="63"/>
      <c r="NA159" s="63"/>
      <c r="NB159" s="187"/>
      <c r="NC159" s="88"/>
      <c r="ND159" s="63"/>
      <c r="NE159" s="63"/>
      <c r="NF159" s="187"/>
      <c r="NG159" s="88"/>
      <c r="NH159" s="63"/>
      <c r="NI159" s="63"/>
      <c r="NJ159" s="187"/>
      <c r="NK159" s="88"/>
      <c r="NL159" s="63"/>
      <c r="NM159" s="63"/>
      <c r="NN159" s="187"/>
      <c r="NO159" s="88"/>
      <c r="NP159" s="63"/>
      <c r="NQ159" s="63"/>
      <c r="NR159" s="187"/>
      <c r="NS159" s="88"/>
      <c r="NT159" s="63"/>
      <c r="NU159" s="63"/>
      <c r="NV159" s="187"/>
      <c r="NW159" s="88"/>
      <c r="NX159" s="63"/>
      <c r="NY159" s="63"/>
      <c r="NZ159" s="187"/>
      <c r="OA159" s="88"/>
      <c r="OB159" s="63"/>
      <c r="OC159" s="63"/>
      <c r="OD159" s="63"/>
      <c r="OE159" s="88"/>
      <c r="OF159" s="63"/>
      <c r="OG159" s="63"/>
      <c r="OH159" s="63"/>
      <c r="OI159" s="88"/>
      <c r="OJ159" s="63"/>
      <c r="OK159" s="63"/>
      <c r="OL159" s="63"/>
      <c r="OM159" s="88"/>
      <c r="ON159" s="63"/>
      <c r="OO159" s="63"/>
      <c r="OP159" s="63"/>
      <c r="OQ159" s="198"/>
      <c r="OR159" s="63"/>
      <c r="OS159" s="63"/>
      <c r="OT159" s="63"/>
      <c r="OU159" s="88"/>
      <c r="OV159" s="63"/>
      <c r="OW159" s="63"/>
      <c r="OX159" s="63"/>
      <c r="OY159" s="198"/>
      <c r="OZ159" s="63"/>
      <c r="PA159" s="63"/>
      <c r="PB159" s="63"/>
      <c r="PC159" s="88"/>
      <c r="PD159" s="63"/>
      <c r="PE159" s="63"/>
      <c r="PF159" s="63"/>
      <c r="PG159" s="198"/>
      <c r="PH159" s="63"/>
      <c r="PI159" s="63"/>
      <c r="PJ159" s="63"/>
      <c r="PK159" s="88"/>
      <c r="PL159" s="63"/>
      <c r="PM159" s="63"/>
      <c r="PN159" s="63"/>
      <c r="PO159" s="198"/>
      <c r="PP159" s="63"/>
      <c r="PQ159" s="63"/>
      <c r="PR159" s="63"/>
      <c r="PS159" s="88"/>
      <c r="PT159" s="63"/>
      <c r="PU159" s="63"/>
      <c r="PV159" s="63"/>
      <c r="PW159" s="198"/>
      <c r="PX159" s="63"/>
      <c r="PY159" s="63"/>
      <c r="PZ159" s="63"/>
      <c r="QA159" s="88"/>
      <c r="QB159" s="63"/>
      <c r="QC159" s="63"/>
      <c r="QD159" s="63"/>
      <c r="QE159" s="198"/>
      <c r="QF159" s="63"/>
      <c r="QG159" s="63"/>
      <c r="QH159" s="63"/>
      <c r="QI159" s="88"/>
      <c r="QJ159" s="63"/>
      <c r="QK159" s="63"/>
      <c r="QL159" s="63"/>
      <c r="QM159" s="198"/>
      <c r="QN159" s="63"/>
      <c r="QO159" s="63"/>
      <c r="QP159" s="63"/>
      <c r="QQ159" s="198"/>
      <c r="QR159" s="63"/>
      <c r="QS159" s="63"/>
      <c r="QT159" s="63"/>
      <c r="QU159" s="198"/>
      <c r="QV159" s="63"/>
      <c r="QW159" s="63"/>
      <c r="QX159" s="63"/>
      <c r="QY159" s="198"/>
      <c r="QZ159" s="63"/>
      <c r="RA159" s="63"/>
      <c r="RB159" s="63"/>
      <c r="RC159" s="88"/>
      <c r="RD159" s="63"/>
      <c r="RE159" s="63"/>
      <c r="RF159" s="63"/>
      <c r="RG159" s="198"/>
      <c r="RH159" s="63"/>
      <c r="RI159" s="63"/>
      <c r="RJ159" s="63"/>
      <c r="RK159" s="88"/>
      <c r="RL159" s="63"/>
      <c r="RM159" s="63"/>
      <c r="RN159" s="63"/>
      <c r="RO159" s="198"/>
      <c r="RP159" s="63"/>
      <c r="RQ159" s="63"/>
      <c r="RR159" s="63"/>
      <c r="RS159" s="198"/>
      <c r="RT159" s="63"/>
      <c r="RU159" s="63"/>
      <c r="RV159" s="63"/>
      <c r="RW159" s="63"/>
      <c r="RX159" s="63"/>
      <c r="RY159" s="63"/>
      <c r="RZ159" s="63"/>
      <c r="SA159" s="88"/>
      <c r="SB159" s="63"/>
      <c r="SC159" s="63"/>
      <c r="SD159" s="63"/>
      <c r="SE159" s="198"/>
      <c r="SF159" s="63"/>
      <c r="SG159" s="63"/>
      <c r="SH159" s="63"/>
      <c r="SI159" s="198"/>
      <c r="SJ159" s="63"/>
      <c r="SK159" s="63"/>
      <c r="SL159" s="63"/>
      <c r="SM159" s="198"/>
      <c r="SN159" s="63"/>
      <c r="SO159" s="63"/>
      <c r="SP159" s="63"/>
      <c r="SQ159" s="198"/>
      <c r="SR159" s="63"/>
      <c r="SS159" s="63"/>
      <c r="ST159" s="63"/>
      <c r="SU159" s="198"/>
      <c r="SV159" s="63"/>
      <c r="SW159" s="63"/>
      <c r="SX159" s="63"/>
      <c r="SY159" s="198"/>
      <c r="SZ159" s="63"/>
      <c r="TA159" s="63"/>
      <c r="TB159" s="198"/>
      <c r="TC159" s="198"/>
      <c r="TD159" s="63"/>
      <c r="TE159" s="63"/>
      <c r="TF159" s="63"/>
      <c r="TG159" s="198"/>
      <c r="TH159" s="63"/>
      <c r="TI159" s="63"/>
      <c r="TJ159" s="89"/>
      <c r="TK159" s="198"/>
      <c r="TL159" s="63"/>
      <c r="TM159" s="63"/>
      <c r="TN159" s="89"/>
      <c r="TO159" s="198"/>
      <c r="TP159" s="63"/>
      <c r="TQ159" s="63"/>
      <c r="TR159" s="89"/>
      <c r="TS159" s="267"/>
      <c r="TT159" s="267"/>
      <c r="TU159" s="267"/>
      <c r="TV159" s="267"/>
      <c r="TW159" s="267"/>
      <c r="TX159" s="267"/>
      <c r="TY159" s="267"/>
    </row>
    <row r="160" spans="1:546" outlineLevel="1" x14ac:dyDescent="0.2">
      <c r="A160" s="101"/>
      <c r="B160" s="102"/>
      <c r="C160" s="88"/>
      <c r="D160" s="63"/>
      <c r="E160" s="341"/>
      <c r="F160" s="187"/>
      <c r="G160" s="88"/>
      <c r="H160" s="63"/>
      <c r="I160" s="63"/>
      <c r="J160" s="63"/>
      <c r="K160" s="88"/>
      <c r="L160" s="63"/>
      <c r="M160" s="63"/>
      <c r="N160" s="63"/>
      <c r="O160" s="88"/>
      <c r="P160" s="63"/>
      <c r="Q160" s="63"/>
      <c r="R160" s="63"/>
      <c r="S160" s="88"/>
      <c r="T160" s="63"/>
      <c r="U160" s="63"/>
      <c r="V160" s="63"/>
      <c r="W160" s="88"/>
      <c r="X160" s="63"/>
      <c r="Y160" s="63"/>
      <c r="Z160" s="63"/>
      <c r="AA160" s="88"/>
      <c r="AB160" s="63"/>
      <c r="AC160" s="63"/>
      <c r="AD160" s="63"/>
      <c r="AE160" s="88"/>
      <c r="AF160" s="63"/>
      <c r="AG160" s="63"/>
      <c r="AH160" s="63"/>
      <c r="AI160" s="88"/>
      <c r="AJ160" s="63"/>
      <c r="AK160" s="63"/>
      <c r="AL160" s="63"/>
      <c r="AM160" s="88"/>
      <c r="AN160" s="63"/>
      <c r="AO160" s="63"/>
      <c r="AP160" s="63"/>
      <c r="AQ160" s="88"/>
      <c r="AR160" s="63"/>
      <c r="AS160" s="63"/>
      <c r="AT160" s="63"/>
      <c r="AU160" s="88"/>
      <c r="AV160" s="63"/>
      <c r="AW160" s="63"/>
      <c r="AX160" s="63"/>
      <c r="AY160" s="88"/>
      <c r="AZ160" s="63"/>
      <c r="BA160" s="63"/>
      <c r="BB160" s="63"/>
      <c r="BC160" s="88"/>
      <c r="BD160" s="63"/>
      <c r="BE160" s="63"/>
      <c r="BF160" s="63"/>
      <c r="BG160" s="88"/>
      <c r="BH160" s="63"/>
      <c r="BI160" s="63"/>
      <c r="BJ160" s="63"/>
      <c r="BK160" s="88"/>
      <c r="BL160" s="63"/>
      <c r="BM160" s="63"/>
      <c r="BN160" s="63"/>
      <c r="BO160" s="88"/>
      <c r="BP160" s="63"/>
      <c r="BQ160" s="63"/>
      <c r="BR160" s="63"/>
      <c r="BS160" s="88"/>
      <c r="BT160" s="63"/>
      <c r="BU160" s="63"/>
      <c r="BV160" s="63"/>
      <c r="BW160" s="88"/>
      <c r="BX160" s="63"/>
      <c r="BY160" s="63"/>
      <c r="BZ160" s="63"/>
      <c r="CA160" s="88"/>
      <c r="CB160" s="63"/>
      <c r="CC160" s="63"/>
      <c r="CD160" s="63"/>
      <c r="CE160" s="88"/>
      <c r="CF160" s="63"/>
      <c r="CG160" s="63"/>
      <c r="CH160" s="63"/>
      <c r="CI160" s="88"/>
      <c r="CJ160" s="63"/>
      <c r="CK160" s="63"/>
      <c r="CL160" s="63"/>
      <c r="CM160" s="88"/>
      <c r="CN160" s="63"/>
      <c r="CO160" s="63"/>
      <c r="CP160" s="63"/>
      <c r="CQ160" s="88"/>
      <c r="CR160" s="63"/>
      <c r="CS160" s="63"/>
      <c r="CT160" s="63"/>
      <c r="CU160" s="88"/>
      <c r="CV160" s="63"/>
      <c r="CW160" s="63"/>
      <c r="CX160" s="63"/>
      <c r="CY160" s="88"/>
      <c r="CZ160" s="63"/>
      <c r="DA160" s="63"/>
      <c r="DB160" s="63"/>
      <c r="DC160" s="88"/>
      <c r="DD160" s="63"/>
      <c r="DE160" s="63"/>
      <c r="DF160" s="63"/>
      <c r="DG160" s="88"/>
      <c r="DH160" s="63"/>
      <c r="DI160" s="63"/>
      <c r="DJ160" s="63"/>
      <c r="DK160" s="88"/>
      <c r="DL160" s="63"/>
      <c r="DM160" s="63"/>
      <c r="DN160" s="63"/>
      <c r="DO160" s="88"/>
      <c r="DP160" s="63"/>
      <c r="DQ160" s="63"/>
      <c r="DR160" s="63"/>
      <c r="DS160" s="88"/>
      <c r="DT160" s="63"/>
      <c r="DU160" s="63"/>
      <c r="DV160" s="63"/>
      <c r="DW160" s="88"/>
      <c r="DX160" s="63"/>
      <c r="DY160" s="63"/>
      <c r="DZ160" s="63"/>
      <c r="EA160" s="88"/>
      <c r="EB160" s="63"/>
      <c r="EC160" s="63"/>
      <c r="ED160" s="63"/>
      <c r="EE160" s="88"/>
      <c r="EF160" s="63"/>
      <c r="EG160" s="63"/>
      <c r="EH160" s="63"/>
      <c r="EI160" s="88"/>
      <c r="EJ160" s="63"/>
      <c r="EK160" s="63"/>
      <c r="EL160" s="63"/>
      <c r="EM160" s="88"/>
      <c r="EN160" s="63"/>
      <c r="EO160" s="63"/>
      <c r="EP160" s="63"/>
      <c r="EQ160" s="88"/>
      <c r="ER160" s="63"/>
      <c r="ES160" s="63"/>
      <c r="ET160" s="63"/>
      <c r="EU160" s="88"/>
      <c r="EV160" s="63"/>
      <c r="EW160" s="63"/>
      <c r="EX160" s="63"/>
      <c r="EY160" s="88"/>
      <c r="EZ160" s="63"/>
      <c r="FA160" s="63"/>
      <c r="FB160" s="63"/>
      <c r="FC160" s="88"/>
      <c r="FD160" s="63"/>
      <c r="FE160" s="63"/>
      <c r="FF160" s="63"/>
      <c r="FG160" s="88"/>
      <c r="FH160" s="63"/>
      <c r="FI160" s="63"/>
      <c r="FJ160" s="63"/>
      <c r="FK160" s="88"/>
      <c r="FL160" s="63"/>
      <c r="FM160" s="63"/>
      <c r="FN160" s="63"/>
      <c r="FO160" s="88"/>
      <c r="FP160" s="63"/>
      <c r="FQ160" s="63"/>
      <c r="FR160" s="63"/>
      <c r="FS160" s="198"/>
      <c r="FT160" s="63"/>
      <c r="FU160" s="63"/>
      <c r="FV160" s="187"/>
      <c r="FW160" s="88"/>
      <c r="FX160" s="63"/>
      <c r="FY160" s="63"/>
      <c r="FZ160" s="187"/>
      <c r="GA160" s="88"/>
      <c r="GB160" s="63"/>
      <c r="GC160" s="63"/>
      <c r="GD160" s="187"/>
      <c r="GE160" s="88"/>
      <c r="GF160" s="63"/>
      <c r="GG160" s="63"/>
      <c r="GH160" s="187"/>
      <c r="GI160" s="88"/>
      <c r="GJ160" s="63"/>
      <c r="GK160" s="63"/>
      <c r="GL160" s="187"/>
      <c r="GM160" s="88"/>
      <c r="GN160" s="63"/>
      <c r="GO160" s="63"/>
      <c r="GP160" s="63"/>
      <c r="GQ160" s="88"/>
      <c r="GR160" s="63"/>
      <c r="GS160" s="63"/>
      <c r="GT160" s="63"/>
      <c r="GU160" s="88"/>
      <c r="GV160" s="63"/>
      <c r="GW160" s="63"/>
      <c r="GX160" s="63"/>
      <c r="GY160" s="88"/>
      <c r="GZ160" s="63"/>
      <c r="HA160" s="63"/>
      <c r="HB160" s="63"/>
      <c r="HC160" s="88"/>
      <c r="HD160" s="63"/>
      <c r="HE160" s="63"/>
      <c r="HF160" s="63"/>
      <c r="HG160" s="88"/>
      <c r="HH160" s="63"/>
      <c r="HI160" s="63"/>
      <c r="HJ160" s="63"/>
      <c r="HK160" s="88"/>
      <c r="HL160" s="63"/>
      <c r="HM160" s="63"/>
      <c r="HN160" s="63"/>
      <c r="HO160" s="88"/>
      <c r="HP160" s="63"/>
      <c r="HQ160" s="63"/>
      <c r="HR160" s="63"/>
      <c r="HS160" s="88"/>
      <c r="HT160" s="63"/>
      <c r="HU160" s="63"/>
      <c r="HV160" s="63"/>
      <c r="HW160" s="88"/>
      <c r="HX160" s="63"/>
      <c r="HY160" s="63"/>
      <c r="HZ160" s="63"/>
      <c r="IA160" s="88"/>
      <c r="IB160" s="63"/>
      <c r="IC160" s="63"/>
      <c r="ID160" s="63"/>
      <c r="IE160" s="88"/>
      <c r="IF160" s="63"/>
      <c r="IG160" s="63"/>
      <c r="IH160" s="63"/>
      <c r="II160" s="88"/>
      <c r="IJ160" s="63"/>
      <c r="IK160" s="63"/>
      <c r="IL160" s="63"/>
      <c r="IM160" s="88"/>
      <c r="IN160" s="63"/>
      <c r="IO160" s="63"/>
      <c r="IP160" s="63"/>
      <c r="IQ160" s="88"/>
      <c r="IR160" s="63"/>
      <c r="IS160" s="63"/>
      <c r="IT160" s="63"/>
      <c r="IU160" s="88"/>
      <c r="IV160" s="63"/>
      <c r="IW160" s="63"/>
      <c r="IX160" s="63"/>
      <c r="IY160" s="88"/>
      <c r="IZ160" s="63"/>
      <c r="JA160" s="63"/>
      <c r="JB160" s="63"/>
      <c r="JC160" s="88"/>
      <c r="JD160" s="63"/>
      <c r="JE160" s="63"/>
      <c r="JF160" s="63"/>
      <c r="JG160" s="88"/>
      <c r="JH160" s="63"/>
      <c r="JI160" s="63"/>
      <c r="JJ160" s="63"/>
      <c r="JK160" s="88"/>
      <c r="JL160" s="63"/>
      <c r="JM160" s="63"/>
      <c r="JN160" s="63"/>
      <c r="JO160" s="88"/>
      <c r="JP160" s="63"/>
      <c r="JQ160" s="63"/>
      <c r="JR160" s="63"/>
      <c r="JS160" s="88"/>
      <c r="JT160" s="63"/>
      <c r="JU160" s="63"/>
      <c r="JV160" s="63"/>
      <c r="JW160" s="63"/>
      <c r="JX160" s="63"/>
      <c r="JY160" s="63"/>
      <c r="JZ160" s="63"/>
      <c r="KA160" s="88"/>
      <c r="KB160" s="63"/>
      <c r="KC160" s="63"/>
      <c r="KD160" s="187"/>
      <c r="KE160" s="88"/>
      <c r="KF160" s="63"/>
      <c r="KG160" s="63"/>
      <c r="KH160" s="187"/>
      <c r="KI160" s="88"/>
      <c r="KJ160" s="63"/>
      <c r="KK160" s="63"/>
      <c r="KL160" s="187"/>
      <c r="KM160" s="88"/>
      <c r="KN160" s="63"/>
      <c r="KO160" s="63"/>
      <c r="KP160" s="187"/>
      <c r="KQ160" s="88"/>
      <c r="KR160" s="63"/>
      <c r="KS160" s="63"/>
      <c r="KT160" s="187"/>
      <c r="KU160" s="88"/>
      <c r="KV160" s="63"/>
      <c r="KW160" s="63"/>
      <c r="KX160" s="187"/>
      <c r="KY160" s="88"/>
      <c r="KZ160" s="63"/>
      <c r="LA160" s="63"/>
      <c r="LB160" s="187"/>
      <c r="LC160" s="88"/>
      <c r="LD160" s="63"/>
      <c r="LE160" s="63"/>
      <c r="LF160" s="187"/>
      <c r="LG160" s="88"/>
      <c r="LH160" s="63"/>
      <c r="LI160" s="63"/>
      <c r="LJ160" s="187"/>
      <c r="LK160" s="88"/>
      <c r="LL160" s="63"/>
      <c r="LM160" s="63"/>
      <c r="LN160" s="187"/>
      <c r="LO160" s="88"/>
      <c r="LP160" s="63"/>
      <c r="LQ160" s="63"/>
      <c r="LR160" s="187"/>
      <c r="LS160" s="88"/>
      <c r="LT160" s="63"/>
      <c r="LU160" s="63"/>
      <c r="LV160" s="187"/>
      <c r="LW160" s="88"/>
      <c r="LX160" s="63"/>
      <c r="LY160" s="63"/>
      <c r="LZ160" s="187"/>
      <c r="MA160" s="88"/>
      <c r="MB160" s="63"/>
      <c r="MC160" s="63"/>
      <c r="MD160" s="187"/>
      <c r="ME160" s="88"/>
      <c r="MF160" s="63"/>
      <c r="MG160" s="63"/>
      <c r="MH160" s="187"/>
      <c r="MI160" s="88"/>
      <c r="MJ160" s="63"/>
      <c r="MK160" s="63"/>
      <c r="ML160" s="187"/>
      <c r="MM160" s="88"/>
      <c r="MN160" s="63"/>
      <c r="MO160" s="63"/>
      <c r="MP160" s="187"/>
      <c r="MQ160" s="88"/>
      <c r="MR160" s="63"/>
      <c r="MS160" s="63"/>
      <c r="MT160" s="187"/>
      <c r="MU160" s="88"/>
      <c r="MV160" s="63"/>
      <c r="MW160" s="63"/>
      <c r="MX160" s="187"/>
      <c r="MY160" s="88"/>
      <c r="MZ160" s="63"/>
      <c r="NA160" s="63"/>
      <c r="NB160" s="187"/>
      <c r="NC160" s="88"/>
      <c r="ND160" s="63"/>
      <c r="NE160" s="63"/>
      <c r="NF160" s="187"/>
      <c r="NG160" s="88"/>
      <c r="NH160" s="63"/>
      <c r="NI160" s="63"/>
      <c r="NJ160" s="187"/>
      <c r="NK160" s="88"/>
      <c r="NL160" s="63"/>
      <c r="NM160" s="63"/>
      <c r="NN160" s="187"/>
      <c r="NO160" s="88"/>
      <c r="NP160" s="63"/>
      <c r="NQ160" s="63"/>
      <c r="NR160" s="187"/>
      <c r="NS160" s="88"/>
      <c r="NT160" s="63"/>
      <c r="NU160" s="63"/>
      <c r="NV160" s="187"/>
      <c r="NW160" s="88"/>
      <c r="NX160" s="63"/>
      <c r="NY160" s="63"/>
      <c r="NZ160" s="187"/>
      <c r="OA160" s="88"/>
      <c r="OB160" s="63"/>
      <c r="OC160" s="63"/>
      <c r="OD160" s="63"/>
      <c r="OE160" s="88"/>
      <c r="OF160" s="63"/>
      <c r="OG160" s="63"/>
      <c r="OH160" s="63"/>
      <c r="OI160" s="88"/>
      <c r="OJ160" s="63"/>
      <c r="OK160" s="63"/>
      <c r="OL160" s="63"/>
      <c r="OM160" s="88"/>
      <c r="ON160" s="63"/>
      <c r="OO160" s="63"/>
      <c r="OP160" s="63"/>
      <c r="OQ160" s="198"/>
      <c r="OR160" s="63"/>
      <c r="OS160" s="63"/>
      <c r="OT160" s="63"/>
      <c r="OU160" s="88"/>
      <c r="OV160" s="63"/>
      <c r="OW160" s="63"/>
      <c r="OX160" s="63"/>
      <c r="OY160" s="198"/>
      <c r="OZ160" s="63"/>
      <c r="PA160" s="63"/>
      <c r="PB160" s="63"/>
      <c r="PC160" s="88"/>
      <c r="PD160" s="63"/>
      <c r="PE160" s="63"/>
      <c r="PF160" s="63"/>
      <c r="PG160" s="198"/>
      <c r="PH160" s="63"/>
      <c r="PI160" s="63"/>
      <c r="PJ160" s="63"/>
      <c r="PK160" s="88"/>
      <c r="PL160" s="63"/>
      <c r="PM160" s="63"/>
      <c r="PN160" s="63"/>
      <c r="PO160" s="198"/>
      <c r="PP160" s="63"/>
      <c r="PQ160" s="63"/>
      <c r="PR160" s="63"/>
      <c r="PS160" s="88"/>
      <c r="PT160" s="63"/>
      <c r="PU160" s="63"/>
      <c r="PV160" s="63"/>
      <c r="PW160" s="198"/>
      <c r="PX160" s="63"/>
      <c r="PY160" s="63"/>
      <c r="PZ160" s="63"/>
      <c r="QA160" s="88"/>
      <c r="QB160" s="63"/>
      <c r="QC160" s="63"/>
      <c r="QD160" s="63"/>
      <c r="QE160" s="198"/>
      <c r="QF160" s="63"/>
      <c r="QG160" s="63"/>
      <c r="QH160" s="63"/>
      <c r="QI160" s="88"/>
      <c r="QJ160" s="63"/>
      <c r="QK160" s="63"/>
      <c r="QL160" s="63"/>
      <c r="QM160" s="198"/>
      <c r="QN160" s="63"/>
      <c r="QO160" s="63"/>
      <c r="QP160" s="63"/>
      <c r="QQ160" s="198"/>
      <c r="QR160" s="63"/>
      <c r="QS160" s="63"/>
      <c r="QT160" s="63"/>
      <c r="QU160" s="198"/>
      <c r="QV160" s="63"/>
      <c r="QW160" s="63"/>
      <c r="QX160" s="63"/>
      <c r="QY160" s="198"/>
      <c r="QZ160" s="63"/>
      <c r="RA160" s="63"/>
      <c r="RB160" s="63"/>
      <c r="RC160" s="88"/>
      <c r="RD160" s="63"/>
      <c r="RE160" s="63"/>
      <c r="RF160" s="63"/>
      <c r="RG160" s="198"/>
      <c r="RH160" s="63"/>
      <c r="RI160" s="63"/>
      <c r="RJ160" s="63"/>
      <c r="RK160" s="88"/>
      <c r="RL160" s="63"/>
      <c r="RM160" s="63"/>
      <c r="RN160" s="63"/>
      <c r="RO160" s="198"/>
      <c r="RP160" s="63"/>
      <c r="RQ160" s="63"/>
      <c r="RR160" s="63"/>
      <c r="RS160" s="198"/>
      <c r="RT160" s="63"/>
      <c r="RU160" s="63"/>
      <c r="RV160" s="63"/>
      <c r="RW160" s="63"/>
      <c r="RX160" s="63"/>
      <c r="RY160" s="63"/>
      <c r="RZ160" s="63"/>
      <c r="SA160" s="88"/>
      <c r="SB160" s="63"/>
      <c r="SC160" s="63"/>
      <c r="SD160" s="63"/>
      <c r="SE160" s="198"/>
      <c r="SF160" s="63"/>
      <c r="SG160" s="63"/>
      <c r="SH160" s="63"/>
      <c r="SI160" s="198"/>
      <c r="SJ160" s="63"/>
      <c r="SK160" s="63"/>
      <c r="SL160" s="63"/>
      <c r="SM160" s="198"/>
      <c r="SN160" s="63"/>
      <c r="SO160" s="63"/>
      <c r="SP160" s="63"/>
      <c r="SQ160" s="198"/>
      <c r="SR160" s="63"/>
      <c r="SS160" s="63"/>
      <c r="ST160" s="63"/>
      <c r="SU160" s="198"/>
      <c r="SV160" s="63"/>
      <c r="SW160" s="63"/>
      <c r="SX160" s="63"/>
      <c r="SY160" s="198"/>
      <c r="SZ160" s="63"/>
      <c r="TA160" s="63"/>
      <c r="TB160" s="198"/>
      <c r="TC160" s="198"/>
      <c r="TD160" s="63"/>
      <c r="TE160" s="63"/>
      <c r="TF160" s="63"/>
      <c r="TG160" s="198"/>
      <c r="TH160" s="63"/>
      <c r="TI160" s="63"/>
      <c r="TJ160" s="89"/>
      <c r="TK160" s="198"/>
      <c r="TL160" s="63"/>
      <c r="TM160" s="63"/>
      <c r="TN160" s="89"/>
      <c r="TO160" s="198"/>
      <c r="TP160" s="63"/>
      <c r="TQ160" s="63"/>
      <c r="TR160" s="89"/>
      <c r="TS160" s="267"/>
      <c r="TT160" s="267"/>
      <c r="TU160" s="267"/>
      <c r="TV160" s="267"/>
      <c r="TW160" s="267"/>
      <c r="TX160" s="267"/>
      <c r="TY160" s="267"/>
      <c r="TZ160" s="240"/>
    </row>
    <row r="161" spans="1:546" s="48" customFormat="1" outlineLevel="1" x14ac:dyDescent="0.2">
      <c r="A161" s="108">
        <v>553990</v>
      </c>
      <c r="B161" s="100" t="s">
        <v>542</v>
      </c>
      <c r="C161" s="189">
        <f>G161+K161+O161+S161+W161+AA161+AE161+AI161+AM161+AQ161+AU161+AY161+BC161+BG161+BK161+BO161+BS161+BW161+CA161+CE161+CI161+CM161+CQ161+CU161+CY161+DC161+DG161+DK161+DO161+DS161+DW161+EA161+EE161+EI161+EM161+EQ161+EU161+EY161+FC161+FG161+FK161+FO161+FS161+FW161+GA161+GE161+GI161+GM161+GQ161+GU161+GY161+HC161+HG161+HK161+HO161+HS161+HW161+IA161+IE161+II161+IM161+IQ161+IU161+IY161+JC161+JG161+JK161+JO161+JS161+JW161+KA161+KE161+KI161+KM161+KQ161+KU161+KY161+LC161+LG161+LK161+LO161+LS161+LW161+MA161+ME161+MI161+MM161+MQ161+MU161+MY161+NC161+NG161+NK161+NO161+NS161+NW161+OA161+OE161+OI161+OM161+OQ161+OU161+OY161+PC161+PG161+PK161+PO161+PS161+PW161+QA161+QE161+QI161+QM161+QQ161+QU161+QY161+RC161+RG161+RK161+RO161+RS161+RW161+SA161+SE161+SI161+SM161+SQ161+SU161+SY161+TC161+TG161+TK161+TO161</f>
        <v>150</v>
      </c>
      <c r="D161" s="189">
        <f t="shared" ref="D161" si="4038">H161+L161+P161+T161+X161+AB161+AF161+AJ161+AN161+AR161+AV161+AZ161+BD161+BH161+BL161+BP161+BT161+BX161+CB161+CF161+CJ161+CN161+CR161+CV161+CZ161+DD161+DH161+DL161+DP161+DT161+DX161+EB161+EF161+EJ161+EN161+ER161+EV161+EZ161+FD161+FH161+FL161+FP161+FT161+FX161+GB161+GF161+GJ161+GN161+GR161+GV161+GZ161+HD161+HH161+HL161+HP161+HT161+HX161+IB161+IF161+IJ161+IN161+IR161+IV161+IZ161+JD161+JH161+JL161+JP161+JT161+JX161+KB161+KF161+KJ161+KN161+KR161+KV161+KZ161+LD161+LH161+LL161+LP161+LT161+LX161+MB161+MF161+MJ161+MN161+MR161+MV161+MZ161+ND161+NH161+NL161+NP161+NT161+NX161+OB161+OF161+OJ161+ON161+OR161+OV161+OZ161+PD161+PH161+PL161+PP161+PT161+PX161+QB161+QF161+QJ161+QN161+QR161+QV161+QZ161+RD161+RH161+RL161+RP161+RT161+RX161+SB161+SF161+SJ161+SN161+SR161+SV161+SZ161+TD161+TH161+TL161+TP161</f>
        <v>150</v>
      </c>
      <c r="E161" s="189">
        <f t="shared" ref="E161" si="4039">I161+M161+Q161+U161+Y161+AC161+AG161+AK161+AO161+AS161+AW161+BA161+BE161+BI161+BM161+BQ161+BU161+BY161+CC161+CG161+CK161+CO161+CS161+CW161+DA161+DE161+DI161+DM161+DQ161+DU161+DY161+EC161+EG161+EK161+EO161+ES161+EW161+FA161+FE161+FI161+FM161+FQ161+FU161+FY161+GC161+GG161+GK161+GO161+GS161+GW161+HA161+HE161+HI161+HM161+HQ161+HU161+HY161+IC161+IG161+IK161+IO161+IS161+IW161+JA161+JE161+JI161+JM161+JQ161+JU161+JY161+KC161+KG161+KK161+KO161+KS161+KW161+LA161+LE161+LI161+LM161+LQ161+LU161+LY161+MC161+MG161+MK161+MO161+MS161+MW161+NA161+NE161+NI161+NM161+NQ161+NU161+NY161+OC161+OG161+OK161+OO161+OS161+OW161+PA161+PE161+PI161+PM161+PQ161+PU161+PY161+QC161+QG161+QK161+QO161+QS161+QW161+RA161+RE161+RI161+RM161+RQ161+RU161+RY161+SC161+SG161+SK161+SO161+SS161+SW161+TA161+TE161+TI161+TM161+TQ161</f>
        <v>0</v>
      </c>
      <c r="F161" s="189">
        <f t="shared" ref="F161" si="4040">J161+N161+R161+V161+Z161+AD161+AH161+AL161+AP161+AT161+AX161+BB161+BF161+BJ161+BN161+BR161+BV161+BZ161+CD161+CH161+CL161+CP161+CT161+CX161+DB161+DF161+DJ161+DN161+DR161+DV161+DZ161+ED161+EH161+EL161+EP161+ET161+EX161+FB161+FF161+FJ161+FN161+FR161+FV161+FZ161+GD161+GH161+GL161+GP161+GT161+GX161+HB161+HF161+HJ161+HN161+HR161+HV161+HZ161+ID161+IH161+IL161+IP161+IT161+IX161+JB161+JF161+JJ161+JN161+JR161+JV161+JZ161+KD161+KH161+KL161+KP161+KT161+KX161+LB161+LF161+LJ161+LN161+LR161+LV161+LZ161+MD161+MH161+ML161+MP161+MT161+MX161+NB161+NF161+NJ161+NN161+NR161+NV161+NZ161+OD161+OH161+OL161+OP161+OT161+OX161+PB161+PF161+PJ161+PN161+PR161+PV161+PZ161+QD161+QH161+QL161+QP161+QT161+QX161+RB161+RF161+RJ161+RN161+RR161+RV161+RZ161+SD161+SH161+SL161+SP161+ST161+SX161+TB161+TF161+TJ161+TN161+TR161</f>
        <v>0</v>
      </c>
      <c r="G161" s="86"/>
      <c r="H161" s="61"/>
      <c r="I161" s="61"/>
      <c r="J161" s="61"/>
      <c r="K161" s="86"/>
      <c r="L161" s="61"/>
      <c r="M161" s="61"/>
      <c r="N161" s="61"/>
      <c r="O161" s="86"/>
      <c r="P161" s="61"/>
      <c r="Q161" s="61"/>
      <c r="R161" s="61"/>
      <c r="S161" s="86"/>
      <c r="T161" s="61"/>
      <c r="U161" s="61"/>
      <c r="V161" s="61"/>
      <c r="W161" s="86"/>
      <c r="X161" s="61"/>
      <c r="Y161" s="61"/>
      <c r="Z161" s="61"/>
      <c r="AA161" s="86"/>
      <c r="AB161" s="61"/>
      <c r="AC161" s="61"/>
      <c r="AD161" s="61"/>
      <c r="AE161" s="86"/>
      <c r="AF161" s="61"/>
      <c r="AG161" s="61"/>
      <c r="AH161" s="61"/>
      <c r="AI161" s="86"/>
      <c r="AJ161" s="61"/>
      <c r="AK161" s="61"/>
      <c r="AL161" s="61"/>
      <c r="AM161" s="86"/>
      <c r="AN161" s="61"/>
      <c r="AO161" s="61"/>
      <c r="AP161" s="61"/>
      <c r="AQ161" s="86"/>
      <c r="AR161" s="61"/>
      <c r="AS161" s="61"/>
      <c r="AT161" s="61"/>
      <c r="AU161" s="86"/>
      <c r="AV161" s="61"/>
      <c r="AW161" s="61"/>
      <c r="AX161" s="61"/>
      <c r="AY161" s="86"/>
      <c r="AZ161" s="61"/>
      <c r="BA161" s="61"/>
      <c r="BB161" s="61"/>
      <c r="BC161" s="86"/>
      <c r="BD161" s="61"/>
      <c r="BE161" s="61"/>
      <c r="BF161" s="61"/>
      <c r="BG161" s="86"/>
      <c r="BH161" s="61"/>
      <c r="BI161" s="61"/>
      <c r="BJ161" s="61"/>
      <c r="BK161" s="86"/>
      <c r="BL161" s="61"/>
      <c r="BM161" s="61"/>
      <c r="BN161" s="61"/>
      <c r="BO161" s="86"/>
      <c r="BP161" s="61"/>
      <c r="BQ161" s="61"/>
      <c r="BR161" s="61"/>
      <c r="BS161" s="86"/>
      <c r="BT161" s="61"/>
      <c r="BU161" s="61"/>
      <c r="BV161" s="61"/>
      <c r="BW161" s="86"/>
      <c r="BX161" s="61"/>
      <c r="BY161" s="61"/>
      <c r="BZ161" s="61"/>
      <c r="CA161" s="86"/>
      <c r="CB161" s="61"/>
      <c r="CC161" s="61"/>
      <c r="CD161" s="61"/>
      <c r="CE161" s="86"/>
      <c r="CF161" s="61"/>
      <c r="CG161" s="61"/>
      <c r="CH161" s="61"/>
      <c r="CI161" s="86"/>
      <c r="CJ161" s="61"/>
      <c r="CK161" s="61"/>
      <c r="CL161" s="61"/>
      <c r="CM161" s="86"/>
      <c r="CN161" s="61"/>
      <c r="CO161" s="61"/>
      <c r="CP161" s="61"/>
      <c r="CQ161" s="86"/>
      <c r="CR161" s="61"/>
      <c r="CS161" s="61"/>
      <c r="CT161" s="61"/>
      <c r="CU161" s="86"/>
      <c r="CV161" s="61"/>
      <c r="CW161" s="61"/>
      <c r="CX161" s="61"/>
      <c r="CY161" s="86"/>
      <c r="CZ161" s="61"/>
      <c r="DA161" s="61"/>
      <c r="DB161" s="61"/>
      <c r="DC161" s="86"/>
      <c r="DD161" s="61"/>
      <c r="DE161" s="61"/>
      <c r="DF161" s="61"/>
      <c r="DG161" s="86"/>
      <c r="DH161" s="61"/>
      <c r="DI161" s="61"/>
      <c r="DJ161" s="61"/>
      <c r="DK161" s="86"/>
      <c r="DL161" s="61"/>
      <c r="DM161" s="61"/>
      <c r="DN161" s="61"/>
      <c r="DO161" s="86"/>
      <c r="DP161" s="61"/>
      <c r="DQ161" s="61"/>
      <c r="DR161" s="61"/>
      <c r="DS161" s="86"/>
      <c r="DT161" s="61"/>
      <c r="DU161" s="61"/>
      <c r="DV161" s="61"/>
      <c r="DW161" s="86"/>
      <c r="DX161" s="61"/>
      <c r="DY161" s="61"/>
      <c r="DZ161" s="61"/>
      <c r="EA161" s="86"/>
      <c r="EB161" s="61"/>
      <c r="EC161" s="61"/>
      <c r="ED161" s="61"/>
      <c r="EE161" s="86"/>
      <c r="EF161" s="61"/>
      <c r="EG161" s="61"/>
      <c r="EH161" s="61"/>
      <c r="EI161" s="86"/>
      <c r="EJ161" s="61"/>
      <c r="EK161" s="61"/>
      <c r="EL161" s="61"/>
      <c r="EM161" s="86"/>
      <c r="EN161" s="61"/>
      <c r="EO161" s="61"/>
      <c r="EP161" s="61"/>
      <c r="EQ161" s="86"/>
      <c r="ER161" s="61"/>
      <c r="ES161" s="61"/>
      <c r="ET161" s="61"/>
      <c r="EU161" s="86"/>
      <c r="EV161" s="61"/>
      <c r="EW161" s="61"/>
      <c r="EX161" s="61"/>
      <c r="EY161" s="86"/>
      <c r="EZ161" s="61"/>
      <c r="FA161" s="61"/>
      <c r="FB161" s="61"/>
      <c r="FC161" s="86"/>
      <c r="FD161" s="61"/>
      <c r="FE161" s="61"/>
      <c r="FF161" s="61"/>
      <c r="FG161" s="86"/>
      <c r="FH161" s="61"/>
      <c r="FI161" s="61"/>
      <c r="FJ161" s="61"/>
      <c r="FK161" s="86"/>
      <c r="FL161" s="61"/>
      <c r="FM161" s="61"/>
      <c r="FN161" s="61"/>
      <c r="FO161" s="86"/>
      <c r="FP161" s="61"/>
      <c r="FQ161" s="61"/>
      <c r="FR161" s="61"/>
      <c r="FS161" s="197"/>
      <c r="FT161" s="61"/>
      <c r="FU161" s="61"/>
      <c r="FV161" s="185"/>
      <c r="FW161" s="86"/>
      <c r="FX161" s="61"/>
      <c r="FY161" s="61"/>
      <c r="FZ161" s="185"/>
      <c r="GA161" s="86"/>
      <c r="GB161" s="61"/>
      <c r="GC161" s="61"/>
      <c r="GD161" s="185"/>
      <c r="GE161" s="86"/>
      <c r="GF161" s="61"/>
      <c r="GG161" s="61"/>
      <c r="GH161" s="185"/>
      <c r="GI161" s="86"/>
      <c r="GJ161" s="61"/>
      <c r="GK161" s="61"/>
      <c r="GL161" s="185"/>
      <c r="GM161" s="86"/>
      <c r="GN161" s="61"/>
      <c r="GO161" s="61"/>
      <c r="GP161" s="61"/>
      <c r="GQ161" s="86"/>
      <c r="GR161" s="61"/>
      <c r="GS161" s="61"/>
      <c r="GT161" s="61"/>
      <c r="GU161" s="86"/>
      <c r="GV161" s="61"/>
      <c r="GW161" s="61"/>
      <c r="GX161" s="61"/>
      <c r="GY161" s="86"/>
      <c r="GZ161" s="61"/>
      <c r="HA161" s="61"/>
      <c r="HB161" s="61"/>
      <c r="HC161" s="86"/>
      <c r="HD161" s="61"/>
      <c r="HE161" s="61"/>
      <c r="HF161" s="61"/>
      <c r="HG161" s="86"/>
      <c r="HH161" s="61"/>
      <c r="HI161" s="61"/>
      <c r="HJ161" s="61"/>
      <c r="HK161" s="86"/>
      <c r="HL161" s="61"/>
      <c r="HM161" s="61"/>
      <c r="HN161" s="61"/>
      <c r="HO161" s="86"/>
      <c r="HP161" s="61"/>
      <c r="HQ161" s="61"/>
      <c r="HR161" s="61"/>
      <c r="HS161" s="86"/>
      <c r="HT161" s="61"/>
      <c r="HU161" s="61"/>
      <c r="HV161" s="61"/>
      <c r="HW161" s="86"/>
      <c r="HX161" s="61"/>
      <c r="HY161" s="61"/>
      <c r="HZ161" s="61"/>
      <c r="IA161" s="86"/>
      <c r="IB161" s="61"/>
      <c r="IC161" s="61"/>
      <c r="ID161" s="61"/>
      <c r="IE161" s="307"/>
      <c r="IF161" s="300"/>
      <c r="IG161" s="300"/>
      <c r="IH161" s="300"/>
      <c r="II161" s="86"/>
      <c r="IJ161" s="61"/>
      <c r="IK161" s="61"/>
      <c r="IL161" s="61"/>
      <c r="IM161" s="86"/>
      <c r="IN161" s="61"/>
      <c r="IO161" s="61"/>
      <c r="IP161" s="61"/>
      <c r="IQ161" s="86"/>
      <c r="IR161" s="61"/>
      <c r="IS161" s="61"/>
      <c r="IT161" s="61"/>
      <c r="IU161" s="307"/>
      <c r="IV161" s="300"/>
      <c r="IW161" s="300"/>
      <c r="IX161" s="300"/>
      <c r="IY161" s="86"/>
      <c r="IZ161" s="61"/>
      <c r="JA161" s="61"/>
      <c r="JB161" s="61"/>
      <c r="JC161" s="86"/>
      <c r="JD161" s="61"/>
      <c r="JE161" s="61"/>
      <c r="JF161" s="61"/>
      <c r="JG161" s="86"/>
      <c r="JH161" s="61"/>
      <c r="JI161" s="61"/>
      <c r="JJ161" s="61"/>
      <c r="JK161" s="86"/>
      <c r="JL161" s="61"/>
      <c r="JM161" s="61"/>
      <c r="JN161" s="61"/>
      <c r="JO161" s="86"/>
      <c r="JP161" s="61"/>
      <c r="JQ161" s="61"/>
      <c r="JR161" s="61"/>
      <c r="JS161" s="86"/>
      <c r="JT161" s="61"/>
      <c r="JU161" s="61"/>
      <c r="JV161" s="61"/>
      <c r="JW161" s="61"/>
      <c r="JX161" s="61"/>
      <c r="JY161" s="61"/>
      <c r="JZ161" s="61"/>
      <c r="KA161" s="86"/>
      <c r="KB161" s="61"/>
      <c r="KC161" s="61"/>
      <c r="KD161" s="185"/>
      <c r="KE161" s="86"/>
      <c r="KF161" s="61"/>
      <c r="KG161" s="61"/>
      <c r="KH161" s="185"/>
      <c r="KI161" s="86"/>
      <c r="KJ161" s="61"/>
      <c r="KK161" s="61"/>
      <c r="KL161" s="185"/>
      <c r="KM161" s="86"/>
      <c r="KN161" s="61"/>
      <c r="KO161" s="61"/>
      <c r="KP161" s="185"/>
      <c r="KQ161" s="86"/>
      <c r="KR161" s="61"/>
      <c r="KS161" s="61"/>
      <c r="KT161" s="185"/>
      <c r="KU161" s="86"/>
      <c r="KV161" s="61"/>
      <c r="KW161" s="61"/>
      <c r="KX161" s="185"/>
      <c r="KY161" s="86"/>
      <c r="KZ161" s="61"/>
      <c r="LA161" s="61"/>
      <c r="LB161" s="185"/>
      <c r="LC161" s="86"/>
      <c r="LD161" s="61"/>
      <c r="LE161" s="61"/>
      <c r="LF161" s="185"/>
      <c r="LG161" s="86">
        <v>150</v>
      </c>
      <c r="LH161" s="61">
        <v>150</v>
      </c>
      <c r="LI161" s="61"/>
      <c r="LJ161" s="185"/>
      <c r="LK161" s="86"/>
      <c r="LL161" s="61"/>
      <c r="LM161" s="61"/>
      <c r="LN161" s="185"/>
      <c r="LO161" s="86"/>
      <c r="LP161" s="61"/>
      <c r="LQ161" s="61"/>
      <c r="LR161" s="185"/>
      <c r="LS161" s="86"/>
      <c r="LT161" s="61"/>
      <c r="LU161" s="61"/>
      <c r="LV161" s="185"/>
      <c r="LW161" s="86"/>
      <c r="LX161" s="61"/>
      <c r="LY161" s="61"/>
      <c r="LZ161" s="185"/>
      <c r="MA161" s="86"/>
      <c r="MB161" s="61"/>
      <c r="MC161" s="61"/>
      <c r="MD161" s="185"/>
      <c r="ME161" s="86"/>
      <c r="MF161" s="61"/>
      <c r="MG161" s="61"/>
      <c r="MH161" s="185"/>
      <c r="MI161" s="86"/>
      <c r="MJ161" s="61"/>
      <c r="MK161" s="61"/>
      <c r="ML161" s="185"/>
      <c r="MM161" s="86"/>
      <c r="MN161" s="61"/>
      <c r="MO161" s="61"/>
      <c r="MP161" s="185"/>
      <c r="MQ161" s="86"/>
      <c r="MR161" s="61"/>
      <c r="MS161" s="61"/>
      <c r="MT161" s="185"/>
      <c r="MU161" s="86"/>
      <c r="MV161" s="61"/>
      <c r="MW161" s="61"/>
      <c r="MX161" s="185"/>
      <c r="MY161" s="86"/>
      <c r="MZ161" s="61"/>
      <c r="NA161" s="61"/>
      <c r="NB161" s="185"/>
      <c r="NC161" s="86"/>
      <c r="ND161" s="61"/>
      <c r="NE161" s="61"/>
      <c r="NF161" s="185"/>
      <c r="NG161" s="86"/>
      <c r="NH161" s="61"/>
      <c r="NI161" s="61"/>
      <c r="NJ161" s="185"/>
      <c r="NK161" s="86"/>
      <c r="NL161" s="61"/>
      <c r="NM161" s="61"/>
      <c r="NN161" s="185"/>
      <c r="NO161" s="86"/>
      <c r="NP161" s="61"/>
      <c r="NQ161" s="61"/>
      <c r="NR161" s="185"/>
      <c r="NS161" s="86"/>
      <c r="NT161" s="61"/>
      <c r="NU161" s="61"/>
      <c r="NV161" s="185"/>
      <c r="NW161" s="86"/>
      <c r="NX161" s="61"/>
      <c r="NY161" s="61"/>
      <c r="NZ161" s="185"/>
      <c r="OA161" s="86"/>
      <c r="OB161" s="61"/>
      <c r="OC161" s="61"/>
      <c r="OD161" s="61"/>
      <c r="OE161" s="86"/>
      <c r="OF161" s="61"/>
      <c r="OG161" s="61"/>
      <c r="OH161" s="61"/>
      <c r="OI161" s="86"/>
      <c r="OJ161" s="61"/>
      <c r="OK161" s="61"/>
      <c r="OL161" s="61"/>
      <c r="OM161" s="86"/>
      <c r="ON161" s="61"/>
      <c r="OO161" s="61"/>
      <c r="OP161" s="61"/>
      <c r="OQ161" s="197"/>
      <c r="OR161" s="61"/>
      <c r="OS161" s="61"/>
      <c r="OT161" s="61"/>
      <c r="OU161" s="86"/>
      <c r="OV161" s="61"/>
      <c r="OW161" s="61"/>
      <c r="OX161" s="61"/>
      <c r="OY161" s="197"/>
      <c r="OZ161" s="61"/>
      <c r="PA161" s="61"/>
      <c r="PB161" s="61"/>
      <c r="PC161" s="86"/>
      <c r="PD161" s="61"/>
      <c r="PE161" s="61"/>
      <c r="PF161" s="61"/>
      <c r="PG161" s="197"/>
      <c r="PH161" s="61"/>
      <c r="PI161" s="61"/>
      <c r="PJ161" s="61"/>
      <c r="PK161" s="86"/>
      <c r="PL161" s="61"/>
      <c r="PM161" s="61"/>
      <c r="PN161" s="61"/>
      <c r="PO161" s="197"/>
      <c r="PP161" s="61"/>
      <c r="PQ161" s="61"/>
      <c r="PR161" s="61"/>
      <c r="PS161" s="86"/>
      <c r="PT161" s="61"/>
      <c r="PU161" s="61"/>
      <c r="PV161" s="61"/>
      <c r="PW161" s="197"/>
      <c r="PX161" s="61"/>
      <c r="PY161" s="61"/>
      <c r="PZ161" s="61"/>
      <c r="QA161" s="86"/>
      <c r="QB161" s="61"/>
      <c r="QC161" s="61"/>
      <c r="QD161" s="61"/>
      <c r="QE161" s="197"/>
      <c r="QF161" s="61"/>
      <c r="QG161" s="61"/>
      <c r="QH161" s="61"/>
      <c r="QI161" s="86"/>
      <c r="QJ161" s="61"/>
      <c r="QK161" s="61"/>
      <c r="QL161" s="61"/>
      <c r="QM161" s="197"/>
      <c r="QN161" s="61"/>
      <c r="QO161" s="61"/>
      <c r="QP161" s="61"/>
      <c r="QQ161" s="197"/>
      <c r="QR161" s="61"/>
      <c r="QS161" s="61"/>
      <c r="QT161" s="61"/>
      <c r="QU161" s="197"/>
      <c r="QV161" s="61"/>
      <c r="QW161" s="61"/>
      <c r="QX161" s="61"/>
      <c r="QY161" s="197"/>
      <c r="QZ161" s="61"/>
      <c r="RA161" s="61"/>
      <c r="RB161" s="61"/>
      <c r="RC161" s="86"/>
      <c r="RD161" s="61"/>
      <c r="RE161" s="61"/>
      <c r="RF161" s="61"/>
      <c r="RG161" s="197"/>
      <c r="RH161" s="61"/>
      <c r="RI161" s="61"/>
      <c r="RJ161" s="61"/>
      <c r="RK161" s="86"/>
      <c r="RL161" s="61"/>
      <c r="RM161" s="61"/>
      <c r="RN161" s="61"/>
      <c r="RO161" s="360"/>
      <c r="RP161" s="300"/>
      <c r="RQ161" s="300"/>
      <c r="RR161" s="300"/>
      <c r="RS161" s="360"/>
      <c r="RT161" s="300"/>
      <c r="RU161" s="300"/>
      <c r="RV161" s="300"/>
      <c r="RW161" s="61"/>
      <c r="RX161" s="61"/>
      <c r="RY161" s="61"/>
      <c r="RZ161" s="61"/>
      <c r="SA161" s="86"/>
      <c r="SB161" s="61"/>
      <c r="SC161" s="61"/>
      <c r="SD161" s="61"/>
      <c r="SE161" s="197"/>
      <c r="SF161" s="61"/>
      <c r="SG161" s="61"/>
      <c r="SH161" s="61"/>
      <c r="SI161" s="197"/>
      <c r="SJ161" s="61"/>
      <c r="SK161" s="61"/>
      <c r="SL161" s="61"/>
      <c r="SM161" s="197"/>
      <c r="SN161" s="61"/>
      <c r="SO161" s="61"/>
      <c r="SP161" s="61"/>
      <c r="SQ161" s="197"/>
      <c r="SR161" s="61"/>
      <c r="SS161" s="61"/>
      <c r="ST161" s="61"/>
      <c r="SU161" s="197"/>
      <c r="SV161" s="61"/>
      <c r="SW161" s="61"/>
      <c r="SX161" s="61"/>
      <c r="SY161" s="197"/>
      <c r="SZ161" s="61"/>
      <c r="TA161" s="61"/>
      <c r="TB161" s="197"/>
      <c r="TC161" s="197"/>
      <c r="TD161" s="61"/>
      <c r="TE161" s="61"/>
      <c r="TF161" s="61"/>
      <c r="TG161" s="197"/>
      <c r="TH161" s="61"/>
      <c r="TI161" s="61"/>
      <c r="TJ161" s="87"/>
      <c r="TK161" s="197"/>
      <c r="TL161" s="61"/>
      <c r="TM161" s="61"/>
      <c r="TN161" s="87"/>
      <c r="TO161" s="197"/>
      <c r="TP161" s="61"/>
      <c r="TQ161" s="61"/>
      <c r="TR161" s="87"/>
      <c r="TS161" s="278"/>
      <c r="TT161" s="278"/>
      <c r="TU161" s="278"/>
      <c r="TV161" s="278"/>
      <c r="TW161" s="278"/>
      <c r="TX161" s="278"/>
      <c r="TY161" s="278"/>
    </row>
    <row r="162" spans="1:546" outlineLevel="1" x14ac:dyDescent="0.2">
      <c r="A162" s="101"/>
      <c r="B162" s="102"/>
      <c r="C162" s="88"/>
      <c r="D162" s="63"/>
      <c r="E162" s="186"/>
      <c r="F162" s="187"/>
      <c r="G162" s="88"/>
      <c r="H162" s="63"/>
      <c r="I162" s="63"/>
      <c r="J162" s="63"/>
      <c r="K162" s="88"/>
      <c r="L162" s="63"/>
      <c r="M162" s="63"/>
      <c r="N162" s="63"/>
      <c r="O162" s="88"/>
      <c r="P162" s="63"/>
      <c r="Q162" s="63"/>
      <c r="R162" s="63"/>
      <c r="S162" s="88"/>
      <c r="T162" s="63"/>
      <c r="U162" s="63"/>
      <c r="V162" s="63"/>
      <c r="W162" s="88"/>
      <c r="X162" s="63"/>
      <c r="Y162" s="63"/>
      <c r="Z162" s="63"/>
      <c r="AA162" s="88"/>
      <c r="AB162" s="63"/>
      <c r="AC162" s="63"/>
      <c r="AD162" s="63"/>
      <c r="AE162" s="88"/>
      <c r="AF162" s="63"/>
      <c r="AG162" s="63"/>
      <c r="AH162" s="63"/>
      <c r="AI162" s="88"/>
      <c r="AJ162" s="63"/>
      <c r="AK162" s="63"/>
      <c r="AL162" s="63"/>
      <c r="AM162" s="88"/>
      <c r="AN162" s="63"/>
      <c r="AO162" s="63"/>
      <c r="AP162" s="63"/>
      <c r="AQ162" s="88"/>
      <c r="AR162" s="63"/>
      <c r="AS162" s="63"/>
      <c r="AT162" s="63"/>
      <c r="AU162" s="88"/>
      <c r="AV162" s="63"/>
      <c r="AW162" s="63"/>
      <c r="AX162" s="63"/>
      <c r="AY162" s="88"/>
      <c r="AZ162" s="63"/>
      <c r="BA162" s="63"/>
      <c r="BB162" s="63"/>
      <c r="BC162" s="88"/>
      <c r="BD162" s="63"/>
      <c r="BE162" s="63"/>
      <c r="BF162" s="63"/>
      <c r="BG162" s="88"/>
      <c r="BH162" s="63"/>
      <c r="BI162" s="63"/>
      <c r="BJ162" s="63"/>
      <c r="BK162" s="88"/>
      <c r="BL162" s="63"/>
      <c r="BM162" s="63"/>
      <c r="BN162" s="63"/>
      <c r="BO162" s="88"/>
      <c r="BP162" s="63"/>
      <c r="BQ162" s="63"/>
      <c r="BR162" s="63"/>
      <c r="BS162" s="88"/>
      <c r="BT162" s="63"/>
      <c r="BU162" s="63"/>
      <c r="BV162" s="63"/>
      <c r="BW162" s="88"/>
      <c r="BX162" s="63"/>
      <c r="BY162" s="63"/>
      <c r="BZ162" s="63"/>
      <c r="CA162" s="88"/>
      <c r="CB162" s="63"/>
      <c r="CC162" s="63"/>
      <c r="CD162" s="63"/>
      <c r="CE162" s="88"/>
      <c r="CF162" s="63"/>
      <c r="CG162" s="63"/>
      <c r="CH162" s="63"/>
      <c r="CI162" s="88"/>
      <c r="CJ162" s="63"/>
      <c r="CK162" s="63"/>
      <c r="CL162" s="63"/>
      <c r="CM162" s="88"/>
      <c r="CN162" s="63"/>
      <c r="CO162" s="63"/>
      <c r="CP162" s="63"/>
      <c r="CQ162" s="88"/>
      <c r="CR162" s="63"/>
      <c r="CS162" s="63"/>
      <c r="CT162" s="63"/>
      <c r="CU162" s="88"/>
      <c r="CV162" s="63"/>
      <c r="CW162" s="63"/>
      <c r="CX162" s="63"/>
      <c r="CY162" s="88"/>
      <c r="CZ162" s="63"/>
      <c r="DA162" s="63"/>
      <c r="DB162" s="63"/>
      <c r="DC162" s="88"/>
      <c r="DD162" s="63"/>
      <c r="DE162" s="63"/>
      <c r="DF162" s="63"/>
      <c r="DG162" s="88"/>
      <c r="DH162" s="63"/>
      <c r="DI162" s="63"/>
      <c r="DJ162" s="63"/>
      <c r="DK162" s="88"/>
      <c r="DL162" s="63"/>
      <c r="DM162" s="63"/>
      <c r="DN162" s="63"/>
      <c r="DO162" s="88"/>
      <c r="DP162" s="63"/>
      <c r="DQ162" s="63"/>
      <c r="DR162" s="63"/>
      <c r="DS162" s="88"/>
      <c r="DT162" s="63"/>
      <c r="DU162" s="63"/>
      <c r="DV162" s="63"/>
      <c r="DW162" s="88"/>
      <c r="DX162" s="63"/>
      <c r="DY162" s="63"/>
      <c r="DZ162" s="63"/>
      <c r="EA162" s="88"/>
      <c r="EB162" s="63"/>
      <c r="EC162" s="63"/>
      <c r="ED162" s="63"/>
      <c r="EE162" s="88"/>
      <c r="EF162" s="63"/>
      <c r="EG162" s="63"/>
      <c r="EH162" s="63"/>
      <c r="EI162" s="88"/>
      <c r="EJ162" s="63"/>
      <c r="EK162" s="63"/>
      <c r="EL162" s="63"/>
      <c r="EM162" s="88"/>
      <c r="EN162" s="63"/>
      <c r="EO162" s="63"/>
      <c r="EP162" s="63"/>
      <c r="EQ162" s="88"/>
      <c r="ER162" s="63"/>
      <c r="ES162" s="63"/>
      <c r="ET162" s="63"/>
      <c r="EU162" s="88"/>
      <c r="EV162" s="63"/>
      <c r="EW162" s="63"/>
      <c r="EX162" s="63"/>
      <c r="EY162" s="88"/>
      <c r="EZ162" s="63"/>
      <c r="FA162" s="63"/>
      <c r="FB162" s="63"/>
      <c r="FC162" s="88"/>
      <c r="FD162" s="63"/>
      <c r="FE162" s="63"/>
      <c r="FF162" s="63"/>
      <c r="FG162" s="88"/>
      <c r="FH162" s="63"/>
      <c r="FI162" s="63"/>
      <c r="FJ162" s="63"/>
      <c r="FK162" s="88"/>
      <c r="FL162" s="63"/>
      <c r="FM162" s="63"/>
      <c r="FN162" s="63"/>
      <c r="FO162" s="88"/>
      <c r="FP162" s="63"/>
      <c r="FQ162" s="63"/>
      <c r="FR162" s="63"/>
      <c r="FS162" s="198"/>
      <c r="FT162" s="63"/>
      <c r="FU162" s="63"/>
      <c r="FV162" s="187"/>
      <c r="FW162" s="88"/>
      <c r="FX162" s="63"/>
      <c r="FY162" s="63"/>
      <c r="FZ162" s="187"/>
      <c r="GA162" s="88"/>
      <c r="GB162" s="63"/>
      <c r="GC162" s="63"/>
      <c r="GD162" s="187"/>
      <c r="GE162" s="88"/>
      <c r="GF162" s="63"/>
      <c r="GG162" s="63"/>
      <c r="GH162" s="187"/>
      <c r="GI162" s="88"/>
      <c r="GJ162" s="63"/>
      <c r="GK162" s="63"/>
      <c r="GL162" s="187"/>
      <c r="GM162" s="88"/>
      <c r="GN162" s="63"/>
      <c r="GO162" s="63"/>
      <c r="GP162" s="63"/>
      <c r="GQ162" s="88"/>
      <c r="GR162" s="63"/>
      <c r="GS162" s="63"/>
      <c r="GT162" s="63"/>
      <c r="GU162" s="88"/>
      <c r="GV162" s="63"/>
      <c r="GW162" s="63"/>
      <c r="GX162" s="63"/>
      <c r="GY162" s="88"/>
      <c r="GZ162" s="63"/>
      <c r="HA162" s="63"/>
      <c r="HB162" s="63"/>
      <c r="HC162" s="88"/>
      <c r="HD162" s="63"/>
      <c r="HE162" s="63"/>
      <c r="HF162" s="63"/>
      <c r="HG162" s="88"/>
      <c r="HH162" s="63"/>
      <c r="HI162" s="63"/>
      <c r="HJ162" s="63"/>
      <c r="HK162" s="88"/>
      <c r="HL162" s="63"/>
      <c r="HM162" s="63"/>
      <c r="HN162" s="63"/>
      <c r="HO162" s="88"/>
      <c r="HP162" s="63"/>
      <c r="HQ162" s="63"/>
      <c r="HR162" s="63"/>
      <c r="HS162" s="88"/>
      <c r="HT162" s="63"/>
      <c r="HU162" s="63"/>
      <c r="HV162" s="63"/>
      <c r="HW162" s="88"/>
      <c r="HX162" s="63"/>
      <c r="HY162" s="63"/>
      <c r="HZ162" s="63"/>
      <c r="IA162" s="88"/>
      <c r="IB162" s="63"/>
      <c r="IC162" s="63"/>
      <c r="ID162" s="63"/>
      <c r="IE162" s="88"/>
      <c r="IF162" s="63"/>
      <c r="IG162" s="63"/>
      <c r="IH162" s="63"/>
      <c r="II162" s="88"/>
      <c r="IJ162" s="63"/>
      <c r="IK162" s="63"/>
      <c r="IL162" s="63"/>
      <c r="IM162" s="88"/>
      <c r="IN162" s="63"/>
      <c r="IO162" s="63"/>
      <c r="IP162" s="63"/>
      <c r="IQ162" s="88"/>
      <c r="IR162" s="63"/>
      <c r="IS162" s="63"/>
      <c r="IT162" s="63"/>
      <c r="IU162" s="88"/>
      <c r="IV162" s="63"/>
      <c r="IW162" s="63"/>
      <c r="IX162" s="63"/>
      <c r="IY162" s="88"/>
      <c r="IZ162" s="63"/>
      <c r="JA162" s="63"/>
      <c r="JB162" s="63"/>
      <c r="JC162" s="88"/>
      <c r="JD162" s="63"/>
      <c r="JE162" s="63"/>
      <c r="JF162" s="63"/>
      <c r="JG162" s="88"/>
      <c r="JH162" s="63"/>
      <c r="JI162" s="63"/>
      <c r="JJ162" s="63"/>
      <c r="JK162" s="88"/>
      <c r="JL162" s="63"/>
      <c r="JM162" s="63"/>
      <c r="JN162" s="63"/>
      <c r="JO162" s="88"/>
      <c r="JP162" s="63"/>
      <c r="JQ162" s="63"/>
      <c r="JR162" s="63"/>
      <c r="JS162" s="88"/>
      <c r="JT162" s="63"/>
      <c r="JU162" s="63"/>
      <c r="JV162" s="63"/>
      <c r="JW162" s="63"/>
      <c r="JX162" s="63"/>
      <c r="JY162" s="63"/>
      <c r="JZ162" s="63"/>
      <c r="KA162" s="88"/>
      <c r="KB162" s="63"/>
      <c r="KC162" s="63"/>
      <c r="KD162" s="187"/>
      <c r="KE162" s="88"/>
      <c r="KF162" s="63"/>
      <c r="KG162" s="63"/>
      <c r="KH162" s="187"/>
      <c r="KI162" s="88"/>
      <c r="KJ162" s="63"/>
      <c r="KK162" s="63"/>
      <c r="KL162" s="187"/>
      <c r="KM162" s="88"/>
      <c r="KN162" s="63"/>
      <c r="KO162" s="63"/>
      <c r="KP162" s="187"/>
      <c r="KQ162" s="88"/>
      <c r="KR162" s="63"/>
      <c r="KS162" s="63"/>
      <c r="KT162" s="187"/>
      <c r="KU162" s="88"/>
      <c r="KV162" s="63"/>
      <c r="KW162" s="63"/>
      <c r="KX162" s="187"/>
      <c r="KY162" s="88"/>
      <c r="KZ162" s="63"/>
      <c r="LA162" s="63"/>
      <c r="LB162" s="187"/>
      <c r="LC162" s="88"/>
      <c r="LD162" s="63"/>
      <c r="LE162" s="63"/>
      <c r="LF162" s="187"/>
      <c r="LG162" s="88"/>
      <c r="LH162" s="63"/>
      <c r="LI162" s="63"/>
      <c r="LJ162" s="187"/>
      <c r="LK162" s="88"/>
      <c r="LL162" s="63"/>
      <c r="LM162" s="63"/>
      <c r="LN162" s="187"/>
      <c r="LO162" s="88"/>
      <c r="LP162" s="63"/>
      <c r="LQ162" s="63"/>
      <c r="LR162" s="187"/>
      <c r="LS162" s="88"/>
      <c r="LT162" s="63"/>
      <c r="LU162" s="63"/>
      <c r="LV162" s="187"/>
      <c r="LW162" s="88"/>
      <c r="LX162" s="63"/>
      <c r="LY162" s="63"/>
      <c r="LZ162" s="187"/>
      <c r="MA162" s="88"/>
      <c r="MB162" s="63"/>
      <c r="MC162" s="63"/>
      <c r="MD162" s="187"/>
      <c r="ME162" s="88"/>
      <c r="MF162" s="63"/>
      <c r="MG162" s="63"/>
      <c r="MH162" s="187"/>
      <c r="MI162" s="88"/>
      <c r="MJ162" s="63"/>
      <c r="MK162" s="63"/>
      <c r="ML162" s="187"/>
      <c r="MM162" s="88"/>
      <c r="MN162" s="63"/>
      <c r="MO162" s="63"/>
      <c r="MP162" s="187"/>
      <c r="MQ162" s="88"/>
      <c r="MR162" s="63"/>
      <c r="MS162" s="63"/>
      <c r="MT162" s="187"/>
      <c r="MU162" s="88"/>
      <c r="MV162" s="63"/>
      <c r="MW162" s="63"/>
      <c r="MX162" s="187"/>
      <c r="MY162" s="88"/>
      <c r="MZ162" s="63"/>
      <c r="NA162" s="63"/>
      <c r="NB162" s="187"/>
      <c r="NC162" s="88"/>
      <c r="ND162" s="63"/>
      <c r="NE162" s="63"/>
      <c r="NF162" s="187"/>
      <c r="NG162" s="88"/>
      <c r="NH162" s="63"/>
      <c r="NI162" s="63"/>
      <c r="NJ162" s="187"/>
      <c r="NK162" s="88"/>
      <c r="NL162" s="63"/>
      <c r="NM162" s="63"/>
      <c r="NN162" s="187"/>
      <c r="NO162" s="88"/>
      <c r="NP162" s="63"/>
      <c r="NQ162" s="63"/>
      <c r="NR162" s="187"/>
      <c r="NS162" s="88"/>
      <c r="NT162" s="63"/>
      <c r="NU162" s="63"/>
      <c r="NV162" s="187"/>
      <c r="NW162" s="88"/>
      <c r="NX162" s="63"/>
      <c r="NY162" s="63"/>
      <c r="NZ162" s="187"/>
      <c r="OA162" s="88"/>
      <c r="OB162" s="63"/>
      <c r="OC162" s="63"/>
      <c r="OD162" s="63"/>
      <c r="OE162" s="88"/>
      <c r="OF162" s="63"/>
      <c r="OG162" s="63"/>
      <c r="OH162" s="63"/>
      <c r="OI162" s="88"/>
      <c r="OJ162" s="63"/>
      <c r="OK162" s="63"/>
      <c r="OL162" s="63"/>
      <c r="OM162" s="88"/>
      <c r="ON162" s="63"/>
      <c r="OO162" s="63"/>
      <c r="OP162" s="63"/>
      <c r="OQ162" s="198"/>
      <c r="OR162" s="63"/>
      <c r="OS162" s="63"/>
      <c r="OT162" s="63"/>
      <c r="OU162" s="88"/>
      <c r="OV162" s="63"/>
      <c r="OW162" s="63"/>
      <c r="OX162" s="63"/>
      <c r="OY162" s="198"/>
      <c r="OZ162" s="63"/>
      <c r="PA162" s="63"/>
      <c r="PB162" s="63"/>
      <c r="PC162" s="88"/>
      <c r="PD162" s="63"/>
      <c r="PE162" s="63"/>
      <c r="PF162" s="63"/>
      <c r="PG162" s="198"/>
      <c r="PH162" s="63"/>
      <c r="PI162" s="63"/>
      <c r="PJ162" s="63"/>
      <c r="PK162" s="88"/>
      <c r="PL162" s="63"/>
      <c r="PM162" s="63"/>
      <c r="PN162" s="63"/>
      <c r="PO162" s="198"/>
      <c r="PP162" s="63"/>
      <c r="PQ162" s="63"/>
      <c r="PR162" s="63"/>
      <c r="PS162" s="88"/>
      <c r="PT162" s="63"/>
      <c r="PU162" s="63"/>
      <c r="PV162" s="63"/>
      <c r="PW162" s="198"/>
      <c r="PX162" s="63"/>
      <c r="PY162" s="63"/>
      <c r="PZ162" s="63"/>
      <c r="QA162" s="88"/>
      <c r="QB162" s="63"/>
      <c r="QC162" s="63"/>
      <c r="QD162" s="63"/>
      <c r="QE162" s="198"/>
      <c r="QF162" s="63"/>
      <c r="QG162" s="63"/>
      <c r="QH162" s="63"/>
      <c r="QI162" s="88"/>
      <c r="QJ162" s="63"/>
      <c r="QK162" s="63"/>
      <c r="QL162" s="63"/>
      <c r="QM162" s="198"/>
      <c r="QN162" s="63"/>
      <c r="QO162" s="63"/>
      <c r="QP162" s="63"/>
      <c r="QQ162" s="198"/>
      <c r="QR162" s="63"/>
      <c r="QS162" s="63"/>
      <c r="QT162" s="63"/>
      <c r="QU162" s="198"/>
      <c r="QV162" s="63"/>
      <c r="QW162" s="63"/>
      <c r="QX162" s="63"/>
      <c r="QY162" s="198"/>
      <c r="QZ162" s="63"/>
      <c r="RA162" s="63"/>
      <c r="RB162" s="63"/>
      <c r="RC162" s="88"/>
      <c r="RD162" s="63"/>
      <c r="RE162" s="63"/>
      <c r="RF162" s="63"/>
      <c r="RG162" s="198"/>
      <c r="RH162" s="63"/>
      <c r="RI162" s="63"/>
      <c r="RJ162" s="63"/>
      <c r="RK162" s="88"/>
      <c r="RL162" s="63"/>
      <c r="RM162" s="63"/>
      <c r="RN162" s="63"/>
      <c r="RO162" s="198"/>
      <c r="RP162" s="63"/>
      <c r="RQ162" s="63"/>
      <c r="RR162" s="63"/>
      <c r="RS162" s="198"/>
      <c r="RT162" s="63"/>
      <c r="RU162" s="63"/>
      <c r="RV162" s="63"/>
      <c r="RW162" s="63"/>
      <c r="RX162" s="63"/>
      <c r="RY162" s="63"/>
      <c r="RZ162" s="63"/>
      <c r="SA162" s="88"/>
      <c r="SB162" s="63"/>
      <c r="SC162" s="63"/>
      <c r="SD162" s="63"/>
      <c r="SE162" s="198"/>
      <c r="SF162" s="63"/>
      <c r="SG162" s="63"/>
      <c r="SH162" s="63"/>
      <c r="SI162" s="198"/>
      <c r="SJ162" s="63"/>
      <c r="SK162" s="63"/>
      <c r="SL162" s="63"/>
      <c r="SM162" s="198"/>
      <c r="SN162" s="63"/>
      <c r="SO162" s="63"/>
      <c r="SP162" s="63"/>
      <c r="SQ162" s="198"/>
      <c r="SR162" s="63"/>
      <c r="SS162" s="63"/>
      <c r="ST162" s="63"/>
      <c r="SU162" s="198"/>
      <c r="SV162" s="63"/>
      <c r="SW162" s="63"/>
      <c r="SX162" s="63"/>
      <c r="SY162" s="198"/>
      <c r="SZ162" s="63"/>
      <c r="TA162" s="63"/>
      <c r="TB162" s="198"/>
      <c r="TC162" s="198"/>
      <c r="TD162" s="63"/>
      <c r="TE162" s="63"/>
      <c r="TF162" s="63"/>
      <c r="TG162" s="198"/>
      <c r="TH162" s="63"/>
      <c r="TI162" s="63"/>
      <c r="TJ162" s="89"/>
      <c r="TK162" s="198"/>
      <c r="TL162" s="63"/>
      <c r="TM162" s="63"/>
      <c r="TN162" s="89"/>
      <c r="TO162" s="198"/>
      <c r="TP162" s="63"/>
      <c r="TQ162" s="63"/>
      <c r="TR162" s="89"/>
      <c r="TS162" s="267"/>
      <c r="TT162" s="267"/>
      <c r="TU162" s="267"/>
      <c r="TV162" s="267"/>
      <c r="TW162" s="267"/>
      <c r="TX162" s="267"/>
      <c r="TY162" s="267"/>
      <c r="TZ162" s="240"/>
    </row>
    <row r="163" spans="1:546" s="48" customFormat="1" outlineLevel="1" x14ac:dyDescent="0.2">
      <c r="A163" s="99" t="s">
        <v>543</v>
      </c>
      <c r="B163" s="100" t="s">
        <v>544</v>
      </c>
      <c r="C163" s="86">
        <f t="shared" ref="C163:Q163" si="4041">C164+C165</f>
        <v>124312</v>
      </c>
      <c r="D163" s="61">
        <f t="shared" si="4041"/>
        <v>80368.42</v>
      </c>
      <c r="E163" s="185">
        <f t="shared" si="4041"/>
        <v>66495.39</v>
      </c>
      <c r="F163" s="185">
        <f t="shared" ref="F163" si="4042">F164+F165</f>
        <v>70075.8</v>
      </c>
      <c r="G163" s="86">
        <f t="shared" si="4041"/>
        <v>0</v>
      </c>
      <c r="H163" s="61">
        <f t="shared" si="4041"/>
        <v>0</v>
      </c>
      <c r="I163" s="61">
        <f t="shared" si="4041"/>
        <v>0</v>
      </c>
      <c r="J163" s="61">
        <f t="shared" ref="J163" si="4043">J164+J165</f>
        <v>0</v>
      </c>
      <c r="K163" s="86">
        <f t="shared" si="4041"/>
        <v>0</v>
      </c>
      <c r="L163" s="61">
        <f t="shared" si="4041"/>
        <v>0</v>
      </c>
      <c r="M163" s="61">
        <f t="shared" si="4041"/>
        <v>0</v>
      </c>
      <c r="N163" s="61">
        <f t="shared" ref="N163" si="4044">N164+N165</f>
        <v>0</v>
      </c>
      <c r="O163" s="86">
        <f t="shared" si="4041"/>
        <v>0</v>
      </c>
      <c r="P163" s="61">
        <f t="shared" si="4041"/>
        <v>0</v>
      </c>
      <c r="Q163" s="61">
        <f t="shared" si="4041"/>
        <v>0</v>
      </c>
      <c r="R163" s="61">
        <f t="shared" ref="R163" si="4045">R164+R165</f>
        <v>0</v>
      </c>
      <c r="S163" s="86">
        <f t="shared" ref="S163:AS163" si="4046">S164+S165</f>
        <v>0</v>
      </c>
      <c r="T163" s="61">
        <f t="shared" si="4046"/>
        <v>0</v>
      </c>
      <c r="U163" s="61">
        <f t="shared" si="4046"/>
        <v>0</v>
      </c>
      <c r="V163" s="61">
        <f t="shared" ref="V163" si="4047">V164+V165</f>
        <v>0</v>
      </c>
      <c r="W163" s="86">
        <f t="shared" si="4046"/>
        <v>0</v>
      </c>
      <c r="X163" s="61">
        <f t="shared" si="4046"/>
        <v>0</v>
      </c>
      <c r="Y163" s="61">
        <f t="shared" si="4046"/>
        <v>0</v>
      </c>
      <c r="Z163" s="61">
        <f t="shared" ref="Z163" si="4048">Z164+Z165</f>
        <v>0</v>
      </c>
      <c r="AA163" s="86">
        <f t="shared" si="4046"/>
        <v>0</v>
      </c>
      <c r="AB163" s="61">
        <f t="shared" si="4046"/>
        <v>0</v>
      </c>
      <c r="AC163" s="61">
        <f t="shared" si="4046"/>
        <v>0</v>
      </c>
      <c r="AD163" s="61">
        <f t="shared" ref="AD163" si="4049">AD164+AD165</f>
        <v>0</v>
      </c>
      <c r="AE163" s="86">
        <f t="shared" si="4046"/>
        <v>0</v>
      </c>
      <c r="AF163" s="61">
        <f t="shared" si="4046"/>
        <v>0</v>
      </c>
      <c r="AG163" s="61">
        <f t="shared" si="4046"/>
        <v>0</v>
      </c>
      <c r="AH163" s="61">
        <f t="shared" ref="AH163" si="4050">AH164+AH165</f>
        <v>0</v>
      </c>
      <c r="AI163" s="86">
        <f t="shared" si="4046"/>
        <v>0</v>
      </c>
      <c r="AJ163" s="61">
        <f t="shared" si="4046"/>
        <v>0</v>
      </c>
      <c r="AK163" s="61">
        <f t="shared" si="4046"/>
        <v>0</v>
      </c>
      <c r="AL163" s="61">
        <f t="shared" ref="AL163" si="4051">AL164+AL165</f>
        <v>0</v>
      </c>
      <c r="AM163" s="86">
        <f t="shared" si="4046"/>
        <v>200</v>
      </c>
      <c r="AN163" s="61">
        <f t="shared" si="4046"/>
        <v>500</v>
      </c>
      <c r="AO163" s="61">
        <f t="shared" si="4046"/>
        <v>68.959999999999994</v>
      </c>
      <c r="AP163" s="61">
        <f t="shared" ref="AP163" si="4052">AP164+AP165</f>
        <v>68.959999999999994</v>
      </c>
      <c r="AQ163" s="86">
        <f t="shared" si="4046"/>
        <v>0</v>
      </c>
      <c r="AR163" s="61">
        <f t="shared" si="4046"/>
        <v>0</v>
      </c>
      <c r="AS163" s="61">
        <f t="shared" si="4046"/>
        <v>0</v>
      </c>
      <c r="AT163" s="61">
        <f t="shared" ref="AT163" si="4053">AT164+AT165</f>
        <v>0</v>
      </c>
      <c r="AU163" s="86">
        <f t="shared" ref="AU163:BM163" si="4054">AU164+AU165</f>
        <v>11300</v>
      </c>
      <c r="AV163" s="61">
        <f t="shared" si="4054"/>
        <v>11280</v>
      </c>
      <c r="AW163" s="61">
        <f t="shared" si="4054"/>
        <v>10778.61</v>
      </c>
      <c r="AX163" s="61">
        <f t="shared" ref="AX163" si="4055">AX164+AX165</f>
        <v>10554.12</v>
      </c>
      <c r="AY163" s="86">
        <f t="shared" si="4054"/>
        <v>0</v>
      </c>
      <c r="AZ163" s="61">
        <f t="shared" si="4054"/>
        <v>0</v>
      </c>
      <c r="BA163" s="61">
        <f t="shared" si="4054"/>
        <v>66</v>
      </c>
      <c r="BB163" s="61">
        <f t="shared" ref="BB163" si="4056">BB164+BB165</f>
        <v>66</v>
      </c>
      <c r="BC163" s="86">
        <f t="shared" si="4054"/>
        <v>0</v>
      </c>
      <c r="BD163" s="61">
        <f t="shared" si="4054"/>
        <v>0</v>
      </c>
      <c r="BE163" s="61">
        <f t="shared" si="4054"/>
        <v>0</v>
      </c>
      <c r="BF163" s="61">
        <f t="shared" ref="BF163" si="4057">BF164+BF165</f>
        <v>0</v>
      </c>
      <c r="BG163" s="86">
        <f t="shared" si="4054"/>
        <v>0</v>
      </c>
      <c r="BH163" s="61">
        <f t="shared" si="4054"/>
        <v>0</v>
      </c>
      <c r="BI163" s="61">
        <f t="shared" si="4054"/>
        <v>20.94</v>
      </c>
      <c r="BJ163" s="61">
        <f t="shared" ref="BJ163" si="4058">BJ164+BJ165</f>
        <v>0</v>
      </c>
      <c r="BK163" s="86">
        <f t="shared" si="4054"/>
        <v>0</v>
      </c>
      <c r="BL163" s="61">
        <f t="shared" si="4054"/>
        <v>0</v>
      </c>
      <c r="BM163" s="61">
        <f t="shared" si="4054"/>
        <v>0</v>
      </c>
      <c r="BN163" s="61">
        <f t="shared" ref="BN163" si="4059">BN164+BN165</f>
        <v>0</v>
      </c>
      <c r="BO163" s="86">
        <f t="shared" ref="BO163:CI163" si="4060">BO164+BO165</f>
        <v>0</v>
      </c>
      <c r="BP163" s="61">
        <f t="shared" si="4060"/>
        <v>0</v>
      </c>
      <c r="BQ163" s="61">
        <f t="shared" si="4060"/>
        <v>0</v>
      </c>
      <c r="BR163" s="61">
        <f t="shared" ref="BR163" si="4061">BR164+BR165</f>
        <v>0</v>
      </c>
      <c r="BS163" s="86">
        <f t="shared" si="4060"/>
        <v>0</v>
      </c>
      <c r="BT163" s="61">
        <f t="shared" si="4060"/>
        <v>0</v>
      </c>
      <c r="BU163" s="61">
        <f t="shared" si="4060"/>
        <v>0</v>
      </c>
      <c r="BV163" s="61">
        <f t="shared" ref="BV163" si="4062">BV164+BV165</f>
        <v>0</v>
      </c>
      <c r="BW163" s="86">
        <f t="shared" si="4060"/>
        <v>0</v>
      </c>
      <c r="BX163" s="61">
        <f t="shared" si="4060"/>
        <v>0</v>
      </c>
      <c r="BY163" s="61">
        <f t="shared" si="4060"/>
        <v>0</v>
      </c>
      <c r="BZ163" s="61">
        <f t="shared" ref="BZ163" si="4063">BZ164+BZ165</f>
        <v>0</v>
      </c>
      <c r="CA163" s="86">
        <f>CA164+CA165</f>
        <v>0</v>
      </c>
      <c r="CB163" s="61">
        <f>CB164+CB165</f>
        <v>0</v>
      </c>
      <c r="CC163" s="61">
        <f>CC164+CC165</f>
        <v>0</v>
      </c>
      <c r="CD163" s="61">
        <f>CD164+CD165</f>
        <v>0</v>
      </c>
      <c r="CE163" s="86">
        <f t="shared" si="4060"/>
        <v>0</v>
      </c>
      <c r="CF163" s="61">
        <f t="shared" si="4060"/>
        <v>0</v>
      </c>
      <c r="CG163" s="61">
        <f t="shared" si="4060"/>
        <v>0</v>
      </c>
      <c r="CH163" s="61">
        <f t="shared" ref="CH163" si="4064">CH164+CH165</f>
        <v>0</v>
      </c>
      <c r="CI163" s="86">
        <f t="shared" si="4060"/>
        <v>0</v>
      </c>
      <c r="CJ163" s="61">
        <f t="shared" ref="CJ163:DM163" si="4065">CJ164+CJ165</f>
        <v>0</v>
      </c>
      <c r="CK163" s="61">
        <f t="shared" si="4065"/>
        <v>0</v>
      </c>
      <c r="CL163" s="61">
        <f t="shared" ref="CL163" si="4066">CL164+CL165</f>
        <v>0</v>
      </c>
      <c r="CM163" s="86">
        <f t="shared" si="4065"/>
        <v>50000</v>
      </c>
      <c r="CN163" s="61">
        <f t="shared" si="4065"/>
        <v>15000</v>
      </c>
      <c r="CO163" s="61">
        <f t="shared" si="4065"/>
        <v>1429.8</v>
      </c>
      <c r="CP163" s="61">
        <f t="shared" ref="CP163" si="4067">CP164+CP165</f>
        <v>3705.4</v>
      </c>
      <c r="CQ163" s="86">
        <f>CQ164+CQ165</f>
        <v>4000</v>
      </c>
      <c r="CR163" s="61">
        <f t="shared" si="4065"/>
        <v>0</v>
      </c>
      <c r="CS163" s="61">
        <f t="shared" si="4065"/>
        <v>3988.02</v>
      </c>
      <c r="CT163" s="61">
        <f t="shared" ref="CT163" si="4068">CT164+CT165</f>
        <v>4108.0200000000004</v>
      </c>
      <c r="CU163" s="86">
        <f t="shared" si="4065"/>
        <v>0</v>
      </c>
      <c r="CV163" s="61">
        <f t="shared" si="4065"/>
        <v>0</v>
      </c>
      <c r="CW163" s="61">
        <f t="shared" si="4065"/>
        <v>0</v>
      </c>
      <c r="CX163" s="61">
        <f t="shared" ref="CX163" si="4069">CX164+CX165</f>
        <v>20.94</v>
      </c>
      <c r="CY163" s="86">
        <f t="shared" si="4065"/>
        <v>0</v>
      </c>
      <c r="CZ163" s="61">
        <f t="shared" si="4065"/>
        <v>400</v>
      </c>
      <c r="DA163" s="61">
        <f t="shared" si="4065"/>
        <v>230.23</v>
      </c>
      <c r="DB163" s="61">
        <f t="shared" ref="DB163" si="4070">DB164+DB165</f>
        <v>230.23</v>
      </c>
      <c r="DC163" s="86">
        <f t="shared" si="4065"/>
        <v>300</v>
      </c>
      <c r="DD163" s="61">
        <f t="shared" si="4065"/>
        <v>300</v>
      </c>
      <c r="DE163" s="61">
        <f t="shared" si="4065"/>
        <v>0</v>
      </c>
      <c r="DF163" s="61">
        <f t="shared" ref="DF163" si="4071">DF164+DF165</f>
        <v>0</v>
      </c>
      <c r="DG163" s="86">
        <f>DG164+DG165</f>
        <v>0</v>
      </c>
      <c r="DH163" s="61">
        <f>DH164+DH165</f>
        <v>300</v>
      </c>
      <c r="DI163" s="61">
        <f>DI164+DI165</f>
        <v>118.77</v>
      </c>
      <c r="DJ163" s="61">
        <f>DJ164+DJ165</f>
        <v>-20.43</v>
      </c>
      <c r="DK163" s="86">
        <f t="shared" si="4065"/>
        <v>0</v>
      </c>
      <c r="DL163" s="61">
        <f t="shared" si="4065"/>
        <v>0</v>
      </c>
      <c r="DM163" s="61">
        <f t="shared" si="4065"/>
        <v>0</v>
      </c>
      <c r="DN163" s="61">
        <f t="shared" ref="DN163" si="4072">DN164+DN165</f>
        <v>0</v>
      </c>
      <c r="DO163" s="86">
        <f t="shared" ref="DO163:DY163" si="4073">DO164+DO165</f>
        <v>0</v>
      </c>
      <c r="DP163" s="61">
        <f t="shared" si="4073"/>
        <v>0</v>
      </c>
      <c r="DQ163" s="61">
        <f t="shared" si="4073"/>
        <v>0</v>
      </c>
      <c r="DR163" s="61">
        <f t="shared" ref="DR163" si="4074">DR164+DR165</f>
        <v>0</v>
      </c>
      <c r="DS163" s="86">
        <f t="shared" si="4073"/>
        <v>0</v>
      </c>
      <c r="DT163" s="61">
        <f t="shared" si="4073"/>
        <v>0</v>
      </c>
      <c r="DU163" s="61">
        <f t="shared" si="4073"/>
        <v>788.29</v>
      </c>
      <c r="DV163" s="61">
        <f t="shared" ref="DV163" si="4075">DV164+DV165</f>
        <v>926.24</v>
      </c>
      <c r="DW163" s="86">
        <f t="shared" si="4073"/>
        <v>0</v>
      </c>
      <c r="DX163" s="61">
        <f t="shared" si="4073"/>
        <v>0</v>
      </c>
      <c r="DY163" s="61">
        <f t="shared" si="4073"/>
        <v>0</v>
      </c>
      <c r="DZ163" s="61">
        <f t="shared" ref="DZ163" si="4076">DZ164+DZ165</f>
        <v>0</v>
      </c>
      <c r="EA163" s="86">
        <f t="shared" ref="EA163:FP163" si="4077">EA164+EA165</f>
        <v>0</v>
      </c>
      <c r="EB163" s="61">
        <f t="shared" si="4077"/>
        <v>0</v>
      </c>
      <c r="EC163" s="61">
        <f t="shared" si="4077"/>
        <v>0</v>
      </c>
      <c r="ED163" s="61">
        <f t="shared" ref="ED163" si="4078">ED164+ED165</f>
        <v>0</v>
      </c>
      <c r="EE163" s="86">
        <f t="shared" si="4077"/>
        <v>0</v>
      </c>
      <c r="EF163" s="61">
        <f t="shared" si="4077"/>
        <v>0</v>
      </c>
      <c r="EG163" s="61">
        <f t="shared" si="4077"/>
        <v>750.6</v>
      </c>
      <c r="EH163" s="61">
        <f t="shared" ref="EH163" si="4079">EH164+EH165</f>
        <v>750.6</v>
      </c>
      <c r="EI163" s="86">
        <f t="shared" ref="EI163:EO163" si="4080">EI164+EI165</f>
        <v>26000</v>
      </c>
      <c r="EJ163" s="61">
        <f t="shared" si="4080"/>
        <v>10500</v>
      </c>
      <c r="EK163" s="61">
        <f t="shared" si="4080"/>
        <v>13723.68</v>
      </c>
      <c r="EL163" s="61">
        <f t="shared" ref="EL163" si="4081">EL164+EL165</f>
        <v>13853.28</v>
      </c>
      <c r="EM163" s="86">
        <f t="shared" si="4080"/>
        <v>0</v>
      </c>
      <c r="EN163" s="61">
        <f t="shared" si="4080"/>
        <v>0</v>
      </c>
      <c r="EO163" s="61">
        <f t="shared" si="4080"/>
        <v>447.72</v>
      </c>
      <c r="EP163" s="61">
        <f t="shared" ref="EP163" si="4082">EP164+EP165</f>
        <v>447.72</v>
      </c>
      <c r="EQ163" s="86">
        <f t="shared" si="4077"/>
        <v>0</v>
      </c>
      <c r="ER163" s="61">
        <f t="shared" si="4077"/>
        <v>0</v>
      </c>
      <c r="ES163" s="61">
        <f t="shared" si="4077"/>
        <v>0</v>
      </c>
      <c r="ET163" s="61">
        <f t="shared" ref="ET163" si="4083">ET164+ET165</f>
        <v>0</v>
      </c>
      <c r="EU163" s="86">
        <f>EU164+EU165</f>
        <v>0</v>
      </c>
      <c r="EV163" s="61">
        <f>EV164+EV165</f>
        <v>0</v>
      </c>
      <c r="EW163" s="61">
        <f>EW164+EW165</f>
        <v>773.52</v>
      </c>
      <c r="EX163" s="61">
        <f>EX164+EX165</f>
        <v>773.52</v>
      </c>
      <c r="EY163" s="86">
        <f t="shared" si="4077"/>
        <v>7900</v>
      </c>
      <c r="EZ163" s="61">
        <f t="shared" si="4077"/>
        <v>7900</v>
      </c>
      <c r="FA163" s="61">
        <f t="shared" si="4077"/>
        <v>6656.73</v>
      </c>
      <c r="FB163" s="61">
        <f t="shared" ref="FB163" si="4084">FB164+FB165</f>
        <v>7159.68</v>
      </c>
      <c r="FC163" s="86">
        <f t="shared" si="4077"/>
        <v>0</v>
      </c>
      <c r="FD163" s="61">
        <f t="shared" si="4077"/>
        <v>0</v>
      </c>
      <c r="FE163" s="61">
        <f t="shared" si="4077"/>
        <v>0</v>
      </c>
      <c r="FF163" s="61">
        <f t="shared" ref="FF163" si="4085">FF164+FF165</f>
        <v>0</v>
      </c>
      <c r="FG163" s="86">
        <f t="shared" ref="FG163:FM163" si="4086">FG164+FG165</f>
        <v>0</v>
      </c>
      <c r="FH163" s="61">
        <f t="shared" si="4086"/>
        <v>0</v>
      </c>
      <c r="FI163" s="61">
        <f t="shared" si="4086"/>
        <v>0</v>
      </c>
      <c r="FJ163" s="61">
        <f t="shared" ref="FJ163" si="4087">FJ164+FJ165</f>
        <v>0</v>
      </c>
      <c r="FK163" s="86">
        <f t="shared" si="4086"/>
        <v>0</v>
      </c>
      <c r="FL163" s="61">
        <f t="shared" si="4086"/>
        <v>0</v>
      </c>
      <c r="FM163" s="61">
        <f t="shared" si="4086"/>
        <v>480</v>
      </c>
      <c r="FN163" s="61">
        <f t="shared" ref="FN163" si="4088">FN164+FN165</f>
        <v>480</v>
      </c>
      <c r="FO163" s="86">
        <f t="shared" si="4077"/>
        <v>0</v>
      </c>
      <c r="FP163" s="61">
        <f t="shared" si="4077"/>
        <v>0</v>
      </c>
      <c r="FQ163" s="61">
        <f t="shared" ref="FQ163:GG163" si="4089">FQ164+FQ165</f>
        <v>0</v>
      </c>
      <c r="FR163" s="61">
        <f t="shared" ref="FR163" si="4090">FR164+FR165</f>
        <v>0</v>
      </c>
      <c r="FS163" s="197">
        <f t="shared" si="4089"/>
        <v>0</v>
      </c>
      <c r="FT163" s="61">
        <f t="shared" si="4089"/>
        <v>2340</v>
      </c>
      <c r="FU163" s="61">
        <f t="shared" ref="FU163:FV163" si="4091">FU164+FU165</f>
        <v>1172.8399999999999</v>
      </c>
      <c r="FV163" s="185">
        <f t="shared" si="4091"/>
        <v>1308.8399999999999</v>
      </c>
      <c r="FW163" s="86">
        <f t="shared" si="4089"/>
        <v>0</v>
      </c>
      <c r="FX163" s="61">
        <f t="shared" si="4089"/>
        <v>0</v>
      </c>
      <c r="FY163" s="61">
        <f t="shared" si="4089"/>
        <v>0</v>
      </c>
      <c r="FZ163" s="185">
        <f t="shared" ref="FZ163" si="4092">FZ164+FZ165</f>
        <v>0</v>
      </c>
      <c r="GA163" s="86">
        <f t="shared" si="4089"/>
        <v>0</v>
      </c>
      <c r="GB163" s="61">
        <f t="shared" si="4089"/>
        <v>0</v>
      </c>
      <c r="GC163" s="61">
        <f t="shared" si="4089"/>
        <v>105</v>
      </c>
      <c r="GD163" s="185">
        <f t="shared" ref="GD163" si="4093">GD164+GD165</f>
        <v>105</v>
      </c>
      <c r="GE163" s="86">
        <f t="shared" si="4089"/>
        <v>0</v>
      </c>
      <c r="GF163" s="61">
        <f t="shared" si="4089"/>
        <v>0</v>
      </c>
      <c r="GG163" s="61">
        <f t="shared" si="4089"/>
        <v>0</v>
      </c>
      <c r="GH163" s="185">
        <f t="shared" ref="GH163" si="4094">GH164+GH165</f>
        <v>0</v>
      </c>
      <c r="GI163" s="86">
        <f>GI164+GI165</f>
        <v>400</v>
      </c>
      <c r="GJ163" s="61">
        <f t="shared" ref="GJ163:GS163" si="4095">GJ164+GJ165</f>
        <v>0</v>
      </c>
      <c r="GK163" s="61">
        <f t="shared" si="4095"/>
        <v>3596.78</v>
      </c>
      <c r="GL163" s="185">
        <f t="shared" ref="GL163" si="4096">GL164+GL165</f>
        <v>3668.78</v>
      </c>
      <c r="GM163" s="86">
        <f t="shared" si="4095"/>
        <v>0</v>
      </c>
      <c r="GN163" s="61">
        <f t="shared" si="4095"/>
        <v>0</v>
      </c>
      <c r="GO163" s="61">
        <f t="shared" si="4095"/>
        <v>0</v>
      </c>
      <c r="GP163" s="61">
        <f t="shared" ref="GP163" si="4097">GP164+GP165</f>
        <v>0</v>
      </c>
      <c r="GQ163" s="86">
        <f t="shared" si="4095"/>
        <v>0</v>
      </c>
      <c r="GR163" s="61">
        <f t="shared" si="4095"/>
        <v>0</v>
      </c>
      <c r="GS163" s="61">
        <f t="shared" si="4095"/>
        <v>0</v>
      </c>
      <c r="GT163" s="61">
        <f t="shared" ref="GT163" si="4098">GT164+GT165</f>
        <v>0</v>
      </c>
      <c r="GU163" s="86">
        <f t="shared" ref="GU163" si="4099">GU164+GU165</f>
        <v>0</v>
      </c>
      <c r="GV163" s="61">
        <f t="shared" ref="GV163" si="4100">GV164+GV165</f>
        <v>0</v>
      </c>
      <c r="GW163" s="61">
        <f t="shared" ref="GW163" si="4101">GW164+GW165</f>
        <v>0</v>
      </c>
      <c r="GX163" s="61">
        <f t="shared" ref="GX163" si="4102">GX164+GX165</f>
        <v>0</v>
      </c>
      <c r="GY163" s="86">
        <f t="shared" ref="GY163" si="4103">GY164+GY165</f>
        <v>0</v>
      </c>
      <c r="GZ163" s="61">
        <f t="shared" ref="GZ163" si="4104">GZ164+GZ165</f>
        <v>0</v>
      </c>
      <c r="HA163" s="61">
        <f t="shared" ref="HA163:HB163" si="4105">HA164+HA165</f>
        <v>2.6</v>
      </c>
      <c r="HB163" s="61">
        <f t="shared" si="4105"/>
        <v>2.6</v>
      </c>
      <c r="HC163" s="86">
        <f t="shared" ref="HC163" si="4106">HC164+HC165</f>
        <v>0</v>
      </c>
      <c r="HD163" s="61">
        <f t="shared" ref="HD163" si="4107">HD164+HD165</f>
        <v>0</v>
      </c>
      <c r="HE163" s="61">
        <f t="shared" ref="HE163:HI163" si="4108">HE164+HE165</f>
        <v>0</v>
      </c>
      <c r="HF163" s="61">
        <f t="shared" ref="HF163" si="4109">HF164+HF165</f>
        <v>0</v>
      </c>
      <c r="HG163" s="86">
        <f t="shared" si="4108"/>
        <v>0</v>
      </c>
      <c r="HH163" s="61">
        <f t="shared" si="4108"/>
        <v>0</v>
      </c>
      <c r="HI163" s="61">
        <f t="shared" si="4108"/>
        <v>0</v>
      </c>
      <c r="HJ163" s="61">
        <f t="shared" ref="HJ163" si="4110">HJ164+HJ165</f>
        <v>0</v>
      </c>
      <c r="HK163" s="86">
        <f t="shared" ref="HK163" si="4111">HK164+HK165</f>
        <v>0</v>
      </c>
      <c r="HL163" s="61">
        <f t="shared" ref="HL163" si="4112">HL164+HL165</f>
        <v>0</v>
      </c>
      <c r="HM163" s="61">
        <f t="shared" ref="HM163" si="4113">HM164+HM165</f>
        <v>0</v>
      </c>
      <c r="HN163" s="61">
        <f t="shared" ref="HN163" si="4114">HN164+HN165</f>
        <v>0</v>
      </c>
      <c r="HO163" s="86">
        <f t="shared" ref="HO163" si="4115">HO164+HO165</f>
        <v>0</v>
      </c>
      <c r="HP163" s="61">
        <f t="shared" ref="HP163" si="4116">HP164+HP165</f>
        <v>0</v>
      </c>
      <c r="HQ163" s="61">
        <f t="shared" ref="HQ163:HR163" si="4117">HQ164+HQ165</f>
        <v>0</v>
      </c>
      <c r="HR163" s="61">
        <f t="shared" si="4117"/>
        <v>0</v>
      </c>
      <c r="HS163" s="86">
        <f t="shared" ref="HS163" si="4118">HS164+HS165</f>
        <v>100</v>
      </c>
      <c r="HT163" s="61">
        <f t="shared" ref="HT163" si="4119">HT164+HT165</f>
        <v>0</v>
      </c>
      <c r="HU163" s="61">
        <f t="shared" ref="HU163:HV163" si="4120">HU164+HU165</f>
        <v>1505.9</v>
      </c>
      <c r="HV163" s="61">
        <f t="shared" si="4120"/>
        <v>1505.9</v>
      </c>
      <c r="HW163" s="86">
        <f t="shared" ref="HW163" si="4121">HW164+HW165</f>
        <v>0</v>
      </c>
      <c r="HX163" s="61">
        <f t="shared" ref="HX163" si="4122">HX164+HX165</f>
        <v>0</v>
      </c>
      <c r="HY163" s="61">
        <f t="shared" ref="HY163:HZ163" si="4123">HY164+HY165</f>
        <v>0</v>
      </c>
      <c r="HZ163" s="61">
        <f t="shared" si="4123"/>
        <v>0</v>
      </c>
      <c r="IA163" s="86">
        <f t="shared" ref="IA163" si="4124">IA164+IA165</f>
        <v>0</v>
      </c>
      <c r="IB163" s="61">
        <f t="shared" ref="IB163" si="4125">IB164+IB165</f>
        <v>0</v>
      </c>
      <c r="IC163" s="61">
        <f t="shared" ref="IC163" si="4126">IC164+IC165</f>
        <v>0</v>
      </c>
      <c r="ID163" s="61">
        <f t="shared" ref="ID163" si="4127">ID164+ID165</f>
        <v>0</v>
      </c>
      <c r="IE163" s="307">
        <f t="shared" ref="IE163" si="4128">IE164+IE165</f>
        <v>600</v>
      </c>
      <c r="IF163" s="300">
        <f t="shared" ref="IF163" si="4129">IF164+IF165</f>
        <v>0</v>
      </c>
      <c r="IG163" s="300">
        <f t="shared" ref="IG163:IH163" si="4130">IG164+IG165</f>
        <v>189.6</v>
      </c>
      <c r="IH163" s="300">
        <f t="shared" si="4130"/>
        <v>189.6</v>
      </c>
      <c r="II163" s="86">
        <f>II164+II165</f>
        <v>0</v>
      </c>
      <c r="IJ163" s="61">
        <f t="shared" ref="IJ163" si="4131">IJ164+IJ165</f>
        <v>600</v>
      </c>
      <c r="IK163" s="61">
        <f t="shared" ref="IK163" si="4132">IK164+IK165</f>
        <v>576.55000000000007</v>
      </c>
      <c r="IL163" s="61">
        <f t="shared" ref="IL163" si="4133">IL164+IL165</f>
        <v>576.55000000000007</v>
      </c>
      <c r="IM163" s="86">
        <f>IM164+IM165</f>
        <v>250</v>
      </c>
      <c r="IN163" s="61">
        <f t="shared" ref="IN163" si="4134">IN164+IN165</f>
        <v>0</v>
      </c>
      <c r="IO163" s="61">
        <f t="shared" ref="IO163:IP163" si="4135">IO164+IO165</f>
        <v>621</v>
      </c>
      <c r="IP163" s="61">
        <f t="shared" si="4135"/>
        <v>621</v>
      </c>
      <c r="IQ163" s="86">
        <f t="shared" ref="IQ163" si="4136">IQ164+IQ165</f>
        <v>0</v>
      </c>
      <c r="IR163" s="61">
        <f t="shared" ref="IR163" si="4137">IR164+IR165</f>
        <v>0</v>
      </c>
      <c r="IS163" s="61">
        <f t="shared" ref="IS163:IT163" si="4138">IS164+IS165</f>
        <v>0</v>
      </c>
      <c r="IT163" s="61">
        <f t="shared" si="4138"/>
        <v>0</v>
      </c>
      <c r="IU163" s="307">
        <f t="shared" ref="IU163" si="4139">IU164+IU165</f>
        <v>0</v>
      </c>
      <c r="IV163" s="300">
        <f t="shared" ref="IV163" si="4140">IV164+IV165</f>
        <v>0</v>
      </c>
      <c r="IW163" s="300">
        <f t="shared" ref="IW163" si="4141">IW164+IW165</f>
        <v>0</v>
      </c>
      <c r="IX163" s="300">
        <f t="shared" ref="IX163" si="4142">IX164+IX165</f>
        <v>0</v>
      </c>
      <c r="IY163" s="86">
        <f t="shared" ref="IY163" si="4143">IY164+IY165</f>
        <v>0</v>
      </c>
      <c r="IZ163" s="61">
        <f t="shared" ref="IZ163" si="4144">IZ164+IZ165</f>
        <v>0</v>
      </c>
      <c r="JA163" s="61">
        <f t="shared" ref="JA163:JB163" si="4145">JA164+JA165</f>
        <v>400</v>
      </c>
      <c r="JB163" s="61">
        <f t="shared" si="4145"/>
        <v>400</v>
      </c>
      <c r="JC163" s="86">
        <f t="shared" ref="JC163" si="4146">JC164+JC165</f>
        <v>0</v>
      </c>
      <c r="JD163" s="61">
        <f t="shared" ref="JD163" si="4147">JD164+JD165</f>
        <v>0</v>
      </c>
      <c r="JE163" s="61">
        <f t="shared" ref="JE163:JY163" si="4148">JE164+JE165</f>
        <v>0</v>
      </c>
      <c r="JF163" s="61">
        <f t="shared" ref="JF163" si="4149">JF164+JF165</f>
        <v>0</v>
      </c>
      <c r="JG163" s="86">
        <f t="shared" si="4148"/>
        <v>0</v>
      </c>
      <c r="JH163" s="61">
        <f t="shared" si="4148"/>
        <v>0</v>
      </c>
      <c r="JI163" s="61">
        <f t="shared" si="4148"/>
        <v>144</v>
      </c>
      <c r="JJ163" s="61">
        <f t="shared" ref="JJ163" si="4150">JJ164+JJ165</f>
        <v>0</v>
      </c>
      <c r="JK163" s="86">
        <f t="shared" si="4148"/>
        <v>0</v>
      </c>
      <c r="JL163" s="61">
        <f t="shared" si="4148"/>
        <v>0</v>
      </c>
      <c r="JM163" s="61">
        <f t="shared" si="4148"/>
        <v>0</v>
      </c>
      <c r="JN163" s="61">
        <f t="shared" ref="JN163" si="4151">JN164+JN165</f>
        <v>0</v>
      </c>
      <c r="JO163" s="86">
        <f t="shared" si="4148"/>
        <v>0</v>
      </c>
      <c r="JP163" s="61">
        <f t="shared" si="4148"/>
        <v>0</v>
      </c>
      <c r="JQ163" s="61">
        <f t="shared" si="4148"/>
        <v>0</v>
      </c>
      <c r="JR163" s="61">
        <f t="shared" ref="JR163" si="4152">JR164+JR165</f>
        <v>0</v>
      </c>
      <c r="JS163" s="86">
        <f t="shared" si="4148"/>
        <v>0</v>
      </c>
      <c r="JT163" s="61">
        <f t="shared" si="4148"/>
        <v>0</v>
      </c>
      <c r="JU163" s="61">
        <f t="shared" si="4148"/>
        <v>0</v>
      </c>
      <c r="JV163" s="61">
        <f t="shared" ref="JV163" si="4153">JV164+JV165</f>
        <v>0</v>
      </c>
      <c r="JW163" s="61">
        <f t="shared" si="4148"/>
        <v>0</v>
      </c>
      <c r="JX163" s="61">
        <f t="shared" si="4148"/>
        <v>0</v>
      </c>
      <c r="JY163" s="61">
        <f t="shared" si="4148"/>
        <v>400</v>
      </c>
      <c r="JZ163" s="61">
        <f t="shared" ref="JZ163" si="4154">JZ164+JZ165</f>
        <v>400</v>
      </c>
      <c r="KA163" s="86">
        <f t="shared" ref="KA163:KW163" si="4155">KA164+KA165</f>
        <v>600</v>
      </c>
      <c r="KB163" s="61">
        <f t="shared" si="4155"/>
        <v>500</v>
      </c>
      <c r="KC163" s="61">
        <f t="shared" si="4155"/>
        <v>101.47</v>
      </c>
      <c r="KD163" s="185">
        <f t="shared" ref="KD163" si="4156">KD164+KD165</f>
        <v>101.47</v>
      </c>
      <c r="KE163" s="86">
        <f t="shared" si="4155"/>
        <v>7110</v>
      </c>
      <c r="KF163" s="61">
        <f t="shared" si="4155"/>
        <v>6031</v>
      </c>
      <c r="KG163" s="61">
        <f t="shared" si="4155"/>
        <v>5797.08</v>
      </c>
      <c r="KH163" s="185">
        <f t="shared" ref="KH163" si="4157">KH164+KH165</f>
        <v>6451.08</v>
      </c>
      <c r="KI163" s="86">
        <f t="shared" si="4155"/>
        <v>0</v>
      </c>
      <c r="KJ163" s="61">
        <f t="shared" si="4155"/>
        <v>0</v>
      </c>
      <c r="KK163" s="61">
        <f t="shared" si="4155"/>
        <v>0</v>
      </c>
      <c r="KL163" s="185">
        <f t="shared" ref="KL163" si="4158">KL164+KL165</f>
        <v>0</v>
      </c>
      <c r="KM163" s="86">
        <f t="shared" si="4155"/>
        <v>0</v>
      </c>
      <c r="KN163" s="61">
        <f t="shared" si="4155"/>
        <v>0</v>
      </c>
      <c r="KO163" s="61">
        <f t="shared" si="4155"/>
        <v>0</v>
      </c>
      <c r="KP163" s="185">
        <f t="shared" ref="KP163" si="4159">KP164+KP165</f>
        <v>0</v>
      </c>
      <c r="KQ163" s="86">
        <f t="shared" si="4155"/>
        <v>0</v>
      </c>
      <c r="KR163" s="61">
        <f t="shared" si="4155"/>
        <v>0</v>
      </c>
      <c r="KS163" s="61">
        <f t="shared" si="4155"/>
        <v>0</v>
      </c>
      <c r="KT163" s="185">
        <f t="shared" ref="KT163" si="4160">KT164+KT165</f>
        <v>0</v>
      </c>
      <c r="KU163" s="86">
        <f t="shared" si="4155"/>
        <v>0</v>
      </c>
      <c r="KV163" s="61">
        <f t="shared" si="4155"/>
        <v>0</v>
      </c>
      <c r="KW163" s="61">
        <f t="shared" si="4155"/>
        <v>0</v>
      </c>
      <c r="KX163" s="185">
        <f t="shared" ref="KX163" si="4161">KX164+KX165</f>
        <v>0</v>
      </c>
      <c r="KY163" s="86">
        <f t="shared" ref="KY163:LE163" si="4162">KY164+KY165</f>
        <v>0</v>
      </c>
      <c r="KZ163" s="61">
        <f t="shared" si="4162"/>
        <v>0</v>
      </c>
      <c r="LA163" s="61">
        <f t="shared" si="4162"/>
        <v>0</v>
      </c>
      <c r="LB163" s="185">
        <f t="shared" ref="LB163" si="4163">LB164+LB165</f>
        <v>0</v>
      </c>
      <c r="LC163" s="86">
        <f t="shared" si="4162"/>
        <v>0</v>
      </c>
      <c r="LD163" s="61">
        <f t="shared" si="4162"/>
        <v>0</v>
      </c>
      <c r="LE163" s="61">
        <f t="shared" si="4162"/>
        <v>0</v>
      </c>
      <c r="LF163" s="185">
        <f t="shared" ref="LF163" si="4164">LF164+LF165</f>
        <v>0</v>
      </c>
      <c r="LG163" s="86">
        <f t="shared" ref="LG163:NI163" si="4165">LG164+LG165</f>
        <v>1452</v>
      </c>
      <c r="LH163" s="61">
        <f t="shared" si="4165"/>
        <v>1452</v>
      </c>
      <c r="LI163" s="61">
        <f t="shared" si="4165"/>
        <v>513</v>
      </c>
      <c r="LJ163" s="185">
        <f t="shared" ref="LJ163" si="4166">LJ164+LJ165</f>
        <v>513</v>
      </c>
      <c r="LK163" s="86">
        <f t="shared" si="4165"/>
        <v>0</v>
      </c>
      <c r="LL163" s="61">
        <f t="shared" si="4165"/>
        <v>0</v>
      </c>
      <c r="LM163" s="61">
        <f t="shared" si="4165"/>
        <v>0</v>
      </c>
      <c r="LN163" s="185">
        <f t="shared" ref="LN163" si="4167">LN164+LN165</f>
        <v>0</v>
      </c>
      <c r="LO163" s="86">
        <f t="shared" si="4165"/>
        <v>0</v>
      </c>
      <c r="LP163" s="61">
        <f t="shared" si="4165"/>
        <v>0</v>
      </c>
      <c r="LQ163" s="61">
        <f t="shared" si="4165"/>
        <v>1084.95</v>
      </c>
      <c r="LR163" s="185">
        <f t="shared" ref="LR163" si="4168">LR164+LR165</f>
        <v>1084.95</v>
      </c>
      <c r="LS163" s="86">
        <f t="shared" si="4165"/>
        <v>0</v>
      </c>
      <c r="LT163" s="61">
        <f t="shared" si="4165"/>
        <v>0</v>
      </c>
      <c r="LU163" s="61">
        <f t="shared" si="4165"/>
        <v>0</v>
      </c>
      <c r="LV163" s="185">
        <f t="shared" ref="LV163" si="4169">LV164+LV165</f>
        <v>0</v>
      </c>
      <c r="LW163" s="86">
        <f t="shared" si="4165"/>
        <v>0</v>
      </c>
      <c r="LX163" s="61">
        <f t="shared" si="4165"/>
        <v>170</v>
      </c>
      <c r="LY163" s="61">
        <f t="shared" si="4165"/>
        <v>232.99</v>
      </c>
      <c r="LZ163" s="185">
        <f t="shared" ref="LZ163" si="4170">LZ164+LZ165</f>
        <v>292.99</v>
      </c>
      <c r="MA163" s="86">
        <f t="shared" si="4165"/>
        <v>0</v>
      </c>
      <c r="MB163" s="61">
        <f t="shared" si="4165"/>
        <v>0</v>
      </c>
      <c r="MC163" s="61">
        <f t="shared" si="4165"/>
        <v>0</v>
      </c>
      <c r="MD163" s="185">
        <f t="shared" ref="MD163" si="4171">MD164+MD165</f>
        <v>0</v>
      </c>
      <c r="ME163" s="86">
        <f t="shared" si="4165"/>
        <v>900</v>
      </c>
      <c r="MF163" s="61">
        <f t="shared" si="4165"/>
        <v>900</v>
      </c>
      <c r="MG163" s="61">
        <f t="shared" si="4165"/>
        <v>252.6</v>
      </c>
      <c r="MH163" s="185">
        <f t="shared" ref="MH163" si="4172">MH164+MH165</f>
        <v>252.6</v>
      </c>
      <c r="MI163" s="86">
        <f t="shared" si="4165"/>
        <v>0</v>
      </c>
      <c r="MJ163" s="61">
        <f t="shared" si="4165"/>
        <v>0</v>
      </c>
      <c r="MK163" s="61">
        <f t="shared" si="4165"/>
        <v>0</v>
      </c>
      <c r="ML163" s="185">
        <f t="shared" ref="ML163" si="4173">ML164+ML165</f>
        <v>0</v>
      </c>
      <c r="MM163" s="86">
        <f t="shared" si="4165"/>
        <v>0</v>
      </c>
      <c r="MN163" s="61">
        <f t="shared" si="4165"/>
        <v>0</v>
      </c>
      <c r="MO163" s="61">
        <f t="shared" si="4165"/>
        <v>18.399999999999999</v>
      </c>
      <c r="MP163" s="185">
        <f t="shared" ref="MP163" si="4174">MP164+MP165</f>
        <v>18.399999999999999</v>
      </c>
      <c r="MQ163" s="86">
        <f t="shared" si="4165"/>
        <v>0</v>
      </c>
      <c r="MR163" s="61">
        <f t="shared" si="4165"/>
        <v>0</v>
      </c>
      <c r="MS163" s="61">
        <f t="shared" si="4165"/>
        <v>0</v>
      </c>
      <c r="MT163" s="185">
        <f t="shared" ref="MT163" si="4175">MT164+MT165</f>
        <v>0</v>
      </c>
      <c r="MU163" s="86">
        <f t="shared" si="4165"/>
        <v>0</v>
      </c>
      <c r="MV163" s="61">
        <f t="shared" si="4165"/>
        <v>0</v>
      </c>
      <c r="MW163" s="61">
        <f t="shared" si="4165"/>
        <v>0</v>
      </c>
      <c r="MX163" s="185">
        <f t="shared" ref="MX163" si="4176">MX164+MX165</f>
        <v>0</v>
      </c>
      <c r="MY163" s="86">
        <f t="shared" si="4165"/>
        <v>0</v>
      </c>
      <c r="MZ163" s="61">
        <f t="shared" si="4165"/>
        <v>0</v>
      </c>
      <c r="NA163" s="61">
        <f t="shared" si="4165"/>
        <v>0</v>
      </c>
      <c r="NB163" s="185">
        <f t="shared" ref="NB163" si="4177">NB164+NB165</f>
        <v>0</v>
      </c>
      <c r="NC163" s="86">
        <f t="shared" si="4165"/>
        <v>2700</v>
      </c>
      <c r="ND163" s="61">
        <f t="shared" si="4165"/>
        <v>2700</v>
      </c>
      <c r="NE163" s="61">
        <f t="shared" si="4165"/>
        <v>4250.76</v>
      </c>
      <c r="NF163" s="185">
        <f t="shared" ref="NF163" si="4178">NF164+NF165</f>
        <v>4250.76</v>
      </c>
      <c r="NG163" s="86">
        <f t="shared" si="4165"/>
        <v>0</v>
      </c>
      <c r="NH163" s="61">
        <f t="shared" si="4165"/>
        <v>1830</v>
      </c>
      <c r="NI163" s="61">
        <f t="shared" si="4165"/>
        <v>408</v>
      </c>
      <c r="NJ163" s="185">
        <f t="shared" ref="NJ163" si="4179">NJ164+NJ165</f>
        <v>408</v>
      </c>
      <c r="NK163" s="86">
        <f t="shared" ref="NK163:PP163" si="4180">NK164+NK165</f>
        <v>0</v>
      </c>
      <c r="NL163" s="61">
        <f t="shared" si="4180"/>
        <v>0</v>
      </c>
      <c r="NM163" s="61">
        <f t="shared" si="4180"/>
        <v>0</v>
      </c>
      <c r="NN163" s="185">
        <f t="shared" ref="NN163" si="4181">NN164+NN165</f>
        <v>0</v>
      </c>
      <c r="NO163" s="86">
        <f t="shared" ref="NO163:NU163" si="4182">NO164+NO165</f>
        <v>0</v>
      </c>
      <c r="NP163" s="61">
        <f t="shared" si="4182"/>
        <v>0</v>
      </c>
      <c r="NQ163" s="61">
        <f t="shared" si="4182"/>
        <v>0</v>
      </c>
      <c r="NR163" s="185">
        <f t="shared" ref="NR163" si="4183">NR164+NR165</f>
        <v>0</v>
      </c>
      <c r="NS163" s="86">
        <f t="shared" si="4182"/>
        <v>0</v>
      </c>
      <c r="NT163" s="61">
        <f t="shared" si="4182"/>
        <v>0</v>
      </c>
      <c r="NU163" s="61">
        <f t="shared" si="4182"/>
        <v>0</v>
      </c>
      <c r="NV163" s="185">
        <f t="shared" ref="NV163" si="4184">NV164+NV165</f>
        <v>0</v>
      </c>
      <c r="NW163" s="86">
        <f t="shared" si="4180"/>
        <v>0</v>
      </c>
      <c r="NX163" s="61">
        <f t="shared" si="4180"/>
        <v>0</v>
      </c>
      <c r="NY163" s="61">
        <f t="shared" si="4180"/>
        <v>0</v>
      </c>
      <c r="NZ163" s="185">
        <f t="shared" ref="NZ163" si="4185">NZ164+NZ165</f>
        <v>0</v>
      </c>
      <c r="OA163" s="86">
        <f t="shared" ref="OA163:PM163" si="4186">OA164+OA165</f>
        <v>0</v>
      </c>
      <c r="OB163" s="61">
        <f t="shared" si="4186"/>
        <v>0</v>
      </c>
      <c r="OC163" s="61">
        <f t="shared" si="4186"/>
        <v>0</v>
      </c>
      <c r="OD163" s="61">
        <f t="shared" ref="OD163" si="4187">OD164+OD165</f>
        <v>0</v>
      </c>
      <c r="OE163" s="86">
        <f t="shared" si="4186"/>
        <v>0</v>
      </c>
      <c r="OF163" s="61">
        <f t="shared" si="4186"/>
        <v>0</v>
      </c>
      <c r="OG163" s="61">
        <f t="shared" si="4186"/>
        <v>0</v>
      </c>
      <c r="OH163" s="61">
        <f t="shared" ref="OH163" si="4188">OH164+OH165</f>
        <v>0</v>
      </c>
      <c r="OI163" s="86">
        <f t="shared" si="4186"/>
        <v>0</v>
      </c>
      <c r="OJ163" s="61">
        <f t="shared" si="4186"/>
        <v>0</v>
      </c>
      <c r="OK163" s="61">
        <f t="shared" si="4186"/>
        <v>0</v>
      </c>
      <c r="OL163" s="61">
        <f t="shared" ref="OL163" si="4189">OL164+OL165</f>
        <v>0</v>
      </c>
      <c r="OM163" s="86">
        <f t="shared" si="4186"/>
        <v>0</v>
      </c>
      <c r="ON163" s="61">
        <f t="shared" si="4186"/>
        <v>0</v>
      </c>
      <c r="OO163" s="61">
        <f t="shared" si="4186"/>
        <v>0</v>
      </c>
      <c r="OP163" s="61">
        <f t="shared" ref="OP163" si="4190">OP164+OP165</f>
        <v>0</v>
      </c>
      <c r="OQ163" s="197">
        <f t="shared" si="4186"/>
        <v>0</v>
      </c>
      <c r="OR163" s="61">
        <f t="shared" si="4186"/>
        <v>0</v>
      </c>
      <c r="OS163" s="61">
        <f t="shared" si="4186"/>
        <v>0</v>
      </c>
      <c r="OT163" s="61">
        <f t="shared" ref="OT163" si="4191">OT164+OT165</f>
        <v>0</v>
      </c>
      <c r="OU163" s="86">
        <f t="shared" si="4186"/>
        <v>0</v>
      </c>
      <c r="OV163" s="61">
        <f t="shared" si="4186"/>
        <v>0</v>
      </c>
      <c r="OW163" s="61">
        <f t="shared" si="4186"/>
        <v>0</v>
      </c>
      <c r="OX163" s="61">
        <f t="shared" ref="OX163" si="4192">OX164+OX165</f>
        <v>0</v>
      </c>
      <c r="OY163" s="197">
        <f t="shared" si="4186"/>
        <v>0</v>
      </c>
      <c r="OZ163" s="61">
        <f t="shared" si="4186"/>
        <v>0</v>
      </c>
      <c r="PA163" s="61">
        <f t="shared" si="4186"/>
        <v>0</v>
      </c>
      <c r="PB163" s="61">
        <f t="shared" ref="PB163" si="4193">PB164+PB165</f>
        <v>0</v>
      </c>
      <c r="PC163" s="86">
        <f t="shared" si="4186"/>
        <v>0</v>
      </c>
      <c r="PD163" s="61">
        <f t="shared" si="4186"/>
        <v>0</v>
      </c>
      <c r="PE163" s="61">
        <f t="shared" si="4186"/>
        <v>0</v>
      </c>
      <c r="PF163" s="61">
        <f t="shared" ref="PF163" si="4194">PF164+PF165</f>
        <v>0</v>
      </c>
      <c r="PG163" s="197">
        <f t="shared" si="4186"/>
        <v>0</v>
      </c>
      <c r="PH163" s="61">
        <f t="shared" si="4186"/>
        <v>0</v>
      </c>
      <c r="PI163" s="61">
        <f t="shared" si="4186"/>
        <v>0</v>
      </c>
      <c r="PJ163" s="61">
        <f t="shared" ref="PJ163" si="4195">PJ164+PJ165</f>
        <v>0</v>
      </c>
      <c r="PK163" s="86">
        <f t="shared" si="4186"/>
        <v>0</v>
      </c>
      <c r="PL163" s="61">
        <f t="shared" si="4186"/>
        <v>0</v>
      </c>
      <c r="PM163" s="61">
        <f t="shared" si="4186"/>
        <v>0</v>
      </c>
      <c r="PN163" s="61">
        <f t="shared" ref="PN163" si="4196">PN164+PN165</f>
        <v>0</v>
      </c>
      <c r="PO163" s="197">
        <f t="shared" si="4180"/>
        <v>0</v>
      </c>
      <c r="PP163" s="61">
        <f t="shared" si="4180"/>
        <v>0</v>
      </c>
      <c r="PQ163" s="61">
        <f t="shared" ref="PQ163:PY163" si="4197">PQ164+PQ165</f>
        <v>0</v>
      </c>
      <c r="PR163" s="61">
        <f t="shared" ref="PR163" si="4198">PR164+PR165</f>
        <v>0</v>
      </c>
      <c r="PS163" s="86">
        <f>PS164+PS165</f>
        <v>0</v>
      </c>
      <c r="PT163" s="61">
        <f>PT164+PT165</f>
        <v>0</v>
      </c>
      <c r="PU163" s="61">
        <f>PU164+PU165</f>
        <v>0</v>
      </c>
      <c r="PV163" s="61">
        <f>PV164+PV165</f>
        <v>0</v>
      </c>
      <c r="PW163" s="197">
        <f t="shared" si="4197"/>
        <v>0</v>
      </c>
      <c r="PX163" s="61">
        <f t="shared" si="4197"/>
        <v>0</v>
      </c>
      <c r="PY163" s="61">
        <f t="shared" si="4197"/>
        <v>0</v>
      </c>
      <c r="PZ163" s="61">
        <f t="shared" ref="PZ163" si="4199">PZ164+PZ165</f>
        <v>0</v>
      </c>
      <c r="QA163" s="86">
        <f t="shared" ref="QA163:RP163" si="4200">QA164+QA165</f>
        <v>0</v>
      </c>
      <c r="QB163" s="61">
        <f t="shared" si="4200"/>
        <v>0</v>
      </c>
      <c r="QC163" s="61">
        <f t="shared" si="4200"/>
        <v>0</v>
      </c>
      <c r="QD163" s="61">
        <f t="shared" ref="QD163" si="4201">QD164+QD165</f>
        <v>0</v>
      </c>
      <c r="QE163" s="197">
        <f t="shared" si="4200"/>
        <v>0</v>
      </c>
      <c r="QF163" s="61">
        <f t="shared" si="4200"/>
        <v>0</v>
      </c>
      <c r="QG163" s="61">
        <f t="shared" si="4200"/>
        <v>0</v>
      </c>
      <c r="QH163" s="61">
        <f t="shared" ref="QH163" si="4202">QH164+QH165</f>
        <v>0</v>
      </c>
      <c r="QI163" s="86">
        <f t="shared" si="4200"/>
        <v>0</v>
      </c>
      <c r="QJ163" s="61">
        <f t="shared" si="4200"/>
        <v>0</v>
      </c>
      <c r="QK163" s="61">
        <f t="shared" si="4200"/>
        <v>0</v>
      </c>
      <c r="QL163" s="61">
        <f t="shared" ref="QL163" si="4203">QL164+QL165</f>
        <v>0</v>
      </c>
      <c r="QM163" s="197">
        <f t="shared" si="4200"/>
        <v>0</v>
      </c>
      <c r="QN163" s="61">
        <f t="shared" si="4200"/>
        <v>0</v>
      </c>
      <c r="QO163" s="61">
        <f t="shared" si="4200"/>
        <v>0</v>
      </c>
      <c r="QP163" s="61">
        <f t="shared" ref="QP163" si="4204">QP164+QP165</f>
        <v>0</v>
      </c>
      <c r="QQ163" s="197">
        <f t="shared" si="4200"/>
        <v>0</v>
      </c>
      <c r="QR163" s="61">
        <f t="shared" si="4200"/>
        <v>0</v>
      </c>
      <c r="QS163" s="61">
        <f t="shared" si="4200"/>
        <v>0</v>
      </c>
      <c r="QT163" s="61">
        <f t="shared" ref="QT163" si="4205">QT164+QT165</f>
        <v>0</v>
      </c>
      <c r="QU163" s="197">
        <f t="shared" si="4200"/>
        <v>0</v>
      </c>
      <c r="QV163" s="61">
        <f t="shared" si="4200"/>
        <v>0</v>
      </c>
      <c r="QW163" s="61">
        <f t="shared" si="4200"/>
        <v>0</v>
      </c>
      <c r="QX163" s="61">
        <f t="shared" ref="QX163" si="4206">QX164+QX165</f>
        <v>0</v>
      </c>
      <c r="QY163" s="197">
        <f t="shared" si="4200"/>
        <v>0</v>
      </c>
      <c r="QZ163" s="61">
        <f t="shared" si="4200"/>
        <v>200</v>
      </c>
      <c r="RA163" s="61">
        <f t="shared" si="4200"/>
        <v>0</v>
      </c>
      <c r="RB163" s="61">
        <f t="shared" ref="RB163" si="4207">RB164+RB165</f>
        <v>0</v>
      </c>
      <c r="RC163" s="86">
        <f t="shared" si="4200"/>
        <v>0</v>
      </c>
      <c r="RD163" s="61">
        <f t="shared" si="4200"/>
        <v>0</v>
      </c>
      <c r="RE163" s="61">
        <f t="shared" si="4200"/>
        <v>0</v>
      </c>
      <c r="RF163" s="61">
        <f t="shared" ref="RF163" si="4208">RF164+RF165</f>
        <v>0</v>
      </c>
      <c r="RG163" s="197">
        <f t="shared" si="4200"/>
        <v>0</v>
      </c>
      <c r="RH163" s="61">
        <f t="shared" si="4200"/>
        <v>0</v>
      </c>
      <c r="RI163" s="61">
        <f t="shared" si="4200"/>
        <v>0</v>
      </c>
      <c r="RJ163" s="61">
        <f t="shared" ref="RJ163" si="4209">RJ164+RJ165</f>
        <v>0</v>
      </c>
      <c r="RK163" s="86">
        <f t="shared" si="4200"/>
        <v>0</v>
      </c>
      <c r="RL163" s="61">
        <f t="shared" si="4200"/>
        <v>0</v>
      </c>
      <c r="RM163" s="61">
        <f t="shared" si="4200"/>
        <v>0</v>
      </c>
      <c r="RN163" s="61">
        <f t="shared" ref="RN163" si="4210">RN164+RN165</f>
        <v>0</v>
      </c>
      <c r="RO163" s="360">
        <f t="shared" si="4200"/>
        <v>0</v>
      </c>
      <c r="RP163" s="300">
        <f t="shared" si="4200"/>
        <v>0</v>
      </c>
      <c r="RQ163" s="300">
        <f t="shared" ref="RQ163:TG163" si="4211">RQ164+RQ165</f>
        <v>0</v>
      </c>
      <c r="RR163" s="300">
        <f t="shared" ref="RR163" si="4212">RR164+RR165</f>
        <v>0</v>
      </c>
      <c r="RS163" s="360">
        <f t="shared" si="4211"/>
        <v>0</v>
      </c>
      <c r="RT163" s="300">
        <f t="shared" si="4211"/>
        <v>0</v>
      </c>
      <c r="RU163" s="300">
        <f t="shared" si="4211"/>
        <v>0</v>
      </c>
      <c r="RV163" s="300">
        <f t="shared" ref="RV163" si="4213">RV164+RV165</f>
        <v>0</v>
      </c>
      <c r="RW163" s="61">
        <f t="shared" si="4211"/>
        <v>0</v>
      </c>
      <c r="RX163" s="61">
        <f t="shared" si="4211"/>
        <v>0</v>
      </c>
      <c r="RY163" s="61">
        <f t="shared" si="4211"/>
        <v>0</v>
      </c>
      <c r="RZ163" s="61">
        <f t="shared" ref="RZ163" si="4214">RZ164+RZ165</f>
        <v>0</v>
      </c>
      <c r="SA163" s="86">
        <f t="shared" si="4211"/>
        <v>0</v>
      </c>
      <c r="SB163" s="61">
        <f t="shared" si="4211"/>
        <v>0</v>
      </c>
      <c r="SC163" s="61">
        <f t="shared" si="4211"/>
        <v>0</v>
      </c>
      <c r="SD163" s="61">
        <f t="shared" ref="SD163" si="4215">SD164+SD165</f>
        <v>0</v>
      </c>
      <c r="SE163" s="197">
        <f t="shared" si="4211"/>
        <v>0</v>
      </c>
      <c r="SF163" s="61">
        <f t="shared" si="4211"/>
        <v>0</v>
      </c>
      <c r="SG163" s="61">
        <f t="shared" si="4211"/>
        <v>0</v>
      </c>
      <c r="SH163" s="61">
        <f t="shared" ref="SH163" si="4216">SH164+SH165</f>
        <v>0</v>
      </c>
      <c r="SI163" s="197">
        <f t="shared" si="4211"/>
        <v>10500</v>
      </c>
      <c r="SJ163" s="61">
        <f t="shared" si="4211"/>
        <v>14915.42</v>
      </c>
      <c r="SK163" s="61">
        <f t="shared" si="4211"/>
        <v>4800</v>
      </c>
      <c r="SL163" s="61">
        <f t="shared" ref="SL163" si="4217">SL164+SL165</f>
        <v>4800</v>
      </c>
      <c r="SM163" s="197">
        <f t="shared" si="4211"/>
        <v>0</v>
      </c>
      <c r="SN163" s="61">
        <f t="shared" si="4211"/>
        <v>0</v>
      </c>
      <c r="SO163" s="61">
        <f t="shared" si="4211"/>
        <v>0</v>
      </c>
      <c r="SP163" s="61">
        <f t="shared" ref="SP163" si="4218">SP164+SP165</f>
        <v>0</v>
      </c>
      <c r="SQ163" s="197">
        <f t="shared" si="4211"/>
        <v>0</v>
      </c>
      <c r="SR163" s="61">
        <f t="shared" si="4211"/>
        <v>0</v>
      </c>
      <c r="SS163" s="61">
        <f t="shared" si="4211"/>
        <v>0</v>
      </c>
      <c r="ST163" s="61">
        <f t="shared" ref="ST163" si="4219">ST164+ST165</f>
        <v>0</v>
      </c>
      <c r="SU163" s="197">
        <f t="shared" si="4211"/>
        <v>0</v>
      </c>
      <c r="SV163" s="61">
        <f t="shared" si="4211"/>
        <v>0</v>
      </c>
      <c r="SW163" s="61">
        <f t="shared" si="4211"/>
        <v>0</v>
      </c>
      <c r="SX163" s="61">
        <f t="shared" ref="SX163" si="4220">SX164+SX165</f>
        <v>0</v>
      </c>
      <c r="SY163" s="197">
        <f t="shared" si="4211"/>
        <v>0</v>
      </c>
      <c r="SZ163" s="61">
        <f t="shared" si="4211"/>
        <v>2550</v>
      </c>
      <c r="TA163" s="61">
        <f t="shared" si="4211"/>
        <v>0</v>
      </c>
      <c r="TB163" s="197">
        <f t="shared" ref="TB163" si="4221">TB164+TB165</f>
        <v>0</v>
      </c>
      <c r="TC163" s="197">
        <f t="shared" si="4211"/>
        <v>0</v>
      </c>
      <c r="TD163" s="61">
        <f t="shared" si="4211"/>
        <v>0</v>
      </c>
      <c r="TE163" s="61">
        <f t="shared" si="4211"/>
        <v>0</v>
      </c>
      <c r="TF163" s="61">
        <f t="shared" ref="TF163" si="4222">TF164+TF165</f>
        <v>0</v>
      </c>
      <c r="TG163" s="197">
        <f t="shared" si="4211"/>
        <v>0</v>
      </c>
      <c r="TH163" s="61">
        <f t="shared" ref="TH163:TI163" si="4223">TH164+TH165</f>
        <v>0</v>
      </c>
      <c r="TI163" s="61">
        <f t="shared" si="4223"/>
        <v>0</v>
      </c>
      <c r="TJ163" s="87">
        <f t="shared" ref="TJ163:TM163" si="4224">TJ164+TJ165</f>
        <v>0</v>
      </c>
      <c r="TK163" s="197">
        <f t="shared" si="4224"/>
        <v>0</v>
      </c>
      <c r="TL163" s="61">
        <f t="shared" si="4224"/>
        <v>0</v>
      </c>
      <c r="TM163" s="61">
        <f t="shared" si="4224"/>
        <v>0</v>
      </c>
      <c r="TN163" s="87">
        <f t="shared" ref="TN163:TR163" si="4225">TN164+TN165</f>
        <v>0</v>
      </c>
      <c r="TO163" s="197">
        <f t="shared" si="4225"/>
        <v>0</v>
      </c>
      <c r="TP163" s="61">
        <f t="shared" si="4225"/>
        <v>0</v>
      </c>
      <c r="TQ163" s="61">
        <f t="shared" si="4225"/>
        <v>0</v>
      </c>
      <c r="TR163" s="87">
        <f t="shared" si="4225"/>
        <v>0</v>
      </c>
      <c r="TS163" s="278"/>
      <c r="TT163" s="278"/>
      <c r="TU163" s="278"/>
      <c r="TV163" s="278"/>
      <c r="TW163" s="278"/>
      <c r="TX163" s="278"/>
      <c r="TY163" s="278"/>
    </row>
    <row r="164" spans="1:546" outlineLevel="1" x14ac:dyDescent="0.2">
      <c r="A164" s="101" t="s">
        <v>545</v>
      </c>
      <c r="B164" s="102" t="s">
        <v>546</v>
      </c>
      <c r="C164" s="186">
        <f t="shared" ref="C164:C165" si="4226">G164+K164+O164+S164+W164+AA164+AE164+AI164+AM164+AQ164+AU164+AY164+BC164+BG164+BK164+BO164+BS164+BW164+CA164+CE164+CI164+CM164+CQ164+CU164+CY164+DC164+DG164+DK164+DO164+DS164+DW164+EA164+EE164+EI164+EM164+EQ164+EU164+EY164+FC164+FG164+FK164+FO164+FS164+FW164+GA164+GE164+GI164+GM164+GQ164+GU164+GY164+HC164+HG164+HK164+HO164+HS164+HW164+IA164+IE164+II164+IM164+IQ164+IU164+IY164+JC164+JG164+JK164+JO164+JS164+JW164+KA164+KE164+KI164+KM164+KQ164+KU164+KY164+LC164+LG164+LK164+LO164+LS164+LW164+MA164+ME164+MI164+MM164+MQ164+MU164+MY164+NC164+NG164+NK164+NO164+NS164+NW164+OA164+OE164+OI164+OM164+OQ164+OU164+OY164+PC164+PG164+PK164+PO164+PS164+PW164+QA164+QE164+QI164+QM164+QQ164+QU164+QY164+RC164+RG164+RK164+RO164+RS164+RW164+SA164+SE164+SI164+SM164+SQ164+SU164+SY164+TC164+TG164+TK164+TO164</f>
        <v>1000</v>
      </c>
      <c r="D164" s="186">
        <f t="shared" ref="D164:D165" si="4227">H164+L164+P164+T164+X164+AB164+AF164+AJ164+AN164+AR164+AV164+AZ164+BD164+BH164+BL164+BP164+BT164+BX164+CB164+CF164+CJ164+CN164+CR164+CV164+CZ164+DD164+DH164+DL164+DP164+DT164+DX164+EB164+EF164+EJ164+EN164+ER164+EV164+EZ164+FD164+FH164+FL164+FP164+FT164+FX164+GB164+GF164+GJ164+GN164+GR164+GV164+GZ164+HD164+HH164+HL164+HP164+HT164+HX164+IB164+IF164+IJ164+IN164+IR164+IV164+IZ164+JD164+JH164+JL164+JP164+JT164+JX164+KB164+KF164+KJ164+KN164+KR164+KV164+KZ164+LD164+LH164+LL164+LP164+LT164+LX164+MB164+MF164+MJ164+MN164+MR164+MV164+MZ164+ND164+NH164+NL164+NP164+NT164+NX164+OB164+OF164+OJ164+ON164+OR164+OV164+OZ164+PD164+PH164+PL164+PP164+PT164+PX164+QB164+QF164+QJ164+QN164+QR164+QV164+QZ164+RD164+RH164+RL164+RP164+RT164+RX164+SB164+SF164+SJ164+SN164+SR164+SV164+SZ164+TD164+TH164+TL164+TP164</f>
        <v>600</v>
      </c>
      <c r="E164" s="186">
        <f t="shared" ref="E164:E165" si="4228">I164+M164+Q164+U164+Y164+AC164+AG164+AK164+AO164+AS164+AW164+BA164+BE164+BI164+BM164+BQ164+BU164+BY164+CC164+CG164+CK164+CO164+CS164+CW164+DA164+DE164+DI164+DM164+DQ164+DU164+DY164+EC164+EG164+EK164+EO164+ES164+EW164+FA164+FE164+FI164+FM164+FQ164+FU164+FY164+GC164+GG164+GK164+GO164+GS164+GW164+HA164+HE164+HI164+HM164+HQ164+HU164+HY164+IC164+IG164+IK164+IO164+IS164+IW164+JA164+JE164+JI164+JM164+JQ164+JU164+JY164+KC164+KG164+KK164+KO164+KS164+KW164+LA164+LE164+LI164+LM164+LQ164+LU164+LY164+MC164+MG164+MK164+MO164+MS164+MW164+NA164+NE164+NI164+NM164+NQ164+NU164+NY164+OC164+OG164+OK164+OO164+OS164+OW164+PA164+PE164+PI164+PM164+PQ164+PU164+PY164+QC164+QG164+QK164+QO164+QS164+QW164+RA164+RE164+RI164+RM164+RQ164+RU164+RY164+SC164+SG164+SK164+SO164+SS164+SW164+TA164+TE164+TI164+TM164+TQ164</f>
        <v>9388.7100000000028</v>
      </c>
      <c r="F164" s="186">
        <f t="shared" ref="F164:F165" si="4229">J164+N164+R164+V164+Z164+AD164+AH164+AL164+AP164+AT164+AX164+BB164+BF164+BJ164+BN164+BR164+BV164+BZ164+CD164+CH164+CL164+CP164+CT164+CX164+DB164+DF164+DJ164+DN164+DR164+DV164+DZ164+ED164+EH164+EL164+EP164+ET164+EX164+FB164+FF164+FJ164+FN164+FR164+FV164+FZ164+GD164+GH164+GL164+GP164+GT164+GX164+HB164+HF164+HJ164+HN164+HR164+HV164+HZ164+ID164+IH164+IL164+IP164+IT164+IX164+JB164+JF164+JJ164+JN164+JR164+JV164+JZ164+KD164+KH164+KL164+KP164+KT164+KX164+LB164+LF164+LJ164+LN164+LR164+LV164+LZ164+MD164+MH164+ML164+MP164+MT164+MX164+NB164+NF164+NJ164+NN164+NR164+NV164+NZ164+OD164+OH164+OL164+OP164+OT164+OX164+PB164+PF164+PJ164+PN164+PR164+PV164+PZ164+QD164+QH164+QL164+QP164+QT164+QX164+RB164+RF164+RJ164+RN164+RR164+RV164+RZ164+SD164+SH164+SL164+SP164+ST164+SX164+TB164+TF164+TJ164+TN164+TR164</f>
        <v>9596.7100000000028</v>
      </c>
      <c r="G164" s="88"/>
      <c r="H164" s="63"/>
      <c r="I164" s="63"/>
      <c r="J164" s="63"/>
      <c r="K164" s="88"/>
      <c r="L164" s="63"/>
      <c r="M164" s="63"/>
      <c r="N164" s="63"/>
      <c r="O164" s="88"/>
      <c r="P164" s="63"/>
      <c r="Q164" s="63"/>
      <c r="R164" s="63"/>
      <c r="S164" s="88"/>
      <c r="T164" s="63"/>
      <c r="U164" s="63"/>
      <c r="V164" s="63"/>
      <c r="W164" s="88"/>
      <c r="X164" s="63"/>
      <c r="Y164" s="63"/>
      <c r="Z164" s="63"/>
      <c r="AA164" s="88"/>
      <c r="AB164" s="63"/>
      <c r="AC164" s="63"/>
      <c r="AD164" s="63"/>
      <c r="AE164" s="88"/>
      <c r="AF164" s="63"/>
      <c r="AG164" s="63"/>
      <c r="AH164" s="63"/>
      <c r="AI164" s="88"/>
      <c r="AJ164" s="63"/>
      <c r="AK164" s="63"/>
      <c r="AL164" s="63"/>
      <c r="AM164" s="88"/>
      <c r="AN164" s="63"/>
      <c r="AO164" s="63"/>
      <c r="AP164" s="63"/>
      <c r="AQ164" s="88"/>
      <c r="AR164" s="63"/>
      <c r="AS164" s="63"/>
      <c r="AT164" s="63"/>
      <c r="AU164" s="88"/>
      <c r="AV164" s="63"/>
      <c r="AW164" s="63"/>
      <c r="AX164" s="63"/>
      <c r="AY164" s="88"/>
      <c r="AZ164" s="63"/>
      <c r="BA164" s="63"/>
      <c r="BB164" s="63"/>
      <c r="BC164" s="88"/>
      <c r="BD164" s="63"/>
      <c r="BE164" s="63"/>
      <c r="BF164" s="63"/>
      <c r="BG164" s="88"/>
      <c r="BH164" s="63"/>
      <c r="BI164" s="63"/>
      <c r="BJ164" s="63"/>
      <c r="BK164" s="88"/>
      <c r="BL164" s="63"/>
      <c r="BM164" s="63"/>
      <c r="BN164" s="63"/>
      <c r="BO164" s="88"/>
      <c r="BP164" s="63"/>
      <c r="BQ164" s="63"/>
      <c r="BR164" s="63"/>
      <c r="BS164" s="88"/>
      <c r="BT164" s="63"/>
      <c r="BU164" s="63"/>
      <c r="BV164" s="63"/>
      <c r="BW164" s="88"/>
      <c r="BX164" s="63"/>
      <c r="BY164" s="63"/>
      <c r="BZ164" s="63"/>
      <c r="CA164" s="88"/>
      <c r="CB164" s="63"/>
      <c r="CC164" s="63"/>
      <c r="CD164" s="63"/>
      <c r="CE164" s="88"/>
      <c r="CF164" s="63"/>
      <c r="CG164" s="63"/>
      <c r="CH164" s="63"/>
      <c r="CI164" s="88"/>
      <c r="CJ164" s="63"/>
      <c r="CK164" s="63"/>
      <c r="CL164" s="63"/>
      <c r="CM164" s="88"/>
      <c r="CN164" s="63"/>
      <c r="CO164" s="63">
        <v>720</v>
      </c>
      <c r="CP164" s="63">
        <v>720</v>
      </c>
      <c r="CQ164" s="88"/>
      <c r="CR164" s="63"/>
      <c r="CS164" s="63">
        <v>54</v>
      </c>
      <c r="CT164" s="63">
        <v>54</v>
      </c>
      <c r="CU164" s="88"/>
      <c r="CV164" s="63"/>
      <c r="CW164" s="63"/>
      <c r="CX164" s="63"/>
      <c r="CY164" s="88"/>
      <c r="CZ164" s="63"/>
      <c r="DA164" s="63"/>
      <c r="DB164" s="63"/>
      <c r="DC164" s="88"/>
      <c r="DD164" s="63"/>
      <c r="DE164" s="63"/>
      <c r="DF164" s="63"/>
      <c r="DG164" s="88"/>
      <c r="DH164" s="63"/>
      <c r="DI164" s="63"/>
      <c r="DJ164" s="63"/>
      <c r="DK164" s="88"/>
      <c r="DL164" s="63"/>
      <c r="DM164" s="63"/>
      <c r="DN164" s="63"/>
      <c r="DO164" s="88"/>
      <c r="DP164" s="63"/>
      <c r="DQ164" s="63"/>
      <c r="DR164" s="63"/>
      <c r="DS164" s="88"/>
      <c r="DT164" s="63"/>
      <c r="DU164" s="63"/>
      <c r="DV164" s="63"/>
      <c r="DW164" s="88"/>
      <c r="DX164" s="63"/>
      <c r="DY164" s="63"/>
      <c r="DZ164" s="63"/>
      <c r="EA164" s="88"/>
      <c r="EB164" s="63"/>
      <c r="EC164" s="63"/>
      <c r="ED164" s="63"/>
      <c r="EE164" s="88"/>
      <c r="EF164" s="63"/>
      <c r="EG164" s="63"/>
      <c r="EH164" s="63"/>
      <c r="EI164" s="88"/>
      <c r="EJ164" s="63"/>
      <c r="EK164" s="63"/>
      <c r="EL164" s="63"/>
      <c r="EM164" s="88"/>
      <c r="EN164" s="63"/>
      <c r="EO164" s="63"/>
      <c r="EP164" s="63"/>
      <c r="EQ164" s="88"/>
      <c r="ER164" s="63"/>
      <c r="ES164" s="63"/>
      <c r="ET164" s="63"/>
      <c r="EU164" s="88"/>
      <c r="EV164" s="63"/>
      <c r="EW164" s="63"/>
      <c r="EX164" s="63"/>
      <c r="EY164" s="88"/>
      <c r="EZ164" s="63"/>
      <c r="FA164" s="63"/>
      <c r="FB164" s="63"/>
      <c r="FC164" s="88"/>
      <c r="FD164" s="63"/>
      <c r="FE164" s="63"/>
      <c r="FF164" s="63"/>
      <c r="FG164" s="88"/>
      <c r="FH164" s="63"/>
      <c r="FI164" s="63"/>
      <c r="FJ164" s="63"/>
      <c r="FK164" s="88"/>
      <c r="FL164" s="63"/>
      <c r="FM164" s="63"/>
      <c r="FN164" s="63"/>
      <c r="FO164" s="88"/>
      <c r="FP164" s="63"/>
      <c r="FQ164" s="63"/>
      <c r="FR164" s="63"/>
      <c r="FS164" s="198"/>
      <c r="FT164" s="63"/>
      <c r="FU164" s="63">
        <v>1172.8399999999999</v>
      </c>
      <c r="FV164" s="187">
        <v>1308.8399999999999</v>
      </c>
      <c r="FW164" s="88"/>
      <c r="FX164" s="63"/>
      <c r="FY164" s="63"/>
      <c r="FZ164" s="187"/>
      <c r="GA164" s="88"/>
      <c r="GB164" s="63"/>
      <c r="GC164" s="63"/>
      <c r="GD164" s="187"/>
      <c r="GE164" s="88"/>
      <c r="GF164" s="63"/>
      <c r="GG164" s="63"/>
      <c r="GH164" s="187"/>
      <c r="GI164" s="117">
        <v>400</v>
      </c>
      <c r="GJ164" s="63"/>
      <c r="GK164" s="63">
        <v>3596.78</v>
      </c>
      <c r="GL164" s="187">
        <v>3668.78</v>
      </c>
      <c r="GM164" s="88"/>
      <c r="GN164" s="63"/>
      <c r="GO164" s="63"/>
      <c r="GP164" s="63"/>
      <c r="GQ164" s="88"/>
      <c r="GR164" s="63"/>
      <c r="GS164" s="63"/>
      <c r="GT164" s="63"/>
      <c r="GU164" s="88"/>
      <c r="GV164" s="63"/>
      <c r="GW164" s="63"/>
      <c r="GX164" s="63"/>
      <c r="GY164" s="88"/>
      <c r="GZ164" s="63"/>
      <c r="HA164" s="63">
        <v>2.6</v>
      </c>
      <c r="HB164" s="63">
        <v>2.6</v>
      </c>
      <c r="HC164" s="88"/>
      <c r="HD164" s="63"/>
      <c r="HE164" s="63"/>
      <c r="HF164" s="63"/>
      <c r="HG164" s="88"/>
      <c r="HH164" s="63"/>
      <c r="HI164" s="63"/>
      <c r="HJ164" s="63"/>
      <c r="HK164" s="88"/>
      <c r="HL164" s="63"/>
      <c r="HM164" s="63"/>
      <c r="HN164" s="63"/>
      <c r="HO164" s="88"/>
      <c r="HP164" s="63"/>
      <c r="HQ164" s="63"/>
      <c r="HR164" s="63"/>
      <c r="HS164" s="88"/>
      <c r="HT164" s="63"/>
      <c r="HU164" s="63">
        <v>1440.9</v>
      </c>
      <c r="HV164" s="63">
        <v>1440.9</v>
      </c>
      <c r="HW164" s="88"/>
      <c r="HX164" s="63"/>
      <c r="HY164" s="63"/>
      <c r="HZ164" s="63"/>
      <c r="IA164" s="88"/>
      <c r="IB164" s="63"/>
      <c r="IC164" s="63"/>
      <c r="ID164" s="63"/>
      <c r="IE164" s="88">
        <v>600</v>
      </c>
      <c r="IF164" s="63"/>
      <c r="IG164" s="63">
        <v>189.6</v>
      </c>
      <c r="IH164" s="63">
        <v>189.6</v>
      </c>
      <c r="II164" s="88"/>
      <c r="IJ164" s="63">
        <v>600</v>
      </c>
      <c r="IK164" s="63">
        <v>506.04</v>
      </c>
      <c r="IL164" s="63">
        <v>506.04</v>
      </c>
      <c r="IM164" s="88"/>
      <c r="IN164" s="63"/>
      <c r="IO164" s="63">
        <v>621</v>
      </c>
      <c r="IP164" s="63">
        <v>621</v>
      </c>
      <c r="IQ164" s="88"/>
      <c r="IR164" s="63"/>
      <c r="IS164" s="63"/>
      <c r="IT164" s="63"/>
      <c r="IU164" s="88"/>
      <c r="IV164" s="63"/>
      <c r="IW164" s="63"/>
      <c r="IX164" s="63"/>
      <c r="IY164" s="88"/>
      <c r="IZ164" s="63"/>
      <c r="JA164" s="63"/>
      <c r="JB164" s="63"/>
      <c r="JC164" s="88"/>
      <c r="JD164" s="63"/>
      <c r="JE164" s="63"/>
      <c r="JF164" s="63"/>
      <c r="JG164" s="88"/>
      <c r="JH164" s="63"/>
      <c r="JI164" s="63"/>
      <c r="JJ164" s="63"/>
      <c r="JK164" s="88"/>
      <c r="JL164" s="63"/>
      <c r="JM164" s="63"/>
      <c r="JN164" s="63"/>
      <c r="JO164" s="88"/>
      <c r="JP164" s="63"/>
      <c r="JQ164" s="63"/>
      <c r="JR164" s="63"/>
      <c r="JS164" s="88"/>
      <c r="JT164" s="63"/>
      <c r="JU164" s="63"/>
      <c r="JV164" s="63"/>
      <c r="JW164" s="63"/>
      <c r="JX164" s="63"/>
      <c r="JY164" s="63"/>
      <c r="JZ164" s="63"/>
      <c r="KA164" s="88"/>
      <c r="KB164" s="63"/>
      <c r="KC164" s="63"/>
      <c r="KD164" s="187"/>
      <c r="KE164" s="88"/>
      <c r="KF164" s="63"/>
      <c r="KG164" s="63"/>
      <c r="KH164" s="187"/>
      <c r="KI164" s="88"/>
      <c r="KJ164" s="63"/>
      <c r="KK164" s="63"/>
      <c r="KL164" s="187"/>
      <c r="KM164" s="88"/>
      <c r="KN164" s="63"/>
      <c r="KO164" s="63"/>
      <c r="KP164" s="187"/>
      <c r="KQ164" s="88"/>
      <c r="KR164" s="63"/>
      <c r="KS164" s="63"/>
      <c r="KT164" s="187"/>
      <c r="KU164" s="88"/>
      <c r="KV164" s="63"/>
      <c r="KW164" s="63"/>
      <c r="KX164" s="187"/>
      <c r="KY164" s="88"/>
      <c r="KZ164" s="63"/>
      <c r="LA164" s="63"/>
      <c r="LB164" s="187"/>
      <c r="LC164" s="88"/>
      <c r="LD164" s="63"/>
      <c r="LE164" s="63"/>
      <c r="LF164" s="187"/>
      <c r="LG164" s="88"/>
      <c r="LH164" s="63"/>
      <c r="LI164" s="63"/>
      <c r="LJ164" s="187"/>
      <c r="LK164" s="88"/>
      <c r="LL164" s="63"/>
      <c r="LM164" s="63"/>
      <c r="LN164" s="187"/>
      <c r="LO164" s="88"/>
      <c r="LP164" s="63"/>
      <c r="LQ164" s="63">
        <v>1084.95</v>
      </c>
      <c r="LR164" s="187">
        <v>1084.95</v>
      </c>
      <c r="LS164" s="88"/>
      <c r="LT164" s="63"/>
      <c r="LU164" s="63"/>
      <c r="LV164" s="187"/>
      <c r="LW164" s="88"/>
      <c r="LX164" s="63"/>
      <c r="LY164" s="63"/>
      <c r="LZ164" s="187"/>
      <c r="MA164" s="88"/>
      <c r="MB164" s="63"/>
      <c r="MC164" s="63"/>
      <c r="MD164" s="187"/>
      <c r="ME164" s="88"/>
      <c r="MF164" s="63"/>
      <c r="MG164" s="63"/>
      <c r="MH164" s="187"/>
      <c r="MI164" s="88"/>
      <c r="MJ164" s="63"/>
      <c r="MK164" s="63"/>
      <c r="ML164" s="187"/>
      <c r="MM164" s="88"/>
      <c r="MN164" s="63"/>
      <c r="MO164" s="63"/>
      <c r="MP164" s="187"/>
      <c r="MQ164" s="88"/>
      <c r="MR164" s="63"/>
      <c r="MS164" s="63"/>
      <c r="MT164" s="187"/>
      <c r="MU164" s="88"/>
      <c r="MV164" s="63"/>
      <c r="MW164" s="63"/>
      <c r="MX164" s="187"/>
      <c r="MY164" s="88"/>
      <c r="MZ164" s="63"/>
      <c r="NA164" s="63"/>
      <c r="NB164" s="187"/>
      <c r="NC164" s="88"/>
      <c r="ND164" s="63"/>
      <c r="NE164" s="63"/>
      <c r="NF164" s="187"/>
      <c r="NG164" s="88"/>
      <c r="NH164" s="63"/>
      <c r="NI164" s="63"/>
      <c r="NJ164" s="187"/>
      <c r="NK164" s="88"/>
      <c r="NL164" s="63"/>
      <c r="NM164" s="63"/>
      <c r="NN164" s="187"/>
      <c r="NO164" s="88"/>
      <c r="NP164" s="63"/>
      <c r="NQ164" s="63"/>
      <c r="NR164" s="187"/>
      <c r="NS164" s="88"/>
      <c r="NT164" s="63"/>
      <c r="NU164" s="63"/>
      <c r="NV164" s="187"/>
      <c r="NW164" s="88"/>
      <c r="NX164" s="63"/>
      <c r="NY164" s="63"/>
      <c r="NZ164" s="187"/>
      <c r="OA164" s="88"/>
      <c r="OB164" s="63"/>
      <c r="OC164" s="63"/>
      <c r="OD164" s="63"/>
      <c r="OE164" s="88"/>
      <c r="OF164" s="63"/>
      <c r="OG164" s="63"/>
      <c r="OH164" s="63"/>
      <c r="OI164" s="88"/>
      <c r="OJ164" s="63"/>
      <c r="OK164" s="63"/>
      <c r="OL164" s="63"/>
      <c r="OM164" s="88"/>
      <c r="ON164" s="63"/>
      <c r="OO164" s="63"/>
      <c r="OP164" s="63"/>
      <c r="OQ164" s="198"/>
      <c r="OR164" s="63"/>
      <c r="OS164" s="63"/>
      <c r="OT164" s="63"/>
      <c r="OU164" s="88"/>
      <c r="OV164" s="63"/>
      <c r="OW164" s="63"/>
      <c r="OX164" s="63"/>
      <c r="OY164" s="198"/>
      <c r="OZ164" s="63"/>
      <c r="PA164" s="63"/>
      <c r="PB164" s="63"/>
      <c r="PC164" s="88"/>
      <c r="PD164" s="63"/>
      <c r="PE164" s="63"/>
      <c r="PF164" s="63"/>
      <c r="PG164" s="198"/>
      <c r="PH164" s="63"/>
      <c r="PI164" s="63"/>
      <c r="PJ164" s="63"/>
      <c r="PK164" s="88"/>
      <c r="PL164" s="63"/>
      <c r="PM164" s="63"/>
      <c r="PN164" s="63"/>
      <c r="PO164" s="198"/>
      <c r="PP164" s="63"/>
      <c r="PQ164" s="63"/>
      <c r="PR164" s="63"/>
      <c r="PS164" s="88"/>
      <c r="PT164" s="63"/>
      <c r="PU164" s="63"/>
      <c r="PV164" s="63"/>
      <c r="PW164" s="198"/>
      <c r="PX164" s="63"/>
      <c r="PY164" s="63"/>
      <c r="PZ164" s="63"/>
      <c r="QA164" s="88"/>
      <c r="QB164" s="63"/>
      <c r="QC164" s="63"/>
      <c r="QD164" s="63"/>
      <c r="QE164" s="198"/>
      <c r="QF164" s="63"/>
      <c r="QG164" s="63"/>
      <c r="QH164" s="63"/>
      <c r="QI164" s="88"/>
      <c r="QJ164" s="63"/>
      <c r="QK164" s="63"/>
      <c r="QL164" s="63"/>
      <c r="QM164" s="198"/>
      <c r="QN164" s="63"/>
      <c r="QO164" s="63"/>
      <c r="QP164" s="63"/>
      <c r="QQ164" s="198"/>
      <c r="QR164" s="63"/>
      <c r="QS164" s="63"/>
      <c r="QT164" s="63"/>
      <c r="QU164" s="198"/>
      <c r="QV164" s="63"/>
      <c r="QW164" s="63"/>
      <c r="QX164" s="63"/>
      <c r="QY164" s="198"/>
      <c r="QZ164" s="63"/>
      <c r="RA164" s="63"/>
      <c r="RB164" s="63"/>
      <c r="RC164" s="88"/>
      <c r="RD164" s="63"/>
      <c r="RE164" s="63"/>
      <c r="RF164" s="63"/>
      <c r="RG164" s="198"/>
      <c r="RH164" s="63"/>
      <c r="RI164" s="63"/>
      <c r="RJ164" s="63"/>
      <c r="RK164" s="88"/>
      <c r="RL164" s="63"/>
      <c r="RM164" s="63"/>
      <c r="RN164" s="63"/>
      <c r="RO164" s="198"/>
      <c r="RP164" s="63"/>
      <c r="RQ164" s="63"/>
      <c r="RR164" s="63"/>
      <c r="RS164" s="198"/>
      <c r="RT164" s="63"/>
      <c r="RU164" s="63"/>
      <c r="RV164" s="63"/>
      <c r="RW164" s="63"/>
      <c r="RX164" s="63"/>
      <c r="RY164" s="63"/>
      <c r="RZ164" s="63"/>
      <c r="SA164" s="88"/>
      <c r="SB164" s="63"/>
      <c r="SC164" s="63"/>
      <c r="SD164" s="63"/>
      <c r="SE164" s="198"/>
      <c r="SF164" s="63"/>
      <c r="SG164" s="63"/>
      <c r="SH164" s="63"/>
      <c r="SI164" s="198"/>
      <c r="SJ164" s="63"/>
      <c r="SK164" s="63"/>
      <c r="SL164" s="63"/>
      <c r="SM164" s="198"/>
      <c r="SN164" s="63"/>
      <c r="SO164" s="63"/>
      <c r="SP164" s="63"/>
      <c r="SQ164" s="198"/>
      <c r="SR164" s="63"/>
      <c r="SS164" s="63"/>
      <c r="ST164" s="63"/>
      <c r="SU164" s="198"/>
      <c r="SV164" s="63"/>
      <c r="SW164" s="63"/>
      <c r="SX164" s="63"/>
      <c r="SY164" s="198"/>
      <c r="SZ164" s="63"/>
      <c r="TA164" s="63"/>
      <c r="TB164" s="198"/>
      <c r="TC164" s="198"/>
      <c r="TD164" s="63"/>
      <c r="TE164" s="63"/>
      <c r="TF164" s="63"/>
      <c r="TG164" s="198"/>
      <c r="TH164" s="63"/>
      <c r="TI164" s="63"/>
      <c r="TJ164" s="89"/>
      <c r="TK164" s="198"/>
      <c r="TL164" s="63"/>
      <c r="TM164" s="63"/>
      <c r="TN164" s="89"/>
      <c r="TO164" s="198"/>
      <c r="TP164" s="63"/>
      <c r="TQ164" s="63"/>
      <c r="TR164" s="89"/>
      <c r="TS164" s="267"/>
      <c r="TT164" s="267"/>
      <c r="TU164" s="267"/>
      <c r="TV164" s="267"/>
      <c r="TW164" s="267"/>
      <c r="TX164" s="267"/>
      <c r="TY164" s="267"/>
      <c r="TZ164" s="240"/>
    </row>
    <row r="165" spans="1:546" outlineLevel="1" x14ac:dyDescent="0.2">
      <c r="A165" s="101" t="s">
        <v>547</v>
      </c>
      <c r="B165" s="102" t="s">
        <v>548</v>
      </c>
      <c r="C165" s="186">
        <f t="shared" si="4226"/>
        <v>123312</v>
      </c>
      <c r="D165" s="186">
        <f t="shared" si="4227"/>
        <v>79768.42</v>
      </c>
      <c r="E165" s="186">
        <f t="shared" si="4228"/>
        <v>57106.68</v>
      </c>
      <c r="F165" s="186">
        <f t="shared" si="4229"/>
        <v>60479.090000000004</v>
      </c>
      <c r="G165" s="88"/>
      <c r="H165" s="63"/>
      <c r="I165" s="63"/>
      <c r="J165" s="63"/>
      <c r="K165" s="88"/>
      <c r="L165" s="63"/>
      <c r="M165" s="63"/>
      <c r="N165" s="63"/>
      <c r="O165" s="88"/>
      <c r="P165" s="63"/>
      <c r="Q165" s="63"/>
      <c r="R165" s="63"/>
      <c r="S165" s="88"/>
      <c r="T165" s="63"/>
      <c r="U165" s="63"/>
      <c r="V165" s="63"/>
      <c r="W165" s="88"/>
      <c r="X165" s="63"/>
      <c r="Y165" s="63"/>
      <c r="Z165" s="63"/>
      <c r="AA165" s="88"/>
      <c r="AB165" s="63"/>
      <c r="AC165" s="63"/>
      <c r="AD165" s="63"/>
      <c r="AE165" s="88"/>
      <c r="AF165" s="63"/>
      <c r="AG165" s="63"/>
      <c r="AH165" s="63"/>
      <c r="AI165" s="88"/>
      <c r="AJ165" s="63"/>
      <c r="AK165" s="63"/>
      <c r="AL165" s="63"/>
      <c r="AM165" s="88">
        <v>200</v>
      </c>
      <c r="AN165" s="63">
        <v>500</v>
      </c>
      <c r="AO165" s="63">
        <v>68.959999999999994</v>
      </c>
      <c r="AP165" s="63">
        <v>68.959999999999994</v>
      </c>
      <c r="AQ165" s="88"/>
      <c r="AR165" s="63"/>
      <c r="AS165" s="63"/>
      <c r="AT165" s="63"/>
      <c r="AU165" s="88">
        <v>11300</v>
      </c>
      <c r="AV165" s="63">
        <v>11280</v>
      </c>
      <c r="AW165" s="63">
        <v>10778.61</v>
      </c>
      <c r="AX165" s="63">
        <v>10554.12</v>
      </c>
      <c r="AY165" s="88"/>
      <c r="AZ165" s="63"/>
      <c r="BA165" s="63">
        <v>66</v>
      </c>
      <c r="BB165" s="63">
        <v>66</v>
      </c>
      <c r="BC165" s="88"/>
      <c r="BD165" s="63"/>
      <c r="BE165" s="63"/>
      <c r="BF165" s="63"/>
      <c r="BG165" s="88"/>
      <c r="BH165" s="63"/>
      <c r="BI165" s="63">
        <v>20.94</v>
      </c>
      <c r="BJ165" s="63"/>
      <c r="BK165" s="88"/>
      <c r="BL165" s="63"/>
      <c r="BM165" s="63"/>
      <c r="BN165" s="63"/>
      <c r="BO165" s="88"/>
      <c r="BP165" s="63"/>
      <c r="BQ165" s="63"/>
      <c r="BR165" s="63"/>
      <c r="BS165" s="88"/>
      <c r="BT165" s="63"/>
      <c r="BU165" s="63"/>
      <c r="BV165" s="63"/>
      <c r="BW165" s="88"/>
      <c r="BX165" s="63"/>
      <c r="BY165" s="63"/>
      <c r="BZ165" s="63"/>
      <c r="CA165" s="88"/>
      <c r="CB165" s="63"/>
      <c r="CC165" s="63"/>
      <c r="CD165" s="63"/>
      <c r="CE165" s="88"/>
      <c r="CF165" s="63"/>
      <c r="CG165" s="63"/>
      <c r="CH165" s="63"/>
      <c r="CI165" s="88"/>
      <c r="CJ165" s="63"/>
      <c r="CK165" s="63"/>
      <c r="CL165" s="63"/>
      <c r="CM165" s="88">
        <f>15000+35000</f>
        <v>50000</v>
      </c>
      <c r="CN165" s="63">
        <v>15000</v>
      </c>
      <c r="CO165" s="63">
        <v>709.8</v>
      </c>
      <c r="CP165" s="63">
        <v>2985.4</v>
      </c>
      <c r="CQ165" s="88">
        <v>4000</v>
      </c>
      <c r="CR165" s="63"/>
      <c r="CS165" s="63">
        <v>3934.02</v>
      </c>
      <c r="CT165" s="63">
        <v>4054.02</v>
      </c>
      <c r="CU165" s="88"/>
      <c r="CV165" s="63"/>
      <c r="CW165" s="63"/>
      <c r="CX165" s="63">
        <v>20.94</v>
      </c>
      <c r="CY165" s="88"/>
      <c r="CZ165" s="63">
        <v>400</v>
      </c>
      <c r="DA165" s="63">
        <v>230.23</v>
      </c>
      <c r="DB165" s="63">
        <v>230.23</v>
      </c>
      <c r="DC165" s="88">
        <v>300</v>
      </c>
      <c r="DD165" s="63">
        <v>300</v>
      </c>
      <c r="DE165" s="63"/>
      <c r="DF165" s="63"/>
      <c r="DG165" s="88"/>
      <c r="DH165" s="63">
        <v>300</v>
      </c>
      <c r="DI165" s="63">
        <v>118.77</v>
      </c>
      <c r="DJ165" s="63">
        <v>-20.43</v>
      </c>
      <c r="DK165" s="88"/>
      <c r="DL165" s="63"/>
      <c r="DM165" s="63"/>
      <c r="DN165" s="63"/>
      <c r="DO165" s="88"/>
      <c r="DP165" s="63"/>
      <c r="DQ165" s="63"/>
      <c r="DR165" s="63"/>
      <c r="DS165" s="88"/>
      <c r="DT165" s="63"/>
      <c r="DU165" s="63">
        <v>788.29</v>
      </c>
      <c r="DV165" s="63">
        <v>926.24</v>
      </c>
      <c r="DW165" s="88"/>
      <c r="DX165" s="63"/>
      <c r="DY165" s="63"/>
      <c r="DZ165" s="63"/>
      <c r="EA165" s="88"/>
      <c r="EB165" s="63"/>
      <c r="EC165" s="63"/>
      <c r="ED165" s="63"/>
      <c r="EE165" s="88"/>
      <c r="EF165" s="63"/>
      <c r="EG165" s="63">
        <v>750.6</v>
      </c>
      <c r="EH165" s="63">
        <v>750.6</v>
      </c>
      <c r="EI165" s="88">
        <f>40000-9000-5000</f>
        <v>26000</v>
      </c>
      <c r="EJ165" s="63">
        <v>10500</v>
      </c>
      <c r="EK165" s="63">
        <v>13723.68</v>
      </c>
      <c r="EL165" s="63">
        <v>13853.28</v>
      </c>
      <c r="EM165" s="88"/>
      <c r="EN165" s="63"/>
      <c r="EO165" s="63">
        <v>447.72</v>
      </c>
      <c r="EP165" s="63">
        <v>447.72</v>
      </c>
      <c r="EQ165" s="88"/>
      <c r="ER165" s="63"/>
      <c r="ES165" s="63"/>
      <c r="ET165" s="63"/>
      <c r="EU165" s="88"/>
      <c r="EV165" s="63"/>
      <c r="EW165" s="63">
        <v>773.52</v>
      </c>
      <c r="EX165" s="63">
        <v>773.52</v>
      </c>
      <c r="EY165" s="88">
        <v>7900</v>
      </c>
      <c r="EZ165" s="63">
        <v>7900</v>
      </c>
      <c r="FA165" s="63">
        <v>6656.73</v>
      </c>
      <c r="FB165" s="63">
        <v>7159.68</v>
      </c>
      <c r="FC165" s="88"/>
      <c r="FD165" s="63"/>
      <c r="FE165" s="63"/>
      <c r="FF165" s="63"/>
      <c r="FG165" s="88"/>
      <c r="FH165" s="63"/>
      <c r="FI165" s="63"/>
      <c r="FJ165" s="63"/>
      <c r="FK165" s="88"/>
      <c r="FL165" s="63"/>
      <c r="FM165" s="63">
        <v>480</v>
      </c>
      <c r="FN165" s="63">
        <v>480</v>
      </c>
      <c r="FO165" s="88"/>
      <c r="FP165" s="63"/>
      <c r="FQ165" s="63"/>
      <c r="FR165" s="63"/>
      <c r="FS165" s="198"/>
      <c r="FT165" s="63">
        <v>2340</v>
      </c>
      <c r="FU165" s="63"/>
      <c r="FV165" s="187"/>
      <c r="FW165" s="88"/>
      <c r="FX165" s="63"/>
      <c r="FY165" s="63"/>
      <c r="FZ165" s="187"/>
      <c r="GA165" s="88"/>
      <c r="GB165" s="63"/>
      <c r="GC165" s="63">
        <v>105</v>
      </c>
      <c r="GD165" s="187">
        <v>105</v>
      </c>
      <c r="GE165" s="88"/>
      <c r="GF165" s="63"/>
      <c r="GG165" s="63"/>
      <c r="GH165" s="187"/>
      <c r="GI165" s="117"/>
      <c r="GJ165" s="63"/>
      <c r="GK165" s="63"/>
      <c r="GL165" s="187"/>
      <c r="GM165" s="88"/>
      <c r="GN165" s="63"/>
      <c r="GO165" s="63"/>
      <c r="GP165" s="63"/>
      <c r="GQ165" s="88"/>
      <c r="GR165" s="63"/>
      <c r="GS165" s="63"/>
      <c r="GT165" s="63"/>
      <c r="GU165" s="88"/>
      <c r="GV165" s="63"/>
      <c r="GW165" s="63"/>
      <c r="GX165" s="63"/>
      <c r="GY165" s="88"/>
      <c r="GZ165" s="63"/>
      <c r="HA165" s="63"/>
      <c r="HB165" s="63"/>
      <c r="HC165" s="88"/>
      <c r="HD165" s="63"/>
      <c r="HE165" s="63"/>
      <c r="HF165" s="63"/>
      <c r="HG165" s="88"/>
      <c r="HH165" s="63"/>
      <c r="HI165" s="63"/>
      <c r="HJ165" s="63"/>
      <c r="HK165" s="88"/>
      <c r="HL165" s="63"/>
      <c r="HM165" s="63"/>
      <c r="HN165" s="63"/>
      <c r="HO165" s="88"/>
      <c r="HP165" s="63"/>
      <c r="HQ165" s="63"/>
      <c r="HR165" s="63"/>
      <c r="HS165" s="88">
        <v>100</v>
      </c>
      <c r="HT165" s="63"/>
      <c r="HU165" s="63">
        <v>65</v>
      </c>
      <c r="HV165" s="63">
        <v>65</v>
      </c>
      <c r="HW165" s="88"/>
      <c r="HX165" s="63"/>
      <c r="HY165" s="63"/>
      <c r="HZ165" s="63"/>
      <c r="IA165" s="88"/>
      <c r="IB165" s="63"/>
      <c r="IC165" s="63"/>
      <c r="ID165" s="63"/>
      <c r="IE165" s="88"/>
      <c r="IF165" s="63"/>
      <c r="IG165" s="63"/>
      <c r="IH165" s="63"/>
      <c r="II165" s="88"/>
      <c r="IJ165" s="63"/>
      <c r="IK165" s="63">
        <v>70.510000000000005</v>
      </c>
      <c r="IL165" s="63">
        <v>70.510000000000005</v>
      </c>
      <c r="IM165" s="88">
        <v>250</v>
      </c>
      <c r="IN165" s="63"/>
      <c r="IO165" s="63"/>
      <c r="IP165" s="63"/>
      <c r="IQ165" s="88"/>
      <c r="IR165" s="63"/>
      <c r="IS165" s="63"/>
      <c r="IT165" s="63"/>
      <c r="IU165" s="88"/>
      <c r="IV165" s="63"/>
      <c r="IW165" s="63"/>
      <c r="IX165" s="63"/>
      <c r="IY165" s="88"/>
      <c r="IZ165" s="63"/>
      <c r="JA165" s="63">
        <v>400</v>
      </c>
      <c r="JB165" s="63">
        <v>400</v>
      </c>
      <c r="JC165" s="88"/>
      <c r="JD165" s="63"/>
      <c r="JE165" s="63"/>
      <c r="JF165" s="63"/>
      <c r="JG165" s="88"/>
      <c r="JH165" s="63"/>
      <c r="JI165" s="63">
        <v>144</v>
      </c>
      <c r="JJ165" s="63"/>
      <c r="JK165" s="88"/>
      <c r="JL165" s="63"/>
      <c r="JM165" s="63"/>
      <c r="JN165" s="63"/>
      <c r="JO165" s="88"/>
      <c r="JP165" s="63"/>
      <c r="JQ165" s="63"/>
      <c r="JR165" s="63"/>
      <c r="JS165" s="88"/>
      <c r="JT165" s="63"/>
      <c r="JU165" s="63"/>
      <c r="JV165" s="63"/>
      <c r="JW165" s="63"/>
      <c r="JX165" s="63"/>
      <c r="JY165" s="63">
        <v>400</v>
      </c>
      <c r="JZ165" s="63">
        <v>400</v>
      </c>
      <c r="KA165" s="88">
        <v>600</v>
      </c>
      <c r="KB165" s="63">
        <v>500</v>
      </c>
      <c r="KC165" s="63">
        <v>101.47</v>
      </c>
      <c r="KD165" s="187">
        <v>101.47</v>
      </c>
      <c r="KE165" s="88">
        <v>7110</v>
      </c>
      <c r="KF165" s="63">
        <v>6031</v>
      </c>
      <c r="KG165" s="63">
        <v>5797.08</v>
      </c>
      <c r="KH165" s="187">
        <v>6451.08</v>
      </c>
      <c r="KI165" s="88"/>
      <c r="KJ165" s="63"/>
      <c r="KK165" s="63"/>
      <c r="KL165" s="187"/>
      <c r="KM165" s="88"/>
      <c r="KN165" s="63"/>
      <c r="KO165" s="63"/>
      <c r="KP165" s="187"/>
      <c r="KQ165" s="88"/>
      <c r="KR165" s="63"/>
      <c r="KS165" s="63"/>
      <c r="KT165" s="187"/>
      <c r="KU165" s="88"/>
      <c r="KV165" s="63"/>
      <c r="KW165" s="63"/>
      <c r="KX165" s="187"/>
      <c r="KY165" s="88"/>
      <c r="KZ165" s="63"/>
      <c r="LA165" s="63"/>
      <c r="LB165" s="187"/>
      <c r="LC165" s="88"/>
      <c r="LD165" s="63"/>
      <c r="LE165" s="63"/>
      <c r="LF165" s="187"/>
      <c r="LG165" s="88">
        <v>1452</v>
      </c>
      <c r="LH165" s="63">
        <v>1452</v>
      </c>
      <c r="LI165" s="63">
        <v>513</v>
      </c>
      <c r="LJ165" s="187">
        <v>513</v>
      </c>
      <c r="LK165" s="88"/>
      <c r="LL165" s="63"/>
      <c r="LM165" s="63"/>
      <c r="LN165" s="187"/>
      <c r="LO165" s="88"/>
      <c r="LP165" s="63"/>
      <c r="LQ165" s="63"/>
      <c r="LR165" s="187"/>
      <c r="LS165" s="88"/>
      <c r="LT165" s="63"/>
      <c r="LU165" s="63"/>
      <c r="LV165" s="187"/>
      <c r="LW165" s="88"/>
      <c r="LX165" s="63">
        <v>170</v>
      </c>
      <c r="LY165" s="63">
        <v>232.99</v>
      </c>
      <c r="LZ165" s="187">
        <v>292.99</v>
      </c>
      <c r="MA165" s="88"/>
      <c r="MB165" s="63"/>
      <c r="MC165" s="63"/>
      <c r="MD165" s="187"/>
      <c r="ME165" s="88">
        <v>900</v>
      </c>
      <c r="MF165" s="63">
        <v>900</v>
      </c>
      <c r="MG165" s="63">
        <v>252.6</v>
      </c>
      <c r="MH165" s="187">
        <v>252.6</v>
      </c>
      <c r="MI165" s="88"/>
      <c r="MJ165" s="63"/>
      <c r="MK165" s="63"/>
      <c r="ML165" s="187"/>
      <c r="MM165" s="88"/>
      <c r="MN165" s="63"/>
      <c r="MO165" s="63">
        <v>18.399999999999999</v>
      </c>
      <c r="MP165" s="187">
        <v>18.399999999999999</v>
      </c>
      <c r="MQ165" s="88"/>
      <c r="MR165" s="63"/>
      <c r="MS165" s="63"/>
      <c r="MT165" s="187"/>
      <c r="MU165" s="88"/>
      <c r="MV165" s="63"/>
      <c r="MW165" s="63"/>
      <c r="MX165" s="187"/>
      <c r="MY165" s="88"/>
      <c r="MZ165" s="63"/>
      <c r="NA165" s="63"/>
      <c r="NB165" s="187"/>
      <c r="NC165" s="88">
        <v>2700</v>
      </c>
      <c r="ND165" s="63">
        <v>2700</v>
      </c>
      <c r="NE165" s="63">
        <v>4250.76</v>
      </c>
      <c r="NF165" s="187">
        <v>4250.76</v>
      </c>
      <c r="NG165" s="88"/>
      <c r="NH165" s="63">
        <v>1830</v>
      </c>
      <c r="NI165" s="63">
        <v>408</v>
      </c>
      <c r="NJ165" s="187">
        <v>408</v>
      </c>
      <c r="NK165" s="88"/>
      <c r="NL165" s="63"/>
      <c r="NM165" s="63"/>
      <c r="NN165" s="187"/>
      <c r="NO165" s="88"/>
      <c r="NP165" s="63"/>
      <c r="NQ165" s="63"/>
      <c r="NR165" s="187"/>
      <c r="NS165" s="88"/>
      <c r="NT165" s="63"/>
      <c r="NU165" s="63"/>
      <c r="NV165" s="187"/>
      <c r="NW165" s="88"/>
      <c r="NX165" s="63"/>
      <c r="NY165" s="63"/>
      <c r="NZ165" s="187"/>
      <c r="OA165" s="88"/>
      <c r="OB165" s="63"/>
      <c r="OC165" s="63"/>
      <c r="OD165" s="63"/>
      <c r="OE165" s="88"/>
      <c r="OF165" s="63"/>
      <c r="OG165" s="63"/>
      <c r="OH165" s="63"/>
      <c r="OI165" s="88"/>
      <c r="OJ165" s="63"/>
      <c r="OK165" s="63"/>
      <c r="OL165" s="63"/>
      <c r="OM165" s="88"/>
      <c r="ON165" s="63"/>
      <c r="OO165" s="63"/>
      <c r="OP165" s="63"/>
      <c r="OQ165" s="198"/>
      <c r="OR165" s="63"/>
      <c r="OS165" s="63"/>
      <c r="OT165" s="63"/>
      <c r="OU165" s="88"/>
      <c r="OV165" s="63"/>
      <c r="OW165" s="63"/>
      <c r="OX165" s="63"/>
      <c r="OY165" s="198"/>
      <c r="OZ165" s="63"/>
      <c r="PA165" s="63"/>
      <c r="PB165" s="63"/>
      <c r="PC165" s="88"/>
      <c r="PD165" s="63"/>
      <c r="PE165" s="63"/>
      <c r="PF165" s="63"/>
      <c r="PG165" s="198"/>
      <c r="PH165" s="63"/>
      <c r="PI165" s="63"/>
      <c r="PJ165" s="63"/>
      <c r="PK165" s="88"/>
      <c r="PL165" s="63"/>
      <c r="PM165" s="63"/>
      <c r="PN165" s="63"/>
      <c r="PO165" s="198"/>
      <c r="PP165" s="63"/>
      <c r="PQ165" s="63"/>
      <c r="PR165" s="63"/>
      <c r="PS165" s="88"/>
      <c r="PT165" s="63"/>
      <c r="PU165" s="63"/>
      <c r="PV165" s="63"/>
      <c r="PW165" s="198"/>
      <c r="PX165" s="63"/>
      <c r="PY165" s="63"/>
      <c r="PZ165" s="63"/>
      <c r="QA165" s="88"/>
      <c r="QB165" s="63"/>
      <c r="QC165" s="63"/>
      <c r="QD165" s="63"/>
      <c r="QE165" s="198"/>
      <c r="QF165" s="63"/>
      <c r="QG165" s="63"/>
      <c r="QH165" s="63"/>
      <c r="QI165" s="88"/>
      <c r="QJ165" s="63"/>
      <c r="QK165" s="63"/>
      <c r="QL165" s="63"/>
      <c r="QM165" s="198"/>
      <c r="QN165" s="63"/>
      <c r="QO165" s="63"/>
      <c r="QP165" s="63"/>
      <c r="QQ165" s="198"/>
      <c r="QR165" s="63"/>
      <c r="QS165" s="63"/>
      <c r="QT165" s="63"/>
      <c r="QU165" s="198"/>
      <c r="QV165" s="63"/>
      <c r="QW165" s="63"/>
      <c r="QX165" s="63"/>
      <c r="QY165" s="198"/>
      <c r="QZ165" s="63">
        <v>200</v>
      </c>
      <c r="RA165" s="63">
        <v>0</v>
      </c>
      <c r="RB165" s="63">
        <v>0</v>
      </c>
      <c r="RC165" s="88"/>
      <c r="RD165" s="63"/>
      <c r="RE165" s="63"/>
      <c r="RF165" s="63"/>
      <c r="RG165" s="198"/>
      <c r="RH165" s="63"/>
      <c r="RI165" s="63"/>
      <c r="RJ165" s="63"/>
      <c r="RK165" s="88"/>
      <c r="RL165" s="63"/>
      <c r="RM165" s="63"/>
      <c r="RN165" s="63"/>
      <c r="RO165" s="198"/>
      <c r="RP165" s="63"/>
      <c r="RQ165" s="63"/>
      <c r="RR165" s="63"/>
      <c r="RS165" s="198"/>
      <c r="RT165" s="63"/>
      <c r="RU165" s="63"/>
      <c r="RV165" s="63"/>
      <c r="RW165" s="63"/>
      <c r="RX165" s="63"/>
      <c r="RY165" s="63"/>
      <c r="RZ165" s="63"/>
      <c r="SA165" s="88"/>
      <c r="SB165" s="63"/>
      <c r="SC165" s="63"/>
      <c r="SD165" s="63"/>
      <c r="SE165" s="198"/>
      <c r="SF165" s="63"/>
      <c r="SG165" s="63"/>
      <c r="SH165" s="63"/>
      <c r="SI165" s="198">
        <v>10500</v>
      </c>
      <c r="SJ165" s="63">
        <v>14915.42</v>
      </c>
      <c r="SK165" s="63">
        <v>4800</v>
      </c>
      <c r="SL165" s="63">
        <v>4800</v>
      </c>
      <c r="SM165" s="198"/>
      <c r="SN165" s="63"/>
      <c r="SO165" s="63"/>
      <c r="SP165" s="63"/>
      <c r="SQ165" s="198"/>
      <c r="SR165" s="63"/>
      <c r="SS165" s="63"/>
      <c r="ST165" s="63"/>
      <c r="SU165" s="198"/>
      <c r="SV165" s="63"/>
      <c r="SW165" s="63"/>
      <c r="SX165" s="63"/>
      <c r="SY165" s="198">
        <v>0</v>
      </c>
      <c r="SZ165" s="63">
        <v>2550</v>
      </c>
      <c r="TA165" s="63">
        <v>0</v>
      </c>
      <c r="TB165" s="198">
        <v>0</v>
      </c>
      <c r="TC165" s="198"/>
      <c r="TD165" s="63"/>
      <c r="TE165" s="63"/>
      <c r="TF165" s="63"/>
      <c r="TG165" s="198"/>
      <c r="TH165" s="63"/>
      <c r="TI165" s="63"/>
      <c r="TJ165" s="89"/>
      <c r="TK165" s="198"/>
      <c r="TL165" s="63"/>
      <c r="TM165" s="63"/>
      <c r="TN165" s="89"/>
      <c r="TO165" s="198"/>
      <c r="TP165" s="63"/>
      <c r="TQ165" s="63"/>
      <c r="TR165" s="89"/>
      <c r="TS165" s="267"/>
      <c r="TT165" s="267"/>
      <c r="TU165" s="267"/>
      <c r="TV165" s="267"/>
      <c r="TW165" s="267"/>
      <c r="TX165" s="267"/>
      <c r="TY165" s="267"/>
    </row>
    <row r="166" spans="1:546" x14ac:dyDescent="0.2">
      <c r="A166" s="101"/>
      <c r="B166" s="102"/>
      <c r="C166" s="88"/>
      <c r="D166" s="63"/>
      <c r="E166" s="187"/>
      <c r="F166" s="187"/>
      <c r="G166" s="88"/>
      <c r="H166" s="63"/>
      <c r="I166" s="63"/>
      <c r="J166" s="63"/>
      <c r="K166" s="88"/>
      <c r="L166" s="63"/>
      <c r="M166" s="63"/>
      <c r="N166" s="63"/>
      <c r="O166" s="88"/>
      <c r="P166" s="63"/>
      <c r="Q166" s="63"/>
      <c r="R166" s="63"/>
      <c r="S166" s="88"/>
      <c r="T166" s="63"/>
      <c r="U166" s="63"/>
      <c r="V166" s="63"/>
      <c r="W166" s="88"/>
      <c r="X166" s="63"/>
      <c r="Y166" s="63"/>
      <c r="Z166" s="63"/>
      <c r="AA166" s="88"/>
      <c r="AB166" s="63"/>
      <c r="AC166" s="63"/>
      <c r="AD166" s="63"/>
      <c r="AE166" s="88"/>
      <c r="AF166" s="63"/>
      <c r="AG166" s="63"/>
      <c r="AH166" s="63"/>
      <c r="AI166" s="88"/>
      <c r="AJ166" s="63"/>
      <c r="AK166" s="63"/>
      <c r="AL166" s="63"/>
      <c r="AM166" s="88"/>
      <c r="AN166" s="63"/>
      <c r="AO166" s="63"/>
      <c r="AP166" s="63"/>
      <c r="AQ166" s="88"/>
      <c r="AR166" s="63"/>
      <c r="AS166" s="63"/>
      <c r="AT166" s="63"/>
      <c r="AU166" s="88"/>
      <c r="AV166" s="63"/>
      <c r="AW166" s="63"/>
      <c r="AX166" s="63"/>
      <c r="AY166" s="88"/>
      <c r="AZ166" s="63"/>
      <c r="BA166" s="63"/>
      <c r="BB166" s="63"/>
      <c r="BC166" s="88"/>
      <c r="BD166" s="63"/>
      <c r="BE166" s="63"/>
      <c r="BF166" s="63"/>
      <c r="BG166" s="88"/>
      <c r="BH166" s="63"/>
      <c r="BI166" s="63"/>
      <c r="BJ166" s="63"/>
      <c r="BK166" s="88"/>
      <c r="BL166" s="63"/>
      <c r="BM166" s="63"/>
      <c r="BN166" s="63"/>
      <c r="BO166" s="88"/>
      <c r="BP166" s="63"/>
      <c r="BQ166" s="63"/>
      <c r="BR166" s="63"/>
      <c r="BS166" s="88"/>
      <c r="BT166" s="63"/>
      <c r="BU166" s="63"/>
      <c r="BV166" s="63"/>
      <c r="BW166" s="88"/>
      <c r="BX166" s="63"/>
      <c r="BY166" s="63"/>
      <c r="BZ166" s="63"/>
      <c r="CA166" s="88"/>
      <c r="CB166" s="63"/>
      <c r="CC166" s="63"/>
      <c r="CD166" s="63"/>
      <c r="CE166" s="88"/>
      <c r="CF166" s="63"/>
      <c r="CG166" s="63"/>
      <c r="CH166" s="63"/>
      <c r="CI166" s="88"/>
      <c r="CJ166" s="63"/>
      <c r="CK166" s="63"/>
      <c r="CL166" s="63"/>
      <c r="CM166" s="88"/>
      <c r="CN166" s="63"/>
      <c r="CO166" s="63"/>
      <c r="CP166" s="63"/>
      <c r="CQ166" s="88"/>
      <c r="CR166" s="63"/>
      <c r="CS166" s="63"/>
      <c r="CT166" s="63"/>
      <c r="CU166" s="88"/>
      <c r="CV166" s="63"/>
      <c r="CW166" s="63"/>
      <c r="CX166" s="63"/>
      <c r="CY166" s="88"/>
      <c r="CZ166" s="63"/>
      <c r="DA166" s="63"/>
      <c r="DB166" s="63"/>
      <c r="DC166" s="88"/>
      <c r="DD166" s="63"/>
      <c r="DE166" s="63"/>
      <c r="DF166" s="63"/>
      <c r="DG166" s="88"/>
      <c r="DH166" s="63"/>
      <c r="DI166" s="63"/>
      <c r="DJ166" s="63"/>
      <c r="DK166" s="88"/>
      <c r="DL166" s="63"/>
      <c r="DM166" s="63"/>
      <c r="DN166" s="63"/>
      <c r="DO166" s="88"/>
      <c r="DP166" s="63"/>
      <c r="DQ166" s="63"/>
      <c r="DR166" s="63"/>
      <c r="DS166" s="88"/>
      <c r="DT166" s="63"/>
      <c r="DU166" s="63"/>
      <c r="DV166" s="63"/>
      <c r="DW166" s="88"/>
      <c r="DX166" s="63"/>
      <c r="DY166" s="63"/>
      <c r="DZ166" s="63"/>
      <c r="EA166" s="88"/>
      <c r="EB166" s="63"/>
      <c r="EC166" s="63"/>
      <c r="ED166" s="63"/>
      <c r="EE166" s="88"/>
      <c r="EF166" s="63"/>
      <c r="EG166" s="63"/>
      <c r="EH166" s="63"/>
      <c r="EI166" s="88"/>
      <c r="EJ166" s="63"/>
      <c r="EK166" s="63"/>
      <c r="EL166" s="63"/>
      <c r="EM166" s="88"/>
      <c r="EN166" s="63"/>
      <c r="EO166" s="63"/>
      <c r="EP166" s="63"/>
      <c r="EQ166" s="88"/>
      <c r="ER166" s="63"/>
      <c r="ES166" s="63"/>
      <c r="ET166" s="63"/>
      <c r="EU166" s="88"/>
      <c r="EV166" s="63"/>
      <c r="EW166" s="63"/>
      <c r="EX166" s="63"/>
      <c r="EY166" s="88"/>
      <c r="EZ166" s="63"/>
      <c r="FA166" s="63"/>
      <c r="FB166" s="63"/>
      <c r="FC166" s="88"/>
      <c r="FD166" s="63"/>
      <c r="FE166" s="63"/>
      <c r="FF166" s="63"/>
      <c r="FG166" s="88"/>
      <c r="FH166" s="63"/>
      <c r="FI166" s="63"/>
      <c r="FJ166" s="63"/>
      <c r="FK166" s="88"/>
      <c r="FL166" s="63"/>
      <c r="FM166" s="63"/>
      <c r="FN166" s="63"/>
      <c r="FO166" s="88"/>
      <c r="FP166" s="63"/>
      <c r="FQ166" s="63"/>
      <c r="FR166" s="63"/>
      <c r="FS166" s="198"/>
      <c r="FT166" s="63"/>
      <c r="FU166" s="63"/>
      <c r="FV166" s="187"/>
      <c r="FW166" s="88"/>
      <c r="FX166" s="63"/>
      <c r="FY166" s="63"/>
      <c r="FZ166" s="187"/>
      <c r="GA166" s="88"/>
      <c r="GB166" s="63"/>
      <c r="GC166" s="63"/>
      <c r="GD166" s="187"/>
      <c r="GE166" s="88"/>
      <c r="GF166" s="63"/>
      <c r="GG166" s="63"/>
      <c r="GH166" s="187"/>
      <c r="GI166" s="88"/>
      <c r="GJ166" s="63"/>
      <c r="GK166" s="63"/>
      <c r="GL166" s="187"/>
      <c r="GM166" s="88"/>
      <c r="GN166" s="63"/>
      <c r="GO166" s="63"/>
      <c r="GP166" s="63"/>
      <c r="GQ166" s="88"/>
      <c r="GR166" s="63"/>
      <c r="GS166" s="63"/>
      <c r="GT166" s="63"/>
      <c r="GU166" s="88"/>
      <c r="GV166" s="63"/>
      <c r="GW166" s="63"/>
      <c r="GX166" s="63"/>
      <c r="GY166" s="88"/>
      <c r="GZ166" s="63"/>
      <c r="HA166" s="63"/>
      <c r="HB166" s="63"/>
      <c r="HC166" s="88"/>
      <c r="HD166" s="63"/>
      <c r="HE166" s="63"/>
      <c r="HF166" s="63"/>
      <c r="HG166" s="88"/>
      <c r="HH166" s="63"/>
      <c r="HI166" s="63"/>
      <c r="HJ166" s="63"/>
      <c r="HK166" s="88"/>
      <c r="HL166" s="63"/>
      <c r="HM166" s="63"/>
      <c r="HN166" s="63"/>
      <c r="HO166" s="88"/>
      <c r="HP166" s="63"/>
      <c r="HQ166" s="63"/>
      <c r="HR166" s="63"/>
      <c r="HS166" s="88"/>
      <c r="HT166" s="63"/>
      <c r="HU166" s="63"/>
      <c r="HV166" s="63"/>
      <c r="HW166" s="88"/>
      <c r="HX166" s="63"/>
      <c r="HY166" s="63"/>
      <c r="HZ166" s="63"/>
      <c r="IA166" s="88"/>
      <c r="IB166" s="63"/>
      <c r="IC166" s="63"/>
      <c r="ID166" s="63"/>
      <c r="IE166" s="88"/>
      <c r="IF166" s="63"/>
      <c r="IG166" s="63"/>
      <c r="IH166" s="63"/>
      <c r="II166" s="88"/>
      <c r="IJ166" s="63"/>
      <c r="IK166" s="63"/>
      <c r="IL166" s="63"/>
      <c r="IM166" s="88"/>
      <c r="IN166" s="63"/>
      <c r="IO166" s="63"/>
      <c r="IP166" s="63"/>
      <c r="IQ166" s="88"/>
      <c r="IR166" s="63"/>
      <c r="IS166" s="63"/>
      <c r="IT166" s="63"/>
      <c r="IU166" s="88"/>
      <c r="IV166" s="63"/>
      <c r="IW166" s="63"/>
      <c r="IX166" s="63"/>
      <c r="IY166" s="88"/>
      <c r="IZ166" s="63"/>
      <c r="JA166" s="63"/>
      <c r="JB166" s="63"/>
      <c r="JC166" s="88"/>
      <c r="JD166" s="63"/>
      <c r="JE166" s="63"/>
      <c r="JF166" s="63"/>
      <c r="JG166" s="88"/>
      <c r="JH166" s="63"/>
      <c r="JI166" s="63"/>
      <c r="JJ166" s="63"/>
      <c r="JK166" s="88"/>
      <c r="JL166" s="63"/>
      <c r="JM166" s="63"/>
      <c r="JN166" s="63"/>
      <c r="JO166" s="88"/>
      <c r="JP166" s="63"/>
      <c r="JQ166" s="63"/>
      <c r="JR166" s="63"/>
      <c r="JS166" s="88"/>
      <c r="JT166" s="63"/>
      <c r="JU166" s="63"/>
      <c r="JV166" s="63"/>
      <c r="JW166" s="63"/>
      <c r="JX166" s="63"/>
      <c r="JY166" s="63"/>
      <c r="JZ166" s="63"/>
      <c r="KA166" s="88"/>
      <c r="KB166" s="63"/>
      <c r="KC166" s="63"/>
      <c r="KD166" s="187"/>
      <c r="KE166" s="88"/>
      <c r="KF166" s="63"/>
      <c r="KG166" s="63"/>
      <c r="KH166" s="187"/>
      <c r="KI166" s="88"/>
      <c r="KJ166" s="63"/>
      <c r="KK166" s="63"/>
      <c r="KL166" s="187"/>
      <c r="KM166" s="88"/>
      <c r="KN166" s="63"/>
      <c r="KO166" s="63"/>
      <c r="KP166" s="187"/>
      <c r="KQ166" s="88"/>
      <c r="KR166" s="63"/>
      <c r="KS166" s="63"/>
      <c r="KT166" s="187"/>
      <c r="KU166" s="88"/>
      <c r="KV166" s="63"/>
      <c r="KW166" s="63"/>
      <c r="KX166" s="187"/>
      <c r="KY166" s="88"/>
      <c r="KZ166" s="63"/>
      <c r="LA166" s="63"/>
      <c r="LB166" s="187"/>
      <c r="LC166" s="88"/>
      <c r="LD166" s="63"/>
      <c r="LE166" s="63"/>
      <c r="LF166" s="187"/>
      <c r="LG166" s="88"/>
      <c r="LH166" s="63"/>
      <c r="LI166" s="63"/>
      <c r="LJ166" s="187"/>
      <c r="LK166" s="88"/>
      <c r="LL166" s="63"/>
      <c r="LM166" s="63"/>
      <c r="LN166" s="187"/>
      <c r="LO166" s="88"/>
      <c r="LP166" s="63"/>
      <c r="LQ166" s="63"/>
      <c r="LR166" s="187"/>
      <c r="LS166" s="88"/>
      <c r="LT166" s="63"/>
      <c r="LU166" s="63"/>
      <c r="LV166" s="187"/>
      <c r="LW166" s="88"/>
      <c r="LX166" s="63"/>
      <c r="LY166" s="63"/>
      <c r="LZ166" s="187"/>
      <c r="MA166" s="88"/>
      <c r="MB166" s="63"/>
      <c r="MC166" s="63"/>
      <c r="MD166" s="187"/>
      <c r="ME166" s="88"/>
      <c r="MF166" s="63"/>
      <c r="MG166" s="63"/>
      <c r="MH166" s="187"/>
      <c r="MI166" s="88"/>
      <c r="MJ166" s="63"/>
      <c r="MK166" s="63"/>
      <c r="ML166" s="187"/>
      <c r="MM166" s="88"/>
      <c r="MN166" s="63"/>
      <c r="MO166" s="63"/>
      <c r="MP166" s="187"/>
      <c r="MQ166" s="88"/>
      <c r="MR166" s="63"/>
      <c r="MS166" s="63"/>
      <c r="MT166" s="187"/>
      <c r="MU166" s="88"/>
      <c r="MV166" s="63"/>
      <c r="MW166" s="63"/>
      <c r="MX166" s="187"/>
      <c r="MY166" s="88"/>
      <c r="MZ166" s="63"/>
      <c r="NA166" s="63"/>
      <c r="NB166" s="187"/>
      <c r="NC166" s="88"/>
      <c r="ND166" s="63"/>
      <c r="NE166" s="63"/>
      <c r="NF166" s="187"/>
      <c r="NG166" s="88"/>
      <c r="NH166" s="63"/>
      <c r="NI166" s="63"/>
      <c r="NJ166" s="187"/>
      <c r="NK166" s="88"/>
      <c r="NL166" s="63"/>
      <c r="NM166" s="63"/>
      <c r="NN166" s="187"/>
      <c r="NO166" s="88"/>
      <c r="NP166" s="63"/>
      <c r="NQ166" s="63"/>
      <c r="NR166" s="187"/>
      <c r="NS166" s="88"/>
      <c r="NT166" s="63"/>
      <c r="NU166" s="63"/>
      <c r="NV166" s="187"/>
      <c r="NW166" s="88"/>
      <c r="NX166" s="63"/>
      <c r="NY166" s="63"/>
      <c r="NZ166" s="187"/>
      <c r="OA166" s="88"/>
      <c r="OB166" s="63"/>
      <c r="OC166" s="63"/>
      <c r="OD166" s="63"/>
      <c r="OE166" s="88"/>
      <c r="OF166" s="63"/>
      <c r="OG166" s="63"/>
      <c r="OH166" s="63"/>
      <c r="OI166" s="88"/>
      <c r="OJ166" s="63"/>
      <c r="OK166" s="63"/>
      <c r="OL166" s="63"/>
      <c r="OM166" s="88"/>
      <c r="ON166" s="63"/>
      <c r="OO166" s="63"/>
      <c r="OP166" s="63"/>
      <c r="OQ166" s="198"/>
      <c r="OR166" s="63"/>
      <c r="OS166" s="63"/>
      <c r="OT166" s="63"/>
      <c r="OU166" s="88"/>
      <c r="OV166" s="63"/>
      <c r="OW166" s="63"/>
      <c r="OX166" s="63"/>
      <c r="OY166" s="198"/>
      <c r="OZ166" s="63"/>
      <c r="PA166" s="63"/>
      <c r="PB166" s="63"/>
      <c r="PC166" s="88"/>
      <c r="PD166" s="63"/>
      <c r="PE166" s="63"/>
      <c r="PF166" s="63"/>
      <c r="PG166" s="198"/>
      <c r="PH166" s="63"/>
      <c r="PI166" s="63"/>
      <c r="PJ166" s="63"/>
      <c r="PK166" s="88"/>
      <c r="PL166" s="63"/>
      <c r="PM166" s="63"/>
      <c r="PN166" s="63"/>
      <c r="PO166" s="198"/>
      <c r="PP166" s="63"/>
      <c r="PQ166" s="63"/>
      <c r="PR166" s="63"/>
      <c r="PS166" s="88"/>
      <c r="PT166" s="63"/>
      <c r="PU166" s="63"/>
      <c r="PV166" s="63"/>
      <c r="PW166" s="198"/>
      <c r="PX166" s="63"/>
      <c r="PY166" s="63"/>
      <c r="PZ166" s="63"/>
      <c r="QA166" s="88"/>
      <c r="QB166" s="63"/>
      <c r="QC166" s="63"/>
      <c r="QD166" s="63"/>
      <c r="QE166" s="198"/>
      <c r="QF166" s="63"/>
      <c r="QG166" s="63"/>
      <c r="QH166" s="63"/>
      <c r="QI166" s="88"/>
      <c r="QJ166" s="63"/>
      <c r="QK166" s="63"/>
      <c r="QL166" s="63"/>
      <c r="QM166" s="198"/>
      <c r="QN166" s="63"/>
      <c r="QO166" s="63"/>
      <c r="QP166" s="63"/>
      <c r="QQ166" s="198"/>
      <c r="QR166" s="63"/>
      <c r="QS166" s="63"/>
      <c r="QT166" s="63"/>
      <c r="QU166" s="198"/>
      <c r="QV166" s="63"/>
      <c r="QW166" s="63"/>
      <c r="QX166" s="63"/>
      <c r="QY166" s="198"/>
      <c r="QZ166" s="63"/>
      <c r="RA166" s="63"/>
      <c r="RB166" s="63"/>
      <c r="RC166" s="88"/>
      <c r="RD166" s="63"/>
      <c r="RE166" s="63"/>
      <c r="RF166" s="63"/>
      <c r="RG166" s="198"/>
      <c r="RH166" s="63"/>
      <c r="RI166" s="63"/>
      <c r="RJ166" s="63"/>
      <c r="RK166" s="88"/>
      <c r="RL166" s="63"/>
      <c r="RM166" s="63"/>
      <c r="RN166" s="63"/>
      <c r="RO166" s="198"/>
      <c r="RP166" s="63"/>
      <c r="RQ166" s="63"/>
      <c r="RR166" s="63"/>
      <c r="RS166" s="198"/>
      <c r="RT166" s="63"/>
      <c r="RU166" s="63"/>
      <c r="RV166" s="63"/>
      <c r="RW166" s="63"/>
      <c r="RX166" s="63"/>
      <c r="RY166" s="63"/>
      <c r="RZ166" s="63"/>
      <c r="SA166" s="88"/>
      <c r="SB166" s="63"/>
      <c r="SC166" s="63"/>
      <c r="SD166" s="63"/>
      <c r="SE166" s="198"/>
      <c r="SF166" s="63"/>
      <c r="SG166" s="63"/>
      <c r="SH166" s="63"/>
      <c r="SI166" s="198"/>
      <c r="SJ166" s="63"/>
      <c r="SK166" s="63"/>
      <c r="SL166" s="63"/>
      <c r="SM166" s="198"/>
      <c r="SN166" s="63"/>
      <c r="SO166" s="63"/>
      <c r="SP166" s="63"/>
      <c r="SQ166" s="198"/>
      <c r="SR166" s="63"/>
      <c r="SS166" s="63"/>
      <c r="ST166" s="63"/>
      <c r="SU166" s="198"/>
      <c r="SV166" s="63"/>
      <c r="SW166" s="63"/>
      <c r="SX166" s="63"/>
      <c r="SY166" s="198"/>
      <c r="SZ166" s="63"/>
      <c r="TA166" s="63"/>
      <c r="TB166" s="198"/>
      <c r="TC166" s="198"/>
      <c r="TD166" s="63"/>
      <c r="TE166" s="63"/>
      <c r="TF166" s="63"/>
      <c r="TG166" s="198"/>
      <c r="TH166" s="63"/>
      <c r="TI166" s="63"/>
      <c r="TJ166" s="89"/>
      <c r="TK166" s="198"/>
      <c r="TL166" s="63"/>
      <c r="TM166" s="63"/>
      <c r="TN166" s="89"/>
      <c r="TO166" s="198"/>
      <c r="TP166" s="63"/>
      <c r="TQ166" s="63"/>
      <c r="TR166" s="89"/>
      <c r="TS166" s="267"/>
      <c r="TT166" s="267"/>
      <c r="TU166" s="267"/>
      <c r="TV166" s="267"/>
      <c r="TW166" s="267"/>
      <c r="TX166" s="267"/>
      <c r="TY166" s="267"/>
    </row>
    <row r="167" spans="1:546" s="48" customFormat="1" x14ac:dyDescent="0.2">
      <c r="A167" s="109" t="s">
        <v>549</v>
      </c>
      <c r="B167" s="110" t="s">
        <v>550</v>
      </c>
      <c r="C167" s="91">
        <f>C168+C169+C170</f>
        <v>40145</v>
      </c>
      <c r="D167" s="71">
        <f t="shared" ref="D167:Q167" si="4230">D168+D169+D170</f>
        <v>15455</v>
      </c>
      <c r="E167" s="190">
        <f t="shared" si="4230"/>
        <v>1876.06</v>
      </c>
      <c r="F167" s="190">
        <f t="shared" ref="F167" si="4231">F168+F169+F170</f>
        <v>1876.06</v>
      </c>
      <c r="G167" s="91">
        <f t="shared" si="4230"/>
        <v>0</v>
      </c>
      <c r="H167" s="71">
        <f t="shared" si="4230"/>
        <v>0</v>
      </c>
      <c r="I167" s="71">
        <f t="shared" si="4230"/>
        <v>0</v>
      </c>
      <c r="J167" s="71">
        <f t="shared" ref="J167" si="4232">J168+J169+J170</f>
        <v>0</v>
      </c>
      <c r="K167" s="91">
        <f t="shared" si="4230"/>
        <v>100</v>
      </c>
      <c r="L167" s="71">
        <f t="shared" si="4230"/>
        <v>100</v>
      </c>
      <c r="M167" s="71">
        <f t="shared" si="4230"/>
        <v>40</v>
      </c>
      <c r="N167" s="71">
        <f t="shared" ref="N167" si="4233">N168+N169+N170</f>
        <v>40</v>
      </c>
      <c r="O167" s="91">
        <f t="shared" si="4230"/>
        <v>0</v>
      </c>
      <c r="P167" s="71">
        <f t="shared" si="4230"/>
        <v>0</v>
      </c>
      <c r="Q167" s="71">
        <f t="shared" si="4230"/>
        <v>0</v>
      </c>
      <c r="R167" s="71">
        <f t="shared" ref="R167" si="4234">R168+R169+R170</f>
        <v>0</v>
      </c>
      <c r="S167" s="91">
        <f t="shared" ref="S167:AS167" si="4235">S168+S169+S170</f>
        <v>40000</v>
      </c>
      <c r="T167" s="71">
        <f t="shared" si="4235"/>
        <v>15200</v>
      </c>
      <c r="U167" s="71">
        <f t="shared" si="4235"/>
        <v>0</v>
      </c>
      <c r="V167" s="71">
        <f t="shared" ref="V167" si="4236">V168+V169+V170</f>
        <v>0</v>
      </c>
      <c r="W167" s="91">
        <f t="shared" si="4235"/>
        <v>0</v>
      </c>
      <c r="X167" s="71">
        <f t="shared" si="4235"/>
        <v>0</v>
      </c>
      <c r="Y167" s="71">
        <f t="shared" si="4235"/>
        <v>0</v>
      </c>
      <c r="Z167" s="71">
        <f t="shared" ref="Z167" si="4237">Z168+Z169+Z170</f>
        <v>0</v>
      </c>
      <c r="AA167" s="91">
        <f t="shared" si="4235"/>
        <v>0</v>
      </c>
      <c r="AB167" s="71">
        <f t="shared" si="4235"/>
        <v>0</v>
      </c>
      <c r="AC167" s="71">
        <f t="shared" si="4235"/>
        <v>0</v>
      </c>
      <c r="AD167" s="71">
        <f t="shared" ref="AD167" si="4238">AD168+AD169+AD170</f>
        <v>0</v>
      </c>
      <c r="AE167" s="91">
        <f t="shared" si="4235"/>
        <v>0</v>
      </c>
      <c r="AF167" s="71">
        <f t="shared" si="4235"/>
        <v>0</v>
      </c>
      <c r="AG167" s="71">
        <f t="shared" si="4235"/>
        <v>0</v>
      </c>
      <c r="AH167" s="71">
        <f t="shared" ref="AH167" si="4239">AH168+AH169+AH170</f>
        <v>0</v>
      </c>
      <c r="AI167" s="91">
        <f t="shared" si="4235"/>
        <v>0</v>
      </c>
      <c r="AJ167" s="71">
        <f t="shared" si="4235"/>
        <v>0</v>
      </c>
      <c r="AK167" s="71">
        <f t="shared" si="4235"/>
        <v>0</v>
      </c>
      <c r="AL167" s="71">
        <f t="shared" ref="AL167" si="4240">AL168+AL169+AL170</f>
        <v>0</v>
      </c>
      <c r="AM167" s="91">
        <f t="shared" si="4235"/>
        <v>0</v>
      </c>
      <c r="AN167" s="71">
        <f t="shared" si="4235"/>
        <v>0</v>
      </c>
      <c r="AO167" s="71">
        <f t="shared" si="4235"/>
        <v>0</v>
      </c>
      <c r="AP167" s="71">
        <f t="shared" ref="AP167" si="4241">AP168+AP169+AP170</f>
        <v>0</v>
      </c>
      <c r="AQ167" s="91">
        <f t="shared" si="4235"/>
        <v>0</v>
      </c>
      <c r="AR167" s="71">
        <f t="shared" si="4235"/>
        <v>0</v>
      </c>
      <c r="AS167" s="71">
        <f t="shared" si="4235"/>
        <v>0</v>
      </c>
      <c r="AT167" s="71">
        <f t="shared" ref="AT167" si="4242">AT168+AT169+AT170</f>
        <v>0</v>
      </c>
      <c r="AU167" s="91">
        <f t="shared" ref="AU167:BM167" si="4243">AU168+AU169+AU170</f>
        <v>0</v>
      </c>
      <c r="AV167" s="71">
        <f t="shared" si="4243"/>
        <v>0</v>
      </c>
      <c r="AW167" s="71">
        <f t="shared" si="4243"/>
        <v>0</v>
      </c>
      <c r="AX167" s="71">
        <f t="shared" ref="AX167" si="4244">AX168+AX169+AX170</f>
        <v>0</v>
      </c>
      <c r="AY167" s="91">
        <f t="shared" si="4243"/>
        <v>0</v>
      </c>
      <c r="AZ167" s="71">
        <f t="shared" si="4243"/>
        <v>0</v>
      </c>
      <c r="BA167" s="71">
        <f t="shared" si="4243"/>
        <v>0</v>
      </c>
      <c r="BB167" s="71">
        <f t="shared" ref="BB167" si="4245">BB168+BB169+BB170</f>
        <v>0</v>
      </c>
      <c r="BC167" s="91">
        <f t="shared" si="4243"/>
        <v>0</v>
      </c>
      <c r="BD167" s="71">
        <f t="shared" si="4243"/>
        <v>0</v>
      </c>
      <c r="BE167" s="71">
        <f t="shared" si="4243"/>
        <v>0</v>
      </c>
      <c r="BF167" s="71">
        <f t="shared" ref="BF167" si="4246">BF168+BF169+BF170</f>
        <v>0</v>
      </c>
      <c r="BG167" s="91">
        <f t="shared" si="4243"/>
        <v>0</v>
      </c>
      <c r="BH167" s="71">
        <f t="shared" si="4243"/>
        <v>0</v>
      </c>
      <c r="BI167" s="71">
        <f t="shared" si="4243"/>
        <v>0</v>
      </c>
      <c r="BJ167" s="71">
        <f t="shared" ref="BJ167" si="4247">BJ168+BJ169+BJ170</f>
        <v>0</v>
      </c>
      <c r="BK167" s="91">
        <f t="shared" si="4243"/>
        <v>0</v>
      </c>
      <c r="BL167" s="71">
        <f t="shared" si="4243"/>
        <v>0</v>
      </c>
      <c r="BM167" s="71">
        <f t="shared" si="4243"/>
        <v>0</v>
      </c>
      <c r="BN167" s="71">
        <f t="shared" ref="BN167" si="4248">BN168+BN169+BN170</f>
        <v>0</v>
      </c>
      <c r="BO167" s="91">
        <f t="shared" ref="BO167:CI167" si="4249">BO168+BO169+BO170</f>
        <v>0</v>
      </c>
      <c r="BP167" s="71">
        <f t="shared" si="4249"/>
        <v>0</v>
      </c>
      <c r="BQ167" s="71">
        <f t="shared" si="4249"/>
        <v>0</v>
      </c>
      <c r="BR167" s="71">
        <f t="shared" ref="BR167" si="4250">BR168+BR169+BR170</f>
        <v>0</v>
      </c>
      <c r="BS167" s="91">
        <f t="shared" si="4249"/>
        <v>0</v>
      </c>
      <c r="BT167" s="71">
        <f t="shared" si="4249"/>
        <v>0</v>
      </c>
      <c r="BU167" s="71">
        <f t="shared" si="4249"/>
        <v>0</v>
      </c>
      <c r="BV167" s="71">
        <f t="shared" ref="BV167" si="4251">BV168+BV169+BV170</f>
        <v>0</v>
      </c>
      <c r="BW167" s="91">
        <f t="shared" si="4249"/>
        <v>0</v>
      </c>
      <c r="BX167" s="71">
        <f t="shared" si="4249"/>
        <v>0</v>
      </c>
      <c r="BY167" s="71">
        <f t="shared" si="4249"/>
        <v>0</v>
      </c>
      <c r="BZ167" s="71">
        <f t="shared" ref="BZ167" si="4252">BZ168+BZ169+BZ170</f>
        <v>0</v>
      </c>
      <c r="CA167" s="91">
        <f>CA168+CA169+CA170</f>
        <v>0</v>
      </c>
      <c r="CB167" s="71">
        <f>CB168+CB169+CB170</f>
        <v>0</v>
      </c>
      <c r="CC167" s="71">
        <f>CC168+CC169+CC170</f>
        <v>0</v>
      </c>
      <c r="CD167" s="71">
        <f>CD168+CD169+CD170</f>
        <v>0</v>
      </c>
      <c r="CE167" s="91">
        <f t="shared" si="4249"/>
        <v>0</v>
      </c>
      <c r="CF167" s="71">
        <f t="shared" si="4249"/>
        <v>0</v>
      </c>
      <c r="CG167" s="71">
        <f t="shared" si="4249"/>
        <v>0</v>
      </c>
      <c r="CH167" s="71">
        <f t="shared" ref="CH167" si="4253">CH168+CH169+CH170</f>
        <v>0</v>
      </c>
      <c r="CI167" s="91">
        <f t="shared" si="4249"/>
        <v>0</v>
      </c>
      <c r="CJ167" s="71">
        <f t="shared" ref="CJ167:DM167" si="4254">CJ168+CJ169+CJ170</f>
        <v>0</v>
      </c>
      <c r="CK167" s="71">
        <f t="shared" si="4254"/>
        <v>0</v>
      </c>
      <c r="CL167" s="71">
        <f t="shared" ref="CL167" si="4255">CL168+CL169+CL170</f>
        <v>0</v>
      </c>
      <c r="CM167" s="91">
        <f t="shared" si="4254"/>
        <v>0</v>
      </c>
      <c r="CN167" s="71">
        <f t="shared" si="4254"/>
        <v>0</v>
      </c>
      <c r="CO167" s="71">
        <f t="shared" si="4254"/>
        <v>0</v>
      </c>
      <c r="CP167" s="71">
        <f t="shared" ref="CP167" si="4256">CP168+CP169+CP170</f>
        <v>0</v>
      </c>
      <c r="CQ167" s="91">
        <f>CQ168+CQ169+CQ170</f>
        <v>0</v>
      </c>
      <c r="CR167" s="71">
        <f t="shared" si="4254"/>
        <v>0</v>
      </c>
      <c r="CS167" s="71">
        <f t="shared" si="4254"/>
        <v>0</v>
      </c>
      <c r="CT167" s="71">
        <f t="shared" ref="CT167" si="4257">CT168+CT169+CT170</f>
        <v>0</v>
      </c>
      <c r="CU167" s="91">
        <f t="shared" si="4254"/>
        <v>0</v>
      </c>
      <c r="CV167" s="71">
        <f t="shared" si="4254"/>
        <v>0</v>
      </c>
      <c r="CW167" s="71">
        <f t="shared" si="4254"/>
        <v>0</v>
      </c>
      <c r="CX167" s="71">
        <f t="shared" ref="CX167" si="4258">CX168+CX169+CX170</f>
        <v>0</v>
      </c>
      <c r="CY167" s="91">
        <f t="shared" si="4254"/>
        <v>0</v>
      </c>
      <c r="CZ167" s="71">
        <f>CZ168+CZ169+CZ170</f>
        <v>60</v>
      </c>
      <c r="DA167" s="71">
        <f t="shared" si="4254"/>
        <v>198.72</v>
      </c>
      <c r="DB167" s="71">
        <f t="shared" ref="DB167" si="4259">DB168+DB169+DB170</f>
        <v>198.72</v>
      </c>
      <c r="DC167" s="91">
        <f t="shared" si="4254"/>
        <v>0</v>
      </c>
      <c r="DD167" s="71">
        <f t="shared" si="4254"/>
        <v>0</v>
      </c>
      <c r="DE167" s="71">
        <f t="shared" si="4254"/>
        <v>0</v>
      </c>
      <c r="DF167" s="71">
        <f t="shared" ref="DF167" si="4260">DF168+DF169+DF170</f>
        <v>0</v>
      </c>
      <c r="DG167" s="91">
        <f>DG168+DG169+DG170</f>
        <v>45</v>
      </c>
      <c r="DH167" s="71">
        <f>DH168+DH169+DH170</f>
        <v>45</v>
      </c>
      <c r="DI167" s="71">
        <f>DI168+DI169+DI170</f>
        <v>0</v>
      </c>
      <c r="DJ167" s="71">
        <f>DJ168+DJ169+DJ170</f>
        <v>0</v>
      </c>
      <c r="DK167" s="91">
        <f t="shared" si="4254"/>
        <v>0</v>
      </c>
      <c r="DL167" s="71">
        <f t="shared" si="4254"/>
        <v>0</v>
      </c>
      <c r="DM167" s="71">
        <f t="shared" si="4254"/>
        <v>0</v>
      </c>
      <c r="DN167" s="71">
        <f t="shared" ref="DN167" si="4261">DN168+DN169+DN170</f>
        <v>0</v>
      </c>
      <c r="DO167" s="91">
        <f t="shared" ref="DO167:DY167" si="4262">DO168+DO169+DO170</f>
        <v>0</v>
      </c>
      <c r="DP167" s="71">
        <f t="shared" si="4262"/>
        <v>0</v>
      </c>
      <c r="DQ167" s="71">
        <f t="shared" si="4262"/>
        <v>0</v>
      </c>
      <c r="DR167" s="71">
        <f t="shared" ref="DR167" si="4263">DR168+DR169+DR170</f>
        <v>0</v>
      </c>
      <c r="DS167" s="91">
        <f t="shared" si="4262"/>
        <v>0</v>
      </c>
      <c r="DT167" s="71">
        <f t="shared" si="4262"/>
        <v>0</v>
      </c>
      <c r="DU167" s="71">
        <f t="shared" si="4262"/>
        <v>0</v>
      </c>
      <c r="DV167" s="71">
        <f t="shared" ref="DV167" si="4264">DV168+DV169+DV170</f>
        <v>0</v>
      </c>
      <c r="DW167" s="91">
        <f t="shared" si="4262"/>
        <v>0</v>
      </c>
      <c r="DX167" s="71">
        <f t="shared" si="4262"/>
        <v>0</v>
      </c>
      <c r="DY167" s="71">
        <f t="shared" si="4262"/>
        <v>0</v>
      </c>
      <c r="DZ167" s="71">
        <f t="shared" ref="DZ167" si="4265">DZ168+DZ169+DZ170</f>
        <v>0</v>
      </c>
      <c r="EA167" s="91">
        <f t="shared" ref="EA167:FP167" si="4266">EA168+EA169+EA170</f>
        <v>0</v>
      </c>
      <c r="EB167" s="71">
        <f t="shared" si="4266"/>
        <v>0</v>
      </c>
      <c r="EC167" s="71">
        <f t="shared" si="4266"/>
        <v>0</v>
      </c>
      <c r="ED167" s="71">
        <f t="shared" ref="ED167" si="4267">ED168+ED169+ED170</f>
        <v>0</v>
      </c>
      <c r="EE167" s="91">
        <f t="shared" si="4266"/>
        <v>0</v>
      </c>
      <c r="EF167" s="71">
        <f t="shared" si="4266"/>
        <v>50</v>
      </c>
      <c r="EG167" s="71">
        <f t="shared" si="4266"/>
        <v>0</v>
      </c>
      <c r="EH167" s="71">
        <f t="shared" ref="EH167" si="4268">EH168+EH169+EH170</f>
        <v>0</v>
      </c>
      <c r="EI167" s="91">
        <f t="shared" ref="EI167:EO167" si="4269">EI168+EI169+EI170</f>
        <v>0</v>
      </c>
      <c r="EJ167" s="71">
        <f t="shared" si="4269"/>
        <v>0</v>
      </c>
      <c r="EK167" s="71">
        <f t="shared" si="4269"/>
        <v>0</v>
      </c>
      <c r="EL167" s="71">
        <f t="shared" ref="EL167" si="4270">EL168+EL169+EL170</f>
        <v>0</v>
      </c>
      <c r="EM167" s="91">
        <f t="shared" si="4269"/>
        <v>0</v>
      </c>
      <c r="EN167" s="71">
        <f t="shared" si="4269"/>
        <v>0</v>
      </c>
      <c r="EO167" s="71">
        <f t="shared" si="4269"/>
        <v>0</v>
      </c>
      <c r="EP167" s="71">
        <f t="shared" ref="EP167" si="4271">EP168+EP169+EP170</f>
        <v>0</v>
      </c>
      <c r="EQ167" s="91">
        <f t="shared" si="4266"/>
        <v>0</v>
      </c>
      <c r="ER167" s="71">
        <f t="shared" si="4266"/>
        <v>0</v>
      </c>
      <c r="ES167" s="71">
        <f t="shared" si="4266"/>
        <v>0</v>
      </c>
      <c r="ET167" s="71">
        <f t="shared" ref="ET167" si="4272">ET168+ET169+ET170</f>
        <v>0</v>
      </c>
      <c r="EU167" s="91">
        <f>EU168+EU169+EU170</f>
        <v>0</v>
      </c>
      <c r="EV167" s="71">
        <f>EV168+EV169+EV170</f>
        <v>0</v>
      </c>
      <c r="EW167" s="71">
        <f>EW168+EW169+EW170</f>
        <v>0</v>
      </c>
      <c r="EX167" s="71">
        <f>EX168+EX169+EX170</f>
        <v>0</v>
      </c>
      <c r="EY167" s="91">
        <f t="shared" si="4266"/>
        <v>0</v>
      </c>
      <c r="EZ167" s="71">
        <f t="shared" si="4266"/>
        <v>0</v>
      </c>
      <c r="FA167" s="71">
        <f t="shared" si="4266"/>
        <v>0</v>
      </c>
      <c r="FB167" s="71">
        <f t="shared" ref="FB167" si="4273">FB168+FB169+FB170</f>
        <v>0</v>
      </c>
      <c r="FC167" s="91">
        <f t="shared" si="4266"/>
        <v>0</v>
      </c>
      <c r="FD167" s="71">
        <f t="shared" si="4266"/>
        <v>0</v>
      </c>
      <c r="FE167" s="71">
        <f t="shared" si="4266"/>
        <v>0</v>
      </c>
      <c r="FF167" s="71">
        <f t="shared" ref="FF167" si="4274">FF168+FF169+FF170</f>
        <v>0</v>
      </c>
      <c r="FG167" s="91">
        <f t="shared" ref="FG167:FM167" si="4275">FG168+FG169+FG170</f>
        <v>0</v>
      </c>
      <c r="FH167" s="71">
        <f t="shared" si="4275"/>
        <v>0</v>
      </c>
      <c r="FI167" s="71">
        <f t="shared" si="4275"/>
        <v>0</v>
      </c>
      <c r="FJ167" s="71">
        <f t="shared" ref="FJ167" si="4276">FJ168+FJ169+FJ170</f>
        <v>0</v>
      </c>
      <c r="FK167" s="91">
        <f t="shared" si="4275"/>
        <v>0</v>
      </c>
      <c r="FL167" s="71">
        <f t="shared" si="4275"/>
        <v>0</v>
      </c>
      <c r="FM167" s="71">
        <f t="shared" si="4275"/>
        <v>0</v>
      </c>
      <c r="FN167" s="71">
        <f t="shared" ref="FN167" si="4277">FN168+FN169+FN170</f>
        <v>0</v>
      </c>
      <c r="FO167" s="91">
        <f t="shared" si="4266"/>
        <v>0</v>
      </c>
      <c r="FP167" s="71">
        <f t="shared" si="4266"/>
        <v>0</v>
      </c>
      <c r="FQ167" s="71">
        <f t="shared" ref="FQ167:GG167" si="4278">FQ168+FQ169+FQ170</f>
        <v>0</v>
      </c>
      <c r="FR167" s="71">
        <f t="shared" ref="FR167" si="4279">FR168+FR169+FR170</f>
        <v>0</v>
      </c>
      <c r="FS167" s="201">
        <f t="shared" si="4278"/>
        <v>0</v>
      </c>
      <c r="FT167" s="71">
        <f t="shared" si="4278"/>
        <v>0</v>
      </c>
      <c r="FU167" s="71">
        <f t="shared" ref="FU167:FV167" si="4280">FU168+FU169+FU170</f>
        <v>0</v>
      </c>
      <c r="FV167" s="190">
        <f t="shared" si="4280"/>
        <v>0</v>
      </c>
      <c r="FW167" s="91">
        <f t="shared" si="4278"/>
        <v>0</v>
      </c>
      <c r="FX167" s="71">
        <f t="shared" si="4278"/>
        <v>0</v>
      </c>
      <c r="FY167" s="71">
        <f t="shared" si="4278"/>
        <v>0</v>
      </c>
      <c r="FZ167" s="190">
        <f t="shared" ref="FZ167" si="4281">FZ168+FZ169+FZ170</f>
        <v>0</v>
      </c>
      <c r="GA167" s="91">
        <f t="shared" si="4278"/>
        <v>0</v>
      </c>
      <c r="GB167" s="71">
        <f t="shared" si="4278"/>
        <v>0</v>
      </c>
      <c r="GC167" s="71">
        <f t="shared" si="4278"/>
        <v>0</v>
      </c>
      <c r="GD167" s="190">
        <f t="shared" ref="GD167" si="4282">GD168+GD169+GD170</f>
        <v>0</v>
      </c>
      <c r="GE167" s="91">
        <f t="shared" si="4278"/>
        <v>0</v>
      </c>
      <c r="GF167" s="71">
        <f t="shared" si="4278"/>
        <v>0</v>
      </c>
      <c r="GG167" s="71">
        <f t="shared" si="4278"/>
        <v>0</v>
      </c>
      <c r="GH167" s="190">
        <f t="shared" ref="GH167" si="4283">GH168+GH169+GH170</f>
        <v>0</v>
      </c>
      <c r="GI167" s="91">
        <f>GI168+GI169+GI170</f>
        <v>0</v>
      </c>
      <c r="GJ167" s="71">
        <f t="shared" ref="GJ167:GS167" si="4284">GJ168+GJ169+GJ170</f>
        <v>0</v>
      </c>
      <c r="GK167" s="71">
        <f t="shared" si="4284"/>
        <v>253.34</v>
      </c>
      <c r="GL167" s="190">
        <f t="shared" ref="GL167" si="4285">GL168+GL169+GL170</f>
        <v>253.34</v>
      </c>
      <c r="GM167" s="91">
        <f t="shared" si="4284"/>
        <v>0</v>
      </c>
      <c r="GN167" s="71">
        <f t="shared" si="4284"/>
        <v>0</v>
      </c>
      <c r="GO167" s="71">
        <f t="shared" si="4284"/>
        <v>0</v>
      </c>
      <c r="GP167" s="71">
        <f t="shared" ref="GP167" si="4286">GP168+GP169+GP170</f>
        <v>0</v>
      </c>
      <c r="GQ167" s="91">
        <f t="shared" si="4284"/>
        <v>0</v>
      </c>
      <c r="GR167" s="71">
        <f t="shared" si="4284"/>
        <v>0</v>
      </c>
      <c r="GS167" s="71">
        <f t="shared" si="4284"/>
        <v>0</v>
      </c>
      <c r="GT167" s="71">
        <f t="shared" ref="GT167" si="4287">GT168+GT169+GT170</f>
        <v>0</v>
      </c>
      <c r="GU167" s="91">
        <f t="shared" ref="GU167" si="4288">GU168+GU169+GU170</f>
        <v>0</v>
      </c>
      <c r="GV167" s="71">
        <f t="shared" ref="GV167" si="4289">GV168+GV169+GV170</f>
        <v>0</v>
      </c>
      <c r="GW167" s="71">
        <f t="shared" ref="GW167" si="4290">GW168+GW169+GW170</f>
        <v>0</v>
      </c>
      <c r="GX167" s="71">
        <f t="shared" ref="GX167" si="4291">GX168+GX169+GX170</f>
        <v>0</v>
      </c>
      <c r="GY167" s="91">
        <f t="shared" ref="GY167" si="4292">GY168+GY169+GY170</f>
        <v>0</v>
      </c>
      <c r="GZ167" s="71">
        <f t="shared" ref="GZ167" si="4293">GZ168+GZ169+GZ170</f>
        <v>0</v>
      </c>
      <c r="HA167" s="71">
        <f t="shared" ref="HA167:HB167" si="4294">HA168+HA169+HA170</f>
        <v>0</v>
      </c>
      <c r="HB167" s="71">
        <f t="shared" si="4294"/>
        <v>0</v>
      </c>
      <c r="HC167" s="91">
        <f t="shared" ref="HC167" si="4295">HC168+HC169+HC170</f>
        <v>0</v>
      </c>
      <c r="HD167" s="71">
        <f t="shared" ref="HD167" si="4296">HD168+HD169+HD170</f>
        <v>0</v>
      </c>
      <c r="HE167" s="71">
        <f t="shared" ref="HE167:HI167" si="4297">HE168+HE169+HE170</f>
        <v>0</v>
      </c>
      <c r="HF167" s="71">
        <f t="shared" ref="HF167" si="4298">HF168+HF169+HF170</f>
        <v>0</v>
      </c>
      <c r="HG167" s="91">
        <f t="shared" si="4297"/>
        <v>0</v>
      </c>
      <c r="HH167" s="71">
        <f t="shared" si="4297"/>
        <v>0</v>
      </c>
      <c r="HI167" s="71">
        <f t="shared" si="4297"/>
        <v>0</v>
      </c>
      <c r="HJ167" s="71">
        <f t="shared" ref="HJ167" si="4299">HJ168+HJ169+HJ170</f>
        <v>0</v>
      </c>
      <c r="HK167" s="91">
        <f t="shared" ref="HK167" si="4300">HK168+HK169+HK170</f>
        <v>0</v>
      </c>
      <c r="HL167" s="71">
        <f t="shared" ref="HL167" si="4301">HL168+HL169+HL170</f>
        <v>0</v>
      </c>
      <c r="HM167" s="71">
        <f t="shared" ref="HM167" si="4302">HM168+HM169+HM170</f>
        <v>0</v>
      </c>
      <c r="HN167" s="71">
        <f t="shared" ref="HN167" si="4303">HN168+HN169+HN170</f>
        <v>0</v>
      </c>
      <c r="HO167" s="91">
        <f t="shared" ref="HO167" si="4304">HO168+HO169+HO170</f>
        <v>0</v>
      </c>
      <c r="HP167" s="71">
        <f t="shared" ref="HP167" si="4305">HP168+HP169+HP170</f>
        <v>0</v>
      </c>
      <c r="HQ167" s="71">
        <f t="shared" ref="HQ167:HR167" si="4306">HQ168+HQ169+HQ170</f>
        <v>0</v>
      </c>
      <c r="HR167" s="71">
        <f t="shared" si="4306"/>
        <v>0</v>
      </c>
      <c r="HS167" s="91">
        <f t="shared" ref="HS167" si="4307">HS168+HS169+HS170</f>
        <v>0</v>
      </c>
      <c r="HT167" s="71">
        <f t="shared" ref="HT167" si="4308">HT168+HT169+HT170</f>
        <v>0</v>
      </c>
      <c r="HU167" s="71">
        <f t="shared" ref="HU167:HV167" si="4309">HU168+HU169+HU170</f>
        <v>0</v>
      </c>
      <c r="HV167" s="71">
        <f t="shared" si="4309"/>
        <v>0</v>
      </c>
      <c r="HW167" s="91">
        <f t="shared" ref="HW167" si="4310">HW168+HW169+HW170</f>
        <v>0</v>
      </c>
      <c r="HX167" s="71">
        <f t="shared" ref="HX167" si="4311">HX168+HX169+HX170</f>
        <v>0</v>
      </c>
      <c r="HY167" s="71">
        <f t="shared" ref="HY167:HZ167" si="4312">HY168+HY169+HY170</f>
        <v>0</v>
      </c>
      <c r="HZ167" s="71">
        <f t="shared" si="4312"/>
        <v>0</v>
      </c>
      <c r="IA167" s="91">
        <f t="shared" ref="IA167" si="4313">IA168+IA169+IA170</f>
        <v>0</v>
      </c>
      <c r="IB167" s="71">
        <f t="shared" ref="IB167" si="4314">IB168+IB169+IB170</f>
        <v>0</v>
      </c>
      <c r="IC167" s="71">
        <f t="shared" ref="IC167" si="4315">IC168+IC169+IC170</f>
        <v>0</v>
      </c>
      <c r="ID167" s="71">
        <f t="shared" ref="ID167" si="4316">ID168+ID169+ID170</f>
        <v>0</v>
      </c>
      <c r="IE167" s="308">
        <f t="shared" ref="IE167" si="4317">IE168+IE169+IE170</f>
        <v>0</v>
      </c>
      <c r="IF167" s="301">
        <f t="shared" ref="IF167" si="4318">IF168+IF169+IF170</f>
        <v>0</v>
      </c>
      <c r="IG167" s="301">
        <f t="shared" ref="IG167:IH167" si="4319">IG168+IG169+IG170</f>
        <v>0</v>
      </c>
      <c r="IH167" s="301">
        <f t="shared" si="4319"/>
        <v>0</v>
      </c>
      <c r="II167" s="91">
        <f t="shared" ref="II167" si="4320">II168+II169+II170</f>
        <v>0</v>
      </c>
      <c r="IJ167" s="71">
        <f t="shared" ref="IJ167" si="4321">IJ168+IJ169+IJ170</f>
        <v>0</v>
      </c>
      <c r="IK167" s="71">
        <f t="shared" ref="IK167" si="4322">IK168+IK169+IK170</f>
        <v>0</v>
      </c>
      <c r="IL167" s="71">
        <f t="shared" ref="IL167" si="4323">IL168+IL169+IL170</f>
        <v>0</v>
      </c>
      <c r="IM167" s="91">
        <f t="shared" ref="IM167" si="4324">IM168+IM169+IM170</f>
        <v>0</v>
      </c>
      <c r="IN167" s="71">
        <f t="shared" ref="IN167" si="4325">IN168+IN169+IN170</f>
        <v>0</v>
      </c>
      <c r="IO167" s="71">
        <f t="shared" ref="IO167:IP167" si="4326">IO168+IO169+IO170</f>
        <v>0</v>
      </c>
      <c r="IP167" s="71">
        <f t="shared" si="4326"/>
        <v>0</v>
      </c>
      <c r="IQ167" s="91">
        <f t="shared" ref="IQ167" si="4327">IQ168+IQ169+IQ170</f>
        <v>0</v>
      </c>
      <c r="IR167" s="71">
        <f t="shared" ref="IR167" si="4328">IR168+IR169+IR170</f>
        <v>0</v>
      </c>
      <c r="IS167" s="71">
        <f t="shared" ref="IS167:IT167" si="4329">IS168+IS169+IS170</f>
        <v>0</v>
      </c>
      <c r="IT167" s="71">
        <f t="shared" si="4329"/>
        <v>0</v>
      </c>
      <c r="IU167" s="308">
        <f t="shared" ref="IU167" si="4330">IU168+IU169+IU170</f>
        <v>0</v>
      </c>
      <c r="IV167" s="301">
        <f t="shared" ref="IV167" si="4331">IV168+IV169+IV170</f>
        <v>0</v>
      </c>
      <c r="IW167" s="301">
        <f t="shared" ref="IW167" si="4332">IW168+IW169+IW170</f>
        <v>0</v>
      </c>
      <c r="IX167" s="301">
        <f t="shared" ref="IX167" si="4333">IX168+IX169+IX170</f>
        <v>0</v>
      </c>
      <c r="IY167" s="91">
        <f t="shared" ref="IY167" si="4334">IY168+IY169+IY170</f>
        <v>0</v>
      </c>
      <c r="IZ167" s="71">
        <f t="shared" ref="IZ167" si="4335">IZ168+IZ169+IZ170</f>
        <v>0</v>
      </c>
      <c r="JA167" s="71">
        <f t="shared" ref="JA167:JB167" si="4336">JA168+JA169+JA170</f>
        <v>0</v>
      </c>
      <c r="JB167" s="71">
        <f t="shared" si="4336"/>
        <v>0</v>
      </c>
      <c r="JC167" s="91">
        <f t="shared" ref="JC167" si="4337">JC168+JC169+JC170</f>
        <v>0</v>
      </c>
      <c r="JD167" s="71">
        <f t="shared" ref="JD167" si="4338">JD168+JD169+JD170</f>
        <v>0</v>
      </c>
      <c r="JE167" s="71">
        <f t="shared" ref="JE167:JY167" si="4339">JE168+JE169+JE170</f>
        <v>0</v>
      </c>
      <c r="JF167" s="71">
        <f t="shared" ref="JF167" si="4340">JF168+JF169+JF170</f>
        <v>0</v>
      </c>
      <c r="JG167" s="91">
        <f t="shared" si="4339"/>
        <v>0</v>
      </c>
      <c r="JH167" s="71">
        <f t="shared" si="4339"/>
        <v>0</v>
      </c>
      <c r="JI167" s="71">
        <f t="shared" si="4339"/>
        <v>0</v>
      </c>
      <c r="JJ167" s="71">
        <f t="shared" ref="JJ167" si="4341">JJ168+JJ169+JJ170</f>
        <v>0</v>
      </c>
      <c r="JK167" s="91">
        <f t="shared" si="4339"/>
        <v>0</v>
      </c>
      <c r="JL167" s="71">
        <f t="shared" si="4339"/>
        <v>0</v>
      </c>
      <c r="JM167" s="71">
        <f t="shared" si="4339"/>
        <v>0</v>
      </c>
      <c r="JN167" s="71">
        <f t="shared" ref="JN167" si="4342">JN168+JN169+JN170</f>
        <v>0</v>
      </c>
      <c r="JO167" s="91">
        <f t="shared" si="4339"/>
        <v>0</v>
      </c>
      <c r="JP167" s="71">
        <f t="shared" si="4339"/>
        <v>0</v>
      </c>
      <c r="JQ167" s="71">
        <f t="shared" si="4339"/>
        <v>0</v>
      </c>
      <c r="JR167" s="71">
        <f t="shared" ref="JR167" si="4343">JR168+JR169+JR170</f>
        <v>0</v>
      </c>
      <c r="JS167" s="91">
        <f t="shared" si="4339"/>
        <v>0</v>
      </c>
      <c r="JT167" s="71">
        <f t="shared" si="4339"/>
        <v>0</v>
      </c>
      <c r="JU167" s="71">
        <f t="shared" si="4339"/>
        <v>0</v>
      </c>
      <c r="JV167" s="71">
        <f t="shared" ref="JV167" si="4344">JV168+JV169+JV170</f>
        <v>0</v>
      </c>
      <c r="JW167" s="71">
        <f t="shared" si="4339"/>
        <v>0</v>
      </c>
      <c r="JX167" s="71">
        <f t="shared" si="4339"/>
        <v>0</v>
      </c>
      <c r="JY167" s="71">
        <f t="shared" si="4339"/>
        <v>0</v>
      </c>
      <c r="JZ167" s="71">
        <f t="shared" ref="JZ167" si="4345">JZ168+JZ169+JZ170</f>
        <v>0</v>
      </c>
      <c r="KA167" s="91">
        <f t="shared" ref="KA167:KW167" si="4346">KA168+KA169+KA170</f>
        <v>0</v>
      </c>
      <c r="KB167" s="71">
        <f t="shared" si="4346"/>
        <v>0</v>
      </c>
      <c r="KC167" s="71">
        <f t="shared" si="4346"/>
        <v>0</v>
      </c>
      <c r="KD167" s="190">
        <f t="shared" ref="KD167" si="4347">KD168+KD169+KD170</f>
        <v>0</v>
      </c>
      <c r="KE167" s="91">
        <f t="shared" si="4346"/>
        <v>0</v>
      </c>
      <c r="KF167" s="71">
        <f t="shared" si="4346"/>
        <v>0</v>
      </c>
      <c r="KG167" s="71">
        <f t="shared" si="4346"/>
        <v>0</v>
      </c>
      <c r="KH167" s="190">
        <f t="shared" ref="KH167" si="4348">KH168+KH169+KH170</f>
        <v>0</v>
      </c>
      <c r="KI167" s="91">
        <f t="shared" si="4346"/>
        <v>0</v>
      </c>
      <c r="KJ167" s="71">
        <f t="shared" si="4346"/>
        <v>0</v>
      </c>
      <c r="KK167" s="71">
        <f t="shared" si="4346"/>
        <v>0</v>
      </c>
      <c r="KL167" s="190">
        <f t="shared" ref="KL167" si="4349">KL168+KL169+KL170</f>
        <v>0</v>
      </c>
      <c r="KM167" s="91">
        <f t="shared" si="4346"/>
        <v>0</v>
      </c>
      <c r="KN167" s="71">
        <f t="shared" si="4346"/>
        <v>0</v>
      </c>
      <c r="KO167" s="71">
        <f t="shared" si="4346"/>
        <v>0</v>
      </c>
      <c r="KP167" s="190">
        <f t="shared" ref="KP167" si="4350">KP168+KP169+KP170</f>
        <v>0</v>
      </c>
      <c r="KQ167" s="91">
        <f t="shared" si="4346"/>
        <v>0</v>
      </c>
      <c r="KR167" s="71">
        <f t="shared" si="4346"/>
        <v>0</v>
      </c>
      <c r="KS167" s="71">
        <f t="shared" si="4346"/>
        <v>0</v>
      </c>
      <c r="KT167" s="190">
        <f t="shared" ref="KT167" si="4351">KT168+KT169+KT170</f>
        <v>0</v>
      </c>
      <c r="KU167" s="91">
        <f t="shared" si="4346"/>
        <v>0</v>
      </c>
      <c r="KV167" s="71">
        <f t="shared" si="4346"/>
        <v>0</v>
      </c>
      <c r="KW167" s="71">
        <f t="shared" si="4346"/>
        <v>0</v>
      </c>
      <c r="KX167" s="190">
        <f t="shared" ref="KX167" si="4352">KX168+KX169+KX170</f>
        <v>0</v>
      </c>
      <c r="KY167" s="91">
        <f t="shared" ref="KY167:LE167" si="4353">KY168+KY169+KY170</f>
        <v>0</v>
      </c>
      <c r="KZ167" s="71">
        <f t="shared" si="4353"/>
        <v>0</v>
      </c>
      <c r="LA167" s="71">
        <f t="shared" si="4353"/>
        <v>0</v>
      </c>
      <c r="LB167" s="190">
        <f t="shared" ref="LB167" si="4354">LB168+LB169+LB170</f>
        <v>0</v>
      </c>
      <c r="LC167" s="91">
        <f t="shared" si="4353"/>
        <v>0</v>
      </c>
      <c r="LD167" s="71">
        <f t="shared" si="4353"/>
        <v>0</v>
      </c>
      <c r="LE167" s="71">
        <f t="shared" si="4353"/>
        <v>0</v>
      </c>
      <c r="LF167" s="190">
        <f t="shared" ref="LF167" si="4355">LF168+LF169+LF170</f>
        <v>0</v>
      </c>
      <c r="LG167" s="91">
        <f t="shared" ref="LG167:NI167" si="4356">LG168+LG169+LG170</f>
        <v>0</v>
      </c>
      <c r="LH167" s="71">
        <f t="shared" si="4356"/>
        <v>0</v>
      </c>
      <c r="LI167" s="71">
        <f t="shared" si="4356"/>
        <v>0</v>
      </c>
      <c r="LJ167" s="190">
        <f t="shared" ref="LJ167" si="4357">LJ168+LJ169+LJ170</f>
        <v>0</v>
      </c>
      <c r="LK167" s="91">
        <f t="shared" si="4356"/>
        <v>0</v>
      </c>
      <c r="LL167" s="71">
        <f t="shared" si="4356"/>
        <v>0</v>
      </c>
      <c r="LM167" s="71">
        <f t="shared" si="4356"/>
        <v>0</v>
      </c>
      <c r="LN167" s="190">
        <f t="shared" ref="LN167" si="4358">LN168+LN169+LN170</f>
        <v>0</v>
      </c>
      <c r="LO167" s="91">
        <f t="shared" si="4356"/>
        <v>0</v>
      </c>
      <c r="LP167" s="71">
        <f t="shared" si="4356"/>
        <v>0</v>
      </c>
      <c r="LQ167" s="71">
        <f t="shared" si="4356"/>
        <v>0</v>
      </c>
      <c r="LR167" s="190">
        <f t="shared" ref="LR167" si="4359">LR168+LR169+LR170</f>
        <v>0</v>
      </c>
      <c r="LS167" s="91">
        <f t="shared" si="4356"/>
        <v>0</v>
      </c>
      <c r="LT167" s="71">
        <f t="shared" si="4356"/>
        <v>0</v>
      </c>
      <c r="LU167" s="71">
        <f t="shared" si="4356"/>
        <v>0</v>
      </c>
      <c r="LV167" s="190">
        <f t="shared" ref="LV167" si="4360">LV168+LV169+LV170</f>
        <v>0</v>
      </c>
      <c r="LW167" s="91">
        <f t="shared" si="4356"/>
        <v>0</v>
      </c>
      <c r="LX167" s="71">
        <f t="shared" si="4356"/>
        <v>0</v>
      </c>
      <c r="LY167" s="71">
        <f t="shared" si="4356"/>
        <v>0</v>
      </c>
      <c r="LZ167" s="190">
        <f t="shared" ref="LZ167" si="4361">LZ168+LZ169+LZ170</f>
        <v>0</v>
      </c>
      <c r="MA167" s="91">
        <f t="shared" si="4356"/>
        <v>0</v>
      </c>
      <c r="MB167" s="71">
        <f t="shared" si="4356"/>
        <v>0</v>
      </c>
      <c r="MC167" s="71">
        <f t="shared" si="4356"/>
        <v>0</v>
      </c>
      <c r="MD167" s="190">
        <f t="shared" ref="MD167" si="4362">MD168+MD169+MD170</f>
        <v>0</v>
      </c>
      <c r="ME167" s="91">
        <f t="shared" si="4356"/>
        <v>0</v>
      </c>
      <c r="MF167" s="71">
        <f t="shared" si="4356"/>
        <v>0</v>
      </c>
      <c r="MG167" s="71">
        <f t="shared" si="4356"/>
        <v>1000</v>
      </c>
      <c r="MH167" s="190">
        <f t="shared" ref="MH167" si="4363">MH168+MH169+MH170</f>
        <v>1000</v>
      </c>
      <c r="MI167" s="91">
        <f t="shared" si="4356"/>
        <v>0</v>
      </c>
      <c r="MJ167" s="71">
        <f t="shared" si="4356"/>
        <v>0</v>
      </c>
      <c r="MK167" s="71">
        <f t="shared" si="4356"/>
        <v>0</v>
      </c>
      <c r="ML167" s="190">
        <f t="shared" ref="ML167" si="4364">ML168+ML169+ML170</f>
        <v>0</v>
      </c>
      <c r="MM167" s="91">
        <f t="shared" si="4356"/>
        <v>0</v>
      </c>
      <c r="MN167" s="71">
        <f t="shared" si="4356"/>
        <v>0</v>
      </c>
      <c r="MO167" s="71">
        <f t="shared" si="4356"/>
        <v>0</v>
      </c>
      <c r="MP167" s="190">
        <f t="shared" ref="MP167" si="4365">MP168+MP169+MP170</f>
        <v>0</v>
      </c>
      <c r="MQ167" s="91">
        <f t="shared" si="4356"/>
        <v>0</v>
      </c>
      <c r="MR167" s="71">
        <f t="shared" si="4356"/>
        <v>0</v>
      </c>
      <c r="MS167" s="71">
        <f t="shared" si="4356"/>
        <v>0</v>
      </c>
      <c r="MT167" s="190">
        <f t="shared" ref="MT167" si="4366">MT168+MT169+MT170</f>
        <v>0</v>
      </c>
      <c r="MU167" s="91">
        <f t="shared" si="4356"/>
        <v>0</v>
      </c>
      <c r="MV167" s="71">
        <f t="shared" si="4356"/>
        <v>0</v>
      </c>
      <c r="MW167" s="71">
        <f t="shared" si="4356"/>
        <v>0</v>
      </c>
      <c r="MX167" s="190">
        <f t="shared" ref="MX167" si="4367">MX168+MX169+MX170</f>
        <v>0</v>
      </c>
      <c r="MY167" s="91">
        <f t="shared" si="4356"/>
        <v>0</v>
      </c>
      <c r="MZ167" s="71">
        <f t="shared" si="4356"/>
        <v>0</v>
      </c>
      <c r="NA167" s="71">
        <f t="shared" si="4356"/>
        <v>0</v>
      </c>
      <c r="NB167" s="190">
        <f t="shared" ref="NB167" si="4368">NB168+NB169+NB170</f>
        <v>0</v>
      </c>
      <c r="NC167" s="91">
        <f t="shared" si="4356"/>
        <v>0</v>
      </c>
      <c r="ND167" s="71">
        <f t="shared" si="4356"/>
        <v>0</v>
      </c>
      <c r="NE167" s="71">
        <f t="shared" si="4356"/>
        <v>0</v>
      </c>
      <c r="NF167" s="190">
        <f t="shared" ref="NF167" si="4369">NF168+NF169+NF170</f>
        <v>0</v>
      </c>
      <c r="NG167" s="91">
        <f t="shared" si="4356"/>
        <v>0</v>
      </c>
      <c r="NH167" s="71">
        <f t="shared" si="4356"/>
        <v>0</v>
      </c>
      <c r="NI167" s="71">
        <f t="shared" si="4356"/>
        <v>0</v>
      </c>
      <c r="NJ167" s="190">
        <f t="shared" ref="NJ167" si="4370">NJ168+NJ169+NJ170</f>
        <v>0</v>
      </c>
      <c r="NK167" s="91">
        <f t="shared" ref="NK167:PP167" si="4371">NK168+NK169+NK170</f>
        <v>0</v>
      </c>
      <c r="NL167" s="71">
        <f t="shared" si="4371"/>
        <v>0</v>
      </c>
      <c r="NM167" s="71">
        <f t="shared" si="4371"/>
        <v>0</v>
      </c>
      <c r="NN167" s="190">
        <f t="shared" ref="NN167" si="4372">NN168+NN169+NN170</f>
        <v>0</v>
      </c>
      <c r="NO167" s="91">
        <f t="shared" ref="NO167:NU167" si="4373">NO168+NO169+NO170</f>
        <v>0</v>
      </c>
      <c r="NP167" s="71">
        <f t="shared" si="4373"/>
        <v>0</v>
      </c>
      <c r="NQ167" s="71">
        <f t="shared" si="4373"/>
        <v>0</v>
      </c>
      <c r="NR167" s="190">
        <f t="shared" ref="NR167" si="4374">NR168+NR169+NR170</f>
        <v>0</v>
      </c>
      <c r="NS167" s="91">
        <f t="shared" si="4373"/>
        <v>0</v>
      </c>
      <c r="NT167" s="71">
        <f t="shared" si="4373"/>
        <v>0</v>
      </c>
      <c r="NU167" s="71">
        <f t="shared" si="4373"/>
        <v>0</v>
      </c>
      <c r="NV167" s="190">
        <f t="shared" ref="NV167" si="4375">NV168+NV169+NV170</f>
        <v>0</v>
      </c>
      <c r="NW167" s="91">
        <f t="shared" si="4371"/>
        <v>0</v>
      </c>
      <c r="NX167" s="71">
        <f t="shared" si="4371"/>
        <v>0</v>
      </c>
      <c r="NY167" s="71">
        <f t="shared" si="4371"/>
        <v>0</v>
      </c>
      <c r="NZ167" s="190">
        <f t="shared" ref="NZ167" si="4376">NZ168+NZ169+NZ170</f>
        <v>0</v>
      </c>
      <c r="OA167" s="91">
        <f t="shared" ref="OA167:PM167" si="4377">OA168+OA169+OA170</f>
        <v>0</v>
      </c>
      <c r="OB167" s="71">
        <f t="shared" si="4377"/>
        <v>0</v>
      </c>
      <c r="OC167" s="71">
        <f t="shared" si="4377"/>
        <v>0</v>
      </c>
      <c r="OD167" s="71">
        <f t="shared" ref="OD167" si="4378">OD168+OD169+OD170</f>
        <v>0</v>
      </c>
      <c r="OE167" s="91">
        <f t="shared" si="4377"/>
        <v>0</v>
      </c>
      <c r="OF167" s="71">
        <f t="shared" si="4377"/>
        <v>0</v>
      </c>
      <c r="OG167" s="71">
        <f t="shared" si="4377"/>
        <v>0</v>
      </c>
      <c r="OH167" s="71">
        <f t="shared" ref="OH167" si="4379">OH168+OH169+OH170</f>
        <v>0</v>
      </c>
      <c r="OI167" s="91">
        <f t="shared" si="4377"/>
        <v>0</v>
      </c>
      <c r="OJ167" s="71">
        <f t="shared" si="4377"/>
        <v>0</v>
      </c>
      <c r="OK167" s="71">
        <f t="shared" si="4377"/>
        <v>0</v>
      </c>
      <c r="OL167" s="71">
        <f t="shared" ref="OL167" si="4380">OL168+OL169+OL170</f>
        <v>0</v>
      </c>
      <c r="OM167" s="91">
        <f t="shared" si="4377"/>
        <v>0</v>
      </c>
      <c r="ON167" s="71">
        <f t="shared" si="4377"/>
        <v>0</v>
      </c>
      <c r="OO167" s="71">
        <f t="shared" si="4377"/>
        <v>0</v>
      </c>
      <c r="OP167" s="71">
        <f t="shared" ref="OP167" si="4381">OP168+OP169+OP170</f>
        <v>0</v>
      </c>
      <c r="OQ167" s="201">
        <f t="shared" si="4377"/>
        <v>0</v>
      </c>
      <c r="OR167" s="71">
        <f t="shared" si="4377"/>
        <v>0</v>
      </c>
      <c r="OS167" s="71">
        <f t="shared" si="4377"/>
        <v>0</v>
      </c>
      <c r="OT167" s="71">
        <f t="shared" ref="OT167" si="4382">OT168+OT169+OT170</f>
        <v>0</v>
      </c>
      <c r="OU167" s="91">
        <f t="shared" si="4377"/>
        <v>0</v>
      </c>
      <c r="OV167" s="71">
        <f t="shared" si="4377"/>
        <v>0</v>
      </c>
      <c r="OW167" s="71">
        <f t="shared" si="4377"/>
        <v>0</v>
      </c>
      <c r="OX167" s="71">
        <f t="shared" ref="OX167" si="4383">OX168+OX169+OX170</f>
        <v>0</v>
      </c>
      <c r="OY167" s="201">
        <f t="shared" si="4377"/>
        <v>0</v>
      </c>
      <c r="OZ167" s="71">
        <f t="shared" si="4377"/>
        <v>0</v>
      </c>
      <c r="PA167" s="71">
        <f t="shared" si="4377"/>
        <v>0</v>
      </c>
      <c r="PB167" s="71">
        <f t="shared" ref="PB167" si="4384">PB168+PB169+PB170</f>
        <v>0</v>
      </c>
      <c r="PC167" s="91">
        <f t="shared" si="4377"/>
        <v>0</v>
      </c>
      <c r="PD167" s="71">
        <f t="shared" si="4377"/>
        <v>0</v>
      </c>
      <c r="PE167" s="71">
        <f t="shared" si="4377"/>
        <v>0</v>
      </c>
      <c r="PF167" s="71">
        <f t="shared" ref="PF167" si="4385">PF168+PF169+PF170</f>
        <v>0</v>
      </c>
      <c r="PG167" s="201">
        <f t="shared" si="4377"/>
        <v>0</v>
      </c>
      <c r="PH167" s="71">
        <f t="shared" si="4377"/>
        <v>0</v>
      </c>
      <c r="PI167" s="71">
        <f t="shared" si="4377"/>
        <v>0</v>
      </c>
      <c r="PJ167" s="71">
        <f t="shared" ref="PJ167" si="4386">PJ168+PJ169+PJ170</f>
        <v>0</v>
      </c>
      <c r="PK167" s="91">
        <f t="shared" si="4377"/>
        <v>0</v>
      </c>
      <c r="PL167" s="71">
        <f t="shared" si="4377"/>
        <v>0</v>
      </c>
      <c r="PM167" s="71">
        <f t="shared" si="4377"/>
        <v>0</v>
      </c>
      <c r="PN167" s="71">
        <f t="shared" ref="PN167" si="4387">PN168+PN169+PN170</f>
        <v>0</v>
      </c>
      <c r="PO167" s="201">
        <f t="shared" si="4371"/>
        <v>0</v>
      </c>
      <c r="PP167" s="71">
        <f t="shared" si="4371"/>
        <v>0</v>
      </c>
      <c r="PQ167" s="71">
        <f t="shared" ref="PQ167:PY167" si="4388">PQ168+PQ169+PQ170</f>
        <v>0</v>
      </c>
      <c r="PR167" s="71">
        <f t="shared" ref="PR167" si="4389">PR168+PR169+PR170</f>
        <v>0</v>
      </c>
      <c r="PS167" s="91">
        <f>PS168+PS169+PS170</f>
        <v>0</v>
      </c>
      <c r="PT167" s="71">
        <f>PT168+PT169+PT170</f>
        <v>0</v>
      </c>
      <c r="PU167" s="71">
        <f>PU168+PU169+PU170</f>
        <v>0</v>
      </c>
      <c r="PV167" s="71">
        <f>PV168+PV169+PV170</f>
        <v>0</v>
      </c>
      <c r="PW167" s="201">
        <f t="shared" si="4388"/>
        <v>0</v>
      </c>
      <c r="PX167" s="71">
        <f t="shared" si="4388"/>
        <v>0</v>
      </c>
      <c r="PY167" s="71">
        <f t="shared" si="4388"/>
        <v>0</v>
      </c>
      <c r="PZ167" s="71">
        <f t="shared" ref="PZ167" si="4390">PZ168+PZ169+PZ170</f>
        <v>0</v>
      </c>
      <c r="QA167" s="91">
        <f t="shared" ref="QA167:RP167" si="4391">QA168+QA169+QA170</f>
        <v>0</v>
      </c>
      <c r="QB167" s="71">
        <f t="shared" si="4391"/>
        <v>0</v>
      </c>
      <c r="QC167" s="71">
        <f t="shared" si="4391"/>
        <v>0</v>
      </c>
      <c r="QD167" s="71">
        <f t="shared" ref="QD167" si="4392">QD168+QD169+QD170</f>
        <v>0</v>
      </c>
      <c r="QE167" s="201">
        <f t="shared" si="4391"/>
        <v>0</v>
      </c>
      <c r="QF167" s="71">
        <f t="shared" si="4391"/>
        <v>0</v>
      </c>
      <c r="QG167" s="71">
        <f t="shared" si="4391"/>
        <v>0</v>
      </c>
      <c r="QH167" s="71">
        <f t="shared" ref="QH167" si="4393">QH168+QH169+QH170</f>
        <v>0</v>
      </c>
      <c r="QI167" s="91">
        <f t="shared" si="4391"/>
        <v>0</v>
      </c>
      <c r="QJ167" s="71">
        <f t="shared" si="4391"/>
        <v>0</v>
      </c>
      <c r="QK167" s="71">
        <f t="shared" si="4391"/>
        <v>0</v>
      </c>
      <c r="QL167" s="71">
        <f t="shared" ref="QL167" si="4394">QL168+QL169+QL170</f>
        <v>0</v>
      </c>
      <c r="QM167" s="201">
        <f t="shared" si="4391"/>
        <v>0</v>
      </c>
      <c r="QN167" s="71">
        <f t="shared" si="4391"/>
        <v>0</v>
      </c>
      <c r="QO167" s="71">
        <f t="shared" si="4391"/>
        <v>0</v>
      </c>
      <c r="QP167" s="71">
        <f t="shared" ref="QP167" si="4395">QP168+QP169+QP170</f>
        <v>0</v>
      </c>
      <c r="QQ167" s="201">
        <f t="shared" si="4391"/>
        <v>0</v>
      </c>
      <c r="QR167" s="71">
        <f t="shared" si="4391"/>
        <v>0</v>
      </c>
      <c r="QS167" s="71">
        <f t="shared" si="4391"/>
        <v>0</v>
      </c>
      <c r="QT167" s="71">
        <f t="shared" ref="QT167" si="4396">QT168+QT169+QT170</f>
        <v>0</v>
      </c>
      <c r="QU167" s="201">
        <f t="shared" si="4391"/>
        <v>0</v>
      </c>
      <c r="QV167" s="71">
        <f t="shared" si="4391"/>
        <v>0</v>
      </c>
      <c r="QW167" s="71">
        <f t="shared" si="4391"/>
        <v>0</v>
      </c>
      <c r="QX167" s="71">
        <f t="shared" ref="QX167" si="4397">QX168+QX169+QX170</f>
        <v>0</v>
      </c>
      <c r="QY167" s="201">
        <f t="shared" si="4391"/>
        <v>0</v>
      </c>
      <c r="QZ167" s="71">
        <f t="shared" si="4391"/>
        <v>0</v>
      </c>
      <c r="RA167" s="71">
        <f t="shared" si="4391"/>
        <v>0</v>
      </c>
      <c r="RB167" s="71">
        <f t="shared" ref="RB167" si="4398">RB168+RB169+RB170</f>
        <v>0</v>
      </c>
      <c r="RC167" s="91">
        <f t="shared" si="4391"/>
        <v>0</v>
      </c>
      <c r="RD167" s="71">
        <f t="shared" si="4391"/>
        <v>0</v>
      </c>
      <c r="RE167" s="71">
        <f t="shared" si="4391"/>
        <v>192</v>
      </c>
      <c r="RF167" s="71">
        <f t="shared" ref="RF167" si="4399">RF168+RF169+RF170</f>
        <v>192</v>
      </c>
      <c r="RG167" s="201">
        <f t="shared" si="4391"/>
        <v>0</v>
      </c>
      <c r="RH167" s="71">
        <f t="shared" si="4391"/>
        <v>0</v>
      </c>
      <c r="RI167" s="71">
        <f t="shared" si="4391"/>
        <v>0</v>
      </c>
      <c r="RJ167" s="71">
        <f t="shared" ref="RJ167" si="4400">RJ168+RJ169+RJ170</f>
        <v>0</v>
      </c>
      <c r="RK167" s="91">
        <f t="shared" si="4391"/>
        <v>0</v>
      </c>
      <c r="RL167" s="71">
        <f t="shared" si="4391"/>
        <v>0</v>
      </c>
      <c r="RM167" s="71">
        <f t="shared" si="4391"/>
        <v>0</v>
      </c>
      <c r="RN167" s="71">
        <f t="shared" ref="RN167" si="4401">RN168+RN169+RN170</f>
        <v>0</v>
      </c>
      <c r="RO167" s="362">
        <f t="shared" si="4391"/>
        <v>0</v>
      </c>
      <c r="RP167" s="301">
        <f t="shared" si="4391"/>
        <v>0</v>
      </c>
      <c r="RQ167" s="301">
        <f t="shared" ref="RQ167:TG167" si="4402">RQ168+RQ169+RQ170</f>
        <v>0</v>
      </c>
      <c r="RR167" s="301">
        <f t="shared" ref="RR167" si="4403">RR168+RR169+RR170</f>
        <v>0</v>
      </c>
      <c r="RS167" s="362">
        <f t="shared" si="4402"/>
        <v>0</v>
      </c>
      <c r="RT167" s="301">
        <f t="shared" si="4402"/>
        <v>0</v>
      </c>
      <c r="RU167" s="301">
        <f t="shared" si="4402"/>
        <v>0</v>
      </c>
      <c r="RV167" s="301">
        <f t="shared" ref="RV167" si="4404">RV168+RV169+RV170</f>
        <v>0</v>
      </c>
      <c r="RW167" s="71">
        <f t="shared" si="4402"/>
        <v>0</v>
      </c>
      <c r="RX167" s="71">
        <f t="shared" si="4402"/>
        <v>0</v>
      </c>
      <c r="RY167" s="71">
        <f t="shared" si="4402"/>
        <v>0</v>
      </c>
      <c r="RZ167" s="71">
        <f t="shared" ref="RZ167" si="4405">RZ168+RZ169+RZ170</f>
        <v>0</v>
      </c>
      <c r="SA167" s="91">
        <f t="shared" si="4402"/>
        <v>0</v>
      </c>
      <c r="SB167" s="71">
        <f t="shared" si="4402"/>
        <v>0</v>
      </c>
      <c r="SC167" s="71">
        <f t="shared" si="4402"/>
        <v>0</v>
      </c>
      <c r="SD167" s="71">
        <f t="shared" ref="SD167" si="4406">SD168+SD169+SD170</f>
        <v>0</v>
      </c>
      <c r="SE167" s="201">
        <f t="shared" si="4402"/>
        <v>0</v>
      </c>
      <c r="SF167" s="71">
        <f t="shared" si="4402"/>
        <v>0</v>
      </c>
      <c r="SG167" s="71">
        <f t="shared" si="4402"/>
        <v>0</v>
      </c>
      <c r="SH167" s="71">
        <f t="shared" ref="SH167" si="4407">SH168+SH169+SH170</f>
        <v>0</v>
      </c>
      <c r="SI167" s="201">
        <f t="shared" si="4402"/>
        <v>0</v>
      </c>
      <c r="SJ167" s="71">
        <f t="shared" si="4402"/>
        <v>0</v>
      </c>
      <c r="SK167" s="71">
        <f t="shared" si="4402"/>
        <v>0</v>
      </c>
      <c r="SL167" s="71">
        <f t="shared" ref="SL167" si="4408">SL168+SL169+SL170</f>
        <v>0</v>
      </c>
      <c r="SM167" s="201">
        <f t="shared" si="4402"/>
        <v>0</v>
      </c>
      <c r="SN167" s="71">
        <f t="shared" si="4402"/>
        <v>0</v>
      </c>
      <c r="SO167" s="71">
        <f t="shared" si="4402"/>
        <v>0</v>
      </c>
      <c r="SP167" s="71">
        <f t="shared" ref="SP167" si="4409">SP168+SP169+SP170</f>
        <v>0</v>
      </c>
      <c r="SQ167" s="201">
        <f t="shared" si="4402"/>
        <v>0</v>
      </c>
      <c r="SR167" s="71">
        <f t="shared" si="4402"/>
        <v>0</v>
      </c>
      <c r="SS167" s="71">
        <f t="shared" si="4402"/>
        <v>0</v>
      </c>
      <c r="ST167" s="71">
        <f t="shared" ref="ST167" si="4410">ST168+ST169+ST170</f>
        <v>0</v>
      </c>
      <c r="SU167" s="201">
        <f t="shared" si="4402"/>
        <v>0</v>
      </c>
      <c r="SV167" s="71">
        <f t="shared" si="4402"/>
        <v>0</v>
      </c>
      <c r="SW167" s="71">
        <f t="shared" si="4402"/>
        <v>0</v>
      </c>
      <c r="SX167" s="71">
        <f t="shared" ref="SX167" si="4411">SX168+SX169+SX170</f>
        <v>0</v>
      </c>
      <c r="SY167" s="201">
        <f t="shared" si="4402"/>
        <v>0</v>
      </c>
      <c r="SZ167" s="71">
        <f t="shared" si="4402"/>
        <v>0</v>
      </c>
      <c r="TA167" s="71">
        <f t="shared" si="4402"/>
        <v>0</v>
      </c>
      <c r="TB167" s="201">
        <f t="shared" ref="TB167" si="4412">TB168+TB169+TB170</f>
        <v>0</v>
      </c>
      <c r="TC167" s="201">
        <f t="shared" si="4402"/>
        <v>0</v>
      </c>
      <c r="TD167" s="71">
        <f t="shared" si="4402"/>
        <v>0</v>
      </c>
      <c r="TE167" s="71">
        <f t="shared" si="4402"/>
        <v>0</v>
      </c>
      <c r="TF167" s="71">
        <f t="shared" ref="TF167" si="4413">TF168+TF169+TF170</f>
        <v>0</v>
      </c>
      <c r="TG167" s="201">
        <f t="shared" si="4402"/>
        <v>0</v>
      </c>
      <c r="TH167" s="71">
        <f t="shared" ref="TH167:TI167" si="4414">TH168+TH169+TH170</f>
        <v>0</v>
      </c>
      <c r="TI167" s="71">
        <f t="shared" si="4414"/>
        <v>192</v>
      </c>
      <c r="TJ167" s="92">
        <f t="shared" ref="TJ167:TM167" si="4415">TJ168+TJ169+TJ170</f>
        <v>192</v>
      </c>
      <c r="TK167" s="201">
        <f t="shared" si="4415"/>
        <v>0</v>
      </c>
      <c r="TL167" s="71">
        <f t="shared" si="4415"/>
        <v>0</v>
      </c>
      <c r="TM167" s="71">
        <f t="shared" si="4415"/>
        <v>0</v>
      </c>
      <c r="TN167" s="92">
        <f t="shared" ref="TN167:TR167" si="4416">TN168+TN169+TN170</f>
        <v>0</v>
      </c>
      <c r="TO167" s="201">
        <f t="shared" si="4416"/>
        <v>0</v>
      </c>
      <c r="TP167" s="71">
        <f t="shared" si="4416"/>
        <v>0</v>
      </c>
      <c r="TQ167" s="71">
        <f t="shared" si="4416"/>
        <v>0</v>
      </c>
      <c r="TR167" s="92">
        <f t="shared" si="4416"/>
        <v>0</v>
      </c>
      <c r="TS167" s="278"/>
      <c r="TT167" s="278"/>
      <c r="TU167" s="278"/>
      <c r="TV167" s="278"/>
      <c r="TW167" s="278"/>
      <c r="TX167" s="278"/>
      <c r="TY167" s="278"/>
    </row>
    <row r="168" spans="1:546" outlineLevel="1" x14ac:dyDescent="0.2">
      <c r="A168" s="101" t="s">
        <v>551</v>
      </c>
      <c r="B168" s="102" t="s">
        <v>552</v>
      </c>
      <c r="C168" s="186">
        <f t="shared" ref="C168:C170" si="4417">G168+K168+O168+S168+W168+AA168+AE168+AI168+AM168+AQ168+AU168+AY168+BC168+BG168+BK168+BO168+BS168+BW168+CA168+CE168+CI168+CM168+CQ168+CU168+CY168+DC168+DG168+DK168+DO168+DS168+DW168+EA168+EE168+EI168+EM168+EQ168+EU168+EY168+FC168+FG168+FK168+FO168+FS168+FW168+GA168+GE168+GI168+GM168+GQ168+GU168+GY168+HC168+HG168+HK168+HO168+HS168+HW168+IA168+IE168+II168+IM168+IQ168+IU168+IY168+JC168+JG168+JK168+JO168+JS168+JW168+KA168+KE168+KI168+KM168+KQ168+KU168+KY168+LC168+LG168+LK168+LO168+LS168+LW168+MA168+ME168+MI168+MM168+MQ168+MU168+MY168+NC168+NG168+NK168+NO168+NS168+NW168+OA168+OE168+OI168+OM168+OQ168+OU168+OY168+PC168+PG168+PK168+PO168+PS168+PW168+QA168+QE168+QI168+QM168+QQ168+QU168+QY168+RC168+RG168+RK168+RO168+RS168+RW168+SA168+SE168+SI168+SM168+SQ168+SU168+SY168+TC168+TG168+TK168+TO168</f>
        <v>145</v>
      </c>
      <c r="D168" s="186">
        <f t="shared" ref="D168:D170" si="4418">H168+L168+P168+T168+X168+AB168+AF168+AJ168+AN168+AR168+AV168+AZ168+BD168+BH168+BL168+BP168+BT168+BX168+CB168+CF168+CJ168+CN168+CR168+CV168+CZ168+DD168+DH168+DL168+DP168+DT168+DX168+EB168+EF168+EJ168+EN168+ER168+EV168+EZ168+FD168+FH168+FL168+FP168+FT168+FX168+GB168+GF168+GJ168+GN168+GR168+GV168+GZ168+HD168+HH168+HL168+HP168+HT168+HX168+IB168+IF168+IJ168+IN168+IR168+IV168+IZ168+JD168+JH168+JL168+JP168+JT168+JX168+KB168+KF168+KJ168+KN168+KR168+KV168+KZ168+LD168+LH168+LL168+LP168+LT168+LX168+MB168+MF168+MJ168+MN168+MR168+MV168+MZ168+ND168+NH168+NL168+NP168+NT168+NX168+OB168+OF168+OJ168+ON168+OR168+OV168+OZ168+PD168+PH168+PL168+PP168+PT168+PX168+QB168+QF168+QJ168+QN168+QR168+QV168+QZ168+RD168+RH168+RL168+RP168+RT168+RX168+SB168+SF168+SJ168+SN168+SR168+SV168+SZ168+TD168+TH168+TL168+TP168</f>
        <v>255</v>
      </c>
      <c r="E168" s="186">
        <f t="shared" ref="E168:E170" si="4419">I168+M168+Q168+U168+Y168+AC168+AG168+AK168+AO168+AS168+AW168+BA168+BE168+BI168+BM168+BQ168+BU168+BY168+CC168+CG168+CK168+CO168+CS168+CW168+DA168+DE168+DI168+DM168+DQ168+DU168+DY168+EC168+EG168+EK168+EO168+ES168+EW168+FA168+FE168+FI168+FM168+FQ168+FU168+FY168+GC168+GG168+GK168+GO168+GS168+GW168+HA168+HE168+HI168+HM168+HQ168+HU168+HY168+IC168+IG168+IK168+IO168+IS168+IW168+JA168+JE168+JI168+JM168+JQ168+JU168+JY168+KC168+KG168+KK168+KO168+KS168+KW168+LA168+LE168+LI168+LM168+LQ168+LU168+LY168+MC168+MG168+MK168+MO168+MS168+MW168+NA168+NE168+NI168+NM168+NQ168+NU168+NY168+OC168+OG168+OK168+OO168+OS168+OW168+PA168+PE168+PI168+PM168+PQ168+PU168+PY168+QC168+QG168+QK168+QO168+QS168+QW168+RA168+RE168+RI168+RM168+RQ168+RU168+RY168+SC168+SG168+SK168+SO168+SS168+SW168+TA168+TE168+TI168+TM168+TQ168</f>
        <v>685.34</v>
      </c>
      <c r="F168" s="186">
        <f t="shared" ref="F168:F170" si="4420">J168+N168+R168+V168+Z168+AD168+AH168+AL168+AP168+AT168+AX168+BB168+BF168+BJ168+BN168+BR168+BV168+BZ168+CD168+CH168+CL168+CP168+CT168+CX168+DB168+DF168+DJ168+DN168+DR168+DV168+DZ168+ED168+EH168+EL168+EP168+ET168+EX168+FB168+FF168+FJ168+FN168+FR168+FV168+FZ168+GD168+GH168+GL168+GP168+GT168+GX168+HB168+HF168+HJ168+HN168+HR168+HV168+HZ168+ID168+IH168+IL168+IP168+IT168+IX168+JB168+JF168+JJ168+JN168+JR168+JV168+JZ168+KD168+KH168+KL168+KP168+KT168+KX168+LB168+LF168+LJ168+LN168+LR168+LV168+LZ168+MD168+MH168+ML168+MP168+MT168+MX168+NB168+NF168+NJ168+NN168+NR168+NV168+NZ168+OD168+OH168+OL168+OP168+OT168+OX168+PB168+PF168+PJ168+PN168+PR168+PV168+PZ168+QD168+QH168+QL168+QP168+QT168+QX168+RB168+RF168+RJ168+RN168+RR168+RV168+RZ168+SD168+SH168+SL168+SP168+ST168+SX168+TB168+TF168+TJ168+TN168+TR168</f>
        <v>685.34</v>
      </c>
      <c r="G168" s="88"/>
      <c r="H168" s="63"/>
      <c r="I168" s="63"/>
      <c r="J168" s="63"/>
      <c r="K168" s="88">
        <v>100</v>
      </c>
      <c r="L168" s="63">
        <v>100</v>
      </c>
      <c r="M168" s="63">
        <v>40</v>
      </c>
      <c r="N168" s="63">
        <v>40</v>
      </c>
      <c r="O168" s="88"/>
      <c r="P168" s="63"/>
      <c r="Q168" s="63"/>
      <c r="R168" s="63"/>
      <c r="S168" s="88"/>
      <c r="T168" s="63"/>
      <c r="U168" s="63"/>
      <c r="V168" s="63"/>
      <c r="W168" s="88"/>
      <c r="X168" s="63"/>
      <c r="Y168" s="63"/>
      <c r="Z168" s="63"/>
      <c r="AA168" s="88"/>
      <c r="AB168" s="63"/>
      <c r="AC168" s="63"/>
      <c r="AD168" s="63"/>
      <c r="AE168" s="88"/>
      <c r="AF168" s="63"/>
      <c r="AG168" s="63"/>
      <c r="AH168" s="63"/>
      <c r="AI168" s="88"/>
      <c r="AJ168" s="63"/>
      <c r="AK168" s="63"/>
      <c r="AL168" s="63"/>
      <c r="AM168" s="88"/>
      <c r="AN168" s="63"/>
      <c r="AO168" s="63"/>
      <c r="AP168" s="63"/>
      <c r="AQ168" s="88"/>
      <c r="AR168" s="63"/>
      <c r="AS168" s="63"/>
      <c r="AT168" s="63"/>
      <c r="AU168" s="88"/>
      <c r="AV168" s="63"/>
      <c r="AW168" s="63"/>
      <c r="AX168" s="63"/>
      <c r="AY168" s="88"/>
      <c r="AZ168" s="63"/>
      <c r="BA168" s="63"/>
      <c r="BB168" s="63"/>
      <c r="BC168" s="88"/>
      <c r="BD168" s="63"/>
      <c r="BE168" s="63"/>
      <c r="BF168" s="63"/>
      <c r="BG168" s="88"/>
      <c r="BH168" s="63"/>
      <c r="BI168" s="63"/>
      <c r="BJ168" s="63"/>
      <c r="BK168" s="88"/>
      <c r="BL168" s="63"/>
      <c r="BM168" s="63"/>
      <c r="BN168" s="63"/>
      <c r="BO168" s="88"/>
      <c r="BP168" s="63"/>
      <c r="BQ168" s="63"/>
      <c r="BR168" s="63"/>
      <c r="BS168" s="88"/>
      <c r="BT168" s="63"/>
      <c r="BU168" s="63"/>
      <c r="BV168" s="63"/>
      <c r="BW168" s="88"/>
      <c r="BX168" s="63"/>
      <c r="BY168" s="63"/>
      <c r="BZ168" s="63"/>
      <c r="CA168" s="88"/>
      <c r="CB168" s="63"/>
      <c r="CC168" s="63"/>
      <c r="CD168" s="63"/>
      <c r="CE168" s="88"/>
      <c r="CF168" s="63"/>
      <c r="CG168" s="63"/>
      <c r="CH168" s="63"/>
      <c r="CI168" s="88"/>
      <c r="CJ168" s="63"/>
      <c r="CK168" s="63"/>
      <c r="CL168" s="63"/>
      <c r="CM168" s="88"/>
      <c r="CN168" s="63"/>
      <c r="CO168" s="63"/>
      <c r="CP168" s="63"/>
      <c r="CQ168" s="88"/>
      <c r="CR168" s="63"/>
      <c r="CS168" s="63"/>
      <c r="CT168" s="63"/>
      <c r="CU168" s="88"/>
      <c r="CV168" s="63"/>
      <c r="CW168" s="63"/>
      <c r="CX168" s="63"/>
      <c r="CY168" s="88"/>
      <c r="CZ168" s="63">
        <v>60</v>
      </c>
      <c r="DA168" s="63">
        <v>8</v>
      </c>
      <c r="DB168" s="63">
        <v>8</v>
      </c>
      <c r="DC168" s="88"/>
      <c r="DD168" s="63"/>
      <c r="DE168" s="63"/>
      <c r="DF168" s="63"/>
      <c r="DG168" s="88">
        <v>45</v>
      </c>
      <c r="DH168" s="63">
        <v>45</v>
      </c>
      <c r="DI168" s="63"/>
      <c r="DJ168" s="63"/>
      <c r="DK168" s="88"/>
      <c r="DL168" s="63"/>
      <c r="DM168" s="63"/>
      <c r="DN168" s="63"/>
      <c r="DO168" s="88"/>
      <c r="DP168" s="63"/>
      <c r="DQ168" s="63"/>
      <c r="DR168" s="63"/>
      <c r="DS168" s="88"/>
      <c r="DT168" s="63"/>
      <c r="DU168" s="63"/>
      <c r="DV168" s="63"/>
      <c r="DW168" s="88"/>
      <c r="DX168" s="63"/>
      <c r="DY168" s="63"/>
      <c r="DZ168" s="63"/>
      <c r="EA168" s="88"/>
      <c r="EB168" s="63"/>
      <c r="EC168" s="63"/>
      <c r="ED168" s="63"/>
      <c r="EE168" s="88"/>
      <c r="EF168" s="63">
        <v>50</v>
      </c>
      <c r="EG168" s="63"/>
      <c r="EH168" s="63"/>
      <c r="EI168" s="88"/>
      <c r="EJ168" s="63"/>
      <c r="EK168" s="63"/>
      <c r="EL168" s="63"/>
      <c r="EM168" s="88"/>
      <c r="EN168" s="63"/>
      <c r="EO168" s="63"/>
      <c r="EP168" s="63"/>
      <c r="EQ168" s="88"/>
      <c r="ER168" s="63"/>
      <c r="ES168" s="63"/>
      <c r="ET168" s="63"/>
      <c r="EU168" s="88"/>
      <c r="EV168" s="63"/>
      <c r="EW168" s="63"/>
      <c r="EX168" s="63"/>
      <c r="EY168" s="88"/>
      <c r="EZ168" s="63"/>
      <c r="FA168" s="63"/>
      <c r="FB168" s="63"/>
      <c r="FC168" s="88"/>
      <c r="FD168" s="63"/>
      <c r="FE168" s="63"/>
      <c r="FF168" s="63"/>
      <c r="FG168" s="88"/>
      <c r="FH168" s="63"/>
      <c r="FI168" s="63"/>
      <c r="FJ168" s="63"/>
      <c r="FK168" s="88"/>
      <c r="FL168" s="63"/>
      <c r="FM168" s="63"/>
      <c r="FN168" s="63"/>
      <c r="FO168" s="88"/>
      <c r="FP168" s="63"/>
      <c r="FQ168" s="63"/>
      <c r="FR168" s="63"/>
      <c r="FS168" s="198"/>
      <c r="FT168" s="63"/>
      <c r="FU168" s="63"/>
      <c r="FV168" s="187"/>
      <c r="FW168" s="88"/>
      <c r="FX168" s="63"/>
      <c r="FY168" s="63"/>
      <c r="FZ168" s="187"/>
      <c r="GA168" s="88"/>
      <c r="GB168" s="63"/>
      <c r="GC168" s="63"/>
      <c r="GD168" s="187"/>
      <c r="GE168" s="88"/>
      <c r="GF168" s="63"/>
      <c r="GG168" s="63"/>
      <c r="GH168" s="187"/>
      <c r="GI168" s="117">
        <f>'[1]804'!EN168+'[1]805'!EN168+'[1]806'!EN168+'[1]807'!EN168+'[1]808'!EN168+'[1]809'!EN168+'[1]803'!EN168</f>
        <v>0</v>
      </c>
      <c r="GJ168" s="63"/>
      <c r="GK168" s="63">
        <v>253.34</v>
      </c>
      <c r="GL168" s="187">
        <v>253.34</v>
      </c>
      <c r="GM168" s="88"/>
      <c r="GN168" s="63"/>
      <c r="GO168" s="63"/>
      <c r="GP168" s="63"/>
      <c r="GQ168" s="88"/>
      <c r="GR168" s="63"/>
      <c r="GS168" s="63"/>
      <c r="GT168" s="63"/>
      <c r="GU168" s="88"/>
      <c r="GV168" s="63"/>
      <c r="GW168" s="63"/>
      <c r="GX168" s="63"/>
      <c r="GY168" s="88"/>
      <c r="GZ168" s="63"/>
      <c r="HA168" s="63"/>
      <c r="HB168" s="63"/>
      <c r="HC168" s="88"/>
      <c r="HD168" s="63"/>
      <c r="HE168" s="63"/>
      <c r="HF168" s="63"/>
      <c r="HG168" s="88"/>
      <c r="HH168" s="63"/>
      <c r="HI168" s="63"/>
      <c r="HJ168" s="63"/>
      <c r="HK168" s="88"/>
      <c r="HL168" s="63"/>
      <c r="HM168" s="63"/>
      <c r="HN168" s="63"/>
      <c r="HO168" s="88"/>
      <c r="HP168" s="63"/>
      <c r="HQ168" s="63"/>
      <c r="HR168" s="63"/>
      <c r="HS168" s="88"/>
      <c r="HT168" s="63"/>
      <c r="HU168" s="63"/>
      <c r="HV168" s="63"/>
      <c r="HW168" s="88"/>
      <c r="HX168" s="63"/>
      <c r="HY168" s="63"/>
      <c r="HZ168" s="63"/>
      <c r="IA168" s="88"/>
      <c r="IB168" s="63"/>
      <c r="IC168" s="63"/>
      <c r="ID168" s="63"/>
      <c r="IE168" s="88"/>
      <c r="IF168" s="63"/>
      <c r="IG168" s="63"/>
      <c r="IH168" s="63"/>
      <c r="II168" s="88"/>
      <c r="IJ168" s="63"/>
      <c r="IK168" s="63"/>
      <c r="IL168" s="63"/>
      <c r="IM168" s="88"/>
      <c r="IN168" s="63"/>
      <c r="IO168" s="63"/>
      <c r="IP168" s="63"/>
      <c r="IQ168" s="88"/>
      <c r="IR168" s="63"/>
      <c r="IS168" s="63"/>
      <c r="IT168" s="63"/>
      <c r="IU168" s="88"/>
      <c r="IV168" s="63"/>
      <c r="IW168" s="63"/>
      <c r="IX168" s="63"/>
      <c r="IY168" s="88"/>
      <c r="IZ168" s="63"/>
      <c r="JA168" s="63"/>
      <c r="JB168" s="63"/>
      <c r="JC168" s="88"/>
      <c r="JD168" s="63"/>
      <c r="JE168" s="63"/>
      <c r="JF168" s="63"/>
      <c r="JG168" s="88"/>
      <c r="JH168" s="63"/>
      <c r="JI168" s="63"/>
      <c r="JJ168" s="63"/>
      <c r="JK168" s="88"/>
      <c r="JL168" s="63"/>
      <c r="JM168" s="63"/>
      <c r="JN168" s="63"/>
      <c r="JO168" s="88"/>
      <c r="JP168" s="63"/>
      <c r="JQ168" s="63"/>
      <c r="JR168" s="63"/>
      <c r="JS168" s="88"/>
      <c r="JT168" s="63"/>
      <c r="JU168" s="63"/>
      <c r="JV168" s="63"/>
      <c r="JW168" s="63"/>
      <c r="JX168" s="63"/>
      <c r="JY168" s="63"/>
      <c r="JZ168" s="63"/>
      <c r="KA168" s="88"/>
      <c r="KB168" s="63"/>
      <c r="KC168" s="63"/>
      <c r="KD168" s="187"/>
      <c r="KE168" s="88"/>
      <c r="KF168" s="63"/>
      <c r="KG168" s="63"/>
      <c r="KH168" s="187"/>
      <c r="KI168" s="88"/>
      <c r="KJ168" s="63"/>
      <c r="KK168" s="63"/>
      <c r="KL168" s="187"/>
      <c r="KM168" s="88"/>
      <c r="KN168" s="63"/>
      <c r="KO168" s="63"/>
      <c r="KP168" s="187"/>
      <c r="KQ168" s="88"/>
      <c r="KR168" s="63"/>
      <c r="KS168" s="63"/>
      <c r="KT168" s="187"/>
      <c r="KU168" s="88"/>
      <c r="KV168" s="63"/>
      <c r="KW168" s="63"/>
      <c r="KX168" s="187"/>
      <c r="KY168" s="88"/>
      <c r="KZ168" s="63"/>
      <c r="LA168" s="63"/>
      <c r="LB168" s="187"/>
      <c r="LC168" s="88"/>
      <c r="LD168" s="63"/>
      <c r="LE168" s="63"/>
      <c r="LF168" s="187"/>
      <c r="LG168" s="88"/>
      <c r="LH168" s="63"/>
      <c r="LI168" s="63"/>
      <c r="LJ168" s="187"/>
      <c r="LK168" s="88"/>
      <c r="LL168" s="63"/>
      <c r="LM168" s="63"/>
      <c r="LN168" s="187"/>
      <c r="LO168" s="88"/>
      <c r="LP168" s="63"/>
      <c r="LQ168" s="63"/>
      <c r="LR168" s="187"/>
      <c r="LS168" s="88"/>
      <c r="LT168" s="63"/>
      <c r="LU168" s="63"/>
      <c r="LV168" s="187"/>
      <c r="LW168" s="88"/>
      <c r="LX168" s="63"/>
      <c r="LY168" s="63"/>
      <c r="LZ168" s="187"/>
      <c r="MA168" s="88"/>
      <c r="MB168" s="63"/>
      <c r="MC168" s="63"/>
      <c r="MD168" s="187"/>
      <c r="ME168" s="88"/>
      <c r="MF168" s="63"/>
      <c r="MG168" s="63"/>
      <c r="MH168" s="187"/>
      <c r="MI168" s="88"/>
      <c r="MJ168" s="63"/>
      <c r="MK168" s="63"/>
      <c r="ML168" s="187"/>
      <c r="MM168" s="88"/>
      <c r="MN168" s="63"/>
      <c r="MO168" s="63"/>
      <c r="MP168" s="187"/>
      <c r="MQ168" s="88"/>
      <c r="MR168" s="63"/>
      <c r="MS168" s="63"/>
      <c r="MT168" s="187"/>
      <c r="MU168" s="88"/>
      <c r="MV168" s="63"/>
      <c r="MW168" s="63"/>
      <c r="MX168" s="187"/>
      <c r="MY168" s="88"/>
      <c r="MZ168" s="63"/>
      <c r="NA168" s="63"/>
      <c r="NB168" s="187"/>
      <c r="NC168" s="88"/>
      <c r="ND168" s="63"/>
      <c r="NE168" s="63"/>
      <c r="NF168" s="187"/>
      <c r="NG168" s="88"/>
      <c r="NH168" s="63"/>
      <c r="NI168" s="63"/>
      <c r="NJ168" s="187"/>
      <c r="NK168" s="88"/>
      <c r="NL168" s="63"/>
      <c r="NM168" s="63"/>
      <c r="NN168" s="187"/>
      <c r="NO168" s="88"/>
      <c r="NP168" s="63"/>
      <c r="NQ168" s="63"/>
      <c r="NR168" s="187"/>
      <c r="NS168" s="88"/>
      <c r="NT168" s="63"/>
      <c r="NU168" s="63"/>
      <c r="NV168" s="187"/>
      <c r="NW168" s="88"/>
      <c r="NX168" s="63"/>
      <c r="NY168" s="63"/>
      <c r="NZ168" s="187"/>
      <c r="OA168" s="88"/>
      <c r="OB168" s="63"/>
      <c r="OC168" s="63"/>
      <c r="OD168" s="63"/>
      <c r="OE168" s="88"/>
      <c r="OF168" s="63"/>
      <c r="OG168" s="63"/>
      <c r="OH168" s="63"/>
      <c r="OI168" s="88"/>
      <c r="OJ168" s="63"/>
      <c r="OK168" s="63"/>
      <c r="OL168" s="63"/>
      <c r="OM168" s="88"/>
      <c r="ON168" s="63"/>
      <c r="OO168" s="63"/>
      <c r="OP168" s="63"/>
      <c r="OQ168" s="198"/>
      <c r="OR168" s="63"/>
      <c r="OS168" s="63"/>
      <c r="OT168" s="63"/>
      <c r="OU168" s="88"/>
      <c r="OV168" s="63"/>
      <c r="OW168" s="63"/>
      <c r="OX168" s="63"/>
      <c r="OY168" s="198"/>
      <c r="OZ168" s="63"/>
      <c r="PA168" s="63"/>
      <c r="PB168" s="63"/>
      <c r="PC168" s="88"/>
      <c r="PD168" s="63"/>
      <c r="PE168" s="63"/>
      <c r="PF168" s="63"/>
      <c r="PG168" s="198"/>
      <c r="PH168" s="63"/>
      <c r="PI168" s="63"/>
      <c r="PJ168" s="63"/>
      <c r="PK168" s="88"/>
      <c r="PL168" s="63"/>
      <c r="PM168" s="63"/>
      <c r="PN168" s="63"/>
      <c r="PO168" s="198"/>
      <c r="PP168" s="63"/>
      <c r="PQ168" s="63"/>
      <c r="PR168" s="63"/>
      <c r="PS168" s="88"/>
      <c r="PT168" s="63"/>
      <c r="PU168" s="63"/>
      <c r="PV168" s="63"/>
      <c r="PW168" s="198"/>
      <c r="PX168" s="63"/>
      <c r="PY168" s="63"/>
      <c r="PZ168" s="63"/>
      <c r="QA168" s="88"/>
      <c r="QB168" s="63"/>
      <c r="QC168" s="63"/>
      <c r="QD168" s="63"/>
      <c r="QE168" s="198"/>
      <c r="QF168" s="63"/>
      <c r="QG168" s="63"/>
      <c r="QH168" s="63"/>
      <c r="QI168" s="88"/>
      <c r="QJ168" s="63"/>
      <c r="QK168" s="63"/>
      <c r="QL168" s="63"/>
      <c r="QM168" s="198"/>
      <c r="QN168" s="63"/>
      <c r="QO168" s="63"/>
      <c r="QP168" s="63"/>
      <c r="QQ168" s="198"/>
      <c r="QR168" s="63"/>
      <c r="QS168" s="63"/>
      <c r="QT168" s="63"/>
      <c r="QU168" s="198"/>
      <c r="QV168" s="63"/>
      <c r="QW168" s="63"/>
      <c r="QX168" s="63"/>
      <c r="QY168" s="198"/>
      <c r="QZ168" s="63"/>
      <c r="RA168" s="63"/>
      <c r="RB168" s="63"/>
      <c r="RC168" s="88"/>
      <c r="RD168" s="63"/>
      <c r="RE168" s="63">
        <v>192</v>
      </c>
      <c r="RF168" s="63">
        <v>192</v>
      </c>
      <c r="RG168" s="198"/>
      <c r="RH168" s="63"/>
      <c r="RI168" s="63"/>
      <c r="RJ168" s="63"/>
      <c r="RK168" s="88"/>
      <c r="RL168" s="63"/>
      <c r="RM168" s="63"/>
      <c r="RN168" s="63"/>
      <c r="RO168" s="198"/>
      <c r="RP168" s="63"/>
      <c r="RQ168" s="63"/>
      <c r="RR168" s="63"/>
      <c r="RS168" s="198"/>
      <c r="RT168" s="63"/>
      <c r="RU168" s="63"/>
      <c r="RV168" s="63"/>
      <c r="RW168" s="63"/>
      <c r="RX168" s="63"/>
      <c r="RY168" s="63"/>
      <c r="RZ168" s="63"/>
      <c r="SA168" s="88"/>
      <c r="SB168" s="63"/>
      <c r="SC168" s="63"/>
      <c r="SD168" s="63"/>
      <c r="SE168" s="198"/>
      <c r="SF168" s="63"/>
      <c r="SG168" s="63"/>
      <c r="SH168" s="63"/>
      <c r="SI168" s="198"/>
      <c r="SJ168" s="63"/>
      <c r="SK168" s="63"/>
      <c r="SL168" s="63"/>
      <c r="SM168" s="198"/>
      <c r="SN168" s="63"/>
      <c r="SO168" s="63"/>
      <c r="SP168" s="63"/>
      <c r="SQ168" s="198"/>
      <c r="SR168" s="63"/>
      <c r="SS168" s="63"/>
      <c r="ST168" s="63"/>
      <c r="SU168" s="198"/>
      <c r="SV168" s="63"/>
      <c r="SW168" s="63"/>
      <c r="SX168" s="63"/>
      <c r="SY168" s="198"/>
      <c r="SZ168" s="63"/>
      <c r="TA168" s="63"/>
      <c r="TB168" s="198"/>
      <c r="TC168" s="198"/>
      <c r="TD168" s="63"/>
      <c r="TE168" s="63"/>
      <c r="TF168" s="63"/>
      <c r="TG168" s="198"/>
      <c r="TH168" s="63"/>
      <c r="TI168" s="63">
        <v>192</v>
      </c>
      <c r="TJ168" s="89">
        <v>192</v>
      </c>
      <c r="TK168" s="198"/>
      <c r="TL168" s="63"/>
      <c r="TM168" s="63"/>
      <c r="TN168" s="89"/>
      <c r="TO168" s="198"/>
      <c r="TP168" s="63"/>
      <c r="TQ168" s="63"/>
      <c r="TR168" s="89"/>
      <c r="TS168" s="267"/>
      <c r="TT168" s="267"/>
      <c r="TU168" s="267"/>
      <c r="TV168" s="267"/>
      <c r="TW168" s="267"/>
      <c r="TX168" s="267"/>
      <c r="TY168" s="267"/>
    </row>
    <row r="169" spans="1:546" outlineLevel="1" x14ac:dyDescent="0.2">
      <c r="A169" s="101" t="s">
        <v>553</v>
      </c>
      <c r="B169" s="102" t="s">
        <v>554</v>
      </c>
      <c r="C169" s="186">
        <f t="shared" si="4417"/>
        <v>0</v>
      </c>
      <c r="D169" s="186">
        <f t="shared" si="4418"/>
        <v>0</v>
      </c>
      <c r="E169" s="186">
        <f t="shared" si="4419"/>
        <v>1190.72</v>
      </c>
      <c r="F169" s="186">
        <f t="shared" si="4420"/>
        <v>1190.72</v>
      </c>
      <c r="G169" s="88"/>
      <c r="H169" s="63"/>
      <c r="I169" s="63"/>
      <c r="J169" s="63"/>
      <c r="K169" s="88"/>
      <c r="L169" s="63"/>
      <c r="M169" s="63"/>
      <c r="N169" s="63"/>
      <c r="O169" s="88"/>
      <c r="P169" s="63"/>
      <c r="Q169" s="63"/>
      <c r="R169" s="63"/>
      <c r="S169" s="88"/>
      <c r="T169" s="63"/>
      <c r="U169" s="63"/>
      <c r="V169" s="63"/>
      <c r="W169" s="88"/>
      <c r="X169" s="63"/>
      <c r="Y169" s="63"/>
      <c r="Z169" s="63"/>
      <c r="AA169" s="88"/>
      <c r="AB169" s="63"/>
      <c r="AC169" s="63"/>
      <c r="AD169" s="63"/>
      <c r="AE169" s="88"/>
      <c r="AF169" s="63"/>
      <c r="AG169" s="63"/>
      <c r="AH169" s="63"/>
      <c r="AI169" s="88"/>
      <c r="AJ169" s="63"/>
      <c r="AK169" s="63"/>
      <c r="AL169" s="63"/>
      <c r="AM169" s="88"/>
      <c r="AN169" s="63"/>
      <c r="AO169" s="63"/>
      <c r="AP169" s="63"/>
      <c r="AQ169" s="88"/>
      <c r="AR169" s="63"/>
      <c r="AS169" s="63"/>
      <c r="AT169" s="63"/>
      <c r="AU169" s="88"/>
      <c r="AV169" s="63"/>
      <c r="AW169" s="63"/>
      <c r="AX169" s="63"/>
      <c r="AY169" s="88"/>
      <c r="AZ169" s="63"/>
      <c r="BA169" s="63"/>
      <c r="BB169" s="63"/>
      <c r="BC169" s="88"/>
      <c r="BD169" s="63"/>
      <c r="BE169" s="63"/>
      <c r="BF169" s="63"/>
      <c r="BG169" s="88"/>
      <c r="BH169" s="63"/>
      <c r="BI169" s="63"/>
      <c r="BJ169" s="63"/>
      <c r="BK169" s="88"/>
      <c r="BL169" s="63"/>
      <c r="BM169" s="63"/>
      <c r="BN169" s="63"/>
      <c r="BO169" s="88"/>
      <c r="BP169" s="63"/>
      <c r="BQ169" s="63"/>
      <c r="BR169" s="63"/>
      <c r="BS169" s="88"/>
      <c r="BT169" s="63"/>
      <c r="BU169" s="63"/>
      <c r="BV169" s="63"/>
      <c r="BW169" s="88"/>
      <c r="BX169" s="63"/>
      <c r="BY169" s="63"/>
      <c r="BZ169" s="63"/>
      <c r="CA169" s="88"/>
      <c r="CB169" s="63"/>
      <c r="CC169" s="63"/>
      <c r="CD169" s="63"/>
      <c r="CE169" s="88"/>
      <c r="CF169" s="63"/>
      <c r="CG169" s="63"/>
      <c r="CH169" s="63"/>
      <c r="CI169" s="88"/>
      <c r="CJ169" s="63"/>
      <c r="CK169" s="63"/>
      <c r="CL169" s="63"/>
      <c r="CM169" s="88"/>
      <c r="CN169" s="63"/>
      <c r="CO169" s="63"/>
      <c r="CP169" s="63"/>
      <c r="CQ169" s="88"/>
      <c r="CR169" s="63"/>
      <c r="CS169" s="63"/>
      <c r="CT169" s="63"/>
      <c r="CU169" s="88"/>
      <c r="CV169" s="63"/>
      <c r="CW169" s="63"/>
      <c r="CX169" s="63"/>
      <c r="CY169" s="88"/>
      <c r="CZ169" s="63"/>
      <c r="DA169" s="63">
        <v>190.72</v>
      </c>
      <c r="DB169" s="63">
        <v>190.72</v>
      </c>
      <c r="DC169" s="88"/>
      <c r="DD169" s="63"/>
      <c r="DE169" s="63"/>
      <c r="DF169" s="63"/>
      <c r="DG169" s="88"/>
      <c r="DH169" s="63"/>
      <c r="DI169" s="63"/>
      <c r="DJ169" s="63"/>
      <c r="DK169" s="88"/>
      <c r="DL169" s="63"/>
      <c r="DM169" s="63"/>
      <c r="DN169" s="63"/>
      <c r="DO169" s="88"/>
      <c r="DP169" s="63"/>
      <c r="DQ169" s="63"/>
      <c r="DR169" s="63"/>
      <c r="DS169" s="88"/>
      <c r="DT169" s="63"/>
      <c r="DU169" s="63"/>
      <c r="DV169" s="63"/>
      <c r="DW169" s="88"/>
      <c r="DX169" s="63"/>
      <c r="DY169" s="63"/>
      <c r="DZ169" s="63"/>
      <c r="EA169" s="88"/>
      <c r="EB169" s="63"/>
      <c r="EC169" s="63"/>
      <c r="ED169" s="63"/>
      <c r="EE169" s="88"/>
      <c r="EF169" s="63"/>
      <c r="EG169" s="63"/>
      <c r="EH169" s="63"/>
      <c r="EI169" s="88"/>
      <c r="EJ169" s="63"/>
      <c r="EK169" s="63"/>
      <c r="EL169" s="63"/>
      <c r="EM169" s="88"/>
      <c r="EN169" s="63"/>
      <c r="EO169" s="63"/>
      <c r="EP169" s="63"/>
      <c r="EQ169" s="88"/>
      <c r="ER169" s="63"/>
      <c r="ES169" s="63"/>
      <c r="ET169" s="63"/>
      <c r="EU169" s="88"/>
      <c r="EV169" s="63"/>
      <c r="EW169" s="63"/>
      <c r="EX169" s="63"/>
      <c r="EY169" s="88"/>
      <c r="EZ169" s="63"/>
      <c r="FA169" s="63"/>
      <c r="FB169" s="63"/>
      <c r="FC169" s="88"/>
      <c r="FD169" s="63"/>
      <c r="FE169" s="63"/>
      <c r="FF169" s="63"/>
      <c r="FG169" s="88"/>
      <c r="FH169" s="63"/>
      <c r="FI169" s="63"/>
      <c r="FJ169" s="63"/>
      <c r="FK169" s="88"/>
      <c r="FL169" s="63"/>
      <c r="FM169" s="63"/>
      <c r="FN169" s="63"/>
      <c r="FO169" s="88"/>
      <c r="FP169" s="63"/>
      <c r="FQ169" s="63"/>
      <c r="FR169" s="63"/>
      <c r="FS169" s="198"/>
      <c r="FT169" s="63"/>
      <c r="FU169" s="63"/>
      <c r="FV169" s="187"/>
      <c r="FW169" s="88"/>
      <c r="FX169" s="63"/>
      <c r="FY169" s="63"/>
      <c r="FZ169" s="187"/>
      <c r="GA169" s="88"/>
      <c r="GB169" s="63"/>
      <c r="GC169" s="63"/>
      <c r="GD169" s="187"/>
      <c r="GE169" s="88"/>
      <c r="GF169" s="63"/>
      <c r="GG169" s="63"/>
      <c r="GH169" s="187"/>
      <c r="GI169" s="117">
        <f>'[1]804'!EN169+'[1]805'!EN169+'[1]806'!EN169+'[1]807'!EN169+'[1]808'!EN169+'[1]809'!EN169+'[1]803'!EN169</f>
        <v>0</v>
      </c>
      <c r="GJ169" s="63"/>
      <c r="GK169" s="63"/>
      <c r="GL169" s="187"/>
      <c r="GM169" s="88"/>
      <c r="GN169" s="63"/>
      <c r="GO169" s="63"/>
      <c r="GP169" s="63"/>
      <c r="GQ169" s="88"/>
      <c r="GR169" s="63"/>
      <c r="GS169" s="63"/>
      <c r="GT169" s="63"/>
      <c r="GU169" s="88"/>
      <c r="GV169" s="63"/>
      <c r="GW169" s="63"/>
      <c r="GX169" s="63"/>
      <c r="GY169" s="88"/>
      <c r="GZ169" s="63"/>
      <c r="HA169" s="63"/>
      <c r="HB169" s="63"/>
      <c r="HC169" s="88"/>
      <c r="HD169" s="63"/>
      <c r="HE169" s="63"/>
      <c r="HF169" s="63"/>
      <c r="HG169" s="88"/>
      <c r="HH169" s="63"/>
      <c r="HI169" s="63"/>
      <c r="HJ169" s="63"/>
      <c r="HK169" s="88"/>
      <c r="HL169" s="63"/>
      <c r="HM169" s="63"/>
      <c r="HN169" s="63"/>
      <c r="HO169" s="88"/>
      <c r="HP169" s="63"/>
      <c r="HQ169" s="63"/>
      <c r="HR169" s="63"/>
      <c r="HS169" s="88"/>
      <c r="HT169" s="63"/>
      <c r="HU169" s="63"/>
      <c r="HV169" s="63"/>
      <c r="HW169" s="88"/>
      <c r="HX169" s="63"/>
      <c r="HY169" s="63"/>
      <c r="HZ169" s="63"/>
      <c r="IA169" s="88"/>
      <c r="IB169" s="63"/>
      <c r="IC169" s="63"/>
      <c r="ID169" s="63"/>
      <c r="IE169" s="88"/>
      <c r="IF169" s="63"/>
      <c r="IG169" s="63"/>
      <c r="IH169" s="63"/>
      <c r="II169" s="88"/>
      <c r="IJ169" s="63"/>
      <c r="IK169" s="63"/>
      <c r="IL169" s="63"/>
      <c r="IM169" s="88"/>
      <c r="IN169" s="63"/>
      <c r="IO169" s="63"/>
      <c r="IP169" s="63"/>
      <c r="IQ169" s="88"/>
      <c r="IR169" s="63"/>
      <c r="IS169" s="63"/>
      <c r="IT169" s="63"/>
      <c r="IU169" s="88"/>
      <c r="IV169" s="63"/>
      <c r="IW169" s="63"/>
      <c r="IX169" s="63"/>
      <c r="IY169" s="88"/>
      <c r="IZ169" s="63"/>
      <c r="JA169" s="63"/>
      <c r="JB169" s="63"/>
      <c r="JC169" s="88"/>
      <c r="JD169" s="63"/>
      <c r="JE169" s="63"/>
      <c r="JF169" s="63"/>
      <c r="JG169" s="88"/>
      <c r="JH169" s="63"/>
      <c r="JI169" s="63"/>
      <c r="JJ169" s="63"/>
      <c r="JK169" s="88"/>
      <c r="JL169" s="63"/>
      <c r="JM169" s="63"/>
      <c r="JN169" s="63"/>
      <c r="JO169" s="88"/>
      <c r="JP169" s="63"/>
      <c r="JQ169" s="63"/>
      <c r="JR169" s="63"/>
      <c r="JS169" s="88"/>
      <c r="JT169" s="63"/>
      <c r="JU169" s="63"/>
      <c r="JV169" s="63"/>
      <c r="JW169" s="63"/>
      <c r="JX169" s="63"/>
      <c r="JY169" s="63"/>
      <c r="JZ169" s="63"/>
      <c r="KA169" s="88"/>
      <c r="KB169" s="63"/>
      <c r="KC169" s="63"/>
      <c r="KD169" s="187"/>
      <c r="KE169" s="88"/>
      <c r="KF169" s="63"/>
      <c r="KG169" s="63"/>
      <c r="KH169" s="187"/>
      <c r="KI169" s="88"/>
      <c r="KJ169" s="63"/>
      <c r="KK169" s="63"/>
      <c r="KL169" s="187"/>
      <c r="KM169" s="88"/>
      <c r="KN169" s="63"/>
      <c r="KO169" s="63"/>
      <c r="KP169" s="187"/>
      <c r="KQ169" s="88"/>
      <c r="KR169" s="63"/>
      <c r="KS169" s="63"/>
      <c r="KT169" s="187"/>
      <c r="KU169" s="88"/>
      <c r="KV169" s="63"/>
      <c r="KW169" s="63"/>
      <c r="KX169" s="187"/>
      <c r="KY169" s="88"/>
      <c r="KZ169" s="63"/>
      <c r="LA169" s="63"/>
      <c r="LB169" s="187"/>
      <c r="LC169" s="88"/>
      <c r="LD169" s="63"/>
      <c r="LE169" s="63"/>
      <c r="LF169" s="187"/>
      <c r="LG169" s="88"/>
      <c r="LH169" s="63"/>
      <c r="LI169" s="63"/>
      <c r="LJ169" s="187"/>
      <c r="LK169" s="88"/>
      <c r="LL169" s="63"/>
      <c r="LM169" s="63"/>
      <c r="LN169" s="187"/>
      <c r="LO169" s="88"/>
      <c r="LP169" s="63"/>
      <c r="LQ169" s="63"/>
      <c r="LR169" s="187"/>
      <c r="LS169" s="88"/>
      <c r="LT169" s="63"/>
      <c r="LU169" s="63"/>
      <c r="LV169" s="187"/>
      <c r="LW169" s="88"/>
      <c r="LX169" s="63"/>
      <c r="LY169" s="63"/>
      <c r="LZ169" s="187"/>
      <c r="MA169" s="88"/>
      <c r="MB169" s="63"/>
      <c r="MC169" s="63"/>
      <c r="MD169" s="187"/>
      <c r="ME169" s="88"/>
      <c r="MF169" s="63"/>
      <c r="MG169" s="63">
        <v>1000</v>
      </c>
      <c r="MH169" s="187">
        <v>1000</v>
      </c>
      <c r="MI169" s="88"/>
      <c r="MJ169" s="63"/>
      <c r="MK169" s="63"/>
      <c r="ML169" s="187"/>
      <c r="MM169" s="88"/>
      <c r="MN169" s="63"/>
      <c r="MO169" s="63"/>
      <c r="MP169" s="187"/>
      <c r="MQ169" s="88"/>
      <c r="MR169" s="63"/>
      <c r="MS169" s="63"/>
      <c r="MT169" s="187"/>
      <c r="MU169" s="88"/>
      <c r="MV169" s="63"/>
      <c r="MW169" s="63"/>
      <c r="MX169" s="187"/>
      <c r="MY169" s="88"/>
      <c r="MZ169" s="63"/>
      <c r="NA169" s="63"/>
      <c r="NB169" s="187"/>
      <c r="NC169" s="88"/>
      <c r="ND169" s="63"/>
      <c r="NE169" s="63"/>
      <c r="NF169" s="187"/>
      <c r="NG169" s="88"/>
      <c r="NH169" s="63"/>
      <c r="NI169" s="63"/>
      <c r="NJ169" s="187"/>
      <c r="NK169" s="88"/>
      <c r="NL169" s="63"/>
      <c r="NM169" s="63"/>
      <c r="NN169" s="187"/>
      <c r="NO169" s="88"/>
      <c r="NP169" s="63"/>
      <c r="NQ169" s="63"/>
      <c r="NR169" s="187"/>
      <c r="NS169" s="88"/>
      <c r="NT169" s="63"/>
      <c r="NU169" s="63"/>
      <c r="NV169" s="187"/>
      <c r="NW169" s="88"/>
      <c r="NX169" s="63"/>
      <c r="NY169" s="63"/>
      <c r="NZ169" s="187"/>
      <c r="OA169" s="88"/>
      <c r="OB169" s="63"/>
      <c r="OC169" s="63"/>
      <c r="OD169" s="63"/>
      <c r="OE169" s="88"/>
      <c r="OF169" s="63"/>
      <c r="OG169" s="63"/>
      <c r="OH169" s="63"/>
      <c r="OI169" s="88"/>
      <c r="OJ169" s="63"/>
      <c r="OK169" s="63"/>
      <c r="OL169" s="63"/>
      <c r="OM169" s="88"/>
      <c r="ON169" s="63"/>
      <c r="OO169" s="63"/>
      <c r="OP169" s="63"/>
      <c r="OQ169" s="198"/>
      <c r="OR169" s="63"/>
      <c r="OS169" s="63"/>
      <c r="OT169" s="63"/>
      <c r="OU169" s="88"/>
      <c r="OV169" s="63"/>
      <c r="OW169" s="63"/>
      <c r="OX169" s="63"/>
      <c r="OY169" s="198"/>
      <c r="OZ169" s="63"/>
      <c r="PA169" s="63"/>
      <c r="PB169" s="63"/>
      <c r="PC169" s="88"/>
      <c r="PD169" s="63"/>
      <c r="PE169" s="63"/>
      <c r="PF169" s="63"/>
      <c r="PG169" s="198"/>
      <c r="PH169" s="63"/>
      <c r="PI169" s="63"/>
      <c r="PJ169" s="63"/>
      <c r="PK169" s="88"/>
      <c r="PL169" s="63"/>
      <c r="PM169" s="63"/>
      <c r="PN169" s="63"/>
      <c r="PO169" s="198"/>
      <c r="PP169" s="63"/>
      <c r="PQ169" s="63"/>
      <c r="PR169" s="63"/>
      <c r="PS169" s="88"/>
      <c r="PT169" s="63"/>
      <c r="PU169" s="63"/>
      <c r="PV169" s="63"/>
      <c r="PW169" s="198"/>
      <c r="PX169" s="63"/>
      <c r="PY169" s="63"/>
      <c r="PZ169" s="63"/>
      <c r="QA169" s="88"/>
      <c r="QB169" s="63"/>
      <c r="QC169" s="63"/>
      <c r="QD169" s="63"/>
      <c r="QE169" s="198"/>
      <c r="QF169" s="63"/>
      <c r="QG169" s="63"/>
      <c r="QH169" s="63"/>
      <c r="QI169" s="88"/>
      <c r="QJ169" s="63"/>
      <c r="QK169" s="63"/>
      <c r="QL169" s="63"/>
      <c r="QM169" s="198"/>
      <c r="QN169" s="63"/>
      <c r="QO169" s="63"/>
      <c r="QP169" s="63"/>
      <c r="QQ169" s="198"/>
      <c r="QR169" s="63"/>
      <c r="QS169" s="63"/>
      <c r="QT169" s="63"/>
      <c r="QU169" s="198"/>
      <c r="QV169" s="63"/>
      <c r="QW169" s="63"/>
      <c r="QX169" s="63"/>
      <c r="QY169" s="198"/>
      <c r="QZ169" s="63"/>
      <c r="RA169" s="63"/>
      <c r="RB169" s="63"/>
      <c r="RC169" s="88"/>
      <c r="RD169" s="63"/>
      <c r="RE169" s="63"/>
      <c r="RF169" s="63"/>
      <c r="RG169" s="198"/>
      <c r="RH169" s="63"/>
      <c r="RI169" s="63"/>
      <c r="RJ169" s="63"/>
      <c r="RK169" s="88"/>
      <c r="RL169" s="63"/>
      <c r="RM169" s="63"/>
      <c r="RN169" s="63"/>
      <c r="RO169" s="198"/>
      <c r="RP169" s="63"/>
      <c r="RQ169" s="63"/>
      <c r="RR169" s="63"/>
      <c r="RS169" s="198"/>
      <c r="RT169" s="63"/>
      <c r="RU169" s="63"/>
      <c r="RV169" s="63"/>
      <c r="RW169" s="63"/>
      <c r="RX169" s="63"/>
      <c r="RY169" s="63"/>
      <c r="RZ169" s="63"/>
      <c r="SA169" s="88"/>
      <c r="SB169" s="63"/>
      <c r="SC169" s="63"/>
      <c r="SD169" s="63"/>
      <c r="SE169" s="198"/>
      <c r="SF169" s="63"/>
      <c r="SG169" s="63"/>
      <c r="SH169" s="63"/>
      <c r="SI169" s="198"/>
      <c r="SJ169" s="63"/>
      <c r="SK169" s="63"/>
      <c r="SL169" s="63"/>
      <c r="SM169" s="198"/>
      <c r="SN169" s="63"/>
      <c r="SO169" s="63"/>
      <c r="SP169" s="63"/>
      <c r="SQ169" s="198"/>
      <c r="SR169" s="63"/>
      <c r="SS169" s="63"/>
      <c r="ST169" s="63"/>
      <c r="SU169" s="198"/>
      <c r="SV169" s="63"/>
      <c r="SW169" s="63"/>
      <c r="SX169" s="63"/>
      <c r="SY169" s="198"/>
      <c r="SZ169" s="63"/>
      <c r="TA169" s="63"/>
      <c r="TB169" s="198"/>
      <c r="TC169" s="198"/>
      <c r="TD169" s="63"/>
      <c r="TE169" s="63"/>
      <c r="TF169" s="63"/>
      <c r="TG169" s="198"/>
      <c r="TH169" s="63"/>
      <c r="TI169" s="63"/>
      <c r="TJ169" s="89"/>
      <c r="TK169" s="198"/>
      <c r="TL169" s="63"/>
      <c r="TM169" s="63"/>
      <c r="TN169" s="89"/>
      <c r="TO169" s="198"/>
      <c r="TP169" s="63"/>
      <c r="TQ169" s="63"/>
      <c r="TR169" s="89"/>
      <c r="TS169" s="267"/>
      <c r="TT169" s="267"/>
      <c r="TU169" s="267"/>
      <c r="TV169" s="267"/>
      <c r="TW169" s="267"/>
      <c r="TX169" s="267"/>
      <c r="TY169" s="267"/>
    </row>
    <row r="170" spans="1:546" outlineLevel="1" x14ac:dyDescent="0.2">
      <c r="A170" s="101" t="s">
        <v>555</v>
      </c>
      <c r="B170" s="102" t="s">
        <v>556</v>
      </c>
      <c r="C170" s="186">
        <f t="shared" si="4417"/>
        <v>40000</v>
      </c>
      <c r="D170" s="186">
        <f t="shared" si="4418"/>
        <v>15200</v>
      </c>
      <c r="E170" s="186">
        <f t="shared" si="4419"/>
        <v>0</v>
      </c>
      <c r="F170" s="186">
        <f t="shared" si="4420"/>
        <v>0</v>
      </c>
      <c r="G170" s="88"/>
      <c r="H170" s="63"/>
      <c r="I170" s="63"/>
      <c r="J170" s="63"/>
      <c r="K170" s="88"/>
      <c r="L170" s="63"/>
      <c r="M170" s="63"/>
      <c r="N170" s="63"/>
      <c r="O170" s="88"/>
      <c r="P170" s="63"/>
      <c r="Q170" s="63"/>
      <c r="R170" s="63"/>
      <c r="S170" s="88">
        <v>40000</v>
      </c>
      <c r="T170" s="63">
        <v>15200</v>
      </c>
      <c r="U170" s="63"/>
      <c r="V170" s="63"/>
      <c r="W170" s="88"/>
      <c r="X170" s="63"/>
      <c r="Y170" s="63"/>
      <c r="Z170" s="63"/>
      <c r="AA170" s="88"/>
      <c r="AB170" s="63"/>
      <c r="AC170" s="63"/>
      <c r="AD170" s="63"/>
      <c r="AE170" s="88"/>
      <c r="AF170" s="63"/>
      <c r="AG170" s="63"/>
      <c r="AH170" s="63"/>
      <c r="AI170" s="88"/>
      <c r="AJ170" s="63"/>
      <c r="AK170" s="63"/>
      <c r="AL170" s="63"/>
      <c r="AM170" s="88"/>
      <c r="AN170" s="63"/>
      <c r="AO170" s="63"/>
      <c r="AP170" s="63"/>
      <c r="AQ170" s="88"/>
      <c r="AR170" s="63"/>
      <c r="AS170" s="63"/>
      <c r="AT170" s="63"/>
      <c r="AU170" s="88"/>
      <c r="AV170" s="63"/>
      <c r="AW170" s="63"/>
      <c r="AX170" s="63"/>
      <c r="AY170" s="88"/>
      <c r="AZ170" s="63"/>
      <c r="BA170" s="63"/>
      <c r="BB170" s="63"/>
      <c r="BC170" s="88"/>
      <c r="BD170" s="63"/>
      <c r="BE170" s="63"/>
      <c r="BF170" s="63"/>
      <c r="BG170" s="88"/>
      <c r="BH170" s="63"/>
      <c r="BI170" s="63"/>
      <c r="BJ170" s="63"/>
      <c r="BK170" s="88"/>
      <c r="BL170" s="63"/>
      <c r="BM170" s="63"/>
      <c r="BN170" s="63"/>
      <c r="BO170" s="88"/>
      <c r="BP170" s="63"/>
      <c r="BQ170" s="63"/>
      <c r="BR170" s="63"/>
      <c r="BS170" s="88"/>
      <c r="BT170" s="63"/>
      <c r="BU170" s="63"/>
      <c r="BV170" s="63"/>
      <c r="BW170" s="88"/>
      <c r="BX170" s="63"/>
      <c r="BY170" s="63"/>
      <c r="BZ170" s="63"/>
      <c r="CA170" s="88"/>
      <c r="CB170" s="63"/>
      <c r="CC170" s="63"/>
      <c r="CD170" s="63"/>
      <c r="CE170" s="88"/>
      <c r="CF170" s="63"/>
      <c r="CG170" s="63"/>
      <c r="CH170" s="63"/>
      <c r="CI170" s="88"/>
      <c r="CJ170" s="63"/>
      <c r="CK170" s="63"/>
      <c r="CL170" s="63"/>
      <c r="CM170" s="88"/>
      <c r="CN170" s="63"/>
      <c r="CO170" s="63"/>
      <c r="CP170" s="63"/>
      <c r="CQ170" s="88"/>
      <c r="CR170" s="63"/>
      <c r="CS170" s="63"/>
      <c r="CT170" s="63"/>
      <c r="CU170" s="88"/>
      <c r="CV170" s="63"/>
      <c r="CW170" s="63"/>
      <c r="CX170" s="63"/>
      <c r="CY170" s="88"/>
      <c r="CZ170" s="63"/>
      <c r="DA170" s="63"/>
      <c r="DB170" s="63"/>
      <c r="DC170" s="88"/>
      <c r="DD170" s="63"/>
      <c r="DE170" s="63"/>
      <c r="DF170" s="63"/>
      <c r="DG170" s="88"/>
      <c r="DH170" s="63"/>
      <c r="DI170" s="63"/>
      <c r="DJ170" s="63"/>
      <c r="DK170" s="88"/>
      <c r="DL170" s="63"/>
      <c r="DM170" s="63"/>
      <c r="DN170" s="63"/>
      <c r="DO170" s="88"/>
      <c r="DP170" s="63"/>
      <c r="DQ170" s="63"/>
      <c r="DR170" s="63"/>
      <c r="DS170" s="88"/>
      <c r="DT170" s="63"/>
      <c r="DU170" s="63"/>
      <c r="DV170" s="63"/>
      <c r="DW170" s="88"/>
      <c r="DX170" s="63"/>
      <c r="DY170" s="63"/>
      <c r="DZ170" s="63"/>
      <c r="EA170" s="88"/>
      <c r="EB170" s="63"/>
      <c r="EC170" s="63"/>
      <c r="ED170" s="63"/>
      <c r="EE170" s="88"/>
      <c r="EF170" s="63"/>
      <c r="EG170" s="63"/>
      <c r="EH170" s="63"/>
      <c r="EI170" s="88"/>
      <c r="EJ170" s="63"/>
      <c r="EK170" s="63"/>
      <c r="EL170" s="63"/>
      <c r="EM170" s="88"/>
      <c r="EN170" s="63"/>
      <c r="EO170" s="63"/>
      <c r="EP170" s="63"/>
      <c r="EQ170" s="88"/>
      <c r="ER170" s="63"/>
      <c r="ES170" s="63"/>
      <c r="ET170" s="63"/>
      <c r="EU170" s="88"/>
      <c r="EV170" s="63"/>
      <c r="EW170" s="63"/>
      <c r="EX170" s="63"/>
      <c r="EY170" s="88"/>
      <c r="EZ170" s="63"/>
      <c r="FA170" s="63"/>
      <c r="FB170" s="63"/>
      <c r="FC170" s="88"/>
      <c r="FD170" s="63"/>
      <c r="FE170" s="63"/>
      <c r="FF170" s="63"/>
      <c r="FG170" s="88"/>
      <c r="FH170" s="63"/>
      <c r="FI170" s="63"/>
      <c r="FJ170" s="63"/>
      <c r="FK170" s="88"/>
      <c r="FL170" s="63"/>
      <c r="FM170" s="63"/>
      <c r="FN170" s="63"/>
      <c r="FO170" s="88"/>
      <c r="FP170" s="63"/>
      <c r="FQ170" s="63"/>
      <c r="FR170" s="63"/>
      <c r="FS170" s="198"/>
      <c r="FT170" s="63"/>
      <c r="FU170" s="63"/>
      <c r="FV170" s="187"/>
      <c r="FW170" s="88"/>
      <c r="FX170" s="63"/>
      <c r="FY170" s="63"/>
      <c r="FZ170" s="187"/>
      <c r="GA170" s="88"/>
      <c r="GB170" s="63"/>
      <c r="GC170" s="63"/>
      <c r="GD170" s="187"/>
      <c r="GE170" s="88"/>
      <c r="GF170" s="63"/>
      <c r="GG170" s="63"/>
      <c r="GH170" s="187"/>
      <c r="GI170" s="117">
        <f>'[1]804'!EN170+'[1]805'!EN170+'[1]806'!EN170+'[1]807'!EN170+'[1]808'!EN170+'[1]809'!EN170+'[1]803'!EN170</f>
        <v>0</v>
      </c>
      <c r="GJ170" s="63"/>
      <c r="GK170" s="63"/>
      <c r="GL170" s="187"/>
      <c r="GM170" s="88"/>
      <c r="GN170" s="63"/>
      <c r="GO170" s="63"/>
      <c r="GP170" s="63"/>
      <c r="GQ170" s="88"/>
      <c r="GR170" s="63"/>
      <c r="GS170" s="63"/>
      <c r="GT170" s="63"/>
      <c r="GU170" s="88"/>
      <c r="GV170" s="63"/>
      <c r="GW170" s="63"/>
      <c r="GX170" s="63"/>
      <c r="GY170" s="88"/>
      <c r="GZ170" s="63"/>
      <c r="HA170" s="63"/>
      <c r="HB170" s="63"/>
      <c r="HC170" s="88"/>
      <c r="HD170" s="63"/>
      <c r="HE170" s="63"/>
      <c r="HF170" s="63"/>
      <c r="HG170" s="88"/>
      <c r="HH170" s="63"/>
      <c r="HI170" s="63"/>
      <c r="HJ170" s="63"/>
      <c r="HK170" s="88"/>
      <c r="HL170" s="63"/>
      <c r="HM170" s="63"/>
      <c r="HN170" s="63"/>
      <c r="HO170" s="88"/>
      <c r="HP170" s="63"/>
      <c r="HQ170" s="63"/>
      <c r="HR170" s="63"/>
      <c r="HS170" s="88"/>
      <c r="HT170" s="63"/>
      <c r="HU170" s="63"/>
      <c r="HV170" s="63"/>
      <c r="HW170" s="88"/>
      <c r="HX170" s="63"/>
      <c r="HY170" s="63"/>
      <c r="HZ170" s="63"/>
      <c r="IA170" s="88"/>
      <c r="IB170" s="63"/>
      <c r="IC170" s="63"/>
      <c r="ID170" s="63"/>
      <c r="IE170" s="88"/>
      <c r="IF170" s="63"/>
      <c r="IG170" s="63"/>
      <c r="IH170" s="63"/>
      <c r="II170" s="88"/>
      <c r="IJ170" s="63"/>
      <c r="IK170" s="63"/>
      <c r="IL170" s="63"/>
      <c r="IM170" s="88"/>
      <c r="IN170" s="63"/>
      <c r="IO170" s="63"/>
      <c r="IP170" s="63"/>
      <c r="IQ170" s="88"/>
      <c r="IR170" s="63"/>
      <c r="IS170" s="63"/>
      <c r="IT170" s="63"/>
      <c r="IU170" s="88"/>
      <c r="IV170" s="63"/>
      <c r="IW170" s="63"/>
      <c r="IX170" s="63"/>
      <c r="IY170" s="88"/>
      <c r="IZ170" s="63"/>
      <c r="JA170" s="63"/>
      <c r="JB170" s="63"/>
      <c r="JC170" s="88"/>
      <c r="JD170" s="63"/>
      <c r="JE170" s="63"/>
      <c r="JF170" s="63"/>
      <c r="JG170" s="88"/>
      <c r="JH170" s="63"/>
      <c r="JI170" s="63"/>
      <c r="JJ170" s="63"/>
      <c r="JK170" s="88"/>
      <c r="JL170" s="63"/>
      <c r="JM170" s="63"/>
      <c r="JN170" s="63"/>
      <c r="JO170" s="88"/>
      <c r="JP170" s="63"/>
      <c r="JQ170" s="63"/>
      <c r="JR170" s="63"/>
      <c r="JS170" s="88"/>
      <c r="JT170" s="63"/>
      <c r="JU170" s="63"/>
      <c r="JV170" s="63"/>
      <c r="JW170" s="63"/>
      <c r="JX170" s="63"/>
      <c r="JY170" s="63"/>
      <c r="JZ170" s="63"/>
      <c r="KA170" s="88"/>
      <c r="KB170" s="63"/>
      <c r="KC170" s="63"/>
      <c r="KD170" s="187"/>
      <c r="KE170" s="88"/>
      <c r="KF170" s="63"/>
      <c r="KG170" s="63"/>
      <c r="KH170" s="187"/>
      <c r="KI170" s="88"/>
      <c r="KJ170" s="63"/>
      <c r="KK170" s="63"/>
      <c r="KL170" s="187"/>
      <c r="KM170" s="88"/>
      <c r="KN170" s="63"/>
      <c r="KO170" s="63"/>
      <c r="KP170" s="187"/>
      <c r="KQ170" s="88"/>
      <c r="KR170" s="63"/>
      <c r="KS170" s="63"/>
      <c r="KT170" s="187"/>
      <c r="KU170" s="88"/>
      <c r="KV170" s="63"/>
      <c r="KW170" s="63"/>
      <c r="KX170" s="187"/>
      <c r="KY170" s="88"/>
      <c r="KZ170" s="63"/>
      <c r="LA170" s="63"/>
      <c r="LB170" s="187"/>
      <c r="LC170" s="88"/>
      <c r="LD170" s="63"/>
      <c r="LE170" s="63"/>
      <c r="LF170" s="187"/>
      <c r="LG170" s="88"/>
      <c r="LH170" s="63"/>
      <c r="LI170" s="63"/>
      <c r="LJ170" s="187"/>
      <c r="LK170" s="88"/>
      <c r="LL170" s="63"/>
      <c r="LM170" s="63"/>
      <c r="LN170" s="187"/>
      <c r="LO170" s="88"/>
      <c r="LP170" s="63"/>
      <c r="LQ170" s="63"/>
      <c r="LR170" s="187"/>
      <c r="LS170" s="88"/>
      <c r="LT170" s="63"/>
      <c r="LU170" s="63"/>
      <c r="LV170" s="187"/>
      <c r="LW170" s="88"/>
      <c r="LX170" s="63"/>
      <c r="LY170" s="63"/>
      <c r="LZ170" s="187"/>
      <c r="MA170" s="88"/>
      <c r="MB170" s="63"/>
      <c r="MC170" s="63"/>
      <c r="MD170" s="187"/>
      <c r="ME170" s="88"/>
      <c r="MF170" s="63"/>
      <c r="MG170" s="63"/>
      <c r="MH170" s="187"/>
      <c r="MI170" s="88"/>
      <c r="MJ170" s="63"/>
      <c r="MK170" s="63"/>
      <c r="ML170" s="187"/>
      <c r="MM170" s="88"/>
      <c r="MN170" s="63"/>
      <c r="MO170" s="63"/>
      <c r="MP170" s="187"/>
      <c r="MQ170" s="88"/>
      <c r="MR170" s="63"/>
      <c r="MS170" s="63"/>
      <c r="MT170" s="187"/>
      <c r="MU170" s="88"/>
      <c r="MV170" s="63"/>
      <c r="MW170" s="63"/>
      <c r="MX170" s="187"/>
      <c r="MY170" s="88"/>
      <c r="MZ170" s="63"/>
      <c r="NA170" s="63"/>
      <c r="NB170" s="187"/>
      <c r="NC170" s="88"/>
      <c r="ND170" s="63"/>
      <c r="NE170" s="63"/>
      <c r="NF170" s="187"/>
      <c r="NG170" s="88"/>
      <c r="NH170" s="63"/>
      <c r="NI170" s="63"/>
      <c r="NJ170" s="187"/>
      <c r="NK170" s="88"/>
      <c r="NL170" s="63"/>
      <c r="NM170" s="63"/>
      <c r="NN170" s="187"/>
      <c r="NO170" s="88"/>
      <c r="NP170" s="63"/>
      <c r="NQ170" s="63"/>
      <c r="NR170" s="187"/>
      <c r="NS170" s="88"/>
      <c r="NT170" s="63"/>
      <c r="NU170" s="63"/>
      <c r="NV170" s="187"/>
      <c r="NW170" s="88"/>
      <c r="NX170" s="63"/>
      <c r="NY170" s="63"/>
      <c r="NZ170" s="187"/>
      <c r="OA170" s="88"/>
      <c r="OB170" s="63"/>
      <c r="OC170" s="63"/>
      <c r="OD170" s="63"/>
      <c r="OE170" s="88"/>
      <c r="OF170" s="63"/>
      <c r="OG170" s="63"/>
      <c r="OH170" s="63"/>
      <c r="OI170" s="88"/>
      <c r="OJ170" s="63"/>
      <c r="OK170" s="63"/>
      <c r="OL170" s="63"/>
      <c r="OM170" s="88"/>
      <c r="ON170" s="63"/>
      <c r="OO170" s="63"/>
      <c r="OP170" s="63"/>
      <c r="OQ170" s="198"/>
      <c r="OR170" s="63"/>
      <c r="OS170" s="63"/>
      <c r="OT170" s="63"/>
      <c r="OU170" s="88"/>
      <c r="OV170" s="63"/>
      <c r="OW170" s="63"/>
      <c r="OX170" s="63"/>
      <c r="OY170" s="198"/>
      <c r="OZ170" s="63"/>
      <c r="PA170" s="63"/>
      <c r="PB170" s="63"/>
      <c r="PC170" s="88"/>
      <c r="PD170" s="63"/>
      <c r="PE170" s="63"/>
      <c r="PF170" s="63"/>
      <c r="PG170" s="198"/>
      <c r="PH170" s="63"/>
      <c r="PI170" s="63"/>
      <c r="PJ170" s="63"/>
      <c r="PK170" s="88"/>
      <c r="PL170" s="63"/>
      <c r="PM170" s="63"/>
      <c r="PN170" s="63"/>
      <c r="PO170" s="198"/>
      <c r="PP170" s="63"/>
      <c r="PQ170" s="63"/>
      <c r="PR170" s="63"/>
      <c r="PS170" s="88"/>
      <c r="PT170" s="63"/>
      <c r="PU170" s="63"/>
      <c r="PV170" s="63"/>
      <c r="PW170" s="198"/>
      <c r="PX170" s="63"/>
      <c r="PY170" s="63"/>
      <c r="PZ170" s="63"/>
      <c r="QA170" s="88"/>
      <c r="QB170" s="63"/>
      <c r="QC170" s="63"/>
      <c r="QD170" s="63"/>
      <c r="QE170" s="198"/>
      <c r="QF170" s="63"/>
      <c r="QG170" s="63"/>
      <c r="QH170" s="63"/>
      <c r="QI170" s="88"/>
      <c r="QJ170" s="63"/>
      <c r="QK170" s="63"/>
      <c r="QL170" s="63"/>
      <c r="QM170" s="198"/>
      <c r="QN170" s="63"/>
      <c r="QO170" s="63"/>
      <c r="QP170" s="63"/>
      <c r="QQ170" s="198"/>
      <c r="QR170" s="63"/>
      <c r="QS170" s="63"/>
      <c r="QT170" s="63"/>
      <c r="QU170" s="198"/>
      <c r="QV170" s="63"/>
      <c r="QW170" s="63"/>
      <c r="QX170" s="63"/>
      <c r="QY170" s="198"/>
      <c r="QZ170" s="63"/>
      <c r="RA170" s="63"/>
      <c r="RB170" s="63"/>
      <c r="RC170" s="88"/>
      <c r="RD170" s="63"/>
      <c r="RE170" s="63"/>
      <c r="RF170" s="63"/>
      <c r="RG170" s="198"/>
      <c r="RH170" s="63"/>
      <c r="RI170" s="63"/>
      <c r="RJ170" s="63"/>
      <c r="RK170" s="88"/>
      <c r="RL170" s="63"/>
      <c r="RM170" s="63"/>
      <c r="RN170" s="63"/>
      <c r="RO170" s="198"/>
      <c r="RP170" s="63"/>
      <c r="RQ170" s="63"/>
      <c r="RR170" s="63"/>
      <c r="RS170" s="198"/>
      <c r="RT170" s="63"/>
      <c r="RU170" s="63"/>
      <c r="RV170" s="63"/>
      <c r="RW170" s="63"/>
      <c r="RX170" s="63"/>
      <c r="RY170" s="63"/>
      <c r="RZ170" s="63"/>
      <c r="SA170" s="88"/>
      <c r="SB170" s="63"/>
      <c r="SC170" s="63"/>
      <c r="SD170" s="63"/>
      <c r="SE170" s="198"/>
      <c r="SF170" s="63"/>
      <c r="SG170" s="63"/>
      <c r="SH170" s="63"/>
      <c r="SI170" s="198"/>
      <c r="SJ170" s="63"/>
      <c r="SK170" s="63"/>
      <c r="SL170" s="63"/>
      <c r="SM170" s="198"/>
      <c r="SN170" s="63"/>
      <c r="SO170" s="63"/>
      <c r="SP170" s="63"/>
      <c r="SQ170" s="198"/>
      <c r="SR170" s="63"/>
      <c r="SS170" s="63"/>
      <c r="ST170" s="63"/>
      <c r="SU170" s="198"/>
      <c r="SV170" s="63"/>
      <c r="SW170" s="63"/>
      <c r="SX170" s="63"/>
      <c r="SY170" s="198"/>
      <c r="SZ170" s="63"/>
      <c r="TA170" s="63"/>
      <c r="TB170" s="198"/>
      <c r="TC170" s="198"/>
      <c r="TD170" s="63"/>
      <c r="TE170" s="63"/>
      <c r="TF170" s="63"/>
      <c r="TG170" s="198"/>
      <c r="TH170" s="63"/>
      <c r="TI170" s="63"/>
      <c r="TJ170" s="89"/>
      <c r="TK170" s="198"/>
      <c r="TL170" s="63"/>
      <c r="TM170" s="63"/>
      <c r="TN170" s="89"/>
      <c r="TO170" s="198"/>
      <c r="TP170" s="63"/>
      <c r="TQ170" s="63"/>
      <c r="TR170" s="89"/>
      <c r="TS170" s="267"/>
      <c r="TT170" s="267"/>
      <c r="TU170" s="267"/>
      <c r="TV170" s="267"/>
      <c r="TW170" s="267"/>
      <c r="TX170" s="267"/>
      <c r="TY170" s="267"/>
    </row>
    <row r="171" spans="1:546" x14ac:dyDescent="0.2">
      <c r="A171" s="101"/>
      <c r="B171" s="102"/>
      <c r="C171" s="88"/>
      <c r="D171" s="63"/>
      <c r="E171" s="187"/>
      <c r="F171" s="187"/>
      <c r="G171" s="88"/>
      <c r="H171" s="63"/>
      <c r="I171" s="63"/>
      <c r="J171" s="63"/>
      <c r="K171" s="88"/>
      <c r="L171" s="63"/>
      <c r="M171" s="63"/>
      <c r="N171" s="63"/>
      <c r="O171" s="88"/>
      <c r="P171" s="63"/>
      <c r="Q171" s="63"/>
      <c r="R171" s="63"/>
      <c r="S171" s="88"/>
      <c r="T171" s="63"/>
      <c r="U171" s="63"/>
      <c r="V171" s="63"/>
      <c r="W171" s="88"/>
      <c r="X171" s="63"/>
      <c r="Y171" s="63"/>
      <c r="Z171" s="63"/>
      <c r="AA171" s="88"/>
      <c r="AB171" s="63"/>
      <c r="AC171" s="63"/>
      <c r="AD171" s="63"/>
      <c r="AE171" s="88"/>
      <c r="AF171" s="63"/>
      <c r="AG171" s="63"/>
      <c r="AH171" s="63"/>
      <c r="AI171" s="88"/>
      <c r="AJ171" s="63"/>
      <c r="AK171" s="63"/>
      <c r="AL171" s="63"/>
      <c r="AM171" s="88"/>
      <c r="AN171" s="63"/>
      <c r="AO171" s="63"/>
      <c r="AP171" s="63"/>
      <c r="AQ171" s="88"/>
      <c r="AR171" s="63"/>
      <c r="AS171" s="63"/>
      <c r="AT171" s="63"/>
      <c r="AU171" s="88"/>
      <c r="AV171" s="63"/>
      <c r="AW171" s="63"/>
      <c r="AX171" s="63"/>
      <c r="AY171" s="88"/>
      <c r="AZ171" s="63"/>
      <c r="BA171" s="63"/>
      <c r="BB171" s="63"/>
      <c r="BC171" s="88"/>
      <c r="BD171" s="63"/>
      <c r="BE171" s="63"/>
      <c r="BF171" s="63"/>
      <c r="BG171" s="88"/>
      <c r="BH171" s="63"/>
      <c r="BI171" s="63"/>
      <c r="BJ171" s="63"/>
      <c r="BK171" s="88"/>
      <c r="BL171" s="63"/>
      <c r="BM171" s="63"/>
      <c r="BN171" s="63"/>
      <c r="BO171" s="88"/>
      <c r="BP171" s="63"/>
      <c r="BQ171" s="63"/>
      <c r="BR171" s="63"/>
      <c r="BS171" s="88"/>
      <c r="BT171" s="63"/>
      <c r="BU171" s="63"/>
      <c r="BV171" s="63"/>
      <c r="BW171" s="88"/>
      <c r="BX171" s="63"/>
      <c r="BY171" s="63"/>
      <c r="BZ171" s="63"/>
      <c r="CA171" s="88"/>
      <c r="CB171" s="63"/>
      <c r="CC171" s="63"/>
      <c r="CD171" s="63"/>
      <c r="CE171" s="88"/>
      <c r="CF171" s="63"/>
      <c r="CG171" s="63"/>
      <c r="CH171" s="63"/>
      <c r="CI171" s="88"/>
      <c r="CJ171" s="63"/>
      <c r="CK171" s="63"/>
      <c r="CL171" s="63"/>
      <c r="CM171" s="88"/>
      <c r="CN171" s="63"/>
      <c r="CO171" s="63"/>
      <c r="CP171" s="63"/>
      <c r="CQ171" s="88"/>
      <c r="CR171" s="63"/>
      <c r="CS171" s="63"/>
      <c r="CT171" s="63"/>
      <c r="CU171" s="88"/>
      <c r="CV171" s="63"/>
      <c r="CW171" s="63"/>
      <c r="CX171" s="63"/>
      <c r="CY171" s="88"/>
      <c r="CZ171" s="63"/>
      <c r="DA171" s="63"/>
      <c r="DB171" s="63"/>
      <c r="DC171" s="88"/>
      <c r="DD171" s="63"/>
      <c r="DE171" s="63"/>
      <c r="DF171" s="63"/>
      <c r="DG171" s="88"/>
      <c r="DH171" s="63"/>
      <c r="DI171" s="63"/>
      <c r="DJ171" s="63"/>
      <c r="DK171" s="88"/>
      <c r="DL171" s="63"/>
      <c r="DM171" s="63"/>
      <c r="DN171" s="63"/>
      <c r="DO171" s="88"/>
      <c r="DP171" s="63"/>
      <c r="DQ171" s="63"/>
      <c r="DR171" s="63"/>
      <c r="DS171" s="88"/>
      <c r="DT171" s="63"/>
      <c r="DU171" s="63"/>
      <c r="DV171" s="63"/>
      <c r="DW171" s="88"/>
      <c r="DX171" s="63"/>
      <c r="DY171" s="63"/>
      <c r="DZ171" s="63"/>
      <c r="EA171" s="88"/>
      <c r="EB171" s="63"/>
      <c r="EC171" s="63"/>
      <c r="ED171" s="63"/>
      <c r="EE171" s="88"/>
      <c r="EF171" s="63"/>
      <c r="EG171" s="63"/>
      <c r="EH171" s="63"/>
      <c r="EI171" s="88"/>
      <c r="EJ171" s="63"/>
      <c r="EK171" s="63"/>
      <c r="EL171" s="63"/>
      <c r="EM171" s="88"/>
      <c r="EN171" s="63"/>
      <c r="EO171" s="63"/>
      <c r="EP171" s="63"/>
      <c r="EQ171" s="88"/>
      <c r="ER171" s="63"/>
      <c r="ES171" s="63"/>
      <c r="ET171" s="63"/>
      <c r="EU171" s="88"/>
      <c r="EV171" s="63"/>
      <c r="EW171" s="63"/>
      <c r="EX171" s="63"/>
      <c r="EY171" s="88"/>
      <c r="EZ171" s="63"/>
      <c r="FA171" s="63"/>
      <c r="FB171" s="63"/>
      <c r="FC171" s="88"/>
      <c r="FD171" s="63"/>
      <c r="FE171" s="63"/>
      <c r="FF171" s="63"/>
      <c r="FG171" s="88"/>
      <c r="FH171" s="63"/>
      <c r="FI171" s="63"/>
      <c r="FJ171" s="63"/>
      <c r="FK171" s="88"/>
      <c r="FL171" s="63"/>
      <c r="FM171" s="63"/>
      <c r="FN171" s="63"/>
      <c r="FO171" s="88"/>
      <c r="FP171" s="63"/>
      <c r="FQ171" s="63"/>
      <c r="FR171" s="63"/>
      <c r="FS171" s="198"/>
      <c r="FT171" s="63"/>
      <c r="FU171" s="63"/>
      <c r="FV171" s="187"/>
      <c r="FW171" s="88"/>
      <c r="FX171" s="63"/>
      <c r="FY171" s="63"/>
      <c r="FZ171" s="187"/>
      <c r="GA171" s="88"/>
      <c r="GB171" s="63"/>
      <c r="GC171" s="63"/>
      <c r="GD171" s="187"/>
      <c r="GE171" s="88"/>
      <c r="GF171" s="63"/>
      <c r="GG171" s="63"/>
      <c r="GH171" s="187"/>
      <c r="GI171" s="88"/>
      <c r="GJ171" s="63"/>
      <c r="GK171" s="63"/>
      <c r="GL171" s="187"/>
      <c r="GM171" s="88"/>
      <c r="GN171" s="63"/>
      <c r="GO171" s="63"/>
      <c r="GP171" s="63"/>
      <c r="GQ171" s="88"/>
      <c r="GR171" s="63"/>
      <c r="GS171" s="63"/>
      <c r="GT171" s="63"/>
      <c r="GU171" s="88"/>
      <c r="GV171" s="63"/>
      <c r="GW171" s="63"/>
      <c r="GX171" s="63"/>
      <c r="GY171" s="88"/>
      <c r="GZ171" s="63"/>
      <c r="HA171" s="63"/>
      <c r="HB171" s="63"/>
      <c r="HC171" s="88"/>
      <c r="HD171" s="63"/>
      <c r="HE171" s="63"/>
      <c r="HF171" s="63"/>
      <c r="HG171" s="88"/>
      <c r="HH171" s="63"/>
      <c r="HI171" s="63"/>
      <c r="HJ171" s="63"/>
      <c r="HK171" s="88"/>
      <c r="HL171" s="63"/>
      <c r="HM171" s="63"/>
      <c r="HN171" s="63"/>
      <c r="HO171" s="88"/>
      <c r="HP171" s="63"/>
      <c r="HQ171" s="63"/>
      <c r="HR171" s="63"/>
      <c r="HS171" s="88"/>
      <c r="HT171" s="63"/>
      <c r="HU171" s="63"/>
      <c r="HV171" s="63"/>
      <c r="HW171" s="88"/>
      <c r="HX171" s="63"/>
      <c r="HY171" s="63"/>
      <c r="HZ171" s="63"/>
      <c r="IA171" s="88"/>
      <c r="IB171" s="63"/>
      <c r="IC171" s="63"/>
      <c r="ID171" s="63"/>
      <c r="IE171" s="88"/>
      <c r="IF171" s="63"/>
      <c r="IG171" s="63"/>
      <c r="IH171" s="63"/>
      <c r="II171" s="88"/>
      <c r="IJ171" s="63"/>
      <c r="IK171" s="63"/>
      <c r="IL171" s="63"/>
      <c r="IM171" s="88"/>
      <c r="IN171" s="63"/>
      <c r="IO171" s="63"/>
      <c r="IP171" s="63"/>
      <c r="IQ171" s="88"/>
      <c r="IR171" s="63"/>
      <c r="IS171" s="63"/>
      <c r="IT171" s="63"/>
      <c r="IU171" s="88"/>
      <c r="IV171" s="63"/>
      <c r="IW171" s="63"/>
      <c r="IX171" s="63"/>
      <c r="IY171" s="88"/>
      <c r="IZ171" s="63"/>
      <c r="JA171" s="63"/>
      <c r="JB171" s="63"/>
      <c r="JC171" s="88"/>
      <c r="JD171" s="63"/>
      <c r="JE171" s="63"/>
      <c r="JF171" s="63"/>
      <c r="JG171" s="88"/>
      <c r="JH171" s="63"/>
      <c r="JI171" s="63"/>
      <c r="JJ171" s="63"/>
      <c r="JK171" s="88"/>
      <c r="JL171" s="63"/>
      <c r="JM171" s="63"/>
      <c r="JN171" s="63"/>
      <c r="JO171" s="88"/>
      <c r="JP171" s="63"/>
      <c r="JQ171" s="63"/>
      <c r="JR171" s="63"/>
      <c r="JS171" s="88"/>
      <c r="JT171" s="63"/>
      <c r="JU171" s="63"/>
      <c r="JV171" s="63"/>
      <c r="JW171" s="63"/>
      <c r="JX171" s="63"/>
      <c r="JY171" s="63"/>
      <c r="JZ171" s="63"/>
      <c r="KA171" s="88"/>
      <c r="KB171" s="63"/>
      <c r="KC171" s="63"/>
      <c r="KD171" s="187"/>
      <c r="KE171" s="88"/>
      <c r="KF171" s="63"/>
      <c r="KG171" s="63"/>
      <c r="KH171" s="187"/>
      <c r="KI171" s="88"/>
      <c r="KJ171" s="63"/>
      <c r="KK171" s="63"/>
      <c r="KL171" s="187"/>
      <c r="KM171" s="88"/>
      <c r="KN171" s="63"/>
      <c r="KO171" s="63"/>
      <c r="KP171" s="187"/>
      <c r="KQ171" s="88"/>
      <c r="KR171" s="63"/>
      <c r="KS171" s="63"/>
      <c r="KT171" s="187"/>
      <c r="KU171" s="88"/>
      <c r="KV171" s="63"/>
      <c r="KW171" s="63"/>
      <c r="KX171" s="187"/>
      <c r="KY171" s="88"/>
      <c r="KZ171" s="63"/>
      <c r="LA171" s="63"/>
      <c r="LB171" s="187"/>
      <c r="LC171" s="88"/>
      <c r="LD171" s="63"/>
      <c r="LE171" s="63"/>
      <c r="LF171" s="187"/>
      <c r="LG171" s="88"/>
      <c r="LH171" s="63"/>
      <c r="LI171" s="63"/>
      <c r="LJ171" s="187"/>
      <c r="LK171" s="88"/>
      <c r="LL171" s="63"/>
      <c r="LM171" s="63"/>
      <c r="LN171" s="187"/>
      <c r="LO171" s="88"/>
      <c r="LP171" s="63"/>
      <c r="LQ171" s="63"/>
      <c r="LR171" s="187"/>
      <c r="LS171" s="88"/>
      <c r="LT171" s="63"/>
      <c r="LU171" s="63"/>
      <c r="LV171" s="187"/>
      <c r="LW171" s="88"/>
      <c r="LX171" s="63"/>
      <c r="LY171" s="63"/>
      <c r="LZ171" s="187"/>
      <c r="MA171" s="88"/>
      <c r="MB171" s="63"/>
      <c r="MC171" s="63"/>
      <c r="MD171" s="187"/>
      <c r="ME171" s="88"/>
      <c r="MF171" s="63"/>
      <c r="MG171" s="63"/>
      <c r="MH171" s="187"/>
      <c r="MI171" s="88"/>
      <c r="MJ171" s="63"/>
      <c r="MK171" s="63"/>
      <c r="ML171" s="187"/>
      <c r="MM171" s="88"/>
      <c r="MN171" s="63"/>
      <c r="MO171" s="63"/>
      <c r="MP171" s="187"/>
      <c r="MQ171" s="88"/>
      <c r="MR171" s="63"/>
      <c r="MS171" s="63"/>
      <c r="MT171" s="187"/>
      <c r="MU171" s="88"/>
      <c r="MV171" s="63"/>
      <c r="MW171" s="63"/>
      <c r="MX171" s="187"/>
      <c r="MY171" s="88"/>
      <c r="MZ171" s="63"/>
      <c r="NA171" s="63"/>
      <c r="NB171" s="187"/>
      <c r="NC171" s="88"/>
      <c r="ND171" s="63"/>
      <c r="NE171" s="63"/>
      <c r="NF171" s="187"/>
      <c r="NG171" s="88"/>
      <c r="NH171" s="63"/>
      <c r="NI171" s="63"/>
      <c r="NJ171" s="187"/>
      <c r="NK171" s="88"/>
      <c r="NL171" s="63"/>
      <c r="NM171" s="63"/>
      <c r="NN171" s="187"/>
      <c r="NO171" s="88"/>
      <c r="NP171" s="63"/>
      <c r="NQ171" s="63"/>
      <c r="NR171" s="187"/>
      <c r="NS171" s="88"/>
      <c r="NT171" s="63"/>
      <c r="NU171" s="63"/>
      <c r="NV171" s="187"/>
      <c r="NW171" s="88"/>
      <c r="NX171" s="63"/>
      <c r="NY171" s="63"/>
      <c r="NZ171" s="187"/>
      <c r="OA171" s="88"/>
      <c r="OB171" s="63"/>
      <c r="OC171" s="63"/>
      <c r="OD171" s="63"/>
      <c r="OE171" s="88"/>
      <c r="OF171" s="63"/>
      <c r="OG171" s="63"/>
      <c r="OH171" s="63"/>
      <c r="OI171" s="88"/>
      <c r="OJ171" s="63"/>
      <c r="OK171" s="63"/>
      <c r="OL171" s="63"/>
      <c r="OM171" s="88"/>
      <c r="ON171" s="63"/>
      <c r="OO171" s="63"/>
      <c r="OP171" s="63"/>
      <c r="OQ171" s="198"/>
      <c r="OR171" s="63"/>
      <c r="OS171" s="63"/>
      <c r="OT171" s="63"/>
      <c r="OU171" s="88"/>
      <c r="OV171" s="63"/>
      <c r="OW171" s="63"/>
      <c r="OX171" s="63"/>
      <c r="OY171" s="198"/>
      <c r="OZ171" s="63"/>
      <c r="PA171" s="63"/>
      <c r="PB171" s="63"/>
      <c r="PC171" s="88"/>
      <c r="PD171" s="63"/>
      <c r="PE171" s="63"/>
      <c r="PF171" s="63"/>
      <c r="PG171" s="198"/>
      <c r="PH171" s="63"/>
      <c r="PI171" s="63"/>
      <c r="PJ171" s="63"/>
      <c r="PK171" s="88"/>
      <c r="PL171" s="63"/>
      <c r="PM171" s="63"/>
      <c r="PN171" s="63"/>
      <c r="PO171" s="198"/>
      <c r="PP171" s="63"/>
      <c r="PQ171" s="63"/>
      <c r="PR171" s="63"/>
      <c r="PS171" s="88"/>
      <c r="PT171" s="63"/>
      <c r="PU171" s="63"/>
      <c r="PV171" s="63"/>
      <c r="PW171" s="198"/>
      <c r="PX171" s="63"/>
      <c r="PY171" s="63"/>
      <c r="PZ171" s="63"/>
      <c r="QA171" s="88"/>
      <c r="QB171" s="63"/>
      <c r="QC171" s="63"/>
      <c r="QD171" s="63"/>
      <c r="QE171" s="198"/>
      <c r="QF171" s="63"/>
      <c r="QG171" s="63"/>
      <c r="QH171" s="63"/>
      <c r="QI171" s="88"/>
      <c r="QJ171" s="63"/>
      <c r="QK171" s="63"/>
      <c r="QL171" s="63"/>
      <c r="QM171" s="198"/>
      <c r="QN171" s="63"/>
      <c r="QO171" s="63"/>
      <c r="QP171" s="63"/>
      <c r="QQ171" s="198"/>
      <c r="QR171" s="63"/>
      <c r="QS171" s="63"/>
      <c r="QT171" s="63"/>
      <c r="QU171" s="198"/>
      <c r="QV171" s="63"/>
      <c r="QW171" s="63"/>
      <c r="QX171" s="63"/>
      <c r="QY171" s="198"/>
      <c r="QZ171" s="63"/>
      <c r="RA171" s="63"/>
      <c r="RB171" s="63"/>
      <c r="RC171" s="88"/>
      <c r="RD171" s="63"/>
      <c r="RE171" s="63"/>
      <c r="RF171" s="63"/>
      <c r="RG171" s="198"/>
      <c r="RH171" s="63"/>
      <c r="RI171" s="63"/>
      <c r="RJ171" s="63"/>
      <c r="RK171" s="88"/>
      <c r="RL171" s="63"/>
      <c r="RM171" s="63"/>
      <c r="RN171" s="63"/>
      <c r="RO171" s="198"/>
      <c r="RP171" s="63"/>
      <c r="RQ171" s="63"/>
      <c r="RR171" s="63"/>
      <c r="RS171" s="198"/>
      <c r="RT171" s="63"/>
      <c r="RU171" s="63"/>
      <c r="RV171" s="63"/>
      <c r="RW171" s="63"/>
      <c r="RX171" s="63"/>
      <c r="RY171" s="63"/>
      <c r="RZ171" s="63"/>
      <c r="SA171" s="88"/>
      <c r="SB171" s="63"/>
      <c r="SC171" s="63"/>
      <c r="SD171" s="63"/>
      <c r="SE171" s="198"/>
      <c r="SF171" s="63"/>
      <c r="SG171" s="63"/>
      <c r="SH171" s="63"/>
      <c r="SI171" s="198"/>
      <c r="SJ171" s="63"/>
      <c r="SK171" s="63"/>
      <c r="SL171" s="63"/>
      <c r="SM171" s="198"/>
      <c r="SN171" s="63"/>
      <c r="SO171" s="63"/>
      <c r="SP171" s="63"/>
      <c r="SQ171" s="198"/>
      <c r="SR171" s="63"/>
      <c r="SS171" s="63"/>
      <c r="ST171" s="63"/>
      <c r="SU171" s="198"/>
      <c r="SV171" s="63"/>
      <c r="SW171" s="63"/>
      <c r="SX171" s="63"/>
      <c r="SY171" s="198"/>
      <c r="SZ171" s="63"/>
      <c r="TA171" s="63"/>
      <c r="TB171" s="198"/>
      <c r="TC171" s="198"/>
      <c r="TD171" s="63"/>
      <c r="TE171" s="63"/>
      <c r="TF171" s="63"/>
      <c r="TG171" s="198"/>
      <c r="TH171" s="63"/>
      <c r="TI171" s="63"/>
      <c r="TJ171" s="89"/>
      <c r="TK171" s="198"/>
      <c r="TL171" s="63"/>
      <c r="TM171" s="63"/>
      <c r="TN171" s="89"/>
      <c r="TO171" s="198"/>
      <c r="TP171" s="63"/>
      <c r="TQ171" s="63"/>
      <c r="TR171" s="89"/>
      <c r="TS171" s="267"/>
      <c r="TT171" s="267"/>
      <c r="TU171" s="267"/>
      <c r="TV171" s="267"/>
      <c r="TW171" s="267"/>
      <c r="TX171" s="267"/>
      <c r="TY171" s="267"/>
    </row>
    <row r="172" spans="1:546" s="48" customFormat="1" x14ac:dyDescent="0.2">
      <c r="A172" s="111"/>
      <c r="B172" s="112" t="s">
        <v>33</v>
      </c>
      <c r="C172" s="93">
        <f>C7+C43+C47+C56+C167</f>
        <v>8023118.1599999992</v>
      </c>
      <c r="D172" s="73">
        <f t="shared" ref="D172:Q172" si="4421">D7+D43+D47+D56+D167</f>
        <v>7954892.4899999993</v>
      </c>
      <c r="E172" s="191">
        <f t="shared" ref="E172:F172" si="4422">E7+E43+E47+E56+E167</f>
        <v>7374622.4899999993</v>
      </c>
      <c r="F172" s="191">
        <f t="shared" si="4422"/>
        <v>7278985.8000000017</v>
      </c>
      <c r="G172" s="93">
        <f>G7+G43+G47+G56+G167</f>
        <v>70040</v>
      </c>
      <c r="H172" s="73">
        <f t="shared" si="4421"/>
        <v>55970.8</v>
      </c>
      <c r="I172" s="73">
        <f t="shared" si="4421"/>
        <v>67869.66</v>
      </c>
      <c r="J172" s="73">
        <f t="shared" ref="J172" si="4423">J7+J43+J47+J56+J167</f>
        <v>66887.789999999994</v>
      </c>
      <c r="K172" s="93">
        <f t="shared" si="4421"/>
        <v>589170</v>
      </c>
      <c r="L172" s="73">
        <f>L7+L43+L47+L56+L167</f>
        <v>656255.15999999992</v>
      </c>
      <c r="M172" s="73">
        <f t="shared" si="4421"/>
        <v>636172.14</v>
      </c>
      <c r="N172" s="73">
        <f t="shared" ref="N172" si="4424">N7+N43+N47+N56+N167</f>
        <v>575915.69999999995</v>
      </c>
      <c r="O172" s="93">
        <f t="shared" si="4421"/>
        <v>44154</v>
      </c>
      <c r="P172" s="73">
        <f t="shared" si="4421"/>
        <v>41400</v>
      </c>
      <c r="Q172" s="73">
        <f t="shared" si="4421"/>
        <v>40694.26</v>
      </c>
      <c r="R172" s="73">
        <f t="shared" ref="R172" si="4425">R7+R43+R47+R56+R167</f>
        <v>42537.84</v>
      </c>
      <c r="S172" s="93">
        <f t="shared" ref="S172:AS172" si="4426">S7+S43+S47+S56+S167</f>
        <v>40000</v>
      </c>
      <c r="T172" s="73">
        <f t="shared" si="4426"/>
        <v>15200</v>
      </c>
      <c r="U172" s="73">
        <f t="shared" si="4426"/>
        <v>0</v>
      </c>
      <c r="V172" s="73">
        <f t="shared" ref="V172" si="4427">V7+V43+V47+V56+V167</f>
        <v>0</v>
      </c>
      <c r="W172" s="93">
        <f t="shared" si="4426"/>
        <v>12800</v>
      </c>
      <c r="X172" s="73">
        <f t="shared" si="4426"/>
        <v>15000</v>
      </c>
      <c r="Y172" s="73">
        <f t="shared" si="4426"/>
        <v>18502.28</v>
      </c>
      <c r="Z172" s="73">
        <f t="shared" ref="Z172" si="4428">Z7+Z43+Z47+Z56+Z167</f>
        <v>11082.279999999999</v>
      </c>
      <c r="AA172" s="93">
        <f t="shared" si="4426"/>
        <v>85000</v>
      </c>
      <c r="AB172" s="73">
        <f t="shared" si="4426"/>
        <v>96200</v>
      </c>
      <c r="AC172" s="73">
        <f t="shared" si="4426"/>
        <v>97978</v>
      </c>
      <c r="AD172" s="73">
        <f t="shared" ref="AD172" si="4429">AD7+AD43+AD47+AD56+AD167</f>
        <v>93387</v>
      </c>
      <c r="AE172" s="93">
        <f t="shared" si="4426"/>
        <v>0</v>
      </c>
      <c r="AF172" s="73">
        <f t="shared" si="4426"/>
        <v>0</v>
      </c>
      <c r="AG172" s="73">
        <f t="shared" si="4426"/>
        <v>0</v>
      </c>
      <c r="AH172" s="73">
        <f t="shared" ref="AH172" si="4430">AH7+AH43+AH47+AH56+AH167</f>
        <v>0</v>
      </c>
      <c r="AI172" s="93">
        <f t="shared" si="4426"/>
        <v>2244</v>
      </c>
      <c r="AJ172" s="73">
        <f t="shared" si="4426"/>
        <v>2896</v>
      </c>
      <c r="AK172" s="73">
        <f t="shared" si="4426"/>
        <v>1595.33</v>
      </c>
      <c r="AL172" s="73">
        <f t="shared" ref="AL172" si="4431">AL7+AL43+AL47+AL56+AL167</f>
        <v>1989.5900000000001</v>
      </c>
      <c r="AM172" s="93">
        <f t="shared" si="4426"/>
        <v>15200</v>
      </c>
      <c r="AN172" s="73">
        <f t="shared" si="4426"/>
        <v>13000</v>
      </c>
      <c r="AO172" s="73">
        <f t="shared" si="4426"/>
        <v>15145.429999999998</v>
      </c>
      <c r="AP172" s="73">
        <f t="shared" ref="AP172" si="4432">AP7+AP43+AP47+AP56+AP167</f>
        <v>15145.429999999998</v>
      </c>
      <c r="AQ172" s="93">
        <f t="shared" si="4426"/>
        <v>0</v>
      </c>
      <c r="AR172" s="73">
        <f t="shared" si="4426"/>
        <v>0</v>
      </c>
      <c r="AS172" s="73">
        <f t="shared" si="4426"/>
        <v>108.68</v>
      </c>
      <c r="AT172" s="73">
        <f t="shared" ref="AT172" si="4433">AT7+AT43+AT47+AT56+AT167</f>
        <v>0</v>
      </c>
      <c r="AU172" s="93">
        <f t="shared" ref="AU172:BM172" si="4434">AU7+AU43+AU47+AU56+AU167</f>
        <v>11300</v>
      </c>
      <c r="AV172" s="73">
        <f t="shared" si="4434"/>
        <v>11280</v>
      </c>
      <c r="AW172" s="73">
        <f t="shared" si="4434"/>
        <v>10778.61</v>
      </c>
      <c r="AX172" s="73">
        <f t="shared" ref="AX172" si="4435">AX7+AX43+AX47+AX56+AX167</f>
        <v>10554.12</v>
      </c>
      <c r="AY172" s="93">
        <f t="shared" si="4434"/>
        <v>23230</v>
      </c>
      <c r="AZ172" s="73">
        <f t="shared" si="4434"/>
        <v>19680</v>
      </c>
      <c r="BA172" s="73">
        <f t="shared" si="4434"/>
        <v>21106.55</v>
      </c>
      <c r="BB172" s="73">
        <f t="shared" ref="BB172" si="4436">BB7+BB43+BB47+BB56+BB167</f>
        <v>20206.550000000003</v>
      </c>
      <c r="BC172" s="93">
        <f t="shared" si="4434"/>
        <v>300</v>
      </c>
      <c r="BD172" s="73">
        <f t="shared" si="4434"/>
        <v>5</v>
      </c>
      <c r="BE172" s="73">
        <f t="shared" si="4434"/>
        <v>405.22</v>
      </c>
      <c r="BF172" s="73">
        <f t="shared" ref="BF172" si="4437">BF7+BF43+BF47+BF56+BF167</f>
        <v>406.18</v>
      </c>
      <c r="BG172" s="93">
        <f t="shared" si="4434"/>
        <v>15000</v>
      </c>
      <c r="BH172" s="73">
        <f t="shared" si="4434"/>
        <v>18740</v>
      </c>
      <c r="BI172" s="73">
        <f t="shared" si="4434"/>
        <v>23235.66</v>
      </c>
      <c r="BJ172" s="73">
        <f t="shared" ref="BJ172" si="4438">BJ7+BJ43+BJ47+BJ56+BJ167</f>
        <v>23899.309999999998</v>
      </c>
      <c r="BK172" s="93">
        <f t="shared" si="4434"/>
        <v>40000</v>
      </c>
      <c r="BL172" s="73">
        <f t="shared" si="4434"/>
        <v>123000</v>
      </c>
      <c r="BM172" s="73">
        <f t="shared" si="4434"/>
        <v>136272.44</v>
      </c>
      <c r="BN172" s="73">
        <f t="shared" ref="BN172" si="4439">BN7+BN43+BN47+BN56+BN167</f>
        <v>129614.94</v>
      </c>
      <c r="BO172" s="93">
        <f t="shared" ref="BO172:CI172" si="4440">BO7+BO43+BO47+BO56+BO167</f>
        <v>0</v>
      </c>
      <c r="BP172" s="73">
        <f t="shared" si="4440"/>
        <v>0</v>
      </c>
      <c r="BQ172" s="73">
        <f t="shared" si="4440"/>
        <v>0</v>
      </c>
      <c r="BR172" s="73">
        <f t="shared" ref="BR172" si="4441">BR7+BR43+BR47+BR56+BR167</f>
        <v>0</v>
      </c>
      <c r="BS172" s="93">
        <f t="shared" si="4440"/>
        <v>0</v>
      </c>
      <c r="BT172" s="73">
        <f t="shared" si="4440"/>
        <v>0</v>
      </c>
      <c r="BU172" s="73">
        <f t="shared" si="4440"/>
        <v>1242.6100000000001</v>
      </c>
      <c r="BV172" s="73">
        <f t="shared" ref="BV172" si="4442">BV7+BV43+BV47+BV56+BV167</f>
        <v>11.05</v>
      </c>
      <c r="BW172" s="93">
        <f t="shared" si="4440"/>
        <v>12000</v>
      </c>
      <c r="BX172" s="73">
        <f t="shared" si="4440"/>
        <v>9000</v>
      </c>
      <c r="BY172" s="73">
        <f t="shared" si="4440"/>
        <v>13298.27</v>
      </c>
      <c r="BZ172" s="73">
        <f t="shared" ref="BZ172" si="4443">BZ7+BZ43+BZ47+BZ56+BZ167</f>
        <v>16137.55</v>
      </c>
      <c r="CA172" s="93">
        <f>CA7+CA43+CA47+CA56+CA167</f>
        <v>34577</v>
      </c>
      <c r="CB172" s="73">
        <f>CB7+CB43+CB47+CB56+CB167</f>
        <v>28967.8</v>
      </c>
      <c r="CC172" s="73">
        <f>CC7+CC43+CC47+CC56+CC167</f>
        <v>30514.71</v>
      </c>
      <c r="CD172" s="73">
        <f>CD7+CD43+CD47+CD56+CD167</f>
        <v>30131.68</v>
      </c>
      <c r="CE172" s="93">
        <f t="shared" si="4440"/>
        <v>1400</v>
      </c>
      <c r="CF172" s="73">
        <f t="shared" si="4440"/>
        <v>1400</v>
      </c>
      <c r="CG172" s="73">
        <f t="shared" si="4440"/>
        <v>1192.72</v>
      </c>
      <c r="CH172" s="73">
        <f t="shared" ref="CH172" si="4444">CH7+CH43+CH47+CH56+CH167</f>
        <v>1000</v>
      </c>
      <c r="CI172" s="93">
        <f t="shared" si="4440"/>
        <v>4880</v>
      </c>
      <c r="CJ172" s="73">
        <f t="shared" ref="CJ172:DM172" si="4445">CJ7+CJ43+CJ47+CJ56+CJ167</f>
        <v>4900</v>
      </c>
      <c r="CK172" s="73">
        <f t="shared" si="4445"/>
        <v>1816.74</v>
      </c>
      <c r="CL172" s="73">
        <f t="shared" ref="CL172" si="4446">CL7+CL43+CL47+CL56+CL167</f>
        <v>1687.08</v>
      </c>
      <c r="CM172" s="93">
        <f t="shared" si="4445"/>
        <v>60000</v>
      </c>
      <c r="CN172" s="73">
        <f t="shared" si="4445"/>
        <v>15000</v>
      </c>
      <c r="CO172" s="73">
        <f t="shared" si="4445"/>
        <v>21005.82</v>
      </c>
      <c r="CP172" s="73">
        <f t="shared" ref="CP172" si="4447">CP7+CP43+CP47+CP56+CP167</f>
        <v>50765.26</v>
      </c>
      <c r="CQ172" s="93">
        <f>CQ7+CQ43+CQ47+CQ56+CQ167</f>
        <v>11700</v>
      </c>
      <c r="CR172" s="73">
        <f t="shared" si="4445"/>
        <v>0</v>
      </c>
      <c r="CS172" s="73">
        <f t="shared" si="4445"/>
        <v>17822.310000000001</v>
      </c>
      <c r="CT172" s="73">
        <f t="shared" ref="CT172" si="4448">CT7+CT43+CT47+CT56+CT167</f>
        <v>18348.05</v>
      </c>
      <c r="CU172" s="93">
        <f t="shared" si="4445"/>
        <v>16500</v>
      </c>
      <c r="CV172" s="73">
        <f t="shared" si="4445"/>
        <v>450</v>
      </c>
      <c r="CW172" s="73">
        <f t="shared" si="4445"/>
        <v>13673.22</v>
      </c>
      <c r="CX172" s="73">
        <f t="shared" ref="CX172" si="4449">CX7+CX43+CX47+CX56+CX167</f>
        <v>16328.750000000002</v>
      </c>
      <c r="CY172" s="93">
        <f t="shared" si="4445"/>
        <v>82652</v>
      </c>
      <c r="CZ172" s="73">
        <f>CZ7+CZ43+CZ47+CZ56+CZ167</f>
        <v>88249</v>
      </c>
      <c r="DA172" s="73">
        <f t="shared" si="4445"/>
        <v>68187.670000000013</v>
      </c>
      <c r="DB172" s="73">
        <f t="shared" ref="DB172" si="4450">DB7+DB43+DB47+DB56+DB167</f>
        <v>64742.12</v>
      </c>
      <c r="DC172" s="93">
        <f t="shared" si="4445"/>
        <v>2200</v>
      </c>
      <c r="DD172" s="73">
        <f t="shared" si="4445"/>
        <v>1450</v>
      </c>
      <c r="DE172" s="73">
        <f t="shared" si="4445"/>
        <v>1051.6999999999998</v>
      </c>
      <c r="DF172" s="73">
        <f t="shared" ref="DF172" si="4451">DF7+DF43+DF47+DF56+DF167</f>
        <v>1165.6999999999998</v>
      </c>
      <c r="DG172" s="93">
        <f>DG7+DG43+DG47+DG56+DG167</f>
        <v>67414</v>
      </c>
      <c r="DH172" s="73">
        <f>DH7+DH43+DH47+DH56+DH167</f>
        <v>59305.2</v>
      </c>
      <c r="DI172" s="73">
        <f>DI7+DI43+DI47+DI56+DI167</f>
        <v>58200.12</v>
      </c>
      <c r="DJ172" s="73">
        <f>DJ7+DJ43+DJ47+DJ56+DJ167</f>
        <v>59938.25</v>
      </c>
      <c r="DK172" s="93">
        <f t="shared" si="4445"/>
        <v>0</v>
      </c>
      <c r="DL172" s="73">
        <f t="shared" si="4445"/>
        <v>1100</v>
      </c>
      <c r="DM172" s="73">
        <f t="shared" si="4445"/>
        <v>986.71</v>
      </c>
      <c r="DN172" s="73">
        <f t="shared" ref="DN172" si="4452">DN7+DN43+DN47+DN56+DN167</f>
        <v>1096.0700000000002</v>
      </c>
      <c r="DO172" s="93">
        <f t="shared" ref="DO172:DY172" si="4453">DO7+DO43+DO47+DO56+DO167</f>
        <v>2000</v>
      </c>
      <c r="DP172" s="73">
        <f t="shared" si="4453"/>
        <v>5335</v>
      </c>
      <c r="DQ172" s="73">
        <f t="shared" si="4453"/>
        <v>2050.2399999999998</v>
      </c>
      <c r="DR172" s="73">
        <f t="shared" ref="DR172" si="4454">DR7+DR43+DR47+DR56+DR167</f>
        <v>1942.41</v>
      </c>
      <c r="DS172" s="93">
        <f t="shared" si="4453"/>
        <v>47939.01</v>
      </c>
      <c r="DT172" s="73">
        <f t="shared" si="4453"/>
        <v>43466</v>
      </c>
      <c r="DU172" s="73">
        <f t="shared" si="4453"/>
        <v>46126.850000000006</v>
      </c>
      <c r="DV172" s="73">
        <f t="shared" ref="DV172" si="4455">DV7+DV43+DV47+DV56+DV167</f>
        <v>43493.95</v>
      </c>
      <c r="DW172" s="93">
        <f t="shared" si="4453"/>
        <v>123000</v>
      </c>
      <c r="DX172" s="73">
        <f t="shared" si="4453"/>
        <v>72500</v>
      </c>
      <c r="DY172" s="73">
        <f t="shared" si="4453"/>
        <v>43288.86</v>
      </c>
      <c r="DZ172" s="73">
        <f t="shared" ref="DZ172" si="4456">DZ7+DZ43+DZ47+DZ56+DZ167</f>
        <v>64456.590000000004</v>
      </c>
      <c r="EA172" s="93">
        <f t="shared" ref="EA172:FP172" si="4457">EA7+EA43+EA47+EA56+EA167</f>
        <v>700</v>
      </c>
      <c r="EB172" s="73">
        <f t="shared" si="4457"/>
        <v>656</v>
      </c>
      <c r="EC172" s="73">
        <f t="shared" si="4457"/>
        <v>459.52</v>
      </c>
      <c r="ED172" s="73">
        <f t="shared" ref="ED172" si="4458">ED7+ED43+ED47+ED56+ED167</f>
        <v>459.52</v>
      </c>
      <c r="EE172" s="93">
        <f t="shared" si="4457"/>
        <v>8000</v>
      </c>
      <c r="EF172" s="73">
        <f t="shared" si="4457"/>
        <v>8050</v>
      </c>
      <c r="EG172" s="73">
        <f t="shared" si="4457"/>
        <v>6791.76</v>
      </c>
      <c r="EH172" s="73">
        <f t="shared" ref="EH172" si="4459">EH7+EH43+EH47+EH56+EH167</f>
        <v>6791.76</v>
      </c>
      <c r="EI172" s="93">
        <f t="shared" ref="EI172:EO172" si="4460">EI7+EI43+EI47+EI56+EI167</f>
        <v>240238.25</v>
      </c>
      <c r="EJ172" s="73">
        <f t="shared" si="4460"/>
        <v>200989.33000000002</v>
      </c>
      <c r="EK172" s="73">
        <f t="shared" si="4460"/>
        <v>211714.84999999998</v>
      </c>
      <c r="EL172" s="73">
        <f t="shared" ref="EL172" si="4461">EL7+EL43+EL47+EL56+EL167</f>
        <v>206991.28000000003</v>
      </c>
      <c r="EM172" s="93">
        <f t="shared" si="4460"/>
        <v>38900</v>
      </c>
      <c r="EN172" s="73">
        <f t="shared" si="4460"/>
        <v>52711</v>
      </c>
      <c r="EO172" s="73">
        <f t="shared" si="4460"/>
        <v>52539.839999999997</v>
      </c>
      <c r="EP172" s="73">
        <f t="shared" ref="EP172" si="4462">EP7+EP43+EP47+EP56+EP167</f>
        <v>56991.999999999993</v>
      </c>
      <c r="EQ172" s="93">
        <f t="shared" si="4457"/>
        <v>0</v>
      </c>
      <c r="ER172" s="73">
        <f t="shared" si="4457"/>
        <v>5000</v>
      </c>
      <c r="ES172" s="73">
        <f t="shared" si="4457"/>
        <v>-837.91</v>
      </c>
      <c r="ET172" s="73">
        <f t="shared" ref="ET172" si="4463">ET7+ET43+ET47+ET56+ET167</f>
        <v>7880.01</v>
      </c>
      <c r="EU172" s="93">
        <f>EU7+EU43+EU47+EU56+EU167</f>
        <v>77000</v>
      </c>
      <c r="EV172" s="73">
        <f>EV7+EV43+EV47+EV56+EV167</f>
        <v>73667.600000000006</v>
      </c>
      <c r="EW172" s="73">
        <f>EW7+EW43+EW47+EW56+EW167</f>
        <v>79062.53</v>
      </c>
      <c r="EX172" s="73">
        <f>EX7+EX43+EX47+EX56+EX167</f>
        <v>76934.149999999994</v>
      </c>
      <c r="EY172" s="93">
        <f t="shared" si="4457"/>
        <v>7900</v>
      </c>
      <c r="EZ172" s="73">
        <f t="shared" si="4457"/>
        <v>7900</v>
      </c>
      <c r="FA172" s="73">
        <f t="shared" si="4457"/>
        <v>6819.1299999999992</v>
      </c>
      <c r="FB172" s="73">
        <f t="shared" ref="FB172" si="4464">FB7+FB43+FB47+FB56+FB167</f>
        <v>7322.08</v>
      </c>
      <c r="FC172" s="93">
        <f t="shared" si="4457"/>
        <v>200</v>
      </c>
      <c r="FD172" s="73">
        <f t="shared" si="4457"/>
        <v>0</v>
      </c>
      <c r="FE172" s="73">
        <f t="shared" si="4457"/>
        <v>182.42000000000002</v>
      </c>
      <c r="FF172" s="73">
        <f t="shared" ref="FF172" si="4465">FF7+FF43+FF47+FF56+FF167</f>
        <v>182.42000000000002</v>
      </c>
      <c r="FG172" s="93">
        <f t="shared" ref="FG172:FM172" si="4466">FG7+FG43+FG47+FG56+FG167</f>
        <v>9720</v>
      </c>
      <c r="FH172" s="73">
        <f t="shared" si="4466"/>
        <v>9080</v>
      </c>
      <c r="FI172" s="73">
        <f t="shared" si="4466"/>
        <v>8669.9699999999993</v>
      </c>
      <c r="FJ172" s="73">
        <f t="shared" ref="FJ172" si="4467">FJ7+FJ43+FJ47+FJ56+FJ167</f>
        <v>8475.7300000000014</v>
      </c>
      <c r="FK172" s="93">
        <f t="shared" si="4466"/>
        <v>21000</v>
      </c>
      <c r="FL172" s="73">
        <f t="shared" si="4466"/>
        <v>15000</v>
      </c>
      <c r="FM172" s="73">
        <f t="shared" si="4466"/>
        <v>16172.830000000002</v>
      </c>
      <c r="FN172" s="73">
        <f t="shared" ref="FN172" si="4468">FN7+FN43+FN47+FN56+FN167</f>
        <v>11711.76</v>
      </c>
      <c r="FO172" s="93">
        <f t="shared" si="4457"/>
        <v>12708</v>
      </c>
      <c r="FP172" s="73">
        <f t="shared" si="4457"/>
        <v>13008</v>
      </c>
      <c r="FQ172" s="73">
        <f t="shared" ref="FQ172:GG172" si="4469">FQ7+FQ43+FQ47+FQ56+FQ167</f>
        <v>7909.76</v>
      </c>
      <c r="FR172" s="73">
        <f t="shared" ref="FR172" si="4470">FR7+FR43+FR47+FR56+FR167</f>
        <v>8089.7300000000005</v>
      </c>
      <c r="FS172" s="202">
        <f t="shared" si="4469"/>
        <v>70170</v>
      </c>
      <c r="FT172" s="73">
        <f t="shared" si="4469"/>
        <v>70200</v>
      </c>
      <c r="FU172" s="73">
        <f t="shared" ref="FU172:FV172" si="4471">FU7+FU43+FU47+FU56+FU167</f>
        <v>60827.4</v>
      </c>
      <c r="FV172" s="191">
        <f t="shared" si="4471"/>
        <v>64700.9</v>
      </c>
      <c r="FW172" s="93">
        <f t="shared" si="4469"/>
        <v>13500</v>
      </c>
      <c r="FX172" s="73">
        <f t="shared" si="4469"/>
        <v>7880</v>
      </c>
      <c r="FY172" s="73">
        <f t="shared" si="4469"/>
        <v>6002.4400000000005</v>
      </c>
      <c r="FZ172" s="191">
        <f t="shared" ref="FZ172" si="4472">FZ7+FZ43+FZ47+FZ56+FZ167</f>
        <v>6132.9600000000009</v>
      </c>
      <c r="GA172" s="93">
        <f t="shared" si="4469"/>
        <v>4500</v>
      </c>
      <c r="GB172" s="73">
        <f t="shared" si="4469"/>
        <v>2150</v>
      </c>
      <c r="GC172" s="73">
        <f t="shared" si="4469"/>
        <v>1787.8000000000002</v>
      </c>
      <c r="GD172" s="191">
        <f t="shared" ref="GD172" si="4473">GD7+GD43+GD47+GD56+GD167</f>
        <v>1779.9099999999999</v>
      </c>
      <c r="GE172" s="93">
        <f t="shared" si="4469"/>
        <v>0</v>
      </c>
      <c r="GF172" s="73">
        <f t="shared" si="4469"/>
        <v>10000</v>
      </c>
      <c r="GG172" s="73">
        <f t="shared" si="4469"/>
        <v>7032.9400000000005</v>
      </c>
      <c r="GH172" s="191">
        <f t="shared" ref="GH172" si="4474">GH7+GH43+GH47+GH56+GH167</f>
        <v>7032.9400000000005</v>
      </c>
      <c r="GI172" s="93">
        <f>GI7+GI43+GI47+GI56+GI167</f>
        <v>160311</v>
      </c>
      <c r="GJ172" s="73">
        <f t="shared" ref="GJ172:IW172" si="4475">GJ7+GJ43+GJ47+GJ56+GJ167</f>
        <v>295447.95999999996</v>
      </c>
      <c r="GK172" s="73">
        <f t="shared" si="4475"/>
        <v>229007.66999999998</v>
      </c>
      <c r="GL172" s="191">
        <f t="shared" ref="GL172" si="4476">GL7+GL43+GL47+GL56+GL167</f>
        <v>229809.27</v>
      </c>
      <c r="GM172" s="93">
        <f t="shared" si="4475"/>
        <v>13000</v>
      </c>
      <c r="GN172" s="73">
        <f t="shared" si="4475"/>
        <v>10000</v>
      </c>
      <c r="GO172" s="73">
        <f t="shared" si="4475"/>
        <v>16350</v>
      </c>
      <c r="GP172" s="73">
        <f t="shared" ref="GP172" si="4477">GP7+GP43+GP47+GP56+GP167</f>
        <v>16350</v>
      </c>
      <c r="GQ172" s="93">
        <f t="shared" si="4475"/>
        <v>17000</v>
      </c>
      <c r="GR172" s="73">
        <f t="shared" si="4475"/>
        <v>30530</v>
      </c>
      <c r="GS172" s="73">
        <f t="shared" si="4475"/>
        <v>18816.03</v>
      </c>
      <c r="GT172" s="73">
        <f t="shared" ref="GT172" si="4478">GT7+GT43+GT47+GT56+GT167</f>
        <v>18835.98</v>
      </c>
      <c r="GU172" s="93">
        <f t="shared" si="4475"/>
        <v>20107</v>
      </c>
      <c r="GV172" s="73">
        <f t="shared" si="4475"/>
        <v>19601.48</v>
      </c>
      <c r="GW172" s="73">
        <f t="shared" si="4475"/>
        <v>18404.669999999998</v>
      </c>
      <c r="GX172" s="73">
        <f t="shared" ref="GX172" si="4479">GX7+GX43+GX47+GX56+GX167</f>
        <v>17998.55</v>
      </c>
      <c r="GY172" s="93">
        <f t="shared" si="4475"/>
        <v>38986</v>
      </c>
      <c r="GZ172" s="73">
        <f t="shared" si="4475"/>
        <v>36666.199999999997</v>
      </c>
      <c r="HA172" s="73">
        <f t="shared" si="4475"/>
        <v>34149.86</v>
      </c>
      <c r="HB172" s="73">
        <f t="shared" ref="HB172" si="4480">HB7+HB43+HB47+HB56+HB167</f>
        <v>33609.730000000003</v>
      </c>
      <c r="HC172" s="93">
        <f t="shared" si="4475"/>
        <v>33789</v>
      </c>
      <c r="HD172" s="73">
        <f t="shared" si="4475"/>
        <v>32281.119999999999</v>
      </c>
      <c r="HE172" s="73">
        <f t="shared" si="4475"/>
        <v>29471.75</v>
      </c>
      <c r="HF172" s="73">
        <f t="shared" ref="HF172" si="4481">HF7+HF43+HF47+HF56+HF167</f>
        <v>28789.789999999997</v>
      </c>
      <c r="HG172" s="93">
        <f t="shared" si="4475"/>
        <v>16671</v>
      </c>
      <c r="HH172" s="73">
        <f t="shared" si="4475"/>
        <v>16040.880000000001</v>
      </c>
      <c r="HI172" s="73">
        <f t="shared" si="4475"/>
        <v>15007.45</v>
      </c>
      <c r="HJ172" s="73">
        <f t="shared" ref="HJ172" si="4482">HJ7+HJ43+HJ47+HJ56+HJ167</f>
        <v>15237.050000000001</v>
      </c>
      <c r="HK172" s="93">
        <f t="shared" si="4475"/>
        <v>23912.6</v>
      </c>
      <c r="HL172" s="73">
        <f t="shared" si="4475"/>
        <v>25037.599999999999</v>
      </c>
      <c r="HM172" s="73">
        <f t="shared" si="4475"/>
        <v>23036.949999999997</v>
      </c>
      <c r="HN172" s="73">
        <f t="shared" ref="HN172" si="4483">HN7+HN43+HN47+HN56+HN167</f>
        <v>22920.760000000002</v>
      </c>
      <c r="HO172" s="93">
        <f t="shared" si="4475"/>
        <v>28116</v>
      </c>
      <c r="HP172" s="73">
        <f t="shared" si="4475"/>
        <v>25210</v>
      </c>
      <c r="HQ172" s="73">
        <f t="shared" si="4475"/>
        <v>21806.5</v>
      </c>
      <c r="HR172" s="73">
        <f t="shared" ref="HR172" si="4484">HR7+HR43+HR47+HR56+HR167</f>
        <v>21959.91</v>
      </c>
      <c r="HS172" s="93">
        <f t="shared" si="4475"/>
        <v>190103</v>
      </c>
      <c r="HT172" s="73">
        <f t="shared" si="4475"/>
        <v>178987.41</v>
      </c>
      <c r="HU172" s="73">
        <f t="shared" si="4475"/>
        <v>184588.88</v>
      </c>
      <c r="HV172" s="73">
        <f t="shared" ref="HV172" si="4485">HV7+HV43+HV47+HV56+HV167</f>
        <v>186721.55</v>
      </c>
      <c r="HW172" s="93">
        <f t="shared" si="4475"/>
        <v>2584</v>
      </c>
      <c r="HX172" s="73">
        <f t="shared" si="4475"/>
        <v>1550</v>
      </c>
      <c r="HY172" s="73">
        <f t="shared" si="4475"/>
        <v>1300.56</v>
      </c>
      <c r="HZ172" s="73">
        <f t="shared" ref="HZ172" si="4486">HZ7+HZ43+HZ47+HZ56+HZ167</f>
        <v>1422.36</v>
      </c>
      <c r="IA172" s="93">
        <f t="shared" si="4475"/>
        <v>1680</v>
      </c>
      <c r="IB172" s="73">
        <f t="shared" si="4475"/>
        <v>1680</v>
      </c>
      <c r="IC172" s="73">
        <f t="shared" si="4475"/>
        <v>1677.9499999999998</v>
      </c>
      <c r="ID172" s="73">
        <f t="shared" ref="ID172" si="4487">ID7+ID43+ID47+ID56+ID167</f>
        <v>1668.3999999999999</v>
      </c>
      <c r="IE172" s="309">
        <f t="shared" si="4475"/>
        <v>50440</v>
      </c>
      <c r="IF172" s="302">
        <f t="shared" si="4475"/>
        <v>36448</v>
      </c>
      <c r="IG172" s="302">
        <f t="shared" si="4475"/>
        <v>37284.46</v>
      </c>
      <c r="IH172" s="302">
        <f t="shared" ref="IH172" si="4488">IH7+IH43+IH47+IH56+IH167</f>
        <v>36577.43</v>
      </c>
      <c r="II172" s="93">
        <f t="shared" si="4475"/>
        <v>12244</v>
      </c>
      <c r="IJ172" s="73">
        <f t="shared" si="4475"/>
        <v>16615</v>
      </c>
      <c r="IK172" s="73">
        <f t="shared" si="4475"/>
        <v>13899.8</v>
      </c>
      <c r="IL172" s="73">
        <f t="shared" ref="IL172" si="4489">IL7+IL43+IL47+IL56+IL167</f>
        <v>14221.73</v>
      </c>
      <c r="IM172" s="93">
        <f t="shared" si="4475"/>
        <v>57535</v>
      </c>
      <c r="IN172" s="73">
        <f t="shared" si="4475"/>
        <v>48150</v>
      </c>
      <c r="IO172" s="73">
        <f t="shared" si="4475"/>
        <v>35293.82</v>
      </c>
      <c r="IP172" s="73">
        <f t="shared" ref="IP172" si="4490">IP7+IP43+IP47+IP56+IP167</f>
        <v>38805.97</v>
      </c>
      <c r="IQ172" s="93">
        <f t="shared" si="4475"/>
        <v>8462</v>
      </c>
      <c r="IR172" s="73">
        <f t="shared" si="4475"/>
        <v>8010</v>
      </c>
      <c r="IS172" s="73">
        <f t="shared" si="4475"/>
        <v>8196.81</v>
      </c>
      <c r="IT172" s="73">
        <f t="shared" ref="IT172" si="4491">IT7+IT43+IT47+IT56+IT167</f>
        <v>7961.3899999999994</v>
      </c>
      <c r="IU172" s="309">
        <f t="shared" si="4475"/>
        <v>9815</v>
      </c>
      <c r="IV172" s="302">
        <f t="shared" si="4475"/>
        <v>9050</v>
      </c>
      <c r="IW172" s="302">
        <f t="shared" si="4475"/>
        <v>8594.33</v>
      </c>
      <c r="IX172" s="302">
        <f t="shared" ref="IX172" si="4492">IX7+IX43+IX47+IX56+IX167</f>
        <v>8401.61</v>
      </c>
      <c r="IY172" s="93">
        <f t="shared" ref="IY172:JE172" si="4493">IY7+IY43+IY47+IY56+IY167</f>
        <v>17950</v>
      </c>
      <c r="IZ172" s="73">
        <f t="shared" si="4493"/>
        <v>17240</v>
      </c>
      <c r="JA172" s="73">
        <f t="shared" si="4493"/>
        <v>17126.64</v>
      </c>
      <c r="JB172" s="73">
        <f t="shared" ref="JB172" si="4494">JB7+JB43+JB47+JB56+JB167</f>
        <v>16673.560000000001</v>
      </c>
      <c r="JC172" s="93">
        <f t="shared" si="4493"/>
        <v>15337</v>
      </c>
      <c r="JD172" s="73">
        <f t="shared" si="4493"/>
        <v>12363</v>
      </c>
      <c r="JE172" s="73">
        <f t="shared" si="4493"/>
        <v>4090.97</v>
      </c>
      <c r="JF172" s="73">
        <f t="shared" ref="JF172" si="4495">JF7+JF43+JF47+JF56+JF167</f>
        <v>2170.4899999999998</v>
      </c>
      <c r="JG172" s="93">
        <f t="shared" ref="JG172:JY172" si="4496">JG7+JG43+JG47+JG56+JG167</f>
        <v>28000</v>
      </c>
      <c r="JH172" s="73">
        <f t="shared" si="4496"/>
        <v>24000</v>
      </c>
      <c r="JI172" s="73">
        <f t="shared" si="4496"/>
        <v>30304.6</v>
      </c>
      <c r="JJ172" s="73">
        <f t="shared" ref="JJ172" si="4497">JJ7+JJ43+JJ47+JJ56+JJ167</f>
        <v>27784.6</v>
      </c>
      <c r="JK172" s="93">
        <f t="shared" si="4496"/>
        <v>33100</v>
      </c>
      <c r="JL172" s="73">
        <f t="shared" si="4496"/>
        <v>36435</v>
      </c>
      <c r="JM172" s="73">
        <f t="shared" si="4496"/>
        <v>34060.01</v>
      </c>
      <c r="JN172" s="73">
        <f t="shared" ref="JN172" si="4498">JN7+JN43+JN47+JN56+JN167</f>
        <v>34060.01</v>
      </c>
      <c r="JO172" s="93">
        <f t="shared" si="4496"/>
        <v>0</v>
      </c>
      <c r="JP172" s="73">
        <f t="shared" si="4496"/>
        <v>1210</v>
      </c>
      <c r="JQ172" s="73">
        <f t="shared" si="4496"/>
        <v>75.319999999999993</v>
      </c>
      <c r="JR172" s="73">
        <f t="shared" ref="JR172" si="4499">JR7+JR43+JR47+JR56+JR167</f>
        <v>0</v>
      </c>
      <c r="JS172" s="93">
        <f t="shared" si="4496"/>
        <v>18940</v>
      </c>
      <c r="JT172" s="73">
        <f t="shared" si="4496"/>
        <v>6000</v>
      </c>
      <c r="JU172" s="73">
        <f t="shared" si="4496"/>
        <v>8739.24</v>
      </c>
      <c r="JV172" s="73">
        <f t="shared" ref="JV172" si="4500">JV7+JV43+JV47+JV56+JV167</f>
        <v>9977.64</v>
      </c>
      <c r="JW172" s="73">
        <f t="shared" si="4496"/>
        <v>45000</v>
      </c>
      <c r="JX172" s="73">
        <f t="shared" si="4496"/>
        <v>30470</v>
      </c>
      <c r="JY172" s="73">
        <f t="shared" si="4496"/>
        <v>26028.119999999995</v>
      </c>
      <c r="JZ172" s="73">
        <f t="shared" ref="JZ172" si="4501">JZ7+JZ43+JZ47+JZ56+JZ167</f>
        <v>27326.489999999998</v>
      </c>
      <c r="KA172" s="93">
        <f t="shared" ref="KA172:KW172" si="4502">KA7+KA43+KA47+KA56+KA167</f>
        <v>493246</v>
      </c>
      <c r="KB172" s="73">
        <f t="shared" si="4502"/>
        <v>451838.55</v>
      </c>
      <c r="KC172" s="73">
        <f t="shared" si="4502"/>
        <v>458701.23</v>
      </c>
      <c r="KD172" s="191">
        <f t="shared" ref="KD172" si="4503">KD7+KD43+KD47+KD56+KD167</f>
        <v>445473.13999999996</v>
      </c>
      <c r="KE172" s="93">
        <f t="shared" si="4502"/>
        <v>254820</v>
      </c>
      <c r="KF172" s="73">
        <f t="shared" si="4502"/>
        <v>233691.93</v>
      </c>
      <c r="KG172" s="73">
        <f t="shared" si="4502"/>
        <v>238281.09000000003</v>
      </c>
      <c r="KH172" s="191">
        <f t="shared" ref="KH172" si="4504">KH7+KH43+KH47+KH56+KH167</f>
        <v>232350.49</v>
      </c>
      <c r="KI172" s="93">
        <f t="shared" si="4502"/>
        <v>61162</v>
      </c>
      <c r="KJ172" s="73">
        <f t="shared" si="4502"/>
        <v>54699.95</v>
      </c>
      <c r="KK172" s="73">
        <f t="shared" si="4502"/>
        <v>53652.1</v>
      </c>
      <c r="KL172" s="191">
        <f t="shared" ref="KL172" si="4505">KL7+KL43+KL47+KL56+KL167</f>
        <v>52260.520000000004</v>
      </c>
      <c r="KM172" s="93">
        <f t="shared" si="4502"/>
        <v>84175</v>
      </c>
      <c r="KN172" s="73">
        <f t="shared" si="4502"/>
        <v>81344.430000000008</v>
      </c>
      <c r="KO172" s="73">
        <f t="shared" si="4502"/>
        <v>74386.73</v>
      </c>
      <c r="KP172" s="191">
        <f t="shared" ref="KP172" si="4506">KP7+KP43+KP47+KP56+KP167</f>
        <v>74930.81</v>
      </c>
      <c r="KQ172" s="93">
        <f t="shared" si="4502"/>
        <v>184948</v>
      </c>
      <c r="KR172" s="73">
        <f t="shared" si="4502"/>
        <v>129999.74</v>
      </c>
      <c r="KS172" s="73">
        <f t="shared" si="4502"/>
        <v>133396.53</v>
      </c>
      <c r="KT172" s="191">
        <f t="shared" ref="KT172" si="4507">KT7+KT43+KT47+KT56+KT167</f>
        <v>133547.17000000001</v>
      </c>
      <c r="KU172" s="93">
        <f t="shared" si="4502"/>
        <v>48426</v>
      </c>
      <c r="KV172" s="73">
        <f t="shared" si="4502"/>
        <v>33508.870000000003</v>
      </c>
      <c r="KW172" s="73">
        <f t="shared" si="4502"/>
        <v>35871.01</v>
      </c>
      <c r="KX172" s="191">
        <f t="shared" ref="KX172" si="4508">KX7+KX43+KX47+KX56+KX167</f>
        <v>36064.879999999997</v>
      </c>
      <c r="KY172" s="93">
        <f t="shared" ref="KY172:LE172" si="4509">KY7+KY43+KY47+KY56+KY167</f>
        <v>58000</v>
      </c>
      <c r="KZ172" s="73">
        <f t="shared" si="4509"/>
        <v>58000</v>
      </c>
      <c r="LA172" s="73">
        <f t="shared" si="4509"/>
        <v>64764.160000000003</v>
      </c>
      <c r="LB172" s="191">
        <f t="shared" ref="LB172" si="4510">LB7+LB43+LB47+LB56+LB167</f>
        <v>64828.65</v>
      </c>
      <c r="LC172" s="93">
        <f t="shared" si="4509"/>
        <v>0</v>
      </c>
      <c r="LD172" s="73">
        <f t="shared" si="4509"/>
        <v>0</v>
      </c>
      <c r="LE172" s="73">
        <f t="shared" si="4509"/>
        <v>2526.77</v>
      </c>
      <c r="LF172" s="191">
        <f t="shared" ref="LF172" si="4511">LF7+LF43+LF47+LF56+LF167</f>
        <v>2619.4499999999998</v>
      </c>
      <c r="LG172" s="93">
        <f t="shared" ref="LG172:NI172" si="4512">LG7+LG43+LG47+LG56+LG167</f>
        <v>143699</v>
      </c>
      <c r="LH172" s="73">
        <f t="shared" si="4512"/>
        <v>176370.79</v>
      </c>
      <c r="LI172" s="73">
        <f t="shared" si="4512"/>
        <v>147898.97999999998</v>
      </c>
      <c r="LJ172" s="191">
        <f t="shared" ref="LJ172" si="4513">LJ7+LJ43+LJ47+LJ56+LJ167</f>
        <v>149337.71999999997</v>
      </c>
      <c r="LK172" s="93">
        <f t="shared" si="4512"/>
        <v>183580</v>
      </c>
      <c r="LL172" s="73">
        <f t="shared" si="4512"/>
        <v>188333.63</v>
      </c>
      <c r="LM172" s="73">
        <f t="shared" si="4512"/>
        <v>181113.64</v>
      </c>
      <c r="LN172" s="191">
        <f t="shared" ref="LN172" si="4514">LN7+LN43+LN47+LN56+LN167</f>
        <v>185460.28</v>
      </c>
      <c r="LO172" s="93">
        <f t="shared" si="4512"/>
        <v>82912</v>
      </c>
      <c r="LP172" s="73">
        <f t="shared" si="4512"/>
        <v>78470.739999999991</v>
      </c>
      <c r="LQ172" s="73">
        <f t="shared" si="4512"/>
        <v>67273.88</v>
      </c>
      <c r="LR172" s="191">
        <f t="shared" ref="LR172" si="4515">LR7+LR43+LR47+LR56+LR167</f>
        <v>68829.929999999993</v>
      </c>
      <c r="LS172" s="93">
        <f t="shared" si="4512"/>
        <v>144776</v>
      </c>
      <c r="LT172" s="73">
        <f t="shared" si="4512"/>
        <v>149247</v>
      </c>
      <c r="LU172" s="73">
        <f t="shared" si="4512"/>
        <v>141998.24</v>
      </c>
      <c r="LV172" s="191">
        <f t="shared" ref="LV172" si="4516">LV7+LV43+LV47+LV56+LV167</f>
        <v>139175.53</v>
      </c>
      <c r="LW172" s="93">
        <f t="shared" si="4512"/>
        <v>87227</v>
      </c>
      <c r="LX172" s="73">
        <f t="shared" si="4512"/>
        <v>149115.02000000002</v>
      </c>
      <c r="LY172" s="73">
        <f t="shared" si="4512"/>
        <v>115004.98999999999</v>
      </c>
      <c r="LZ172" s="191">
        <f t="shared" ref="LZ172" si="4517">LZ7+LZ43+LZ47+LZ56+LZ167</f>
        <v>110650.14000000001</v>
      </c>
      <c r="MA172" s="93">
        <f t="shared" si="4512"/>
        <v>56030</v>
      </c>
      <c r="MB172" s="73">
        <f t="shared" si="4512"/>
        <v>50416.020000000004</v>
      </c>
      <c r="MC172" s="73">
        <f t="shared" si="4512"/>
        <v>49867.41</v>
      </c>
      <c r="MD172" s="191">
        <f t="shared" ref="MD172" si="4518">MD7+MD43+MD47+MD56+MD167</f>
        <v>48767.92</v>
      </c>
      <c r="ME172" s="93">
        <f t="shared" si="4512"/>
        <v>137893</v>
      </c>
      <c r="MF172" s="73">
        <f t="shared" si="4512"/>
        <v>178220.36</v>
      </c>
      <c r="MG172" s="73">
        <f t="shared" si="4512"/>
        <v>119367.74000000002</v>
      </c>
      <c r="MH172" s="191">
        <f t="shared" ref="MH172" si="4519">MH7+MH43+MH47+MH56+MH167</f>
        <v>118668.68000000001</v>
      </c>
      <c r="MI172" s="93">
        <f t="shared" si="4512"/>
        <v>199254</v>
      </c>
      <c r="MJ172" s="73">
        <f t="shared" si="4512"/>
        <v>180630</v>
      </c>
      <c r="MK172" s="73">
        <f t="shared" si="4512"/>
        <v>179584.49</v>
      </c>
      <c r="ML172" s="191">
        <f t="shared" ref="ML172" si="4520">ML7+ML43+ML47+ML56+ML167</f>
        <v>176290.5</v>
      </c>
      <c r="MM172" s="93">
        <f t="shared" si="4512"/>
        <v>0</v>
      </c>
      <c r="MN172" s="73">
        <f t="shared" si="4512"/>
        <v>11294</v>
      </c>
      <c r="MO172" s="73">
        <f t="shared" si="4512"/>
        <v>9226.32</v>
      </c>
      <c r="MP172" s="191">
        <f t="shared" ref="MP172" si="4521">MP7+MP43+MP47+MP56+MP167</f>
        <v>8353.26</v>
      </c>
      <c r="MQ172" s="93">
        <f t="shared" si="4512"/>
        <v>693568</v>
      </c>
      <c r="MR172" s="73">
        <f t="shared" si="4512"/>
        <v>656897</v>
      </c>
      <c r="MS172" s="73">
        <f t="shared" si="4512"/>
        <v>639030.55999999994</v>
      </c>
      <c r="MT172" s="191">
        <f t="shared" ref="MT172" si="4522">MT7+MT43+MT47+MT56+MT167</f>
        <v>621772.34</v>
      </c>
      <c r="MU172" s="93">
        <f t="shared" si="4512"/>
        <v>141592</v>
      </c>
      <c r="MV172" s="73">
        <f t="shared" si="4512"/>
        <v>145980.79999999999</v>
      </c>
      <c r="MW172" s="73">
        <f t="shared" si="4512"/>
        <v>135913.49</v>
      </c>
      <c r="MX172" s="191">
        <f t="shared" ref="MX172" si="4523">MX7+MX43+MX47+MX56+MX167</f>
        <v>131753.96</v>
      </c>
      <c r="MY172" s="93">
        <f t="shared" si="4512"/>
        <v>82572</v>
      </c>
      <c r="MZ172" s="73">
        <f t="shared" si="4512"/>
        <v>88384.2</v>
      </c>
      <c r="NA172" s="73">
        <f t="shared" si="4512"/>
        <v>86289.86</v>
      </c>
      <c r="NB172" s="191">
        <f t="shared" ref="NB172" si="4524">NB7+NB43+NB47+NB56+NB167</f>
        <v>84254.959999999992</v>
      </c>
      <c r="NC172" s="93">
        <f t="shared" si="4512"/>
        <v>493058</v>
      </c>
      <c r="ND172" s="73">
        <f t="shared" si="4512"/>
        <v>481001.41000000003</v>
      </c>
      <c r="NE172" s="73">
        <f t="shared" si="4512"/>
        <v>467167.29</v>
      </c>
      <c r="NF172" s="191">
        <f t="shared" ref="NF172" si="4525">NF7+NF43+NF47+NF56+NF167</f>
        <v>460376.51</v>
      </c>
      <c r="NG172" s="93">
        <f t="shared" si="4512"/>
        <v>9500</v>
      </c>
      <c r="NH172" s="73">
        <f t="shared" si="4512"/>
        <v>15791.82</v>
      </c>
      <c r="NI172" s="73">
        <f t="shared" si="4512"/>
        <v>16326.29</v>
      </c>
      <c r="NJ172" s="191">
        <f t="shared" ref="NJ172" si="4526">NJ7+NJ43+NJ47+NJ56+NJ167</f>
        <v>16326.3</v>
      </c>
      <c r="NK172" s="93">
        <f t="shared" ref="NK172:PP172" si="4527">NK7+NK43+NK47+NK56+NK167</f>
        <v>70000</v>
      </c>
      <c r="NL172" s="73">
        <f t="shared" si="4527"/>
        <v>70000</v>
      </c>
      <c r="NM172" s="73">
        <f t="shared" si="4527"/>
        <v>62406.04</v>
      </c>
      <c r="NN172" s="191">
        <f t="shared" ref="NN172" si="4528">NN7+NN43+NN47+NN56+NN167</f>
        <v>61510.51</v>
      </c>
      <c r="NO172" s="93">
        <f t="shared" ref="NO172:NU172" si="4529">NO7+NO43+NO47+NO56+NO167</f>
        <v>0</v>
      </c>
      <c r="NP172" s="73">
        <f t="shared" si="4529"/>
        <v>0</v>
      </c>
      <c r="NQ172" s="73">
        <f t="shared" si="4529"/>
        <v>0</v>
      </c>
      <c r="NR172" s="191">
        <f t="shared" ref="NR172" si="4530">NR7+NR43+NR47+NR56+NR167</f>
        <v>0</v>
      </c>
      <c r="NS172" s="93">
        <f t="shared" si="4529"/>
        <v>196425.4</v>
      </c>
      <c r="NT172" s="73">
        <f t="shared" si="4529"/>
        <v>193551.4</v>
      </c>
      <c r="NU172" s="73">
        <f t="shared" si="4529"/>
        <v>194101.91999999998</v>
      </c>
      <c r="NV172" s="191">
        <f t="shared" ref="NV172" si="4531">NV7+NV43+NV47+NV56+NV167</f>
        <v>190064.71</v>
      </c>
      <c r="NW172" s="93">
        <f t="shared" si="4527"/>
        <v>6000</v>
      </c>
      <c r="NX172" s="73">
        <f t="shared" si="4527"/>
        <v>30300</v>
      </c>
      <c r="NY172" s="73">
        <f t="shared" si="4527"/>
        <v>13813.64</v>
      </c>
      <c r="NZ172" s="191">
        <f t="shared" ref="NZ172" si="4532">NZ7+NZ43+NZ47+NZ56+NZ167</f>
        <v>6087.84</v>
      </c>
      <c r="OA172" s="93">
        <f t="shared" ref="OA172:PM172" si="4533">OA7+OA43+OA47+OA56+OA167</f>
        <v>8000</v>
      </c>
      <c r="OB172" s="73">
        <f t="shared" si="4533"/>
        <v>11000</v>
      </c>
      <c r="OC172" s="73">
        <f t="shared" si="4533"/>
        <v>3748.3</v>
      </c>
      <c r="OD172" s="73">
        <f t="shared" ref="OD172" si="4534">OD7+OD43+OD47+OD56+OD167</f>
        <v>3748.3</v>
      </c>
      <c r="OE172" s="93">
        <f t="shared" si="4533"/>
        <v>3300</v>
      </c>
      <c r="OF172" s="73">
        <f t="shared" si="4533"/>
        <v>3300</v>
      </c>
      <c r="OG172" s="73">
        <f t="shared" si="4533"/>
        <v>1152.8599999999999</v>
      </c>
      <c r="OH172" s="73">
        <f t="shared" ref="OH172" si="4535">OH7+OH43+OH47+OH56+OH167</f>
        <v>1152.8599999999999</v>
      </c>
      <c r="OI172" s="93">
        <f t="shared" si="4533"/>
        <v>3000</v>
      </c>
      <c r="OJ172" s="73">
        <f t="shared" si="4533"/>
        <v>2236.69</v>
      </c>
      <c r="OK172" s="73">
        <f t="shared" si="4533"/>
        <v>4649.7700000000004</v>
      </c>
      <c r="OL172" s="73">
        <f t="shared" ref="OL172" si="4536">OL7+OL43+OL47+OL56+OL167</f>
        <v>4649.78</v>
      </c>
      <c r="OM172" s="93">
        <f t="shared" si="4533"/>
        <v>6500</v>
      </c>
      <c r="ON172" s="73">
        <f t="shared" si="4533"/>
        <v>8100</v>
      </c>
      <c r="OO172" s="73">
        <f t="shared" si="4533"/>
        <v>6322.4</v>
      </c>
      <c r="OP172" s="73">
        <f t="shared" ref="OP172" si="4537">OP7+OP43+OP47+OP56+OP167</f>
        <v>6652.78</v>
      </c>
      <c r="OQ172" s="202">
        <f t="shared" si="4533"/>
        <v>2500</v>
      </c>
      <c r="OR172" s="73">
        <f t="shared" si="4533"/>
        <v>6734</v>
      </c>
      <c r="OS172" s="73">
        <f t="shared" si="4533"/>
        <v>5372.89</v>
      </c>
      <c r="OT172" s="73">
        <f t="shared" ref="OT172" si="4538">OT7+OT43+OT47+OT56+OT167</f>
        <v>5364.69</v>
      </c>
      <c r="OU172" s="93">
        <f t="shared" si="4533"/>
        <v>5700</v>
      </c>
      <c r="OV172" s="73">
        <f t="shared" si="4533"/>
        <v>5733</v>
      </c>
      <c r="OW172" s="73">
        <f t="shared" si="4533"/>
        <v>1881.78</v>
      </c>
      <c r="OX172" s="73">
        <f t="shared" ref="OX172" si="4539">OX7+OX43+OX47+OX56+OX167</f>
        <v>1881.78</v>
      </c>
      <c r="OY172" s="202">
        <f t="shared" si="4533"/>
        <v>25348</v>
      </c>
      <c r="OZ172" s="73">
        <f t="shared" si="4533"/>
        <v>24807.61</v>
      </c>
      <c r="PA172" s="73">
        <f t="shared" si="4533"/>
        <v>24542.77</v>
      </c>
      <c r="PB172" s="73">
        <f t="shared" ref="PB172" si="4540">PB7+PB43+PB47+PB56+PB167</f>
        <v>24298.36</v>
      </c>
      <c r="PC172" s="93">
        <f t="shared" si="4533"/>
        <v>31845</v>
      </c>
      <c r="PD172" s="73">
        <f t="shared" si="4533"/>
        <v>48916.959999999999</v>
      </c>
      <c r="PE172" s="73">
        <f t="shared" si="4533"/>
        <v>28521.29</v>
      </c>
      <c r="PF172" s="73">
        <f t="shared" ref="PF172" si="4541">PF7+PF43+PF47+PF56+PF167</f>
        <v>28564.030000000002</v>
      </c>
      <c r="PG172" s="202">
        <f t="shared" si="4533"/>
        <v>80000</v>
      </c>
      <c r="PH172" s="73">
        <f t="shared" si="4533"/>
        <v>60000</v>
      </c>
      <c r="PI172" s="73">
        <f t="shared" si="4533"/>
        <v>70999.58</v>
      </c>
      <c r="PJ172" s="73">
        <f t="shared" ref="PJ172" si="4542">PJ7+PJ43+PJ47+PJ56+PJ167</f>
        <v>70999.58</v>
      </c>
      <c r="PK172" s="93">
        <f t="shared" si="4533"/>
        <v>20000</v>
      </c>
      <c r="PL172" s="73">
        <f t="shared" si="4533"/>
        <v>21765.98</v>
      </c>
      <c r="PM172" s="73">
        <f t="shared" si="4533"/>
        <v>21535.32</v>
      </c>
      <c r="PN172" s="73">
        <f t="shared" ref="PN172" si="4543">PN7+PN43+PN47+PN56+PN167</f>
        <v>21459.119999999999</v>
      </c>
      <c r="PO172" s="202">
        <f t="shared" si="4527"/>
        <v>0</v>
      </c>
      <c r="PP172" s="73">
        <f t="shared" si="4527"/>
        <v>0</v>
      </c>
      <c r="PQ172" s="73">
        <f t="shared" ref="PQ172:PY172" si="4544">PQ7+PQ43+PQ47+PQ56+PQ167</f>
        <v>1625.81</v>
      </c>
      <c r="PR172" s="73">
        <f t="shared" ref="PR172" si="4545">PR7+PR43+PR47+PR56+PR167</f>
        <v>1622.07</v>
      </c>
      <c r="PS172" s="93">
        <f>PS7+PS43+PS47+PS56+PS167</f>
        <v>32088</v>
      </c>
      <c r="PT172" s="73">
        <f>PT7+PT43+PT47+PT56+PT167</f>
        <v>32321</v>
      </c>
      <c r="PU172" s="73">
        <f>PU7+PU43+PU47+PU56+PU167</f>
        <v>28403.18</v>
      </c>
      <c r="PV172" s="73">
        <f>PV7+PV43+PV47+PV56+PV167</f>
        <v>28188.280000000002</v>
      </c>
      <c r="PW172" s="202">
        <f t="shared" si="4544"/>
        <v>2800</v>
      </c>
      <c r="PX172" s="73">
        <f t="shared" si="4544"/>
        <v>0</v>
      </c>
      <c r="PY172" s="73">
        <f t="shared" si="4544"/>
        <v>2700</v>
      </c>
      <c r="PZ172" s="73">
        <f t="shared" ref="PZ172" si="4546">PZ7+PZ43+PZ47+PZ56+PZ167</f>
        <v>2700</v>
      </c>
      <c r="QA172" s="93">
        <f t="shared" ref="QA172:RP172" si="4547">QA7+QA43+QA47+QA56+QA167</f>
        <v>6250</v>
      </c>
      <c r="QB172" s="73">
        <f t="shared" si="4547"/>
        <v>6250</v>
      </c>
      <c r="QC172" s="73">
        <f t="shared" si="4547"/>
        <v>4230.37</v>
      </c>
      <c r="QD172" s="73">
        <f t="shared" ref="QD172" si="4548">QD7+QD43+QD47+QD56+QD167</f>
        <v>4230.37</v>
      </c>
      <c r="QE172" s="202">
        <f t="shared" si="4547"/>
        <v>0</v>
      </c>
      <c r="QF172" s="73">
        <f t="shared" si="4547"/>
        <v>24000</v>
      </c>
      <c r="QG172" s="73">
        <f t="shared" si="4547"/>
        <v>21002.98</v>
      </c>
      <c r="QH172" s="73">
        <f t="shared" ref="QH172" si="4549">QH7+QH43+QH47+QH56+QH167</f>
        <v>20904.490000000002</v>
      </c>
      <c r="QI172" s="93">
        <f t="shared" si="4547"/>
        <v>36610</v>
      </c>
      <c r="QJ172" s="73">
        <f t="shared" si="4547"/>
        <v>30339</v>
      </c>
      <c r="QK172" s="73">
        <f t="shared" si="4547"/>
        <v>24848.42</v>
      </c>
      <c r="QL172" s="73">
        <f t="shared" ref="QL172" si="4550">QL7+QL43+QL47+QL56+QL167</f>
        <v>25129.88</v>
      </c>
      <c r="QM172" s="202">
        <f t="shared" si="4547"/>
        <v>58790</v>
      </c>
      <c r="QN172" s="73">
        <f t="shared" si="4547"/>
        <v>47083.6</v>
      </c>
      <c r="QO172" s="73">
        <f t="shared" si="4547"/>
        <v>42917.54</v>
      </c>
      <c r="QP172" s="73">
        <f t="shared" ref="QP172" si="4551">QP7+QP43+QP47+QP56+QP167</f>
        <v>43130.009999999995</v>
      </c>
      <c r="QQ172" s="202">
        <f t="shared" si="4547"/>
        <v>0</v>
      </c>
      <c r="QR172" s="73">
        <f t="shared" si="4547"/>
        <v>14033</v>
      </c>
      <c r="QS172" s="73">
        <f t="shared" si="4547"/>
        <v>850</v>
      </c>
      <c r="QT172" s="73">
        <f t="shared" ref="QT172" si="4552">QT7+QT43+QT47+QT56+QT167</f>
        <v>850</v>
      </c>
      <c r="QU172" s="202">
        <f t="shared" si="4547"/>
        <v>174000</v>
      </c>
      <c r="QV172" s="73">
        <f t="shared" si="4547"/>
        <v>124000</v>
      </c>
      <c r="QW172" s="73">
        <f t="shared" si="4547"/>
        <v>123673.81</v>
      </c>
      <c r="QX172" s="73">
        <f t="shared" ref="QX172" si="4553">QX7+QX43+QX47+QX56+QX167</f>
        <v>118627.43</v>
      </c>
      <c r="QY172" s="202">
        <f t="shared" si="4547"/>
        <v>0</v>
      </c>
      <c r="QZ172" s="73">
        <f t="shared" si="4547"/>
        <v>114780.2</v>
      </c>
      <c r="RA172" s="73">
        <f t="shared" si="4547"/>
        <v>40098.5</v>
      </c>
      <c r="RB172" s="73">
        <f t="shared" ref="RB172" si="4554">RB7+RB43+RB47+RB56+RB167</f>
        <v>37082.26</v>
      </c>
      <c r="RC172" s="93">
        <f t="shared" si="4547"/>
        <v>117521.75</v>
      </c>
      <c r="RD172" s="73">
        <f t="shared" si="4547"/>
        <v>112276.75</v>
      </c>
      <c r="RE172" s="73">
        <f t="shared" si="4547"/>
        <v>92627.91</v>
      </c>
      <c r="RF172" s="73">
        <f t="shared" ref="RF172" si="4555">RF7+RF43+RF47+RF56+RF167</f>
        <v>91610.68</v>
      </c>
      <c r="RG172" s="202">
        <f t="shared" si="4547"/>
        <v>100799.8</v>
      </c>
      <c r="RH172" s="73">
        <f t="shared" si="4547"/>
        <v>106721</v>
      </c>
      <c r="RI172" s="73">
        <f t="shared" si="4547"/>
        <v>101298.14</v>
      </c>
      <c r="RJ172" s="73">
        <f t="shared" ref="RJ172" si="4556">RJ7+RJ43+RJ47+RJ56+RJ167</f>
        <v>103153.2</v>
      </c>
      <c r="RK172" s="93">
        <f t="shared" si="4547"/>
        <v>5760</v>
      </c>
      <c r="RL172" s="73">
        <f t="shared" si="4547"/>
        <v>5825</v>
      </c>
      <c r="RM172" s="73">
        <f t="shared" si="4547"/>
        <v>5099.62</v>
      </c>
      <c r="RN172" s="73">
        <f t="shared" ref="RN172" si="4557">RN7+RN43+RN47+RN56+RN167</f>
        <v>5064.3599999999997</v>
      </c>
      <c r="RO172" s="361">
        <f t="shared" si="4547"/>
        <v>9052</v>
      </c>
      <c r="RP172" s="302">
        <f t="shared" si="4547"/>
        <v>8902</v>
      </c>
      <c r="RQ172" s="302">
        <f t="shared" ref="RQ172:TI172" si="4558">RQ7+RQ43+RQ47+RQ56+RQ167</f>
        <v>8226.84</v>
      </c>
      <c r="RR172" s="302">
        <f t="shared" ref="RR172" si="4559">RR7+RR43+RR47+RR56+RR167</f>
        <v>8221</v>
      </c>
      <c r="RS172" s="361">
        <f t="shared" si="4558"/>
        <v>9308</v>
      </c>
      <c r="RT172" s="302">
        <f t="shared" si="4558"/>
        <v>9208</v>
      </c>
      <c r="RU172" s="302">
        <f t="shared" si="4558"/>
        <v>9625.8100000000013</v>
      </c>
      <c r="RV172" s="302">
        <f t="shared" ref="RV172" si="4560">RV7+RV43+RV47+RV56+RV167</f>
        <v>9709.19</v>
      </c>
      <c r="RW172" s="73">
        <f t="shared" si="4558"/>
        <v>12310</v>
      </c>
      <c r="RX172" s="73">
        <f t="shared" si="4558"/>
        <v>12243</v>
      </c>
      <c r="RY172" s="73">
        <f t="shared" si="4558"/>
        <v>10249.780000000001</v>
      </c>
      <c r="RZ172" s="73">
        <f t="shared" ref="RZ172" si="4561">RZ7+RZ43+RZ47+RZ56+RZ167</f>
        <v>10375</v>
      </c>
      <c r="SA172" s="93">
        <f t="shared" si="4558"/>
        <v>1240</v>
      </c>
      <c r="SB172" s="73">
        <f t="shared" si="4558"/>
        <v>0</v>
      </c>
      <c r="SC172" s="73">
        <f t="shared" si="4558"/>
        <v>2392.98</v>
      </c>
      <c r="SD172" s="73">
        <f t="shared" ref="SD172" si="4562">SD7+SD43+SD47+SD56+SD167</f>
        <v>1900.06</v>
      </c>
      <c r="SE172" s="202">
        <f t="shared" si="4558"/>
        <v>795</v>
      </c>
      <c r="SF172" s="73">
        <f t="shared" si="4558"/>
        <v>730</v>
      </c>
      <c r="SG172" s="73">
        <f t="shared" si="4558"/>
        <v>622.79999999999995</v>
      </c>
      <c r="SH172" s="73">
        <f t="shared" ref="SH172" si="4563">SH7+SH43+SH47+SH56+SH167</f>
        <v>616</v>
      </c>
      <c r="SI172" s="202">
        <f t="shared" si="4558"/>
        <v>137460</v>
      </c>
      <c r="SJ172" s="73">
        <f t="shared" si="4558"/>
        <v>145942.42000000001</v>
      </c>
      <c r="SK172" s="73">
        <f t="shared" si="4558"/>
        <v>99799.390000000014</v>
      </c>
      <c r="SL172" s="73">
        <f t="shared" ref="SL172" si="4564">SL7+SL43+SL47+SL56+SL167</f>
        <v>99766.32</v>
      </c>
      <c r="SM172" s="202">
        <f t="shared" si="4558"/>
        <v>3000</v>
      </c>
      <c r="SN172" s="73">
        <f t="shared" si="4558"/>
        <v>6000</v>
      </c>
      <c r="SO172" s="73">
        <f t="shared" si="4558"/>
        <v>3047.2</v>
      </c>
      <c r="SP172" s="73">
        <f t="shared" ref="SP172" si="4565">SP7+SP43+SP47+SP56+SP167</f>
        <v>3047.2</v>
      </c>
      <c r="SQ172" s="202">
        <f t="shared" si="4558"/>
        <v>7683.08</v>
      </c>
      <c r="SR172" s="73">
        <f t="shared" si="4558"/>
        <v>2083.08</v>
      </c>
      <c r="SS172" s="73">
        <f t="shared" si="4558"/>
        <v>6721.23</v>
      </c>
      <c r="ST172" s="73">
        <f t="shared" ref="ST172" si="4566">ST7+ST43+ST47+ST56+ST167</f>
        <v>8341.66</v>
      </c>
      <c r="SU172" s="202">
        <f t="shared" si="4558"/>
        <v>66582.26999999999</v>
      </c>
      <c r="SV172" s="73">
        <f t="shared" si="4558"/>
        <v>97221</v>
      </c>
      <c r="SW172" s="73">
        <f t="shared" si="4558"/>
        <v>68927.73</v>
      </c>
      <c r="SX172" s="73">
        <f t="shared" ref="SX172" si="4567">SX7+SX43+SX47+SX56+SX167</f>
        <v>68927.73</v>
      </c>
      <c r="SY172" s="202">
        <f t="shared" si="4558"/>
        <v>0</v>
      </c>
      <c r="SZ172" s="73">
        <f t="shared" si="4558"/>
        <v>2550</v>
      </c>
      <c r="TA172" s="73">
        <f t="shared" si="4558"/>
        <v>754.26</v>
      </c>
      <c r="TB172" s="202">
        <f t="shared" ref="TB172" si="4568">TB7+TB43+TB47+TB56+TB167</f>
        <v>0</v>
      </c>
      <c r="TC172" s="202">
        <f t="shared" si="4558"/>
        <v>15000</v>
      </c>
      <c r="TD172" s="73">
        <f t="shared" si="4558"/>
        <v>22000</v>
      </c>
      <c r="TE172" s="73">
        <f t="shared" si="4558"/>
        <v>6226.57</v>
      </c>
      <c r="TF172" s="73">
        <f t="shared" ref="TF172" si="4569">TF7+TF43+TF47+TF56+TF167</f>
        <v>7000.05</v>
      </c>
      <c r="TG172" s="202">
        <f t="shared" si="4558"/>
        <v>170107</v>
      </c>
      <c r="TH172" s="73">
        <f t="shared" si="4558"/>
        <v>155636</v>
      </c>
      <c r="TI172" s="73">
        <f t="shared" si="4558"/>
        <v>139455.59</v>
      </c>
      <c r="TJ172" s="94">
        <f t="shared" ref="TJ172:TM172" si="4570">TJ7+TJ43+TJ47+TJ56+TJ167</f>
        <v>136894.23000000001</v>
      </c>
      <c r="TK172" s="202">
        <f t="shared" si="4570"/>
        <v>23796</v>
      </c>
      <c r="TL172" s="73">
        <f t="shared" si="4570"/>
        <v>0</v>
      </c>
      <c r="TM172" s="73">
        <f t="shared" si="4570"/>
        <v>0</v>
      </c>
      <c r="TN172" s="94">
        <f t="shared" ref="TN172:TR172" si="4571">TN7+TN43+TN47+TN56+TN167</f>
        <v>0</v>
      </c>
      <c r="TO172" s="202">
        <f t="shared" si="4571"/>
        <v>170790</v>
      </c>
      <c r="TP172" s="73">
        <f t="shared" si="4571"/>
        <v>0</v>
      </c>
      <c r="TQ172" s="73">
        <f t="shared" si="4571"/>
        <v>0</v>
      </c>
      <c r="TR172" s="94">
        <f t="shared" si="4571"/>
        <v>0</v>
      </c>
      <c r="TS172" s="278"/>
      <c r="TT172" s="278"/>
      <c r="TU172" s="278"/>
      <c r="TV172" s="278"/>
      <c r="TW172" s="278"/>
      <c r="TX172" s="278"/>
      <c r="TY172" s="278"/>
    </row>
    <row r="173" spans="1:546" x14ac:dyDescent="0.2">
      <c r="A173" s="101"/>
      <c r="B173" s="102"/>
      <c r="C173" s="88"/>
      <c r="D173" s="63"/>
      <c r="E173" s="187"/>
      <c r="F173" s="187"/>
      <c r="G173" s="88"/>
      <c r="H173" s="63"/>
      <c r="I173" s="63"/>
      <c r="J173" s="63"/>
      <c r="K173" s="88"/>
      <c r="L173" s="63"/>
      <c r="M173" s="63"/>
      <c r="N173" s="63"/>
      <c r="O173" s="88"/>
      <c r="P173" s="63"/>
      <c r="Q173" s="63"/>
      <c r="R173" s="63"/>
      <c r="S173" s="88"/>
      <c r="T173" s="63"/>
      <c r="U173" s="63"/>
      <c r="V173" s="63"/>
      <c r="W173" s="88"/>
      <c r="X173" s="63"/>
      <c r="Y173" s="63"/>
      <c r="Z173" s="63"/>
      <c r="AA173" s="88"/>
      <c r="AB173" s="63"/>
      <c r="AC173" s="63"/>
      <c r="AD173" s="63"/>
      <c r="AE173" s="88"/>
      <c r="AF173" s="63"/>
      <c r="AG173" s="63"/>
      <c r="AH173" s="63"/>
      <c r="AI173" s="88"/>
      <c r="AJ173" s="63"/>
      <c r="AK173" s="63"/>
      <c r="AL173" s="63"/>
      <c r="AM173" s="88"/>
      <c r="AN173" s="63"/>
      <c r="AO173" s="63"/>
      <c r="AP173" s="63"/>
      <c r="AQ173" s="88"/>
      <c r="AR173" s="63"/>
      <c r="AS173" s="63"/>
      <c r="AT173" s="63"/>
      <c r="AU173" s="88"/>
      <c r="AV173" s="63"/>
      <c r="AW173" s="63"/>
      <c r="AX173" s="63"/>
      <c r="AY173" s="88"/>
      <c r="AZ173" s="63"/>
      <c r="BA173" s="63"/>
      <c r="BB173" s="63"/>
      <c r="BC173" s="88"/>
      <c r="BD173" s="63"/>
      <c r="BE173" s="63"/>
      <c r="BF173" s="63"/>
      <c r="BG173" s="88"/>
      <c r="BH173" s="63"/>
      <c r="BI173" s="63"/>
      <c r="BJ173" s="63"/>
      <c r="BK173" s="88"/>
      <c r="BL173" s="63"/>
      <c r="BM173" s="63"/>
      <c r="BN173" s="63"/>
      <c r="BO173" s="88"/>
      <c r="BP173" s="63"/>
      <c r="BQ173" s="63"/>
      <c r="BR173" s="63"/>
      <c r="BS173" s="88"/>
      <c r="BT173" s="63"/>
      <c r="BU173" s="63"/>
      <c r="BV173" s="63"/>
      <c r="BW173" s="88"/>
      <c r="BX173" s="63"/>
      <c r="BY173" s="63"/>
      <c r="BZ173" s="63"/>
      <c r="CA173" s="88"/>
      <c r="CB173" s="63"/>
      <c r="CC173" s="63"/>
      <c r="CD173" s="63"/>
      <c r="CE173" s="88"/>
      <c r="CF173" s="63"/>
      <c r="CG173" s="63"/>
      <c r="CH173" s="63"/>
      <c r="CI173" s="88"/>
      <c r="CJ173" s="63"/>
      <c r="CK173" s="63"/>
      <c r="CL173" s="63"/>
      <c r="CM173" s="88"/>
      <c r="CN173" s="63"/>
      <c r="CO173" s="63"/>
      <c r="CP173" s="63"/>
      <c r="CQ173" s="88"/>
      <c r="CR173" s="63"/>
      <c r="CS173" s="63"/>
      <c r="CT173" s="63"/>
      <c r="CU173" s="88"/>
      <c r="CV173" s="63"/>
      <c r="CW173" s="63"/>
      <c r="CX173" s="63"/>
      <c r="CY173" s="88"/>
      <c r="CZ173" s="63"/>
      <c r="DA173" s="63"/>
      <c r="DB173" s="63"/>
      <c r="DC173" s="88"/>
      <c r="DD173" s="63"/>
      <c r="DE173" s="63"/>
      <c r="DF173" s="63"/>
      <c r="DG173" s="88"/>
      <c r="DH173" s="63"/>
      <c r="DI173" s="63"/>
      <c r="DJ173" s="63"/>
      <c r="DK173" s="88"/>
      <c r="DL173" s="63"/>
      <c r="DM173" s="63"/>
      <c r="DN173" s="63"/>
      <c r="DO173" s="88"/>
      <c r="DP173" s="63"/>
      <c r="DQ173" s="63"/>
      <c r="DR173" s="63"/>
      <c r="DS173" s="88"/>
      <c r="DT173" s="63"/>
      <c r="DU173" s="63"/>
      <c r="DV173" s="63"/>
      <c r="DW173" s="88"/>
      <c r="DX173" s="63"/>
      <c r="DY173" s="63"/>
      <c r="DZ173" s="63"/>
      <c r="EA173" s="88"/>
      <c r="EB173" s="63"/>
      <c r="EC173" s="63"/>
      <c r="ED173" s="63"/>
      <c r="EE173" s="88"/>
      <c r="EF173" s="63"/>
      <c r="EG173" s="63"/>
      <c r="EH173" s="63"/>
      <c r="EI173" s="88"/>
      <c r="EJ173" s="63"/>
      <c r="EK173" s="63"/>
      <c r="EL173" s="63"/>
      <c r="EM173" s="88"/>
      <c r="EN173" s="63"/>
      <c r="EO173" s="63"/>
      <c r="EP173" s="63"/>
      <c r="EQ173" s="88"/>
      <c r="ER173" s="63"/>
      <c r="ES173" s="63"/>
      <c r="ET173" s="63"/>
      <c r="EU173" s="88"/>
      <c r="EV173" s="63"/>
      <c r="EW173" s="63"/>
      <c r="EX173" s="63"/>
      <c r="EY173" s="88"/>
      <c r="EZ173" s="63"/>
      <c r="FA173" s="63"/>
      <c r="FB173" s="63"/>
      <c r="FC173" s="88"/>
      <c r="FD173" s="63"/>
      <c r="FE173" s="63"/>
      <c r="FF173" s="63"/>
      <c r="FG173" s="88"/>
      <c r="FH173" s="63"/>
      <c r="FI173" s="63"/>
      <c r="FJ173" s="63"/>
      <c r="FK173" s="88"/>
      <c r="FL173" s="63"/>
      <c r="FM173" s="63"/>
      <c r="FN173" s="63"/>
      <c r="FO173" s="88"/>
      <c r="FP173" s="63"/>
      <c r="FQ173" s="63"/>
      <c r="FR173" s="63"/>
      <c r="FS173" s="198"/>
      <c r="FT173" s="63"/>
      <c r="FU173" s="63"/>
      <c r="FV173" s="187"/>
      <c r="FW173" s="88"/>
      <c r="FX173" s="63"/>
      <c r="FY173" s="63"/>
      <c r="FZ173" s="187"/>
      <c r="GA173" s="88"/>
      <c r="GB173" s="63"/>
      <c r="GC173" s="63"/>
      <c r="GD173" s="187"/>
      <c r="GE173" s="88"/>
      <c r="GF173" s="63"/>
      <c r="GG173" s="63"/>
      <c r="GH173" s="187"/>
      <c r="GI173" s="88"/>
      <c r="GJ173" s="63"/>
      <c r="GK173" s="63"/>
      <c r="GL173" s="187"/>
      <c r="GM173" s="88"/>
      <c r="GN173" s="63"/>
      <c r="GO173" s="63"/>
      <c r="GP173" s="63"/>
      <c r="GQ173" s="88"/>
      <c r="GR173" s="63"/>
      <c r="GS173" s="63"/>
      <c r="GT173" s="63"/>
      <c r="GU173" s="88"/>
      <c r="GV173" s="63"/>
      <c r="GW173" s="63"/>
      <c r="GX173" s="63"/>
      <c r="GY173" s="88"/>
      <c r="GZ173" s="63"/>
      <c r="HA173" s="63"/>
      <c r="HB173" s="63"/>
      <c r="HC173" s="88"/>
      <c r="HD173" s="63"/>
      <c r="HE173" s="63"/>
      <c r="HF173" s="63"/>
      <c r="HG173" s="88"/>
      <c r="HH173" s="63"/>
      <c r="HI173" s="63"/>
      <c r="HJ173" s="63"/>
      <c r="HK173" s="88"/>
      <c r="HL173" s="63"/>
      <c r="HM173" s="63"/>
      <c r="HN173" s="63"/>
      <c r="HO173" s="88"/>
      <c r="HP173" s="63"/>
      <c r="HQ173" s="63"/>
      <c r="HR173" s="63"/>
      <c r="HS173" s="88"/>
      <c r="HT173" s="63"/>
      <c r="HU173" s="63"/>
      <c r="HV173" s="63"/>
      <c r="HW173" s="88"/>
      <c r="HX173" s="63"/>
      <c r="HY173" s="63"/>
      <c r="HZ173" s="63"/>
      <c r="IA173" s="88"/>
      <c r="IB173" s="63"/>
      <c r="IC173" s="63"/>
      <c r="ID173" s="63"/>
      <c r="IE173" s="88"/>
      <c r="IF173" s="63"/>
      <c r="IG173" s="63"/>
      <c r="IH173" s="63"/>
      <c r="II173" s="88"/>
      <c r="IJ173" s="63"/>
      <c r="IK173" s="63"/>
      <c r="IL173" s="63"/>
      <c r="IM173" s="88"/>
      <c r="IN173" s="63"/>
      <c r="IO173" s="63"/>
      <c r="IP173" s="63"/>
      <c r="IQ173" s="88"/>
      <c r="IR173" s="63"/>
      <c r="IS173" s="63"/>
      <c r="IT173" s="63"/>
      <c r="IU173" s="88"/>
      <c r="IV173" s="63"/>
      <c r="IW173" s="63"/>
      <c r="IX173" s="63"/>
      <c r="IY173" s="88"/>
      <c r="IZ173" s="63"/>
      <c r="JA173" s="63"/>
      <c r="JB173" s="63"/>
      <c r="JC173" s="88"/>
      <c r="JD173" s="63"/>
      <c r="JE173" s="63"/>
      <c r="JF173" s="63"/>
      <c r="JG173" s="88"/>
      <c r="JH173" s="63"/>
      <c r="JI173" s="63"/>
      <c r="JJ173" s="63"/>
      <c r="JK173" s="88"/>
      <c r="JL173" s="63"/>
      <c r="JM173" s="63"/>
      <c r="JN173" s="63"/>
      <c r="JO173" s="88"/>
      <c r="JP173" s="63"/>
      <c r="JQ173" s="63"/>
      <c r="JR173" s="63"/>
      <c r="JS173" s="88"/>
      <c r="JT173" s="63"/>
      <c r="JU173" s="63"/>
      <c r="JV173" s="63"/>
      <c r="JW173" s="63"/>
      <c r="JX173" s="63"/>
      <c r="JY173" s="63"/>
      <c r="JZ173" s="63"/>
      <c r="KA173" s="88"/>
      <c r="KB173" s="63"/>
      <c r="KC173" s="63"/>
      <c r="KD173" s="187"/>
      <c r="KE173" s="88"/>
      <c r="KF173" s="63"/>
      <c r="KG173" s="63"/>
      <c r="KH173" s="187"/>
      <c r="KI173" s="88"/>
      <c r="KJ173" s="63"/>
      <c r="KK173" s="63"/>
      <c r="KL173" s="187"/>
      <c r="KM173" s="88"/>
      <c r="KN173" s="63"/>
      <c r="KO173" s="63"/>
      <c r="KP173" s="187"/>
      <c r="KQ173" s="88"/>
      <c r="KR173" s="63"/>
      <c r="KS173" s="63"/>
      <c r="KT173" s="187"/>
      <c r="KU173" s="88"/>
      <c r="KV173" s="63"/>
      <c r="KW173" s="63"/>
      <c r="KX173" s="187"/>
      <c r="KY173" s="88"/>
      <c r="KZ173" s="63"/>
      <c r="LA173" s="63"/>
      <c r="LB173" s="187"/>
      <c r="LC173" s="88"/>
      <c r="LD173" s="63"/>
      <c r="LE173" s="63"/>
      <c r="LF173" s="187"/>
      <c r="LG173" s="88"/>
      <c r="LH173" s="63"/>
      <c r="LI173" s="63"/>
      <c r="LJ173" s="187"/>
      <c r="LK173" s="88"/>
      <c r="LL173" s="63"/>
      <c r="LM173" s="63"/>
      <c r="LN173" s="187"/>
      <c r="LO173" s="88"/>
      <c r="LP173" s="63"/>
      <c r="LQ173" s="63"/>
      <c r="LR173" s="187"/>
      <c r="LS173" s="88"/>
      <c r="LT173" s="63"/>
      <c r="LU173" s="63"/>
      <c r="LV173" s="187"/>
      <c r="LW173" s="88"/>
      <c r="LX173" s="63"/>
      <c r="LY173" s="63"/>
      <c r="LZ173" s="187"/>
      <c r="MA173" s="88"/>
      <c r="MB173" s="63"/>
      <c r="MC173" s="63"/>
      <c r="MD173" s="187"/>
      <c r="ME173" s="88"/>
      <c r="MF173" s="63"/>
      <c r="MG173" s="63"/>
      <c r="MH173" s="187"/>
      <c r="MI173" s="88"/>
      <c r="MJ173" s="63"/>
      <c r="MK173" s="63"/>
      <c r="ML173" s="187"/>
      <c r="MM173" s="88"/>
      <c r="MN173" s="63"/>
      <c r="MO173" s="63"/>
      <c r="MP173" s="187"/>
      <c r="MQ173" s="88"/>
      <c r="MR173" s="63"/>
      <c r="MS173" s="63"/>
      <c r="MT173" s="187"/>
      <c r="MU173" s="88"/>
      <c r="MV173" s="63"/>
      <c r="MW173" s="63"/>
      <c r="MX173" s="187"/>
      <c r="MY173" s="88"/>
      <c r="MZ173" s="63"/>
      <c r="NA173" s="63"/>
      <c r="NB173" s="187"/>
      <c r="NC173" s="88"/>
      <c r="ND173" s="63"/>
      <c r="NE173" s="63"/>
      <c r="NF173" s="187"/>
      <c r="NG173" s="88"/>
      <c r="NH173" s="63"/>
      <c r="NI173" s="63"/>
      <c r="NJ173" s="187"/>
      <c r="NK173" s="88"/>
      <c r="NL173" s="63"/>
      <c r="NM173" s="63"/>
      <c r="NN173" s="187"/>
      <c r="NO173" s="88"/>
      <c r="NP173" s="63"/>
      <c r="NQ173" s="63"/>
      <c r="NR173" s="187"/>
      <c r="NS173" s="88"/>
      <c r="NT173" s="63"/>
      <c r="NU173" s="63"/>
      <c r="NV173" s="187"/>
      <c r="NW173" s="88"/>
      <c r="NX173" s="63"/>
      <c r="NY173" s="63"/>
      <c r="NZ173" s="187"/>
      <c r="OA173" s="88"/>
      <c r="OB173" s="63"/>
      <c r="OC173" s="63"/>
      <c r="OD173" s="63"/>
      <c r="OE173" s="88"/>
      <c r="OF173" s="63"/>
      <c r="OG173" s="63"/>
      <c r="OH173" s="63"/>
      <c r="OI173" s="88"/>
      <c r="OJ173" s="63"/>
      <c r="OK173" s="63"/>
      <c r="OL173" s="63"/>
      <c r="OM173" s="88"/>
      <c r="ON173" s="63"/>
      <c r="OO173" s="63"/>
      <c r="OP173" s="63"/>
      <c r="OQ173" s="198"/>
      <c r="OR173" s="63"/>
      <c r="OS173" s="63"/>
      <c r="OT173" s="63"/>
      <c r="OU173" s="88"/>
      <c r="OV173" s="63"/>
      <c r="OW173" s="63"/>
      <c r="OX173" s="63"/>
      <c r="OY173" s="198"/>
      <c r="OZ173" s="63"/>
      <c r="PA173" s="63"/>
      <c r="PB173" s="63"/>
      <c r="PC173" s="88"/>
      <c r="PD173" s="63"/>
      <c r="PE173" s="63"/>
      <c r="PF173" s="63"/>
      <c r="PG173" s="198"/>
      <c r="PH173" s="63"/>
      <c r="PI173" s="63"/>
      <c r="PJ173" s="63"/>
      <c r="PK173" s="88"/>
      <c r="PL173" s="63"/>
      <c r="PM173" s="63"/>
      <c r="PN173" s="63"/>
      <c r="PO173" s="198"/>
      <c r="PP173" s="63"/>
      <c r="PQ173" s="63"/>
      <c r="PR173" s="63"/>
      <c r="PS173" s="88"/>
      <c r="PT173" s="63"/>
      <c r="PU173" s="63"/>
      <c r="PV173" s="63"/>
      <c r="PW173" s="198"/>
      <c r="PX173" s="63"/>
      <c r="PY173" s="63"/>
      <c r="PZ173" s="63"/>
      <c r="QA173" s="88"/>
      <c r="QB173" s="63"/>
      <c r="QC173" s="63"/>
      <c r="QD173" s="63"/>
      <c r="QE173" s="198"/>
      <c r="QF173" s="63"/>
      <c r="QG173" s="63"/>
      <c r="QH173" s="63"/>
      <c r="QI173" s="88"/>
      <c r="QJ173" s="63"/>
      <c r="QK173" s="63"/>
      <c r="QL173" s="63"/>
      <c r="QM173" s="198"/>
      <c r="QN173" s="63"/>
      <c r="QO173" s="63"/>
      <c r="QP173" s="63"/>
      <c r="QQ173" s="198"/>
      <c r="QR173" s="63"/>
      <c r="QS173" s="63"/>
      <c r="QT173" s="63"/>
      <c r="QU173" s="198"/>
      <c r="QV173" s="63"/>
      <c r="QW173" s="63"/>
      <c r="QX173" s="63"/>
      <c r="QY173" s="198"/>
      <c r="QZ173" s="63"/>
      <c r="RA173" s="63"/>
      <c r="RB173" s="63"/>
      <c r="RC173" s="88"/>
      <c r="RD173" s="63"/>
      <c r="RE173" s="63"/>
      <c r="RF173" s="63"/>
      <c r="RG173" s="198"/>
      <c r="RH173" s="63"/>
      <c r="RI173" s="63"/>
      <c r="RJ173" s="63"/>
      <c r="RK173" s="88"/>
      <c r="RL173" s="63"/>
      <c r="RM173" s="63"/>
      <c r="RN173" s="63"/>
      <c r="RO173" s="198"/>
      <c r="RP173" s="63"/>
      <c r="RQ173" s="63"/>
      <c r="RR173" s="63"/>
      <c r="RS173" s="198"/>
      <c r="RT173" s="63"/>
      <c r="RU173" s="63"/>
      <c r="RV173" s="63"/>
      <c r="RW173" s="63"/>
      <c r="RX173" s="63"/>
      <c r="RY173" s="63"/>
      <c r="RZ173" s="63"/>
      <c r="SA173" s="88"/>
      <c r="SB173" s="63"/>
      <c r="SC173" s="63"/>
      <c r="SD173" s="63"/>
      <c r="SE173" s="198"/>
      <c r="SF173" s="63"/>
      <c r="SG173" s="63"/>
      <c r="SH173" s="63"/>
      <c r="SI173" s="198"/>
      <c r="SJ173" s="63"/>
      <c r="SK173" s="63"/>
      <c r="SL173" s="63"/>
      <c r="SM173" s="198"/>
      <c r="SN173" s="63"/>
      <c r="SO173" s="63"/>
      <c r="SP173" s="63"/>
      <c r="SQ173" s="198"/>
      <c r="SR173" s="63"/>
      <c r="SS173" s="63"/>
      <c r="ST173" s="63"/>
      <c r="SU173" s="198"/>
      <c r="SV173" s="63"/>
      <c r="SW173" s="63"/>
      <c r="SX173" s="63"/>
      <c r="SY173" s="198"/>
      <c r="SZ173" s="63"/>
      <c r="TA173" s="63"/>
      <c r="TB173" s="198"/>
      <c r="TC173" s="198"/>
      <c r="TD173" s="63"/>
      <c r="TE173" s="63"/>
      <c r="TF173" s="63"/>
      <c r="TG173" s="198"/>
      <c r="TH173" s="63"/>
      <c r="TI173" s="63"/>
      <c r="TJ173" s="89"/>
      <c r="TK173" s="198"/>
      <c r="TL173" s="63"/>
      <c r="TM173" s="63"/>
      <c r="TN173" s="89"/>
      <c r="TO173" s="198"/>
      <c r="TP173" s="63"/>
      <c r="TQ173" s="63"/>
      <c r="TR173" s="89"/>
      <c r="TS173" s="267"/>
      <c r="TT173" s="267"/>
      <c r="TU173" s="267"/>
      <c r="TV173" s="267"/>
      <c r="TW173" s="267"/>
      <c r="TX173" s="267"/>
      <c r="TY173" s="267"/>
    </row>
    <row r="174" spans="1:546" x14ac:dyDescent="0.2">
      <c r="A174" s="109" t="s">
        <v>557</v>
      </c>
      <c r="B174" s="110" t="s">
        <v>1015</v>
      </c>
      <c r="C174" s="91">
        <f>C175+C176+C177+C178+C179+C180</f>
        <v>1696388</v>
      </c>
      <c r="D174" s="71">
        <f t="shared" ref="D174:Q174" si="4572">D175+D176+D177+D178+D179+D180</f>
        <v>3438778.9</v>
      </c>
      <c r="E174" s="190">
        <f t="shared" si="4572"/>
        <v>2461113.0799999996</v>
      </c>
      <c r="F174" s="190">
        <f t="shared" ref="F174" si="4573">F175+F176+F177+F178+F179+F180</f>
        <v>1394850.6199999999</v>
      </c>
      <c r="G174" s="91">
        <f t="shared" si="4572"/>
        <v>0</v>
      </c>
      <c r="H174" s="71">
        <f t="shared" si="4572"/>
        <v>0</v>
      </c>
      <c r="I174" s="71">
        <f t="shared" si="4572"/>
        <v>0</v>
      </c>
      <c r="J174" s="71">
        <f t="shared" ref="J174" si="4574">J175+J176+J177+J178+J179+J180</f>
        <v>0</v>
      </c>
      <c r="K174" s="91">
        <f t="shared" si="4572"/>
        <v>145000</v>
      </c>
      <c r="L174" s="71">
        <f t="shared" si="4572"/>
        <v>145000</v>
      </c>
      <c r="M174" s="71">
        <f t="shared" si="4572"/>
        <v>2758.62</v>
      </c>
      <c r="N174" s="71">
        <f t="shared" ref="N174" si="4575">N175+N176+N177+N178+N179+N180</f>
        <v>2758.62</v>
      </c>
      <c r="O174" s="91">
        <f t="shared" si="4572"/>
        <v>0</v>
      </c>
      <c r="P174" s="71">
        <f t="shared" si="4572"/>
        <v>0</v>
      </c>
      <c r="Q174" s="71">
        <f t="shared" si="4572"/>
        <v>0</v>
      </c>
      <c r="R174" s="71">
        <f t="shared" ref="R174" si="4576">R175+R176+R177+R178+R179+R180</f>
        <v>0</v>
      </c>
      <c r="S174" s="91">
        <f t="shared" ref="S174:AS174" si="4577">S175+S176+S177+S178+S179+S180</f>
        <v>0</v>
      </c>
      <c r="T174" s="71">
        <f t="shared" si="4577"/>
        <v>0</v>
      </c>
      <c r="U174" s="71">
        <f t="shared" si="4577"/>
        <v>0</v>
      </c>
      <c r="V174" s="71">
        <f t="shared" ref="V174" si="4578">V175+V176+V177+V178+V179+V180</f>
        <v>0</v>
      </c>
      <c r="W174" s="91">
        <f t="shared" si="4577"/>
        <v>0</v>
      </c>
      <c r="X174" s="71">
        <f t="shared" si="4577"/>
        <v>0</v>
      </c>
      <c r="Y174" s="71">
        <f t="shared" si="4577"/>
        <v>0</v>
      </c>
      <c r="Z174" s="71">
        <f t="shared" ref="Z174" si="4579">Z175+Z176+Z177+Z178+Z179+Z180</f>
        <v>0</v>
      </c>
      <c r="AA174" s="91">
        <f t="shared" si="4577"/>
        <v>0</v>
      </c>
      <c r="AB174" s="71">
        <f t="shared" si="4577"/>
        <v>0</v>
      </c>
      <c r="AC174" s="71">
        <f t="shared" si="4577"/>
        <v>0</v>
      </c>
      <c r="AD174" s="71">
        <f t="shared" ref="AD174" si="4580">AD175+AD176+AD177+AD178+AD179+AD180</f>
        <v>0</v>
      </c>
      <c r="AE174" s="91">
        <f t="shared" si="4577"/>
        <v>0</v>
      </c>
      <c r="AF174" s="71">
        <f t="shared" si="4577"/>
        <v>0</v>
      </c>
      <c r="AG174" s="71">
        <f t="shared" si="4577"/>
        <v>0</v>
      </c>
      <c r="AH174" s="71">
        <f t="shared" ref="AH174" si="4581">AH175+AH176+AH177+AH178+AH179+AH180</f>
        <v>0</v>
      </c>
      <c r="AI174" s="91">
        <f t="shared" si="4577"/>
        <v>0</v>
      </c>
      <c r="AJ174" s="71">
        <f t="shared" si="4577"/>
        <v>0</v>
      </c>
      <c r="AK174" s="71">
        <f t="shared" si="4577"/>
        <v>0</v>
      </c>
      <c r="AL174" s="71">
        <f t="shared" ref="AL174" si="4582">AL175+AL176+AL177+AL178+AL179+AL180</f>
        <v>0</v>
      </c>
      <c r="AM174" s="91">
        <f t="shared" si="4577"/>
        <v>0</v>
      </c>
      <c r="AN174" s="71">
        <f t="shared" si="4577"/>
        <v>0</v>
      </c>
      <c r="AO174" s="71">
        <f t="shared" si="4577"/>
        <v>0</v>
      </c>
      <c r="AP174" s="71">
        <f t="shared" ref="AP174" si="4583">AP175+AP176+AP177+AP178+AP179+AP180</f>
        <v>0</v>
      </c>
      <c r="AQ174" s="91">
        <f t="shared" si="4577"/>
        <v>0</v>
      </c>
      <c r="AR174" s="71">
        <f t="shared" si="4577"/>
        <v>0</v>
      </c>
      <c r="AS174" s="71">
        <f t="shared" si="4577"/>
        <v>0</v>
      </c>
      <c r="AT174" s="71">
        <f t="shared" ref="AT174" si="4584">AT175+AT176+AT177+AT178+AT179+AT180</f>
        <v>0</v>
      </c>
      <c r="AU174" s="91">
        <f t="shared" ref="AU174:BM174" si="4585">AU175+AU176+AU177+AU178+AU179+AU180</f>
        <v>0</v>
      </c>
      <c r="AV174" s="71">
        <f t="shared" si="4585"/>
        <v>0</v>
      </c>
      <c r="AW174" s="71">
        <f t="shared" si="4585"/>
        <v>0</v>
      </c>
      <c r="AX174" s="71">
        <f t="shared" ref="AX174" si="4586">AX175+AX176+AX177+AX178+AX179+AX180</f>
        <v>0</v>
      </c>
      <c r="AY174" s="91">
        <f t="shared" si="4585"/>
        <v>0</v>
      </c>
      <c r="AZ174" s="71">
        <f t="shared" si="4585"/>
        <v>0</v>
      </c>
      <c r="BA174" s="71">
        <f t="shared" si="4585"/>
        <v>0</v>
      </c>
      <c r="BB174" s="71">
        <f t="shared" ref="BB174" si="4587">BB175+BB176+BB177+BB178+BB179+BB180</f>
        <v>0</v>
      </c>
      <c r="BC174" s="91">
        <f t="shared" si="4585"/>
        <v>0</v>
      </c>
      <c r="BD174" s="71">
        <f t="shared" si="4585"/>
        <v>0</v>
      </c>
      <c r="BE174" s="71">
        <f t="shared" si="4585"/>
        <v>0</v>
      </c>
      <c r="BF174" s="71">
        <f t="shared" ref="BF174" si="4588">BF175+BF176+BF177+BF178+BF179+BF180</f>
        <v>0</v>
      </c>
      <c r="BG174" s="91">
        <f t="shared" si="4585"/>
        <v>0</v>
      </c>
      <c r="BH174" s="71">
        <f t="shared" si="4585"/>
        <v>0</v>
      </c>
      <c r="BI174" s="71">
        <f t="shared" si="4585"/>
        <v>0</v>
      </c>
      <c r="BJ174" s="71">
        <f t="shared" ref="BJ174" si="4589">BJ175+BJ176+BJ177+BJ178+BJ179+BJ180</f>
        <v>0</v>
      </c>
      <c r="BK174" s="91">
        <f t="shared" si="4585"/>
        <v>180000</v>
      </c>
      <c r="BL174" s="71">
        <f t="shared" si="4585"/>
        <v>185854</v>
      </c>
      <c r="BM174" s="71">
        <f t="shared" si="4585"/>
        <v>62112.6</v>
      </c>
      <c r="BN174" s="71">
        <f t="shared" ref="BN174" si="4590">BN175+BN176+BN177+BN178+BN179+BN180</f>
        <v>62112.6</v>
      </c>
      <c r="BO174" s="91">
        <f t="shared" ref="BO174:CI174" si="4591">BO175+BO176+BO177+BO178+BO179+BO180</f>
        <v>0</v>
      </c>
      <c r="BP174" s="71">
        <f t="shared" si="4591"/>
        <v>0</v>
      </c>
      <c r="BQ174" s="71">
        <f t="shared" si="4591"/>
        <v>0</v>
      </c>
      <c r="BR174" s="71">
        <f t="shared" ref="BR174" si="4592">BR175+BR176+BR177+BR178+BR179+BR180</f>
        <v>0</v>
      </c>
      <c r="BS174" s="91">
        <f t="shared" si="4591"/>
        <v>0</v>
      </c>
      <c r="BT174" s="71">
        <f t="shared" si="4591"/>
        <v>0</v>
      </c>
      <c r="BU174" s="71">
        <f t="shared" si="4591"/>
        <v>0</v>
      </c>
      <c r="BV174" s="71">
        <f t="shared" ref="BV174" si="4593">BV175+BV176+BV177+BV178+BV179+BV180</f>
        <v>0</v>
      </c>
      <c r="BW174" s="91">
        <f t="shared" si="4591"/>
        <v>0</v>
      </c>
      <c r="BX174" s="71">
        <f t="shared" si="4591"/>
        <v>0</v>
      </c>
      <c r="BY174" s="71">
        <f t="shared" si="4591"/>
        <v>0</v>
      </c>
      <c r="BZ174" s="71">
        <f t="shared" ref="BZ174" si="4594">BZ175+BZ176+BZ177+BZ178+BZ179+BZ180</f>
        <v>0</v>
      </c>
      <c r="CA174" s="91">
        <f>CA175+CA176+CA177+CA178+CA179+CA180</f>
        <v>0</v>
      </c>
      <c r="CB174" s="71">
        <f>CB175+CB176+CB177+CB178+CB179+CB180</f>
        <v>0</v>
      </c>
      <c r="CC174" s="71">
        <f>CC175+CC176+CC177+CC178+CC179+CC180</f>
        <v>0</v>
      </c>
      <c r="CD174" s="71">
        <f>CD175+CD176+CD177+CD178+CD179+CD180</f>
        <v>0</v>
      </c>
      <c r="CE174" s="91">
        <f t="shared" si="4591"/>
        <v>0</v>
      </c>
      <c r="CF174" s="71">
        <f t="shared" si="4591"/>
        <v>0</v>
      </c>
      <c r="CG174" s="71">
        <f t="shared" si="4591"/>
        <v>0</v>
      </c>
      <c r="CH174" s="71">
        <f t="shared" ref="CH174" si="4595">CH175+CH176+CH177+CH178+CH179+CH180</f>
        <v>0</v>
      </c>
      <c r="CI174" s="91">
        <f t="shared" si="4591"/>
        <v>0</v>
      </c>
      <c r="CJ174" s="71">
        <f t="shared" ref="CJ174:DM174" si="4596">CJ175+CJ176+CJ177+CJ178+CJ179+CJ180</f>
        <v>0</v>
      </c>
      <c r="CK174" s="71">
        <f t="shared" si="4596"/>
        <v>0</v>
      </c>
      <c r="CL174" s="71">
        <f t="shared" ref="CL174" si="4597">CL175+CL176+CL177+CL178+CL179+CL180</f>
        <v>0</v>
      </c>
      <c r="CM174" s="91">
        <f t="shared" si="4596"/>
        <v>651000</v>
      </c>
      <c r="CN174" s="71">
        <f t="shared" si="4596"/>
        <v>327208.90000000002</v>
      </c>
      <c r="CO174" s="71">
        <f t="shared" si="4596"/>
        <v>869.16</v>
      </c>
      <c r="CP174" s="71">
        <f t="shared" ref="CP174" si="4598">CP175+CP176+CP177+CP178+CP179+CP180</f>
        <v>0</v>
      </c>
      <c r="CQ174" s="91">
        <f>CQ175+CQ176+CQ177+CQ178+CQ179+CQ180</f>
        <v>0</v>
      </c>
      <c r="CR174" s="71">
        <f t="shared" si="4596"/>
        <v>2180000</v>
      </c>
      <c r="CS174" s="71">
        <f t="shared" si="4596"/>
        <v>2247827.44</v>
      </c>
      <c r="CT174" s="71">
        <f t="shared" ref="CT174" si="4599">CT175+CT176+CT177+CT178+CT179+CT180</f>
        <v>1186432.6599999999</v>
      </c>
      <c r="CU174" s="91">
        <f t="shared" si="4596"/>
        <v>386000</v>
      </c>
      <c r="CV174" s="71">
        <f t="shared" si="4596"/>
        <v>350000</v>
      </c>
      <c r="CW174" s="71">
        <f t="shared" si="4596"/>
        <v>58166.32</v>
      </c>
      <c r="CX174" s="71">
        <f t="shared" ref="CX174" si="4600">CX175+CX176+CX177+CX178+CX179+CX180</f>
        <v>60656.32</v>
      </c>
      <c r="CY174" s="91">
        <f t="shared" si="4596"/>
        <v>0</v>
      </c>
      <c r="CZ174" s="71">
        <f t="shared" si="4596"/>
        <v>0</v>
      </c>
      <c r="DA174" s="71">
        <f t="shared" si="4596"/>
        <v>0</v>
      </c>
      <c r="DB174" s="71">
        <f t="shared" ref="DB174" si="4601">DB175+DB176+DB177+DB178+DB179+DB180</f>
        <v>0</v>
      </c>
      <c r="DC174" s="91">
        <f t="shared" si="4596"/>
        <v>0</v>
      </c>
      <c r="DD174" s="71">
        <f t="shared" si="4596"/>
        <v>0</v>
      </c>
      <c r="DE174" s="71">
        <f t="shared" si="4596"/>
        <v>0</v>
      </c>
      <c r="DF174" s="71">
        <f t="shared" ref="DF174" si="4602">DF175+DF176+DF177+DF178+DF179+DF180</f>
        <v>0</v>
      </c>
      <c r="DG174" s="91">
        <f>DG175+DG176+DG177+DG178+DG179+DG180</f>
        <v>0</v>
      </c>
      <c r="DH174" s="71">
        <f>DH175+DH176+DH177+DH178+DH179+DH180</f>
        <v>0</v>
      </c>
      <c r="DI174" s="71">
        <f>DI175+DI176+DI177+DI178+DI179+DI180</f>
        <v>-998.9</v>
      </c>
      <c r="DJ174" s="71">
        <f>DJ175+DJ176+DJ177+DJ178+DJ179+DJ180</f>
        <v>-275.42</v>
      </c>
      <c r="DK174" s="91">
        <f t="shared" si="4596"/>
        <v>0</v>
      </c>
      <c r="DL174" s="71">
        <f t="shared" si="4596"/>
        <v>0</v>
      </c>
      <c r="DM174" s="71">
        <f t="shared" si="4596"/>
        <v>0</v>
      </c>
      <c r="DN174" s="71">
        <f t="shared" ref="DN174" si="4603">DN175+DN176+DN177+DN178+DN179+DN180</f>
        <v>0</v>
      </c>
      <c r="DO174" s="91">
        <f t="shared" ref="DO174:DY174" si="4604">DO175+DO176+DO177+DO178+DO179+DO180</f>
        <v>0</v>
      </c>
      <c r="DP174" s="71">
        <f t="shared" si="4604"/>
        <v>0</v>
      </c>
      <c r="DQ174" s="71">
        <f t="shared" si="4604"/>
        <v>0</v>
      </c>
      <c r="DR174" s="71">
        <f t="shared" ref="DR174" si="4605">DR175+DR176+DR177+DR178+DR179+DR180</f>
        <v>0</v>
      </c>
      <c r="DS174" s="91">
        <f t="shared" si="4604"/>
        <v>0</v>
      </c>
      <c r="DT174" s="71">
        <f t="shared" si="4604"/>
        <v>0</v>
      </c>
      <c r="DU174" s="71">
        <f t="shared" si="4604"/>
        <v>0</v>
      </c>
      <c r="DV174" s="71">
        <f t="shared" ref="DV174" si="4606">DV175+DV176+DV177+DV178+DV179+DV180</f>
        <v>0</v>
      </c>
      <c r="DW174" s="91">
        <f t="shared" si="4604"/>
        <v>0</v>
      </c>
      <c r="DX174" s="71">
        <f t="shared" si="4604"/>
        <v>0</v>
      </c>
      <c r="DY174" s="71">
        <f t="shared" si="4604"/>
        <v>0</v>
      </c>
      <c r="DZ174" s="71">
        <f t="shared" ref="DZ174" si="4607">DZ175+DZ176+DZ177+DZ178+DZ179+DZ180</f>
        <v>0</v>
      </c>
      <c r="EA174" s="91">
        <f t="shared" ref="EA174:FP174" si="4608">EA175+EA176+EA177+EA178+EA179+EA180</f>
        <v>0</v>
      </c>
      <c r="EB174" s="71">
        <f t="shared" si="4608"/>
        <v>0</v>
      </c>
      <c r="EC174" s="71">
        <f t="shared" si="4608"/>
        <v>0</v>
      </c>
      <c r="ED174" s="71">
        <f t="shared" ref="ED174" si="4609">ED175+ED176+ED177+ED178+ED179+ED180</f>
        <v>0</v>
      </c>
      <c r="EE174" s="91">
        <f t="shared" si="4608"/>
        <v>0</v>
      </c>
      <c r="EF174" s="71">
        <f t="shared" si="4608"/>
        <v>0</v>
      </c>
      <c r="EG174" s="71">
        <f t="shared" si="4608"/>
        <v>0</v>
      </c>
      <c r="EH174" s="71">
        <f t="shared" ref="EH174" si="4610">EH175+EH176+EH177+EH178+EH179+EH180</f>
        <v>0</v>
      </c>
      <c r="EI174" s="91">
        <f t="shared" ref="EI174:EO174" si="4611">EI175+EI176+EI177+EI178+EI179+EI180</f>
        <v>10000</v>
      </c>
      <c r="EJ174" s="71">
        <f t="shared" si="4611"/>
        <v>18000</v>
      </c>
      <c r="EK174" s="71">
        <f t="shared" si="4611"/>
        <v>0</v>
      </c>
      <c r="EL174" s="71">
        <f t="shared" ref="EL174" si="4612">EL175+EL176+EL177+EL178+EL179+EL180</f>
        <v>0</v>
      </c>
      <c r="EM174" s="91">
        <f t="shared" si="4611"/>
        <v>0</v>
      </c>
      <c r="EN174" s="71">
        <f t="shared" si="4611"/>
        <v>0</v>
      </c>
      <c r="EO174" s="71">
        <f t="shared" si="4611"/>
        <v>0</v>
      </c>
      <c r="EP174" s="71">
        <f t="shared" ref="EP174" si="4613">EP175+EP176+EP177+EP178+EP179+EP180</f>
        <v>0</v>
      </c>
      <c r="EQ174" s="91">
        <f t="shared" si="4608"/>
        <v>0</v>
      </c>
      <c r="ER174" s="71">
        <f t="shared" si="4608"/>
        <v>0</v>
      </c>
      <c r="ES174" s="71">
        <f t="shared" si="4608"/>
        <v>0</v>
      </c>
      <c r="ET174" s="71">
        <f t="shared" ref="ET174" si="4614">ET175+ET176+ET177+ET178+ET179+ET180</f>
        <v>0</v>
      </c>
      <c r="EU174" s="91">
        <f>EU175+EU176+EU177+EU178+EU179+EU180</f>
        <v>15000</v>
      </c>
      <c r="EV174" s="71">
        <f>EV175+EV176+EV177+EV178+EV179+EV180</f>
        <v>0</v>
      </c>
      <c r="EW174" s="71">
        <f>EW175+EW176+EW177+EW178+EW179+EW180</f>
        <v>0</v>
      </c>
      <c r="EX174" s="71">
        <f>EX175+EX176+EX177+EX178+EX179+EX180</f>
        <v>0</v>
      </c>
      <c r="EY174" s="91">
        <f t="shared" si="4608"/>
        <v>0</v>
      </c>
      <c r="EZ174" s="71">
        <f t="shared" si="4608"/>
        <v>0</v>
      </c>
      <c r="FA174" s="71">
        <f t="shared" si="4608"/>
        <v>0</v>
      </c>
      <c r="FB174" s="71">
        <f t="shared" ref="FB174" si="4615">FB175+FB176+FB177+FB178+FB179+FB180</f>
        <v>0</v>
      </c>
      <c r="FC174" s="91">
        <f t="shared" si="4608"/>
        <v>0</v>
      </c>
      <c r="FD174" s="71">
        <f t="shared" si="4608"/>
        <v>0</v>
      </c>
      <c r="FE174" s="71">
        <f t="shared" si="4608"/>
        <v>0</v>
      </c>
      <c r="FF174" s="71">
        <f t="shared" ref="FF174" si="4616">FF175+FF176+FF177+FF178+FF179+FF180</f>
        <v>0</v>
      </c>
      <c r="FG174" s="91">
        <f t="shared" ref="FG174:FM174" si="4617">FG175+FG176+FG177+FG178+FG179+FG180</f>
        <v>0</v>
      </c>
      <c r="FH174" s="71">
        <f t="shared" si="4617"/>
        <v>0</v>
      </c>
      <c r="FI174" s="71">
        <f t="shared" si="4617"/>
        <v>0</v>
      </c>
      <c r="FJ174" s="71">
        <f t="shared" ref="FJ174" si="4618">FJ175+FJ176+FJ177+FJ178+FJ179+FJ180</f>
        <v>0</v>
      </c>
      <c r="FK174" s="91">
        <f t="shared" si="4617"/>
        <v>0</v>
      </c>
      <c r="FL174" s="71">
        <f t="shared" si="4617"/>
        <v>0</v>
      </c>
      <c r="FM174" s="71">
        <f t="shared" si="4617"/>
        <v>0</v>
      </c>
      <c r="FN174" s="71">
        <f t="shared" ref="FN174" si="4619">FN175+FN176+FN177+FN178+FN179+FN180</f>
        <v>0</v>
      </c>
      <c r="FO174" s="91">
        <f t="shared" si="4608"/>
        <v>0</v>
      </c>
      <c r="FP174" s="71">
        <f t="shared" si="4608"/>
        <v>0</v>
      </c>
      <c r="FQ174" s="71">
        <f t="shared" ref="FQ174:GG174" si="4620">FQ175+FQ176+FQ177+FQ178+FQ179+FQ180</f>
        <v>0</v>
      </c>
      <c r="FR174" s="71">
        <f t="shared" ref="FR174" si="4621">FR175+FR176+FR177+FR178+FR179+FR180</f>
        <v>0</v>
      </c>
      <c r="FS174" s="201">
        <f t="shared" si="4620"/>
        <v>0</v>
      </c>
      <c r="FT174" s="71">
        <f t="shared" si="4620"/>
        <v>0</v>
      </c>
      <c r="FU174" s="71">
        <f t="shared" ref="FU174:FV174" si="4622">FU175+FU176+FU177+FU178+FU179+FU180</f>
        <v>0</v>
      </c>
      <c r="FV174" s="190">
        <f t="shared" si="4622"/>
        <v>0</v>
      </c>
      <c r="FW174" s="91">
        <f t="shared" si="4620"/>
        <v>0</v>
      </c>
      <c r="FX174" s="71">
        <f t="shared" si="4620"/>
        <v>0</v>
      </c>
      <c r="FY174" s="71">
        <f t="shared" si="4620"/>
        <v>0</v>
      </c>
      <c r="FZ174" s="190">
        <f t="shared" ref="FZ174" si="4623">FZ175+FZ176+FZ177+FZ178+FZ179+FZ180</f>
        <v>0</v>
      </c>
      <c r="GA174" s="91">
        <f t="shared" si="4620"/>
        <v>0</v>
      </c>
      <c r="GB174" s="71">
        <f t="shared" si="4620"/>
        <v>3000</v>
      </c>
      <c r="GC174" s="71">
        <f t="shared" si="4620"/>
        <v>0</v>
      </c>
      <c r="GD174" s="190">
        <f t="shared" ref="GD174" si="4624">GD175+GD176+GD177+GD178+GD179+GD180</f>
        <v>0</v>
      </c>
      <c r="GE174" s="91">
        <f t="shared" si="4620"/>
        <v>0</v>
      </c>
      <c r="GF174" s="71">
        <f t="shared" si="4620"/>
        <v>0</v>
      </c>
      <c r="GG174" s="71">
        <f t="shared" si="4620"/>
        <v>0</v>
      </c>
      <c r="GH174" s="190">
        <f t="shared" ref="GH174" si="4625">GH175+GH176+GH177+GH178+GH179+GH180</f>
        <v>0</v>
      </c>
      <c r="GI174" s="91">
        <f>GI175+GI176+GI177+GI178+GI179+GI180</f>
        <v>0</v>
      </c>
      <c r="GJ174" s="71">
        <f t="shared" ref="GJ174:GS174" si="4626">GJ175+GJ176+GJ177+GJ178+GJ179+GJ180</f>
        <v>0</v>
      </c>
      <c r="GK174" s="71">
        <f t="shared" si="4626"/>
        <v>0</v>
      </c>
      <c r="GL174" s="190">
        <f t="shared" ref="GL174" si="4627">GL175+GL176+GL177+GL178+GL179+GL180</f>
        <v>0</v>
      </c>
      <c r="GM174" s="91">
        <f t="shared" si="4626"/>
        <v>0</v>
      </c>
      <c r="GN174" s="71">
        <f t="shared" si="4626"/>
        <v>0</v>
      </c>
      <c r="GO174" s="71">
        <f t="shared" si="4626"/>
        <v>0</v>
      </c>
      <c r="GP174" s="71">
        <f t="shared" ref="GP174" si="4628">GP175+GP176+GP177+GP178+GP179+GP180</f>
        <v>0</v>
      </c>
      <c r="GQ174" s="91">
        <f t="shared" si="4626"/>
        <v>0</v>
      </c>
      <c r="GR174" s="71">
        <f t="shared" si="4626"/>
        <v>0</v>
      </c>
      <c r="GS174" s="71">
        <f t="shared" si="4626"/>
        <v>0</v>
      </c>
      <c r="GT174" s="71">
        <f t="shared" ref="GT174" si="4629">GT175+GT176+GT177+GT178+GT179+GT180</f>
        <v>0</v>
      </c>
      <c r="GU174" s="91">
        <f t="shared" ref="GU174" si="4630">GU175+GU176+GU177+GU178+GU179+GU180</f>
        <v>0</v>
      </c>
      <c r="GV174" s="71">
        <f t="shared" ref="GV174" si="4631">GV175+GV176+GV177+GV178+GV179+GV180</f>
        <v>0</v>
      </c>
      <c r="GW174" s="71">
        <f t="shared" ref="GW174" si="4632">GW175+GW176+GW177+GW178+GW179+GW180</f>
        <v>0</v>
      </c>
      <c r="GX174" s="71">
        <f t="shared" ref="GX174" si="4633">GX175+GX176+GX177+GX178+GX179+GX180</f>
        <v>0</v>
      </c>
      <c r="GY174" s="91">
        <f t="shared" ref="GY174" si="4634">GY175+GY176+GY177+GY178+GY179+GY180</f>
        <v>0</v>
      </c>
      <c r="GZ174" s="71">
        <f t="shared" ref="GZ174" si="4635">GZ175+GZ176+GZ177+GZ178+GZ179+GZ180</f>
        <v>0</v>
      </c>
      <c r="HA174" s="71">
        <f t="shared" ref="HA174:HB174" si="4636">HA175+HA176+HA177+HA178+HA179+HA180</f>
        <v>0</v>
      </c>
      <c r="HB174" s="71">
        <f t="shared" si="4636"/>
        <v>0</v>
      </c>
      <c r="HC174" s="91">
        <f t="shared" ref="HC174" si="4637">HC175+HC176+HC177+HC178+HC179+HC180</f>
        <v>0</v>
      </c>
      <c r="HD174" s="71">
        <f t="shared" ref="HD174" si="4638">HD175+HD176+HD177+HD178+HD179+HD180</f>
        <v>0</v>
      </c>
      <c r="HE174" s="71">
        <f t="shared" ref="HE174:HI174" si="4639">HE175+HE176+HE177+HE178+HE179+HE180</f>
        <v>0</v>
      </c>
      <c r="HF174" s="71">
        <f t="shared" ref="HF174" si="4640">HF175+HF176+HF177+HF178+HF179+HF180</f>
        <v>0</v>
      </c>
      <c r="HG174" s="91">
        <f t="shared" si="4639"/>
        <v>0</v>
      </c>
      <c r="HH174" s="71">
        <f t="shared" si="4639"/>
        <v>0</v>
      </c>
      <c r="HI174" s="71">
        <f t="shared" si="4639"/>
        <v>0</v>
      </c>
      <c r="HJ174" s="71">
        <f t="shared" ref="HJ174" si="4641">HJ175+HJ176+HJ177+HJ178+HJ179+HJ180</f>
        <v>0</v>
      </c>
      <c r="HK174" s="91">
        <f t="shared" ref="HK174" si="4642">HK175+HK176+HK177+HK178+HK179+HK180</f>
        <v>0</v>
      </c>
      <c r="HL174" s="71">
        <f t="shared" ref="HL174" si="4643">HL175+HL176+HL177+HL178+HL179+HL180</f>
        <v>0</v>
      </c>
      <c r="HM174" s="71">
        <f t="shared" ref="HM174" si="4644">HM175+HM176+HM177+HM178+HM179+HM180</f>
        <v>0</v>
      </c>
      <c r="HN174" s="71">
        <f t="shared" ref="HN174" si="4645">HN175+HN176+HN177+HN178+HN179+HN180</f>
        <v>0</v>
      </c>
      <c r="HO174" s="91">
        <f t="shared" ref="HO174" si="4646">HO175+HO176+HO177+HO178+HO179+HO180</f>
        <v>0</v>
      </c>
      <c r="HP174" s="71">
        <f t="shared" ref="HP174" si="4647">HP175+HP176+HP177+HP178+HP179+HP180</f>
        <v>0</v>
      </c>
      <c r="HQ174" s="71">
        <f t="shared" ref="HQ174:HR174" si="4648">HQ175+HQ176+HQ177+HQ178+HQ179+HQ180</f>
        <v>0</v>
      </c>
      <c r="HR174" s="71">
        <f t="shared" si="4648"/>
        <v>0</v>
      </c>
      <c r="HS174" s="91">
        <f t="shared" ref="HS174" si="4649">HS175+HS176+HS177+HS178+HS179+HS180</f>
        <v>7000</v>
      </c>
      <c r="HT174" s="71">
        <f t="shared" ref="HT174" si="4650">HT175+HT176+HT177+HT178+HT179+HT180</f>
        <v>0</v>
      </c>
      <c r="HU174" s="71">
        <f t="shared" ref="HU174:HV174" si="4651">HU175+HU176+HU177+HU178+HU179+HU180</f>
        <v>0</v>
      </c>
      <c r="HV174" s="71">
        <f t="shared" si="4651"/>
        <v>0</v>
      </c>
      <c r="HW174" s="91">
        <f t="shared" ref="HW174" si="4652">HW175+HW176+HW177+HW178+HW179+HW180</f>
        <v>0</v>
      </c>
      <c r="HX174" s="71">
        <f t="shared" ref="HX174" si="4653">HX175+HX176+HX177+HX178+HX179+HX180</f>
        <v>0</v>
      </c>
      <c r="HY174" s="71">
        <f t="shared" ref="HY174:HZ174" si="4654">HY175+HY176+HY177+HY178+HY179+HY180</f>
        <v>0</v>
      </c>
      <c r="HZ174" s="71">
        <f t="shared" si="4654"/>
        <v>0</v>
      </c>
      <c r="IA174" s="91">
        <f t="shared" ref="IA174" si="4655">IA175+IA176+IA177+IA178+IA179+IA180</f>
        <v>0</v>
      </c>
      <c r="IB174" s="71">
        <f t="shared" ref="IB174" si="4656">IB175+IB176+IB177+IB178+IB179+IB180</f>
        <v>0</v>
      </c>
      <c r="IC174" s="71">
        <f t="shared" ref="IC174" si="4657">IC175+IC176+IC177+IC178+IC179+IC180</f>
        <v>0</v>
      </c>
      <c r="ID174" s="71">
        <f t="shared" ref="ID174" si="4658">ID175+ID176+ID177+ID178+ID179+ID180</f>
        <v>0</v>
      </c>
      <c r="IE174" s="308">
        <f t="shared" ref="IE174" si="4659">IE175+IE176+IE177+IE178+IE179+IE180</f>
        <v>0</v>
      </c>
      <c r="IF174" s="301">
        <f t="shared" ref="IF174" si="4660">IF175+IF176+IF177+IF178+IF179+IF180</f>
        <v>0</v>
      </c>
      <c r="IG174" s="301">
        <f t="shared" ref="IG174:IH174" si="4661">IG175+IG176+IG177+IG178+IG179+IG180</f>
        <v>0</v>
      </c>
      <c r="IH174" s="301">
        <f t="shared" si="4661"/>
        <v>0</v>
      </c>
      <c r="II174" s="91">
        <f t="shared" ref="II174" si="4662">II175+II176+II177+II178+II179+II180</f>
        <v>0</v>
      </c>
      <c r="IJ174" s="71">
        <f t="shared" ref="IJ174" si="4663">IJ175+IJ176+IJ177+IJ178+IJ179+IJ180</f>
        <v>0</v>
      </c>
      <c r="IK174" s="71">
        <f t="shared" ref="IK174" si="4664">IK175+IK176+IK177+IK178+IK179+IK180</f>
        <v>0</v>
      </c>
      <c r="IL174" s="71">
        <f t="shared" ref="IL174" si="4665">IL175+IL176+IL177+IL178+IL179+IL180</f>
        <v>0</v>
      </c>
      <c r="IM174" s="91">
        <f t="shared" ref="IM174" si="4666">IM175+IM176+IM177+IM178+IM179+IM180</f>
        <v>0</v>
      </c>
      <c r="IN174" s="71">
        <f t="shared" ref="IN174" si="4667">IN175+IN176+IN177+IN178+IN179+IN180</f>
        <v>0</v>
      </c>
      <c r="IO174" s="71">
        <f t="shared" ref="IO174:IP174" si="4668">IO175+IO176+IO177+IO178+IO179+IO180</f>
        <v>0</v>
      </c>
      <c r="IP174" s="71">
        <f t="shared" si="4668"/>
        <v>0</v>
      </c>
      <c r="IQ174" s="91">
        <f t="shared" ref="IQ174" si="4669">IQ175+IQ176+IQ177+IQ178+IQ179+IQ180</f>
        <v>0</v>
      </c>
      <c r="IR174" s="71">
        <f t="shared" ref="IR174" si="4670">IR175+IR176+IR177+IR178+IR179+IR180</f>
        <v>0</v>
      </c>
      <c r="IS174" s="71">
        <f t="shared" ref="IS174:IT174" si="4671">IS175+IS176+IS177+IS178+IS179+IS180</f>
        <v>0</v>
      </c>
      <c r="IT174" s="71">
        <f t="shared" si="4671"/>
        <v>0</v>
      </c>
      <c r="IU174" s="308">
        <f t="shared" ref="IU174" si="4672">IU175+IU176+IU177+IU178+IU179+IU180</f>
        <v>0</v>
      </c>
      <c r="IV174" s="301">
        <f t="shared" ref="IV174" si="4673">IV175+IV176+IV177+IV178+IV179+IV180</f>
        <v>0</v>
      </c>
      <c r="IW174" s="301">
        <f t="shared" ref="IW174" si="4674">IW175+IW176+IW177+IW178+IW179+IW180</f>
        <v>0</v>
      </c>
      <c r="IX174" s="301">
        <f t="shared" ref="IX174" si="4675">IX175+IX176+IX177+IX178+IX179+IX180</f>
        <v>0</v>
      </c>
      <c r="IY174" s="91">
        <f t="shared" ref="IY174" si="4676">IY175+IY176+IY177+IY178+IY179+IY180</f>
        <v>10000</v>
      </c>
      <c r="IZ174" s="71">
        <f t="shared" ref="IZ174" si="4677">IZ175+IZ176+IZ177+IZ178+IZ179+IZ180</f>
        <v>15000</v>
      </c>
      <c r="JA174" s="71">
        <f t="shared" ref="JA174:JB174" si="4678">JA175+JA176+JA177+JA178+JA179+JA180</f>
        <v>17421.439999999999</v>
      </c>
      <c r="JB174" s="71">
        <f t="shared" si="4678"/>
        <v>17421.439999999999</v>
      </c>
      <c r="JC174" s="91">
        <f t="shared" ref="JC174" si="4679">JC175+JC176+JC177+JC178+JC179+JC180</f>
        <v>76011</v>
      </c>
      <c r="JD174" s="71">
        <f t="shared" ref="JD174" si="4680">JD175+JD176+JD177+JD178+JD179+JD180</f>
        <v>66600</v>
      </c>
      <c r="JE174" s="71">
        <f t="shared" ref="JE174:JY174" si="4681">JE175+JE176+JE177+JE178+JE179+JE180</f>
        <v>7908</v>
      </c>
      <c r="JF174" s="71">
        <f t="shared" ref="JF174" si="4682">JF175+JF176+JF177+JF178+JF179+JF180</f>
        <v>7908</v>
      </c>
      <c r="JG174" s="91">
        <f t="shared" si="4681"/>
        <v>0</v>
      </c>
      <c r="JH174" s="71">
        <f t="shared" si="4681"/>
        <v>0</v>
      </c>
      <c r="JI174" s="71">
        <f t="shared" si="4681"/>
        <v>0</v>
      </c>
      <c r="JJ174" s="71">
        <f t="shared" ref="JJ174" si="4683">JJ175+JJ176+JJ177+JJ178+JJ179+JJ180</f>
        <v>0</v>
      </c>
      <c r="JK174" s="91">
        <f t="shared" si="4681"/>
        <v>0</v>
      </c>
      <c r="JL174" s="71">
        <f t="shared" si="4681"/>
        <v>0</v>
      </c>
      <c r="JM174" s="71">
        <f t="shared" si="4681"/>
        <v>0</v>
      </c>
      <c r="JN174" s="71">
        <f t="shared" ref="JN174" si="4684">JN175+JN176+JN177+JN178+JN179+JN180</f>
        <v>0</v>
      </c>
      <c r="JO174" s="91">
        <f t="shared" si="4681"/>
        <v>0</v>
      </c>
      <c r="JP174" s="71">
        <f t="shared" si="4681"/>
        <v>0</v>
      </c>
      <c r="JQ174" s="71">
        <f t="shared" si="4681"/>
        <v>0</v>
      </c>
      <c r="JR174" s="71">
        <f t="shared" ref="JR174" si="4685">JR175+JR176+JR177+JR178+JR179+JR180</f>
        <v>0</v>
      </c>
      <c r="JS174" s="91">
        <f t="shared" si="4681"/>
        <v>0</v>
      </c>
      <c r="JT174" s="71">
        <f t="shared" si="4681"/>
        <v>0</v>
      </c>
      <c r="JU174" s="71">
        <f t="shared" si="4681"/>
        <v>0</v>
      </c>
      <c r="JV174" s="71">
        <f t="shared" ref="JV174" si="4686">JV175+JV176+JV177+JV178+JV179+JV180</f>
        <v>0</v>
      </c>
      <c r="JW174" s="71">
        <f t="shared" si="4681"/>
        <v>0</v>
      </c>
      <c r="JX174" s="71">
        <f t="shared" si="4681"/>
        <v>0</v>
      </c>
      <c r="JY174" s="71">
        <f t="shared" si="4681"/>
        <v>0</v>
      </c>
      <c r="JZ174" s="71">
        <f t="shared" ref="JZ174" si="4687">JZ175+JZ176+JZ177+JZ178+JZ179+JZ180</f>
        <v>0</v>
      </c>
      <c r="KA174" s="91">
        <f t="shared" ref="KA174:KW174" si="4688">KA175+KA176+KA177+KA178+KA179+KA180</f>
        <v>0</v>
      </c>
      <c r="KB174" s="71">
        <f t="shared" si="4688"/>
        <v>0</v>
      </c>
      <c r="KC174" s="71">
        <f t="shared" si="4688"/>
        <v>0</v>
      </c>
      <c r="KD174" s="190">
        <f t="shared" ref="KD174" si="4689">KD175+KD176+KD177+KD178+KD179+KD180</f>
        <v>0</v>
      </c>
      <c r="KE174" s="91">
        <f t="shared" si="4688"/>
        <v>5400</v>
      </c>
      <c r="KF174" s="71">
        <f t="shared" si="4688"/>
        <v>0</v>
      </c>
      <c r="KG174" s="71">
        <f t="shared" si="4688"/>
        <v>0</v>
      </c>
      <c r="KH174" s="190">
        <f t="shared" ref="KH174" si="4690">KH175+KH176+KH177+KH178+KH179+KH180</f>
        <v>0</v>
      </c>
      <c r="KI174" s="91">
        <f t="shared" si="4688"/>
        <v>0</v>
      </c>
      <c r="KJ174" s="71">
        <f t="shared" si="4688"/>
        <v>0</v>
      </c>
      <c r="KK174" s="71">
        <f t="shared" si="4688"/>
        <v>0</v>
      </c>
      <c r="KL174" s="190">
        <f t="shared" ref="KL174" si="4691">KL175+KL176+KL177+KL178+KL179+KL180</f>
        <v>0</v>
      </c>
      <c r="KM174" s="91">
        <f t="shared" si="4688"/>
        <v>0</v>
      </c>
      <c r="KN174" s="71">
        <f t="shared" si="4688"/>
        <v>0</v>
      </c>
      <c r="KO174" s="71">
        <f t="shared" si="4688"/>
        <v>0</v>
      </c>
      <c r="KP174" s="190">
        <f t="shared" ref="KP174" si="4692">KP175+KP176+KP177+KP178+KP179+KP180</f>
        <v>0</v>
      </c>
      <c r="KQ174" s="91">
        <f t="shared" si="4688"/>
        <v>0</v>
      </c>
      <c r="KR174" s="71">
        <f t="shared" si="4688"/>
        <v>0</v>
      </c>
      <c r="KS174" s="71">
        <f t="shared" si="4688"/>
        <v>0</v>
      </c>
      <c r="KT174" s="190">
        <f t="shared" ref="KT174" si="4693">KT175+KT176+KT177+KT178+KT179+KT180</f>
        <v>0</v>
      </c>
      <c r="KU174" s="91">
        <f t="shared" si="4688"/>
        <v>0</v>
      </c>
      <c r="KV174" s="71">
        <f t="shared" si="4688"/>
        <v>0</v>
      </c>
      <c r="KW174" s="71">
        <f t="shared" si="4688"/>
        <v>0</v>
      </c>
      <c r="KX174" s="190">
        <f t="shared" ref="KX174" si="4694">KX175+KX176+KX177+KX178+KX179+KX180</f>
        <v>0</v>
      </c>
      <c r="KY174" s="91">
        <f t="shared" ref="KY174:LE174" si="4695">KY175+KY176+KY177+KY178+KY179+KY180</f>
        <v>0</v>
      </c>
      <c r="KZ174" s="71">
        <f t="shared" si="4695"/>
        <v>0</v>
      </c>
      <c r="LA174" s="71">
        <f t="shared" si="4695"/>
        <v>0</v>
      </c>
      <c r="LB174" s="190">
        <f t="shared" ref="LB174" si="4696">LB175+LB176+LB177+LB178+LB179+LB180</f>
        <v>0</v>
      </c>
      <c r="LC174" s="91">
        <f t="shared" si="4695"/>
        <v>0</v>
      </c>
      <c r="LD174" s="71">
        <f t="shared" si="4695"/>
        <v>0</v>
      </c>
      <c r="LE174" s="71">
        <f t="shared" si="4695"/>
        <v>0</v>
      </c>
      <c r="LF174" s="190">
        <f t="shared" ref="LF174" si="4697">LF175+LF176+LF177+LF178+LF179+LF180</f>
        <v>0</v>
      </c>
      <c r="LG174" s="91">
        <f t="shared" ref="LG174:NI174" si="4698">LG175+LG176+LG177+LG178+LG179+LG180</f>
        <v>0</v>
      </c>
      <c r="LH174" s="71">
        <f t="shared" si="4698"/>
        <v>0</v>
      </c>
      <c r="LI174" s="71">
        <f t="shared" si="4698"/>
        <v>0</v>
      </c>
      <c r="LJ174" s="190">
        <f t="shared" ref="LJ174" si="4699">LJ175+LJ176+LJ177+LJ178+LJ179+LJ180</f>
        <v>0</v>
      </c>
      <c r="LK174" s="91">
        <f t="shared" si="4698"/>
        <v>0</v>
      </c>
      <c r="LL174" s="71">
        <f t="shared" si="4698"/>
        <v>0</v>
      </c>
      <c r="LM174" s="71">
        <f t="shared" si="4698"/>
        <v>0</v>
      </c>
      <c r="LN174" s="190">
        <f t="shared" ref="LN174" si="4700">LN175+LN176+LN177+LN178+LN179+LN180</f>
        <v>0</v>
      </c>
      <c r="LO174" s="91">
        <f t="shared" si="4698"/>
        <v>0</v>
      </c>
      <c r="LP174" s="71">
        <f t="shared" si="4698"/>
        <v>0</v>
      </c>
      <c r="LQ174" s="71">
        <f t="shared" si="4698"/>
        <v>0</v>
      </c>
      <c r="LR174" s="190">
        <f t="shared" ref="LR174" si="4701">LR175+LR176+LR177+LR178+LR179+LR180</f>
        <v>0</v>
      </c>
      <c r="LS174" s="91">
        <f t="shared" si="4698"/>
        <v>0</v>
      </c>
      <c r="LT174" s="71">
        <f t="shared" si="4698"/>
        <v>0</v>
      </c>
      <c r="LU174" s="71">
        <f t="shared" si="4698"/>
        <v>0</v>
      </c>
      <c r="LV174" s="190">
        <f t="shared" ref="LV174" si="4702">LV175+LV176+LV177+LV178+LV179+LV180</f>
        <v>0</v>
      </c>
      <c r="LW174" s="91">
        <f t="shared" si="4698"/>
        <v>0</v>
      </c>
      <c r="LX174" s="71">
        <f t="shared" si="4698"/>
        <v>0</v>
      </c>
      <c r="LY174" s="71">
        <f t="shared" si="4698"/>
        <v>7212</v>
      </c>
      <c r="LZ174" s="190">
        <f t="shared" ref="LZ174" si="4703">LZ175+LZ176+LZ177+LZ178+LZ179+LZ180</f>
        <v>0</v>
      </c>
      <c r="MA174" s="91">
        <f t="shared" si="4698"/>
        <v>0</v>
      </c>
      <c r="MB174" s="71">
        <f t="shared" si="4698"/>
        <v>0</v>
      </c>
      <c r="MC174" s="71">
        <f t="shared" si="4698"/>
        <v>0</v>
      </c>
      <c r="MD174" s="190">
        <f t="shared" ref="MD174" si="4704">MD175+MD176+MD177+MD178+MD179+MD180</f>
        <v>0</v>
      </c>
      <c r="ME174" s="91">
        <f t="shared" si="4698"/>
        <v>0</v>
      </c>
      <c r="MF174" s="71">
        <f t="shared" si="4698"/>
        <v>0</v>
      </c>
      <c r="MG174" s="71">
        <f t="shared" si="4698"/>
        <v>0</v>
      </c>
      <c r="MH174" s="190">
        <f t="shared" ref="MH174" si="4705">MH175+MH176+MH177+MH178+MH179+MH180</f>
        <v>0</v>
      </c>
      <c r="MI174" s="91">
        <f t="shared" si="4698"/>
        <v>0</v>
      </c>
      <c r="MJ174" s="71">
        <f t="shared" si="4698"/>
        <v>0</v>
      </c>
      <c r="MK174" s="71">
        <f t="shared" si="4698"/>
        <v>0</v>
      </c>
      <c r="ML174" s="190">
        <f t="shared" ref="ML174" si="4706">ML175+ML176+ML177+ML178+ML179+ML180</f>
        <v>0</v>
      </c>
      <c r="MM174" s="91">
        <f t="shared" si="4698"/>
        <v>0</v>
      </c>
      <c r="MN174" s="71">
        <f t="shared" si="4698"/>
        <v>0</v>
      </c>
      <c r="MO174" s="71">
        <f t="shared" si="4698"/>
        <v>0</v>
      </c>
      <c r="MP174" s="190">
        <f t="shared" ref="MP174" si="4707">MP175+MP176+MP177+MP178+MP179+MP180</f>
        <v>0</v>
      </c>
      <c r="MQ174" s="91">
        <f t="shared" si="4698"/>
        <v>0</v>
      </c>
      <c r="MR174" s="71">
        <f t="shared" si="4698"/>
        <v>0</v>
      </c>
      <c r="MS174" s="71">
        <f t="shared" si="4698"/>
        <v>0</v>
      </c>
      <c r="MT174" s="190">
        <f t="shared" ref="MT174" si="4708">MT175+MT176+MT177+MT178+MT179+MT180</f>
        <v>0</v>
      </c>
      <c r="MU174" s="91">
        <f t="shared" si="4698"/>
        <v>0</v>
      </c>
      <c r="MV174" s="71">
        <f t="shared" si="4698"/>
        <v>0</v>
      </c>
      <c r="MW174" s="71">
        <f t="shared" si="4698"/>
        <v>0</v>
      </c>
      <c r="MX174" s="190">
        <f t="shared" ref="MX174" si="4709">MX175+MX176+MX177+MX178+MX179+MX180</f>
        <v>0</v>
      </c>
      <c r="MY174" s="91">
        <f t="shared" si="4698"/>
        <v>36002</v>
      </c>
      <c r="MZ174" s="71">
        <f t="shared" si="4698"/>
        <v>38153</v>
      </c>
      <c r="NA174" s="71">
        <f t="shared" si="4698"/>
        <v>0</v>
      </c>
      <c r="NB174" s="190">
        <f t="shared" ref="NB174" si="4710">NB175+NB176+NB177+NB178+NB179+NB180</f>
        <v>0</v>
      </c>
      <c r="NC174" s="91">
        <f t="shared" si="4698"/>
        <v>174975</v>
      </c>
      <c r="ND174" s="71">
        <f t="shared" si="4698"/>
        <v>34975</v>
      </c>
      <c r="NE174" s="71">
        <f t="shared" si="4698"/>
        <v>2524.4</v>
      </c>
      <c r="NF174" s="190">
        <f t="shared" ref="NF174" si="4711">NF175+NF176+NF177+NF178+NF179+NF180</f>
        <v>2524.4</v>
      </c>
      <c r="NG174" s="91">
        <f t="shared" si="4698"/>
        <v>0</v>
      </c>
      <c r="NH174" s="71">
        <f t="shared" si="4698"/>
        <v>0</v>
      </c>
      <c r="NI174" s="71">
        <f t="shared" si="4698"/>
        <v>0</v>
      </c>
      <c r="NJ174" s="190">
        <f t="shared" ref="NJ174" si="4712">NJ175+NJ176+NJ177+NJ178+NJ179+NJ180</f>
        <v>0</v>
      </c>
      <c r="NK174" s="91">
        <f t="shared" ref="NK174:PP174" si="4713">NK175+NK176+NK177+NK178+NK179+NK180</f>
        <v>0</v>
      </c>
      <c r="NL174" s="71">
        <f t="shared" si="4713"/>
        <v>0</v>
      </c>
      <c r="NM174" s="71">
        <f t="shared" si="4713"/>
        <v>0</v>
      </c>
      <c r="NN174" s="190">
        <f t="shared" ref="NN174" si="4714">NN175+NN176+NN177+NN178+NN179+NN180</f>
        <v>0</v>
      </c>
      <c r="NO174" s="91">
        <f t="shared" ref="NO174:NU174" si="4715">NO175+NO176+NO177+NO178+NO179+NO180</f>
        <v>0</v>
      </c>
      <c r="NP174" s="71">
        <f t="shared" si="4715"/>
        <v>10000</v>
      </c>
      <c r="NQ174" s="71">
        <f t="shared" si="4715"/>
        <v>9996</v>
      </c>
      <c r="NR174" s="190">
        <f t="shared" ref="NR174" si="4716">NR175+NR176+NR177+NR178+NR179+NR180</f>
        <v>9996</v>
      </c>
      <c r="NS174" s="91">
        <f t="shared" si="4715"/>
        <v>0</v>
      </c>
      <c r="NT174" s="71">
        <f t="shared" si="4715"/>
        <v>20288</v>
      </c>
      <c r="NU174" s="71">
        <f t="shared" si="4715"/>
        <v>18564</v>
      </c>
      <c r="NV174" s="190">
        <f t="shared" ref="NV174" si="4717">NV175+NV176+NV177+NV178+NV179+NV180</f>
        <v>18564</v>
      </c>
      <c r="NW174" s="91">
        <f t="shared" si="4713"/>
        <v>0</v>
      </c>
      <c r="NX174" s="71">
        <f t="shared" si="4713"/>
        <v>0</v>
      </c>
      <c r="NY174" s="71">
        <f t="shared" si="4713"/>
        <v>0</v>
      </c>
      <c r="NZ174" s="190">
        <f t="shared" ref="NZ174" si="4718">NZ175+NZ176+NZ177+NZ178+NZ179+NZ180</f>
        <v>0</v>
      </c>
      <c r="OA174" s="91">
        <f t="shared" ref="OA174:PM174" si="4719">OA175+OA176+OA177+OA178+OA179+OA180</f>
        <v>0</v>
      </c>
      <c r="OB174" s="71">
        <f t="shared" si="4719"/>
        <v>0</v>
      </c>
      <c r="OC174" s="71">
        <f t="shared" si="4719"/>
        <v>0</v>
      </c>
      <c r="OD174" s="71">
        <f t="shared" ref="OD174" si="4720">OD175+OD176+OD177+OD178+OD179+OD180</f>
        <v>0</v>
      </c>
      <c r="OE174" s="91">
        <f t="shared" si="4719"/>
        <v>0</v>
      </c>
      <c r="OF174" s="71">
        <f t="shared" si="4719"/>
        <v>0</v>
      </c>
      <c r="OG174" s="71">
        <f t="shared" si="4719"/>
        <v>0</v>
      </c>
      <c r="OH174" s="71">
        <f t="shared" ref="OH174" si="4721">OH175+OH176+OH177+OH178+OH179+OH180</f>
        <v>0</v>
      </c>
      <c r="OI174" s="91">
        <f t="shared" si="4719"/>
        <v>0</v>
      </c>
      <c r="OJ174" s="71">
        <f t="shared" si="4719"/>
        <v>0</v>
      </c>
      <c r="OK174" s="71">
        <f t="shared" si="4719"/>
        <v>0</v>
      </c>
      <c r="OL174" s="71">
        <f t="shared" ref="OL174" si="4722">OL175+OL176+OL177+OL178+OL179+OL180</f>
        <v>0</v>
      </c>
      <c r="OM174" s="91">
        <f t="shared" si="4719"/>
        <v>0</v>
      </c>
      <c r="ON174" s="71">
        <f t="shared" si="4719"/>
        <v>0</v>
      </c>
      <c r="OO174" s="71">
        <f t="shared" si="4719"/>
        <v>0</v>
      </c>
      <c r="OP174" s="71">
        <f t="shared" ref="OP174" si="4723">OP175+OP176+OP177+OP178+OP179+OP180</f>
        <v>0</v>
      </c>
      <c r="OQ174" s="201">
        <f t="shared" si="4719"/>
        <v>0</v>
      </c>
      <c r="OR174" s="71">
        <f t="shared" si="4719"/>
        <v>0</v>
      </c>
      <c r="OS174" s="71">
        <f t="shared" si="4719"/>
        <v>0</v>
      </c>
      <c r="OT174" s="71">
        <f t="shared" ref="OT174" si="4724">OT175+OT176+OT177+OT178+OT179+OT180</f>
        <v>0</v>
      </c>
      <c r="OU174" s="91">
        <f t="shared" si="4719"/>
        <v>0</v>
      </c>
      <c r="OV174" s="71">
        <f t="shared" si="4719"/>
        <v>0</v>
      </c>
      <c r="OW174" s="71">
        <f t="shared" si="4719"/>
        <v>0</v>
      </c>
      <c r="OX174" s="71">
        <f t="shared" ref="OX174" si="4725">OX175+OX176+OX177+OX178+OX179+OX180</f>
        <v>0</v>
      </c>
      <c r="OY174" s="201">
        <f t="shared" si="4719"/>
        <v>0</v>
      </c>
      <c r="OZ174" s="71">
        <f t="shared" si="4719"/>
        <v>0</v>
      </c>
      <c r="PA174" s="71">
        <f t="shared" si="4719"/>
        <v>0</v>
      </c>
      <c r="PB174" s="71">
        <f t="shared" ref="PB174" si="4726">PB175+PB176+PB177+PB178+PB179+PB180</f>
        <v>0</v>
      </c>
      <c r="PC174" s="91">
        <f t="shared" si="4719"/>
        <v>0</v>
      </c>
      <c r="PD174" s="71">
        <f t="shared" si="4719"/>
        <v>0</v>
      </c>
      <c r="PE174" s="71">
        <f t="shared" si="4719"/>
        <v>0</v>
      </c>
      <c r="PF174" s="71">
        <f t="shared" ref="PF174" si="4727">PF175+PF176+PF177+PF178+PF179+PF180</f>
        <v>0</v>
      </c>
      <c r="PG174" s="201">
        <f t="shared" si="4719"/>
        <v>0</v>
      </c>
      <c r="PH174" s="71">
        <f t="shared" si="4719"/>
        <v>0</v>
      </c>
      <c r="PI174" s="71">
        <f t="shared" si="4719"/>
        <v>0</v>
      </c>
      <c r="PJ174" s="71">
        <f t="shared" ref="PJ174" si="4728">PJ175+PJ176+PJ177+PJ178+PJ179+PJ180</f>
        <v>0</v>
      </c>
      <c r="PK174" s="91">
        <f t="shared" si="4719"/>
        <v>0</v>
      </c>
      <c r="PL174" s="71">
        <f t="shared" si="4719"/>
        <v>0</v>
      </c>
      <c r="PM174" s="71">
        <f t="shared" si="4719"/>
        <v>0</v>
      </c>
      <c r="PN174" s="71">
        <f t="shared" ref="PN174" si="4729">PN175+PN176+PN177+PN178+PN179+PN180</f>
        <v>0</v>
      </c>
      <c r="PO174" s="201">
        <f t="shared" si="4713"/>
        <v>0</v>
      </c>
      <c r="PP174" s="71">
        <f t="shared" si="4713"/>
        <v>0</v>
      </c>
      <c r="PQ174" s="71">
        <f t="shared" ref="PQ174:PY174" si="4730">PQ175+PQ176+PQ177+PQ178+PQ179+PQ180</f>
        <v>0</v>
      </c>
      <c r="PR174" s="71">
        <f t="shared" ref="PR174" si="4731">PR175+PR176+PR177+PR178+PR179+PR180</f>
        <v>0</v>
      </c>
      <c r="PS174" s="91">
        <f>PS175+PS176+PS177+PS178+PS179+PS180</f>
        <v>0</v>
      </c>
      <c r="PT174" s="71">
        <f>PT175+PT176+PT177+PT178+PT179+PT180</f>
        <v>0</v>
      </c>
      <c r="PU174" s="71">
        <f>PU175+PU176+PU177+PU178+PU179+PU180</f>
        <v>0</v>
      </c>
      <c r="PV174" s="71">
        <f>PV175+PV176+PV177+PV178+PV179+PV180</f>
        <v>0</v>
      </c>
      <c r="PW174" s="201">
        <f t="shared" si="4730"/>
        <v>0</v>
      </c>
      <c r="PX174" s="71">
        <f t="shared" si="4730"/>
        <v>0</v>
      </c>
      <c r="PY174" s="71">
        <f t="shared" si="4730"/>
        <v>0</v>
      </c>
      <c r="PZ174" s="71">
        <f t="shared" ref="PZ174" si="4732">PZ175+PZ176+PZ177+PZ178+PZ179+PZ180</f>
        <v>0</v>
      </c>
      <c r="QA174" s="91">
        <f t="shared" ref="QA174:RP174" si="4733">QA175+QA176+QA177+QA178+QA179+QA180</f>
        <v>0</v>
      </c>
      <c r="QB174" s="71">
        <f t="shared" si="4733"/>
        <v>0</v>
      </c>
      <c r="QC174" s="71">
        <f t="shared" si="4733"/>
        <v>0</v>
      </c>
      <c r="QD174" s="71">
        <f t="shared" ref="QD174" si="4734">QD175+QD176+QD177+QD178+QD179+QD180</f>
        <v>0</v>
      </c>
      <c r="QE174" s="201">
        <f t="shared" si="4733"/>
        <v>0</v>
      </c>
      <c r="QF174" s="71">
        <f t="shared" si="4733"/>
        <v>0</v>
      </c>
      <c r="QG174" s="71">
        <f t="shared" si="4733"/>
        <v>0</v>
      </c>
      <c r="QH174" s="71">
        <f t="shared" ref="QH174" si="4735">QH175+QH176+QH177+QH178+QH179+QH180</f>
        <v>0</v>
      </c>
      <c r="QI174" s="91">
        <f t="shared" si="4733"/>
        <v>0</v>
      </c>
      <c r="QJ174" s="71">
        <f t="shared" si="4733"/>
        <v>0</v>
      </c>
      <c r="QK174" s="71">
        <f t="shared" si="4733"/>
        <v>0</v>
      </c>
      <c r="QL174" s="71">
        <f t="shared" ref="QL174" si="4736">QL175+QL176+QL177+QL178+QL179+QL180</f>
        <v>0</v>
      </c>
      <c r="QM174" s="201">
        <f t="shared" si="4733"/>
        <v>0</v>
      </c>
      <c r="QN174" s="71">
        <f t="shared" si="4733"/>
        <v>0</v>
      </c>
      <c r="QO174" s="71">
        <f t="shared" si="4733"/>
        <v>0</v>
      </c>
      <c r="QP174" s="71">
        <f t="shared" ref="QP174" si="4737">QP175+QP176+QP177+QP178+QP179+QP180</f>
        <v>0</v>
      </c>
      <c r="QQ174" s="201">
        <f t="shared" si="4733"/>
        <v>0</v>
      </c>
      <c r="QR174" s="71">
        <f t="shared" si="4733"/>
        <v>0</v>
      </c>
      <c r="QS174" s="71">
        <f t="shared" si="4733"/>
        <v>0</v>
      </c>
      <c r="QT174" s="71">
        <f t="shared" ref="QT174" si="4738">QT175+QT176+QT177+QT178+QT179+QT180</f>
        <v>0</v>
      </c>
      <c r="QU174" s="201">
        <f t="shared" si="4733"/>
        <v>0</v>
      </c>
      <c r="QV174" s="71">
        <f t="shared" si="4733"/>
        <v>0</v>
      </c>
      <c r="QW174" s="71">
        <f t="shared" si="4733"/>
        <v>0</v>
      </c>
      <c r="QX174" s="71">
        <f t="shared" ref="QX174" si="4739">QX175+QX176+QX177+QX178+QX179+QX180</f>
        <v>0</v>
      </c>
      <c r="QY174" s="201">
        <f t="shared" si="4733"/>
        <v>0</v>
      </c>
      <c r="QZ174" s="71">
        <f t="shared" si="4733"/>
        <v>0</v>
      </c>
      <c r="RA174" s="71">
        <f t="shared" si="4733"/>
        <v>0</v>
      </c>
      <c r="RB174" s="71">
        <f t="shared" ref="RB174" si="4740">RB175+RB176+RB177+RB178+RB179+RB180</f>
        <v>0</v>
      </c>
      <c r="RC174" s="91">
        <f t="shared" si="4733"/>
        <v>0</v>
      </c>
      <c r="RD174" s="71">
        <f t="shared" si="4733"/>
        <v>44700</v>
      </c>
      <c r="RE174" s="71">
        <f t="shared" si="4733"/>
        <v>26752</v>
      </c>
      <c r="RF174" s="71">
        <f t="shared" ref="RF174" si="4741">RF175+RF176+RF177+RF178+RF179+RF180</f>
        <v>26752</v>
      </c>
      <c r="RG174" s="201">
        <f t="shared" si="4733"/>
        <v>0</v>
      </c>
      <c r="RH174" s="71">
        <f t="shared" si="4733"/>
        <v>0</v>
      </c>
      <c r="RI174" s="71">
        <f t="shared" si="4733"/>
        <v>0</v>
      </c>
      <c r="RJ174" s="71">
        <f t="shared" ref="RJ174" si="4742">RJ175+RJ176+RJ177+RJ178+RJ179+RJ180</f>
        <v>0</v>
      </c>
      <c r="RK174" s="91">
        <f t="shared" si="4733"/>
        <v>0</v>
      </c>
      <c r="RL174" s="71">
        <f t="shared" si="4733"/>
        <v>0</v>
      </c>
      <c r="RM174" s="71">
        <f t="shared" si="4733"/>
        <v>0</v>
      </c>
      <c r="RN174" s="71">
        <f t="shared" ref="RN174" si="4743">RN175+RN176+RN177+RN178+RN179+RN180</f>
        <v>0</v>
      </c>
      <c r="RO174" s="362">
        <f t="shared" si="4733"/>
        <v>0</v>
      </c>
      <c r="RP174" s="301">
        <f t="shared" si="4733"/>
        <v>0</v>
      </c>
      <c r="RQ174" s="301">
        <f t="shared" ref="RQ174:TG174" si="4744">RQ175+RQ176+RQ177+RQ178+RQ179+RQ180</f>
        <v>0</v>
      </c>
      <c r="RR174" s="301">
        <f t="shared" ref="RR174" si="4745">RR175+RR176+RR177+RR178+RR179+RR180</f>
        <v>0</v>
      </c>
      <c r="RS174" s="362">
        <f t="shared" si="4744"/>
        <v>0</v>
      </c>
      <c r="RT174" s="301">
        <f t="shared" si="4744"/>
        <v>0</v>
      </c>
      <c r="RU174" s="301">
        <f t="shared" si="4744"/>
        <v>0</v>
      </c>
      <c r="RV174" s="301">
        <f t="shared" ref="RV174" si="4746">RV175+RV176+RV177+RV178+RV179+RV180</f>
        <v>0</v>
      </c>
      <c r="RW174" s="71">
        <f t="shared" si="4744"/>
        <v>0</v>
      </c>
      <c r="RX174" s="71">
        <f t="shared" si="4744"/>
        <v>0</v>
      </c>
      <c r="RY174" s="71">
        <f t="shared" si="4744"/>
        <v>0</v>
      </c>
      <c r="RZ174" s="71">
        <f t="shared" ref="RZ174" si="4747">RZ175+RZ176+RZ177+RZ178+RZ179+RZ180</f>
        <v>0</v>
      </c>
      <c r="SA174" s="91">
        <f t="shared" si="4744"/>
        <v>0</v>
      </c>
      <c r="SB174" s="71">
        <f t="shared" si="4744"/>
        <v>0</v>
      </c>
      <c r="SC174" s="71">
        <f t="shared" si="4744"/>
        <v>0</v>
      </c>
      <c r="SD174" s="71">
        <f t="shared" ref="SD174" si="4748">SD175+SD176+SD177+SD178+SD179+SD180</f>
        <v>0</v>
      </c>
      <c r="SE174" s="201">
        <f t="shared" si="4744"/>
        <v>0</v>
      </c>
      <c r="SF174" s="71">
        <f t="shared" si="4744"/>
        <v>0</v>
      </c>
      <c r="SG174" s="71">
        <f t="shared" si="4744"/>
        <v>0</v>
      </c>
      <c r="SH174" s="71">
        <f t="shared" ref="SH174" si="4749">SH175+SH176+SH177+SH178+SH179+SH180</f>
        <v>0</v>
      </c>
      <c r="SI174" s="201">
        <f t="shared" si="4744"/>
        <v>0</v>
      </c>
      <c r="SJ174" s="71">
        <f t="shared" si="4744"/>
        <v>0</v>
      </c>
      <c r="SK174" s="71">
        <f t="shared" si="4744"/>
        <v>0</v>
      </c>
      <c r="SL174" s="71">
        <f t="shared" ref="SL174" si="4750">SL175+SL176+SL177+SL178+SL179+SL180</f>
        <v>0</v>
      </c>
      <c r="SM174" s="201">
        <f t="shared" si="4744"/>
        <v>0</v>
      </c>
      <c r="SN174" s="71">
        <f t="shared" si="4744"/>
        <v>0</v>
      </c>
      <c r="SO174" s="71">
        <f t="shared" si="4744"/>
        <v>0</v>
      </c>
      <c r="SP174" s="71">
        <f t="shared" ref="SP174" si="4751">SP175+SP176+SP177+SP178+SP179+SP180</f>
        <v>0</v>
      </c>
      <c r="SQ174" s="201">
        <f t="shared" si="4744"/>
        <v>0</v>
      </c>
      <c r="SR174" s="71">
        <f t="shared" si="4744"/>
        <v>0</v>
      </c>
      <c r="SS174" s="71">
        <f t="shared" si="4744"/>
        <v>0</v>
      </c>
      <c r="ST174" s="71">
        <f t="shared" ref="ST174" si="4752">ST175+ST176+ST177+ST178+ST179+ST180</f>
        <v>0</v>
      </c>
      <c r="SU174" s="201">
        <f t="shared" si="4744"/>
        <v>0</v>
      </c>
      <c r="SV174" s="71">
        <f t="shared" si="4744"/>
        <v>0</v>
      </c>
      <c r="SW174" s="71">
        <f t="shared" si="4744"/>
        <v>0</v>
      </c>
      <c r="SX174" s="71">
        <f t="shared" ref="SX174" si="4753">SX175+SX176+SX177+SX178+SX179+SX180</f>
        <v>0</v>
      </c>
      <c r="SY174" s="201">
        <f t="shared" si="4744"/>
        <v>0</v>
      </c>
      <c r="SZ174" s="71">
        <f t="shared" si="4744"/>
        <v>0</v>
      </c>
      <c r="TA174" s="71">
        <f t="shared" si="4744"/>
        <v>0</v>
      </c>
      <c r="TB174" s="201">
        <f t="shared" ref="TB174" si="4754">TB175+TB176+TB177+TB178+TB179+TB180</f>
        <v>0</v>
      </c>
      <c r="TC174" s="201">
        <f t="shared" si="4744"/>
        <v>0</v>
      </c>
      <c r="TD174" s="71">
        <f t="shared" si="4744"/>
        <v>0</v>
      </c>
      <c r="TE174" s="71">
        <f t="shared" si="4744"/>
        <v>0</v>
      </c>
      <c r="TF174" s="71">
        <f t="shared" ref="TF174" si="4755">TF175+TF176+TF177+TF178+TF179+TF180</f>
        <v>0</v>
      </c>
      <c r="TG174" s="201">
        <f t="shared" si="4744"/>
        <v>0</v>
      </c>
      <c r="TH174" s="71">
        <f t="shared" ref="TH174:TI174" si="4756">TH175+TH176+TH177+TH178+TH179+TH180</f>
        <v>0</v>
      </c>
      <c r="TI174" s="71">
        <f t="shared" si="4756"/>
        <v>0</v>
      </c>
      <c r="TJ174" s="92">
        <f t="shared" ref="TJ174:TM174" si="4757">TJ175+TJ176+TJ177+TJ178+TJ179+TJ180</f>
        <v>0</v>
      </c>
      <c r="TK174" s="201">
        <f t="shared" si="4757"/>
        <v>0</v>
      </c>
      <c r="TL174" s="71">
        <f t="shared" si="4757"/>
        <v>0</v>
      </c>
      <c r="TM174" s="71">
        <f t="shared" si="4757"/>
        <v>0</v>
      </c>
      <c r="TN174" s="92">
        <f t="shared" ref="TN174:TR174" si="4758">TN175+TN176+TN177+TN178+TN179+TN180</f>
        <v>0</v>
      </c>
      <c r="TO174" s="201">
        <f t="shared" si="4758"/>
        <v>0</v>
      </c>
      <c r="TP174" s="71">
        <f t="shared" si="4758"/>
        <v>0</v>
      </c>
      <c r="TQ174" s="71">
        <f t="shared" si="4758"/>
        <v>0</v>
      </c>
      <c r="TR174" s="92">
        <f t="shared" si="4758"/>
        <v>0</v>
      </c>
      <c r="TS174" s="278"/>
      <c r="TT174" s="278"/>
      <c r="TU174" s="278"/>
      <c r="TV174" s="278"/>
      <c r="TW174" s="278"/>
      <c r="TX174" s="278"/>
      <c r="TY174" s="278"/>
    </row>
    <row r="175" spans="1:546" outlineLevel="1" x14ac:dyDescent="0.2">
      <c r="A175" s="113">
        <v>1550</v>
      </c>
      <c r="B175" s="102" t="s">
        <v>559</v>
      </c>
      <c r="C175" s="186">
        <f t="shared" ref="C175:C180" si="4759">G175+K175+O175+S175+W175+AA175+AE175+AI175+AM175+AQ175+AU175+AY175+BC175+BG175+BK175+BO175+BS175+BW175+CA175+CE175+CI175+CM175+CQ175+CU175+CY175+DC175+DG175+DK175+DO175+DS175+DW175+EA175+EE175+EI175+EM175+EQ175+EU175+EY175+FC175+FG175+FK175+FO175+FS175+FW175+GA175+GE175+GI175+GM175+GQ175+GU175+GY175+HC175+HG175+HK175+HO175+HS175+HW175+IA175+IE175+II175+IM175+IQ175+IU175+IY175+JC175+JG175+JK175+JO175+JS175+JW175+KA175+KE175+KI175+KM175+KQ175+KU175+KY175+LC175+LG175+LK175+LO175+LS175+LW175+MA175+ME175+MI175+MM175+MQ175+MU175+MY175+NC175+NG175+NK175+NO175+NS175+NW175+OA175+OE175+OI175+OM175+OQ175+OU175+OY175+PC175+PG175+PK175+PO175+PS175+PW175+QA175+QE175+QI175+QM175+QQ175+QU175+QY175+RC175+RG175+RK175+RO175+RS175+RW175+SA175+SE175+SI175+SM175+SQ175+SU175+SY175+TC175+TG175+TK175+TO175</f>
        <v>5000</v>
      </c>
      <c r="D175" s="186">
        <f t="shared" ref="D175:D180" si="4760">H175+L175+P175+T175+X175+AB175+AF175+AJ175+AN175+AR175+AV175+AZ175+BD175+BH175+BL175+BP175+BT175+BX175+CB175+CF175+CJ175+CN175+CR175+CV175+CZ175+DD175+DH175+DL175+DP175+DT175+DX175+EB175+EF175+EJ175+EN175+ER175+EV175+EZ175+FD175+FH175+FL175+FP175+FT175+FX175+GB175+GF175+GJ175+GN175+GR175+GV175+GZ175+HD175+HH175+HL175+HP175+HT175+HX175+IB175+IF175+IJ175+IN175+IR175+IV175+IZ175+JD175+JH175+JL175+JP175+JT175+JX175+KB175+KF175+KJ175+KN175+KR175+KV175+KZ175+LD175+LH175+LL175+LP175+LT175+LX175+MB175+MF175+MJ175+MN175+MR175+MV175+MZ175+ND175+NH175+NL175+NP175+NT175+NX175+OB175+OF175+OJ175+ON175+OR175+OV175+OZ175+PD175+PH175+PL175+PP175+PT175+PX175+QB175+QF175+QJ175+QN175+QR175+QV175+QZ175+RD175+RH175+RL175+RP175+RT175+RX175+SB175+SF175+SJ175+SN175+SR175+SV175+SZ175+TD175+TH175+TL175+TP175</f>
        <v>0</v>
      </c>
      <c r="E175" s="186">
        <f t="shared" ref="E175:E180" si="4761">I175+M175+Q175+U175+Y175+AC175+AG175+AK175+AO175+AS175+AW175+BA175+BE175+BI175+BM175+BQ175+BU175+BY175+CC175+CG175+CK175+CO175+CS175+CW175+DA175+DE175+DI175+DM175+DQ175+DU175+DY175+EC175+EG175+EK175+EO175+ES175+EW175+FA175+FE175+FI175+FM175+FQ175+FU175+FY175+GC175+GG175+GK175+GO175+GS175+GW175+HA175+HE175+HI175+HM175+HQ175+HU175+HY175+IC175+IG175+IK175+IO175+IS175+IW175+JA175+JE175+JI175+JM175+JQ175+JU175+JY175+KC175+KG175+KK175+KO175+KS175+KW175+LA175+LE175+LI175+LM175+LQ175+LU175+LY175+MC175+MG175+MK175+MO175+MS175+MW175+NA175+NE175+NI175+NM175+NQ175+NU175+NY175+OC175+OG175+OK175+OO175+OS175+OW175+PA175+PE175+PI175+PM175+PQ175+PU175+PY175+QC175+QG175+QK175+QO175+QS175+QW175+RA175+RE175+RI175+RM175+RQ175+RU175+RY175+SC175+SG175+SK175+SO175+SS175+SW175+TA175+TE175+TI175+TM175+TQ175</f>
        <v>0</v>
      </c>
      <c r="F175" s="186">
        <f t="shared" ref="F175:F180" si="4762">J175+N175+R175+V175+Z175+AD175+AH175+AL175+AP175+AT175+AX175+BB175+BF175+BJ175+BN175+BR175+BV175+BZ175+CD175+CH175+CL175+CP175+CT175+CX175+DB175+DF175+DJ175+DN175+DR175+DV175+DZ175+ED175+EH175+EL175+EP175+ET175+EX175+FB175+FF175+FJ175+FN175+FR175+FV175+FZ175+GD175+GH175+GL175+GP175+GT175+GX175+HB175+HF175+HJ175+HN175+HR175+HV175+HZ175+ID175+IH175+IL175+IP175+IT175+IX175+JB175+JF175+JJ175+JN175+JR175+JV175+JZ175+KD175+KH175+KL175+KP175+KT175+KX175+LB175+LF175+LJ175+LN175+LR175+LV175+LZ175+MD175+MH175+ML175+MP175+MT175+MX175+NB175+NF175+NJ175+NN175+NR175+NV175+NZ175+OD175+OH175+OL175+OP175+OT175+OX175+PB175+PF175+PJ175+PN175+PR175+PV175+PZ175+QD175+QH175+QL175+QP175+QT175+QX175+RB175+RF175+RJ175+RN175+RR175+RV175+RZ175+SD175+SH175+SL175+SP175+ST175+SX175+TB175+TF175+TJ175+TN175+TR175</f>
        <v>0</v>
      </c>
      <c r="G175" s="119"/>
      <c r="H175" s="75"/>
      <c r="I175" s="75"/>
      <c r="J175" s="75"/>
      <c r="K175" s="119"/>
      <c r="L175" s="75"/>
      <c r="M175" s="75"/>
      <c r="N175" s="75"/>
      <c r="O175" s="119"/>
      <c r="P175" s="75"/>
      <c r="Q175" s="75"/>
      <c r="R175" s="75"/>
      <c r="S175" s="119"/>
      <c r="T175" s="75"/>
      <c r="U175" s="75"/>
      <c r="V175" s="75"/>
      <c r="W175" s="119"/>
      <c r="X175" s="75"/>
      <c r="Y175" s="75"/>
      <c r="Z175" s="75"/>
      <c r="AA175" s="119"/>
      <c r="AB175" s="75"/>
      <c r="AC175" s="75"/>
      <c r="AD175" s="75"/>
      <c r="AE175" s="119"/>
      <c r="AF175" s="75"/>
      <c r="AG175" s="75"/>
      <c r="AH175" s="75"/>
      <c r="AI175" s="119"/>
      <c r="AJ175" s="75"/>
      <c r="AK175" s="75"/>
      <c r="AL175" s="75"/>
      <c r="AM175" s="119"/>
      <c r="AN175" s="75"/>
      <c r="AO175" s="75"/>
      <c r="AP175" s="75"/>
      <c r="AQ175" s="119"/>
      <c r="AR175" s="75"/>
      <c r="AS175" s="75"/>
      <c r="AT175" s="75"/>
      <c r="AU175" s="119"/>
      <c r="AV175" s="75"/>
      <c r="AW175" s="75"/>
      <c r="AX175" s="75"/>
      <c r="AY175" s="119"/>
      <c r="AZ175" s="75"/>
      <c r="BA175" s="75"/>
      <c r="BB175" s="75"/>
      <c r="BC175" s="119"/>
      <c r="BD175" s="75"/>
      <c r="BE175" s="75"/>
      <c r="BF175" s="75"/>
      <c r="BG175" s="119"/>
      <c r="BH175" s="75"/>
      <c r="BI175" s="75"/>
      <c r="BJ175" s="75"/>
      <c r="BK175" s="119"/>
      <c r="BL175" s="75"/>
      <c r="BM175" s="75"/>
      <c r="BN175" s="75"/>
      <c r="BO175" s="119"/>
      <c r="BP175" s="75"/>
      <c r="BQ175" s="75"/>
      <c r="BR175" s="75"/>
      <c r="BS175" s="119"/>
      <c r="BT175" s="75"/>
      <c r="BU175" s="75"/>
      <c r="BV175" s="75"/>
      <c r="BW175" s="119"/>
      <c r="BX175" s="75"/>
      <c r="BY175" s="75"/>
      <c r="BZ175" s="75"/>
      <c r="CA175" s="119"/>
      <c r="CB175" s="75"/>
      <c r="CC175" s="75"/>
      <c r="CD175" s="75"/>
      <c r="CE175" s="119"/>
      <c r="CF175" s="75"/>
      <c r="CG175" s="75"/>
      <c r="CH175" s="75"/>
      <c r="CI175" s="119"/>
      <c r="CJ175" s="75"/>
      <c r="CK175" s="75"/>
      <c r="CL175" s="75"/>
      <c r="CM175" s="88">
        <v>5000</v>
      </c>
      <c r="CN175" s="75"/>
      <c r="CO175" s="75"/>
      <c r="CP175" s="75"/>
      <c r="CQ175" s="119"/>
      <c r="CR175" s="75"/>
      <c r="CS175" s="75"/>
      <c r="CT175" s="75"/>
      <c r="CU175" s="119"/>
      <c r="CV175" s="75"/>
      <c r="CW175" s="75"/>
      <c r="CX175" s="75"/>
      <c r="CY175" s="119"/>
      <c r="CZ175" s="75"/>
      <c r="DA175" s="75"/>
      <c r="DB175" s="75"/>
      <c r="DC175" s="119"/>
      <c r="DD175" s="75"/>
      <c r="DE175" s="75"/>
      <c r="DF175" s="75"/>
      <c r="DG175" s="119"/>
      <c r="DH175" s="75"/>
      <c r="DI175" s="75"/>
      <c r="DJ175" s="75"/>
      <c r="DK175" s="119"/>
      <c r="DL175" s="75"/>
      <c r="DM175" s="75"/>
      <c r="DN175" s="75"/>
      <c r="DO175" s="119"/>
      <c r="DP175" s="75"/>
      <c r="DQ175" s="75"/>
      <c r="DR175" s="75"/>
      <c r="DS175" s="119"/>
      <c r="DT175" s="75"/>
      <c r="DU175" s="75"/>
      <c r="DV175" s="75"/>
      <c r="DW175" s="119"/>
      <c r="DX175" s="75"/>
      <c r="DY175" s="75"/>
      <c r="DZ175" s="75"/>
      <c r="EA175" s="119"/>
      <c r="EB175" s="75"/>
      <c r="EC175" s="75"/>
      <c r="ED175" s="75"/>
      <c r="EE175" s="119"/>
      <c r="EF175" s="75"/>
      <c r="EG175" s="75"/>
      <c r="EH175" s="75"/>
      <c r="EI175" s="119"/>
      <c r="EJ175" s="75"/>
      <c r="EK175" s="75"/>
      <c r="EL175" s="75"/>
      <c r="EM175" s="119"/>
      <c r="EN175" s="75"/>
      <c r="EO175" s="75"/>
      <c r="EP175" s="75"/>
      <c r="EQ175" s="119"/>
      <c r="ER175" s="75"/>
      <c r="ES175" s="75"/>
      <c r="ET175" s="75"/>
      <c r="EU175" s="119"/>
      <c r="EV175" s="75"/>
      <c r="EW175" s="75"/>
      <c r="EX175" s="75"/>
      <c r="EY175" s="119"/>
      <c r="EZ175" s="75"/>
      <c r="FA175" s="75"/>
      <c r="FB175" s="75"/>
      <c r="FC175" s="119"/>
      <c r="FD175" s="75"/>
      <c r="FE175" s="75"/>
      <c r="FF175" s="75"/>
      <c r="FG175" s="119"/>
      <c r="FH175" s="75"/>
      <c r="FI175" s="75"/>
      <c r="FJ175" s="75"/>
      <c r="FK175" s="119"/>
      <c r="FL175" s="75"/>
      <c r="FM175" s="75"/>
      <c r="FN175" s="75"/>
      <c r="FO175" s="119"/>
      <c r="FP175" s="75"/>
      <c r="FQ175" s="75"/>
      <c r="FR175" s="75"/>
      <c r="FS175" s="203"/>
      <c r="FT175" s="75"/>
      <c r="FU175" s="75"/>
      <c r="FV175" s="211"/>
      <c r="FW175" s="119"/>
      <c r="FX175" s="75"/>
      <c r="FY175" s="75"/>
      <c r="FZ175" s="211"/>
      <c r="GA175" s="119"/>
      <c r="GB175" s="75"/>
      <c r="GC175" s="75"/>
      <c r="GD175" s="211"/>
      <c r="GE175" s="119"/>
      <c r="GF175" s="75"/>
      <c r="GG175" s="75"/>
      <c r="GH175" s="211"/>
      <c r="GI175" s="117"/>
      <c r="GJ175" s="75"/>
      <c r="GK175" s="75"/>
      <c r="GL175" s="211"/>
      <c r="GM175" s="119"/>
      <c r="GN175" s="75"/>
      <c r="GO175" s="75"/>
      <c r="GP175" s="75"/>
      <c r="GQ175" s="119"/>
      <c r="GR175" s="75"/>
      <c r="GS175" s="75"/>
      <c r="GT175" s="75"/>
      <c r="GU175" s="119"/>
      <c r="GV175" s="75"/>
      <c r="GW175" s="75"/>
      <c r="GX175" s="75"/>
      <c r="GY175" s="119"/>
      <c r="GZ175" s="75"/>
      <c r="HA175" s="75"/>
      <c r="HB175" s="75"/>
      <c r="HC175" s="119"/>
      <c r="HD175" s="75"/>
      <c r="HE175" s="75"/>
      <c r="HF175" s="75"/>
      <c r="HG175" s="119"/>
      <c r="HH175" s="75"/>
      <c r="HI175" s="75"/>
      <c r="HJ175" s="75"/>
      <c r="HK175" s="119"/>
      <c r="HL175" s="75"/>
      <c r="HM175" s="75"/>
      <c r="HN175" s="75"/>
      <c r="HO175" s="119"/>
      <c r="HP175" s="75"/>
      <c r="HQ175" s="75"/>
      <c r="HR175" s="75"/>
      <c r="HS175" s="119"/>
      <c r="HT175" s="75"/>
      <c r="HU175" s="75"/>
      <c r="HV175" s="75"/>
      <c r="HW175" s="119"/>
      <c r="HX175" s="75"/>
      <c r="HY175" s="75"/>
      <c r="HZ175" s="75"/>
      <c r="IA175" s="119"/>
      <c r="IB175" s="75"/>
      <c r="IC175" s="75"/>
      <c r="ID175" s="75"/>
      <c r="IE175" s="119"/>
      <c r="IF175" s="75"/>
      <c r="IG175" s="75"/>
      <c r="IH175" s="75"/>
      <c r="II175" s="119"/>
      <c r="IJ175" s="75"/>
      <c r="IK175" s="75"/>
      <c r="IL175" s="75"/>
      <c r="IM175" s="119"/>
      <c r="IN175" s="75"/>
      <c r="IO175" s="75"/>
      <c r="IP175" s="75"/>
      <c r="IQ175" s="119"/>
      <c r="IR175" s="75"/>
      <c r="IS175" s="75"/>
      <c r="IT175" s="75"/>
      <c r="IU175" s="119"/>
      <c r="IV175" s="75"/>
      <c r="IW175" s="75"/>
      <c r="IX175" s="75"/>
      <c r="IY175" s="119"/>
      <c r="IZ175" s="75"/>
      <c r="JA175" s="75"/>
      <c r="JB175" s="75"/>
      <c r="JC175" s="119"/>
      <c r="JD175" s="75"/>
      <c r="JE175" s="75"/>
      <c r="JF175" s="75"/>
      <c r="JG175" s="119"/>
      <c r="JH175" s="75"/>
      <c r="JI175" s="75"/>
      <c r="JJ175" s="75"/>
      <c r="JK175" s="119"/>
      <c r="JL175" s="75"/>
      <c r="JM175" s="75"/>
      <c r="JN175" s="75"/>
      <c r="JO175" s="119"/>
      <c r="JP175" s="75"/>
      <c r="JQ175" s="75"/>
      <c r="JR175" s="75"/>
      <c r="JS175" s="119"/>
      <c r="JT175" s="75"/>
      <c r="JU175" s="75"/>
      <c r="JV175" s="75"/>
      <c r="JW175" s="75"/>
      <c r="JX175" s="75"/>
      <c r="JY175" s="75"/>
      <c r="JZ175" s="75"/>
      <c r="KA175" s="119"/>
      <c r="KB175" s="75"/>
      <c r="KC175" s="75"/>
      <c r="KD175" s="211"/>
      <c r="KE175" s="119"/>
      <c r="KF175" s="75"/>
      <c r="KG175" s="75"/>
      <c r="KH175" s="211"/>
      <c r="KI175" s="119"/>
      <c r="KJ175" s="75"/>
      <c r="KK175" s="75"/>
      <c r="KL175" s="211"/>
      <c r="KM175" s="119"/>
      <c r="KN175" s="75"/>
      <c r="KO175" s="75"/>
      <c r="KP175" s="211"/>
      <c r="KQ175" s="119"/>
      <c r="KR175" s="75"/>
      <c r="KS175" s="75"/>
      <c r="KT175" s="211"/>
      <c r="KU175" s="119"/>
      <c r="KV175" s="75"/>
      <c r="KW175" s="75"/>
      <c r="KX175" s="211"/>
      <c r="KY175" s="119"/>
      <c r="KZ175" s="75"/>
      <c r="LA175" s="75"/>
      <c r="LB175" s="211"/>
      <c r="LC175" s="119"/>
      <c r="LD175" s="75"/>
      <c r="LE175" s="75"/>
      <c r="LF175" s="211"/>
      <c r="LG175" s="119"/>
      <c r="LH175" s="75"/>
      <c r="LI175" s="75"/>
      <c r="LJ175" s="211"/>
      <c r="LK175" s="119"/>
      <c r="LL175" s="75"/>
      <c r="LM175" s="75"/>
      <c r="LN175" s="211"/>
      <c r="LO175" s="119"/>
      <c r="LP175" s="75"/>
      <c r="LQ175" s="75"/>
      <c r="LR175" s="211"/>
      <c r="LS175" s="119"/>
      <c r="LT175" s="75"/>
      <c r="LU175" s="75"/>
      <c r="LV175" s="211"/>
      <c r="LW175" s="119"/>
      <c r="LX175" s="75"/>
      <c r="LY175" s="75"/>
      <c r="LZ175" s="211"/>
      <c r="MA175" s="119"/>
      <c r="MB175" s="75"/>
      <c r="MC175" s="75"/>
      <c r="MD175" s="211"/>
      <c r="ME175" s="119"/>
      <c r="MF175" s="75"/>
      <c r="MG175" s="75"/>
      <c r="MH175" s="211"/>
      <c r="MI175" s="119"/>
      <c r="MJ175" s="75"/>
      <c r="MK175" s="75"/>
      <c r="ML175" s="211"/>
      <c r="MM175" s="119"/>
      <c r="MN175" s="75"/>
      <c r="MO175" s="75"/>
      <c r="MP175" s="211"/>
      <c r="MQ175" s="119"/>
      <c r="MR175" s="75"/>
      <c r="MS175" s="75"/>
      <c r="MT175" s="211"/>
      <c r="MU175" s="119"/>
      <c r="MV175" s="75"/>
      <c r="MW175" s="75"/>
      <c r="MX175" s="211"/>
      <c r="MY175" s="119"/>
      <c r="MZ175" s="75"/>
      <c r="NA175" s="75"/>
      <c r="NB175" s="211"/>
      <c r="NC175" s="119"/>
      <c r="ND175" s="75"/>
      <c r="NE175" s="75"/>
      <c r="NF175" s="211"/>
      <c r="NG175" s="119"/>
      <c r="NH175" s="75"/>
      <c r="NI175" s="75"/>
      <c r="NJ175" s="211"/>
      <c r="NK175" s="119"/>
      <c r="NL175" s="75"/>
      <c r="NM175" s="75"/>
      <c r="NN175" s="211"/>
      <c r="NO175" s="119"/>
      <c r="NP175" s="75"/>
      <c r="NQ175" s="75"/>
      <c r="NR175" s="211"/>
      <c r="NS175" s="119"/>
      <c r="NT175" s="75"/>
      <c r="NU175" s="75"/>
      <c r="NV175" s="211"/>
      <c r="NW175" s="119"/>
      <c r="NX175" s="75"/>
      <c r="NY175" s="75"/>
      <c r="NZ175" s="211"/>
      <c r="OA175" s="119"/>
      <c r="OB175" s="75"/>
      <c r="OC175" s="75"/>
      <c r="OD175" s="75"/>
      <c r="OE175" s="119"/>
      <c r="OF175" s="75"/>
      <c r="OG175" s="75"/>
      <c r="OH175" s="75"/>
      <c r="OI175" s="119"/>
      <c r="OJ175" s="75"/>
      <c r="OK175" s="75"/>
      <c r="OL175" s="75"/>
      <c r="OM175" s="119"/>
      <c r="ON175" s="75"/>
      <c r="OO175" s="75"/>
      <c r="OP175" s="75"/>
      <c r="OQ175" s="203"/>
      <c r="OR175" s="75"/>
      <c r="OS175" s="75"/>
      <c r="OT175" s="75"/>
      <c r="OU175" s="119"/>
      <c r="OV175" s="75"/>
      <c r="OW175" s="75"/>
      <c r="OX175" s="75"/>
      <c r="OY175" s="203"/>
      <c r="OZ175" s="75"/>
      <c r="PA175" s="75"/>
      <c r="PB175" s="75"/>
      <c r="PC175" s="119"/>
      <c r="PD175" s="75"/>
      <c r="PE175" s="75"/>
      <c r="PF175" s="75"/>
      <c r="PG175" s="203"/>
      <c r="PH175" s="75"/>
      <c r="PI175" s="75"/>
      <c r="PJ175" s="75"/>
      <c r="PK175" s="119"/>
      <c r="PL175" s="75"/>
      <c r="PM175" s="75"/>
      <c r="PN175" s="75"/>
      <c r="PO175" s="203"/>
      <c r="PP175" s="75"/>
      <c r="PQ175" s="75"/>
      <c r="PR175" s="75"/>
      <c r="PS175" s="119"/>
      <c r="PT175" s="75"/>
      <c r="PU175" s="75"/>
      <c r="PV175" s="75"/>
      <c r="PW175" s="203"/>
      <c r="PX175" s="75"/>
      <c r="PY175" s="75"/>
      <c r="PZ175" s="75"/>
      <c r="QA175" s="119"/>
      <c r="QB175" s="75"/>
      <c r="QC175" s="75"/>
      <c r="QD175" s="75"/>
      <c r="QE175" s="203"/>
      <c r="QF175" s="75"/>
      <c r="QG175" s="75"/>
      <c r="QH175" s="75"/>
      <c r="QI175" s="119"/>
      <c r="QJ175" s="75"/>
      <c r="QK175" s="75"/>
      <c r="QL175" s="75"/>
      <c r="QM175" s="203"/>
      <c r="QN175" s="75"/>
      <c r="QO175" s="75"/>
      <c r="QP175" s="75"/>
      <c r="QQ175" s="203"/>
      <c r="QR175" s="75"/>
      <c r="QS175" s="75"/>
      <c r="QT175" s="75"/>
      <c r="QU175" s="203"/>
      <c r="QV175" s="75"/>
      <c r="QW175" s="75"/>
      <c r="QX175" s="75"/>
      <c r="QY175" s="203"/>
      <c r="QZ175" s="75"/>
      <c r="RA175" s="75"/>
      <c r="RB175" s="75"/>
      <c r="RC175" s="119"/>
      <c r="RD175" s="75"/>
      <c r="RE175" s="75"/>
      <c r="RF175" s="75"/>
      <c r="RG175" s="203"/>
      <c r="RH175" s="75"/>
      <c r="RI175" s="75"/>
      <c r="RJ175" s="75"/>
      <c r="RK175" s="119"/>
      <c r="RL175" s="75"/>
      <c r="RM175" s="75"/>
      <c r="RN175" s="75"/>
      <c r="RO175" s="203"/>
      <c r="RP175" s="75"/>
      <c r="RQ175" s="75"/>
      <c r="RR175" s="75"/>
      <c r="RS175" s="203"/>
      <c r="RT175" s="75"/>
      <c r="RU175" s="75"/>
      <c r="RV175" s="75"/>
      <c r="RW175" s="75"/>
      <c r="RX175" s="75"/>
      <c r="RY175" s="75"/>
      <c r="RZ175" s="75"/>
      <c r="SA175" s="119"/>
      <c r="SB175" s="75"/>
      <c r="SC175" s="75"/>
      <c r="SD175" s="75"/>
      <c r="SE175" s="203"/>
      <c r="SF175" s="75"/>
      <c r="SG175" s="75"/>
      <c r="SH175" s="75"/>
      <c r="SI175" s="203"/>
      <c r="SJ175" s="75"/>
      <c r="SK175" s="75"/>
      <c r="SL175" s="75"/>
      <c r="SM175" s="203"/>
      <c r="SN175" s="75"/>
      <c r="SO175" s="75"/>
      <c r="SP175" s="75"/>
      <c r="SQ175" s="203"/>
      <c r="SR175" s="75"/>
      <c r="SS175" s="75"/>
      <c r="ST175" s="75"/>
      <c r="SU175" s="203"/>
      <c r="SV175" s="75"/>
      <c r="SW175" s="75"/>
      <c r="SX175" s="75"/>
      <c r="SY175" s="203"/>
      <c r="SZ175" s="75"/>
      <c r="TA175" s="75"/>
      <c r="TB175" s="203"/>
      <c r="TC175" s="203"/>
      <c r="TD175" s="75"/>
      <c r="TE175" s="75"/>
      <c r="TF175" s="75"/>
      <c r="TG175" s="203"/>
      <c r="TH175" s="75"/>
      <c r="TI175" s="75"/>
      <c r="TJ175" s="120"/>
      <c r="TK175" s="203"/>
      <c r="TL175" s="75"/>
      <c r="TM175" s="75"/>
      <c r="TN175" s="120"/>
      <c r="TO175" s="203"/>
      <c r="TP175" s="75"/>
      <c r="TQ175" s="75"/>
      <c r="TR175" s="120"/>
      <c r="TS175" s="278"/>
      <c r="TT175" s="278"/>
      <c r="TU175" s="278"/>
      <c r="TV175" s="278"/>
      <c r="TW175" s="278"/>
      <c r="TX175" s="278"/>
      <c r="TY175" s="278"/>
    </row>
    <row r="176" spans="1:546" outlineLevel="1" x14ac:dyDescent="0.2">
      <c r="A176" s="101" t="s">
        <v>560</v>
      </c>
      <c r="B176" s="102" t="s">
        <v>561</v>
      </c>
      <c r="C176" s="186">
        <f t="shared" si="4759"/>
        <v>1511400</v>
      </c>
      <c r="D176" s="186">
        <f t="shared" si="4760"/>
        <v>3242215.9</v>
      </c>
      <c r="E176" s="186">
        <f t="shared" si="4761"/>
        <v>2393608.9599999995</v>
      </c>
      <c r="F176" s="186">
        <f t="shared" si="4762"/>
        <v>1326623.02</v>
      </c>
      <c r="G176" s="88"/>
      <c r="H176" s="63"/>
      <c r="I176" s="63"/>
      <c r="J176" s="63"/>
      <c r="K176" s="88">
        <v>145000</v>
      </c>
      <c r="L176" s="63">
        <v>145000</v>
      </c>
      <c r="M176" s="63"/>
      <c r="N176" s="63"/>
      <c r="O176" s="88"/>
      <c r="P176" s="63"/>
      <c r="Q176" s="63"/>
      <c r="R176" s="63"/>
      <c r="S176" s="88"/>
      <c r="T176" s="63"/>
      <c r="U176" s="63"/>
      <c r="V176" s="63"/>
      <c r="W176" s="88"/>
      <c r="X176" s="63"/>
      <c r="Y176" s="63"/>
      <c r="Z176" s="63"/>
      <c r="AA176" s="88"/>
      <c r="AB176" s="63"/>
      <c r="AC176" s="63"/>
      <c r="AD176" s="63"/>
      <c r="AE176" s="88"/>
      <c r="AF176" s="63"/>
      <c r="AG176" s="63"/>
      <c r="AH176" s="63"/>
      <c r="AI176" s="88"/>
      <c r="AJ176" s="63"/>
      <c r="AK176" s="63"/>
      <c r="AL176" s="63"/>
      <c r="AM176" s="88"/>
      <c r="AN176" s="63"/>
      <c r="AO176" s="63"/>
      <c r="AP176" s="63"/>
      <c r="AQ176" s="88"/>
      <c r="AR176" s="63"/>
      <c r="AS176" s="63"/>
      <c r="AT176" s="63"/>
      <c r="AU176" s="88"/>
      <c r="AV176" s="63"/>
      <c r="AW176" s="63"/>
      <c r="AX176" s="63"/>
      <c r="AY176" s="88"/>
      <c r="AZ176" s="63"/>
      <c r="BA176" s="63"/>
      <c r="BB176" s="63"/>
      <c r="BC176" s="88"/>
      <c r="BD176" s="63"/>
      <c r="BE176" s="63"/>
      <c r="BF176" s="63"/>
      <c r="BG176" s="88"/>
      <c r="BH176" s="63"/>
      <c r="BI176" s="63"/>
      <c r="BJ176" s="63"/>
      <c r="BK176" s="88">
        <v>180000</v>
      </c>
      <c r="BL176" s="63">
        <v>185854</v>
      </c>
      <c r="BM176" s="63">
        <v>62112.6</v>
      </c>
      <c r="BN176" s="63">
        <v>62112.6</v>
      </c>
      <c r="BO176" s="88"/>
      <c r="BP176" s="63"/>
      <c r="BQ176" s="63"/>
      <c r="BR176" s="63"/>
      <c r="BS176" s="88"/>
      <c r="BT176" s="63"/>
      <c r="BU176" s="63"/>
      <c r="BV176" s="63"/>
      <c r="BW176" s="88"/>
      <c r="BX176" s="63"/>
      <c r="BY176" s="63"/>
      <c r="BZ176" s="63"/>
      <c r="CA176" s="88"/>
      <c r="CB176" s="63"/>
      <c r="CC176" s="63"/>
      <c r="CD176" s="63"/>
      <c r="CE176" s="88"/>
      <c r="CF176" s="63"/>
      <c r="CG176" s="63"/>
      <c r="CH176" s="63"/>
      <c r="CI176" s="88"/>
      <c r="CJ176" s="63"/>
      <c r="CK176" s="63"/>
      <c r="CL176" s="63"/>
      <c r="CM176" s="88">
        <v>600000</v>
      </c>
      <c r="CN176" s="63">
        <v>307208.90000000002</v>
      </c>
      <c r="CO176" s="63">
        <v>869.16</v>
      </c>
      <c r="CP176" s="63"/>
      <c r="CQ176" s="88"/>
      <c r="CR176" s="63">
        <v>2180000</v>
      </c>
      <c r="CS176" s="63">
        <v>2247827.44</v>
      </c>
      <c r="CT176" s="63">
        <v>1186432.6599999999</v>
      </c>
      <c r="CU176" s="88">
        <f>324000+80000+20000-30000-8000</f>
        <v>386000</v>
      </c>
      <c r="CV176" s="63">
        <v>350000</v>
      </c>
      <c r="CW176" s="63">
        <v>58166.32</v>
      </c>
      <c r="CX176" s="63">
        <v>60656.32</v>
      </c>
      <c r="CY176" s="88"/>
      <c r="CZ176" s="63"/>
      <c r="DA176" s="63"/>
      <c r="DB176" s="63"/>
      <c r="DC176" s="88"/>
      <c r="DD176" s="63"/>
      <c r="DE176" s="63"/>
      <c r="DF176" s="63"/>
      <c r="DG176" s="88"/>
      <c r="DH176" s="63"/>
      <c r="DI176" s="63"/>
      <c r="DJ176" s="63"/>
      <c r="DK176" s="88"/>
      <c r="DL176" s="63"/>
      <c r="DM176" s="63"/>
      <c r="DN176" s="63"/>
      <c r="DO176" s="88"/>
      <c r="DP176" s="63"/>
      <c r="DQ176" s="63"/>
      <c r="DR176" s="63"/>
      <c r="DS176" s="88">
        <f>5000-5000</f>
        <v>0</v>
      </c>
      <c r="DT176" s="63"/>
      <c r="DU176" s="63"/>
      <c r="DV176" s="63"/>
      <c r="DW176" s="88"/>
      <c r="DX176" s="63"/>
      <c r="DY176" s="63"/>
      <c r="DZ176" s="63"/>
      <c r="EA176" s="88"/>
      <c r="EB176" s="63"/>
      <c r="EC176" s="63"/>
      <c r="ED176" s="63"/>
      <c r="EE176" s="88"/>
      <c r="EF176" s="63"/>
      <c r="EG176" s="63"/>
      <c r="EH176" s="63"/>
      <c r="EI176" s="88">
        <f>25000-15000</f>
        <v>10000</v>
      </c>
      <c r="EJ176" s="63">
        <v>18000</v>
      </c>
      <c r="EK176" s="63"/>
      <c r="EL176" s="63"/>
      <c r="EM176" s="88"/>
      <c r="EN176" s="63"/>
      <c r="EO176" s="63"/>
      <c r="EP176" s="63"/>
      <c r="EQ176" s="88"/>
      <c r="ER176" s="63"/>
      <c r="ES176" s="63"/>
      <c r="ET176" s="63"/>
      <c r="EU176" s="88">
        <v>15000</v>
      </c>
      <c r="EV176" s="63"/>
      <c r="EW176" s="63"/>
      <c r="EX176" s="63"/>
      <c r="EY176" s="88"/>
      <c r="EZ176" s="63"/>
      <c r="FA176" s="63"/>
      <c r="FB176" s="63"/>
      <c r="FC176" s="88"/>
      <c r="FD176" s="63"/>
      <c r="FE176" s="63"/>
      <c r="FF176" s="63"/>
      <c r="FG176" s="88"/>
      <c r="FH176" s="63"/>
      <c r="FI176" s="63"/>
      <c r="FJ176" s="63"/>
      <c r="FK176" s="88"/>
      <c r="FL176" s="63"/>
      <c r="FM176" s="63"/>
      <c r="FN176" s="63"/>
      <c r="FO176" s="88"/>
      <c r="FP176" s="63"/>
      <c r="FQ176" s="63"/>
      <c r="FR176" s="63"/>
      <c r="FS176" s="198"/>
      <c r="FT176" s="63"/>
      <c r="FU176" s="63"/>
      <c r="FV176" s="187"/>
      <c r="FW176" s="88"/>
      <c r="FX176" s="63"/>
      <c r="FY176" s="63"/>
      <c r="FZ176" s="187"/>
      <c r="GA176" s="88"/>
      <c r="GB176" s="63">
        <v>3000</v>
      </c>
      <c r="GC176" s="63"/>
      <c r="GD176" s="187"/>
      <c r="GE176" s="88"/>
      <c r="GF176" s="63"/>
      <c r="GG176" s="63"/>
      <c r="GH176" s="187"/>
      <c r="GI176" s="117"/>
      <c r="GJ176" s="63"/>
      <c r="GK176" s="63"/>
      <c r="GL176" s="187"/>
      <c r="GM176" s="88"/>
      <c r="GN176" s="63"/>
      <c r="GO176" s="63"/>
      <c r="GP176" s="63"/>
      <c r="GQ176" s="88"/>
      <c r="GR176" s="63"/>
      <c r="GS176" s="63"/>
      <c r="GT176" s="63"/>
      <c r="GU176" s="88"/>
      <c r="GV176" s="63"/>
      <c r="GW176" s="63"/>
      <c r="GX176" s="63"/>
      <c r="GY176" s="88"/>
      <c r="GZ176" s="63"/>
      <c r="HA176" s="63"/>
      <c r="HB176" s="63"/>
      <c r="HC176" s="88"/>
      <c r="HD176" s="63"/>
      <c r="HE176" s="63"/>
      <c r="HF176" s="63"/>
      <c r="HG176" s="88"/>
      <c r="HH176" s="63"/>
      <c r="HI176" s="63"/>
      <c r="HJ176" s="63"/>
      <c r="HK176" s="88"/>
      <c r="HL176" s="63"/>
      <c r="HM176" s="63"/>
      <c r="HN176" s="63"/>
      <c r="HO176" s="88"/>
      <c r="HP176" s="63"/>
      <c r="HQ176" s="63"/>
      <c r="HR176" s="63"/>
      <c r="HS176" s="88"/>
      <c r="HT176" s="63"/>
      <c r="HU176" s="63"/>
      <c r="HV176" s="63"/>
      <c r="HW176" s="88"/>
      <c r="HX176" s="63"/>
      <c r="HY176" s="63"/>
      <c r="HZ176" s="63"/>
      <c r="IA176" s="88"/>
      <c r="IB176" s="63"/>
      <c r="IC176" s="63"/>
      <c r="ID176" s="63"/>
      <c r="IE176" s="88"/>
      <c r="IF176" s="63"/>
      <c r="IG176" s="63"/>
      <c r="IH176" s="63"/>
      <c r="II176" s="88"/>
      <c r="IJ176" s="63"/>
      <c r="IK176" s="63"/>
      <c r="IL176" s="63"/>
      <c r="IM176" s="88"/>
      <c r="IN176" s="63"/>
      <c r="IO176" s="63"/>
      <c r="IP176" s="63"/>
      <c r="IQ176" s="88"/>
      <c r="IR176" s="63"/>
      <c r="IS176" s="63"/>
      <c r="IT176" s="63"/>
      <c r="IU176" s="88"/>
      <c r="IV176" s="63"/>
      <c r="IW176" s="63"/>
      <c r="IX176" s="63"/>
      <c r="IY176" s="88">
        <v>10000</v>
      </c>
      <c r="IZ176" s="63">
        <v>15000</v>
      </c>
      <c r="JA176" s="63">
        <v>17421.439999999999</v>
      </c>
      <c r="JB176" s="63">
        <v>17421.439999999999</v>
      </c>
      <c r="JC176" s="88"/>
      <c r="JD176" s="63"/>
      <c r="JE176" s="63"/>
      <c r="JF176" s="63"/>
      <c r="JG176" s="88"/>
      <c r="JH176" s="63"/>
      <c r="JI176" s="63"/>
      <c r="JJ176" s="63"/>
      <c r="JK176" s="88"/>
      <c r="JL176" s="63"/>
      <c r="JM176" s="63"/>
      <c r="JN176" s="63"/>
      <c r="JO176" s="88"/>
      <c r="JP176" s="63"/>
      <c r="JQ176" s="63"/>
      <c r="JR176" s="63"/>
      <c r="JS176" s="88"/>
      <c r="JT176" s="63"/>
      <c r="JU176" s="63"/>
      <c r="JV176" s="63"/>
      <c r="JW176" s="63"/>
      <c r="JX176" s="63"/>
      <c r="JY176" s="63"/>
      <c r="JZ176" s="63"/>
      <c r="KA176" s="88"/>
      <c r="KB176" s="63"/>
      <c r="KC176" s="63"/>
      <c r="KD176" s="187"/>
      <c r="KE176" s="88">
        <v>5400</v>
      </c>
      <c r="KF176" s="63"/>
      <c r="KG176" s="63"/>
      <c r="KH176" s="187"/>
      <c r="KI176" s="88"/>
      <c r="KJ176" s="63"/>
      <c r="KK176" s="63"/>
      <c r="KL176" s="187"/>
      <c r="KM176" s="88"/>
      <c r="KN176" s="63"/>
      <c r="KO176" s="63"/>
      <c r="KP176" s="187"/>
      <c r="KQ176" s="88"/>
      <c r="KR176" s="63"/>
      <c r="KS176" s="63"/>
      <c r="KT176" s="187"/>
      <c r="KU176" s="88"/>
      <c r="KV176" s="63"/>
      <c r="KW176" s="63"/>
      <c r="KX176" s="187"/>
      <c r="KY176" s="88"/>
      <c r="KZ176" s="63"/>
      <c r="LA176" s="63"/>
      <c r="LB176" s="187"/>
      <c r="LC176" s="88"/>
      <c r="LD176" s="63"/>
      <c r="LE176" s="63"/>
      <c r="LF176" s="187"/>
      <c r="LG176" s="88"/>
      <c r="LH176" s="63"/>
      <c r="LI176" s="63"/>
      <c r="LJ176" s="187"/>
      <c r="LK176" s="88"/>
      <c r="LL176" s="63"/>
      <c r="LM176" s="63"/>
      <c r="LN176" s="187"/>
      <c r="LO176" s="88"/>
      <c r="LP176" s="63"/>
      <c r="LQ176" s="63"/>
      <c r="LR176" s="187"/>
      <c r="LS176" s="88"/>
      <c r="LT176" s="63"/>
      <c r="LU176" s="63"/>
      <c r="LV176" s="187"/>
      <c r="LW176" s="88"/>
      <c r="LX176" s="63"/>
      <c r="LY176" s="63">
        <v>7212</v>
      </c>
      <c r="LZ176" s="187">
        <v>0</v>
      </c>
      <c r="MA176" s="88"/>
      <c r="MB176" s="63"/>
      <c r="MC176" s="63"/>
      <c r="MD176" s="187"/>
      <c r="ME176" s="88"/>
      <c r="MF176" s="63"/>
      <c r="MG176" s="63"/>
      <c r="MH176" s="187"/>
      <c r="MI176" s="88"/>
      <c r="MJ176" s="63"/>
      <c r="MK176" s="63"/>
      <c r="ML176" s="187"/>
      <c r="MM176" s="88"/>
      <c r="MN176" s="63"/>
      <c r="MO176" s="63"/>
      <c r="MP176" s="187"/>
      <c r="MQ176" s="88"/>
      <c r="MR176" s="63"/>
      <c r="MS176" s="63"/>
      <c r="MT176" s="187"/>
      <c r="MU176" s="88"/>
      <c r="MV176" s="63"/>
      <c r="MW176" s="63"/>
      <c r="MX176" s="187"/>
      <c r="MY176" s="88">
        <v>20000</v>
      </c>
      <c r="MZ176" s="63">
        <v>38153</v>
      </c>
      <c r="NA176" s="63"/>
      <c r="NB176" s="187"/>
      <c r="NC176" s="88">
        <f>140000</f>
        <v>140000</v>
      </c>
      <c r="ND176" s="63"/>
      <c r="NE176" s="63"/>
      <c r="NF176" s="187"/>
      <c r="NG176" s="88"/>
      <c r="NH176" s="63"/>
      <c r="NI176" s="63"/>
      <c r="NJ176" s="187"/>
      <c r="NK176" s="88"/>
      <c r="NL176" s="63"/>
      <c r="NM176" s="63"/>
      <c r="NN176" s="187"/>
      <c r="NO176" s="88"/>
      <c r="NP176" s="63"/>
      <c r="NQ176" s="63"/>
      <c r="NR176" s="187"/>
      <c r="NS176" s="88"/>
      <c r="NT176" s="63"/>
      <c r="NU176" s="63"/>
      <c r="NV176" s="187"/>
      <c r="NW176" s="88"/>
      <c r="NX176" s="63"/>
      <c r="NY176" s="63"/>
      <c r="NZ176" s="187"/>
      <c r="OA176" s="88"/>
      <c r="OB176" s="63"/>
      <c r="OC176" s="63"/>
      <c r="OD176" s="63"/>
      <c r="OE176" s="88"/>
      <c r="OF176" s="63"/>
      <c r="OG176" s="63"/>
      <c r="OH176" s="63"/>
      <c r="OI176" s="88"/>
      <c r="OJ176" s="63"/>
      <c r="OK176" s="63"/>
      <c r="OL176" s="63"/>
      <c r="OM176" s="88"/>
      <c r="ON176" s="63"/>
      <c r="OO176" s="63"/>
      <c r="OP176" s="63"/>
      <c r="OQ176" s="198"/>
      <c r="OR176" s="63"/>
      <c r="OS176" s="63"/>
      <c r="OT176" s="63"/>
      <c r="OU176" s="88"/>
      <c r="OV176" s="63"/>
      <c r="OW176" s="63"/>
      <c r="OX176" s="63"/>
      <c r="OY176" s="198"/>
      <c r="OZ176" s="63"/>
      <c r="PA176" s="63"/>
      <c r="PB176" s="63"/>
      <c r="PC176" s="88"/>
      <c r="PD176" s="63"/>
      <c r="PE176" s="63"/>
      <c r="PF176" s="63"/>
      <c r="PG176" s="198"/>
      <c r="PH176" s="63"/>
      <c r="PI176" s="63"/>
      <c r="PJ176" s="63"/>
      <c r="PK176" s="88"/>
      <c r="PL176" s="63"/>
      <c r="PM176" s="63"/>
      <c r="PN176" s="63"/>
      <c r="PO176" s="198"/>
      <c r="PP176" s="63"/>
      <c r="PQ176" s="63"/>
      <c r="PR176" s="63"/>
      <c r="PS176" s="88"/>
      <c r="PT176" s="63"/>
      <c r="PU176" s="63"/>
      <c r="PV176" s="63"/>
      <c r="PW176" s="198"/>
      <c r="PX176" s="63"/>
      <c r="PY176" s="63"/>
      <c r="PZ176" s="63"/>
      <c r="QA176" s="88"/>
      <c r="QB176" s="63"/>
      <c r="QC176" s="63"/>
      <c r="QD176" s="63"/>
      <c r="QE176" s="198"/>
      <c r="QF176" s="63"/>
      <c r="QG176" s="63"/>
      <c r="QH176" s="63"/>
      <c r="QI176" s="88"/>
      <c r="QJ176" s="63"/>
      <c r="QK176" s="63"/>
      <c r="QL176" s="63"/>
      <c r="QM176" s="198"/>
      <c r="QN176" s="63"/>
      <c r="QO176" s="63"/>
      <c r="QP176" s="63"/>
      <c r="QQ176" s="198"/>
      <c r="QR176" s="63"/>
      <c r="QS176" s="63"/>
      <c r="QT176" s="63"/>
      <c r="QU176" s="198"/>
      <c r="QV176" s="63"/>
      <c r="QW176" s="63"/>
      <c r="QX176" s="63"/>
      <c r="QY176" s="198"/>
      <c r="QZ176" s="63"/>
      <c r="RA176" s="63"/>
      <c r="RB176" s="63"/>
      <c r="RC176" s="88"/>
      <c r="RD176" s="63"/>
      <c r="RE176" s="63"/>
      <c r="RF176" s="63"/>
      <c r="RG176" s="198"/>
      <c r="RH176" s="63"/>
      <c r="RI176" s="63"/>
      <c r="RJ176" s="63"/>
      <c r="RK176" s="88"/>
      <c r="RL176" s="63"/>
      <c r="RM176" s="63"/>
      <c r="RN176" s="63"/>
      <c r="RO176" s="198"/>
      <c r="RP176" s="63"/>
      <c r="RQ176" s="63"/>
      <c r="RR176" s="63"/>
      <c r="RS176" s="198"/>
      <c r="RT176" s="63"/>
      <c r="RU176" s="63"/>
      <c r="RV176" s="63"/>
      <c r="RW176" s="63"/>
      <c r="RX176" s="63"/>
      <c r="RY176" s="63"/>
      <c r="RZ176" s="63"/>
      <c r="SA176" s="88"/>
      <c r="SB176" s="63"/>
      <c r="SC176" s="63"/>
      <c r="SD176" s="63"/>
      <c r="SE176" s="198"/>
      <c r="SF176" s="63"/>
      <c r="SG176" s="63"/>
      <c r="SH176" s="63"/>
      <c r="SI176" s="198"/>
      <c r="SJ176" s="63"/>
      <c r="SK176" s="63"/>
      <c r="SL176" s="63"/>
      <c r="SM176" s="198"/>
      <c r="SN176" s="63"/>
      <c r="SO176" s="63"/>
      <c r="SP176" s="63"/>
      <c r="SQ176" s="198"/>
      <c r="SR176" s="63"/>
      <c r="SS176" s="63"/>
      <c r="ST176" s="63"/>
      <c r="SU176" s="198"/>
      <c r="SV176" s="63"/>
      <c r="SW176" s="63"/>
      <c r="SX176" s="63"/>
      <c r="SY176" s="198"/>
      <c r="SZ176" s="63"/>
      <c r="TA176" s="63"/>
      <c r="TB176" s="198"/>
      <c r="TC176" s="198"/>
      <c r="TD176" s="63"/>
      <c r="TE176" s="63"/>
      <c r="TF176" s="63"/>
      <c r="TG176" s="198"/>
      <c r="TH176" s="63"/>
      <c r="TI176" s="63"/>
      <c r="TJ176" s="89"/>
      <c r="TK176" s="198"/>
      <c r="TL176" s="63"/>
      <c r="TM176" s="63"/>
      <c r="TN176" s="89"/>
      <c r="TO176" s="198"/>
      <c r="TP176" s="63"/>
      <c r="TQ176" s="63"/>
      <c r="TR176" s="89"/>
      <c r="TS176" s="267"/>
      <c r="TT176" s="267"/>
      <c r="TU176" s="267"/>
      <c r="TV176" s="267"/>
      <c r="TW176" s="267"/>
      <c r="TX176" s="267"/>
      <c r="TY176" s="267"/>
    </row>
    <row r="177" spans="1:545" outlineLevel="1" x14ac:dyDescent="0.2">
      <c r="A177" s="101" t="s">
        <v>562</v>
      </c>
      <c r="B177" s="102" t="s">
        <v>563</v>
      </c>
      <c r="C177" s="186">
        <f t="shared" si="4759"/>
        <v>0</v>
      </c>
      <c r="D177" s="186">
        <f t="shared" si="4760"/>
        <v>44700</v>
      </c>
      <c r="E177" s="186">
        <f t="shared" si="4761"/>
        <v>28091.72</v>
      </c>
      <c r="F177" s="186">
        <f t="shared" si="4762"/>
        <v>28815.200000000001</v>
      </c>
      <c r="G177" s="88"/>
      <c r="H177" s="63"/>
      <c r="I177" s="63"/>
      <c r="J177" s="63"/>
      <c r="K177" s="88"/>
      <c r="L177" s="63"/>
      <c r="M177" s="63">
        <v>2338.62</v>
      </c>
      <c r="N177" s="63">
        <v>2338.62</v>
      </c>
      <c r="O177" s="88"/>
      <c r="P177" s="63"/>
      <c r="Q177" s="63"/>
      <c r="R177" s="63"/>
      <c r="S177" s="88"/>
      <c r="T177" s="63"/>
      <c r="U177" s="63"/>
      <c r="V177" s="63"/>
      <c r="W177" s="88"/>
      <c r="X177" s="63"/>
      <c r="Y177" s="63"/>
      <c r="Z177" s="63"/>
      <c r="AA177" s="88"/>
      <c r="AB177" s="63"/>
      <c r="AC177" s="63"/>
      <c r="AD177" s="63"/>
      <c r="AE177" s="88"/>
      <c r="AF177" s="63"/>
      <c r="AG177" s="63"/>
      <c r="AH177" s="63"/>
      <c r="AI177" s="88"/>
      <c r="AJ177" s="63"/>
      <c r="AK177" s="63"/>
      <c r="AL177" s="63"/>
      <c r="AM177" s="88"/>
      <c r="AN177" s="63"/>
      <c r="AO177" s="63"/>
      <c r="AP177" s="63"/>
      <c r="AQ177" s="88"/>
      <c r="AR177" s="63"/>
      <c r="AS177" s="63"/>
      <c r="AT177" s="63"/>
      <c r="AU177" s="88"/>
      <c r="AV177" s="63"/>
      <c r="AW177" s="63"/>
      <c r="AX177" s="63"/>
      <c r="AY177" s="88"/>
      <c r="AZ177" s="63"/>
      <c r="BA177" s="63"/>
      <c r="BB177" s="63"/>
      <c r="BC177" s="88"/>
      <c r="BD177" s="63"/>
      <c r="BE177" s="63"/>
      <c r="BF177" s="63"/>
      <c r="BG177" s="88"/>
      <c r="BH177" s="63"/>
      <c r="BI177" s="63"/>
      <c r="BJ177" s="63"/>
      <c r="BK177" s="88"/>
      <c r="BL177" s="63"/>
      <c r="BM177" s="63"/>
      <c r="BN177" s="63"/>
      <c r="BO177" s="88"/>
      <c r="BP177" s="63"/>
      <c r="BQ177" s="63"/>
      <c r="BR177" s="63"/>
      <c r="BS177" s="88"/>
      <c r="BT177" s="63"/>
      <c r="BU177" s="63"/>
      <c r="BV177" s="63"/>
      <c r="BW177" s="88"/>
      <c r="BX177" s="63"/>
      <c r="BY177" s="63"/>
      <c r="BZ177" s="63"/>
      <c r="CA177" s="88"/>
      <c r="CB177" s="63"/>
      <c r="CC177" s="63"/>
      <c r="CD177" s="63"/>
      <c r="CE177" s="88"/>
      <c r="CF177" s="63"/>
      <c r="CG177" s="63"/>
      <c r="CH177" s="63"/>
      <c r="CI177" s="88"/>
      <c r="CJ177" s="63"/>
      <c r="CK177" s="63"/>
      <c r="CL177" s="63"/>
      <c r="CM177" s="88"/>
      <c r="CN177" s="63"/>
      <c r="CO177" s="63"/>
      <c r="CP177" s="63"/>
      <c r="CQ177" s="88"/>
      <c r="CR177" s="63"/>
      <c r="CS177" s="63"/>
      <c r="CT177" s="63"/>
      <c r="CU177" s="88"/>
      <c r="CV177" s="63"/>
      <c r="CW177" s="63"/>
      <c r="CX177" s="63"/>
      <c r="CY177" s="88"/>
      <c r="CZ177" s="63"/>
      <c r="DA177" s="63"/>
      <c r="DB177" s="63"/>
      <c r="DC177" s="88"/>
      <c r="DD177" s="63"/>
      <c r="DE177" s="63"/>
      <c r="DF177" s="63"/>
      <c r="DG177" s="88"/>
      <c r="DH177" s="63"/>
      <c r="DI177" s="63">
        <v>-998.9</v>
      </c>
      <c r="DJ177" s="63">
        <v>-275.42</v>
      </c>
      <c r="DK177" s="88"/>
      <c r="DL177" s="63"/>
      <c r="DM177" s="63"/>
      <c r="DN177" s="63"/>
      <c r="DO177" s="88"/>
      <c r="DP177" s="63"/>
      <c r="DQ177" s="63"/>
      <c r="DR177" s="63"/>
      <c r="DS177" s="88"/>
      <c r="DT177" s="63"/>
      <c r="DU177" s="63"/>
      <c r="DV177" s="63"/>
      <c r="DW177" s="88"/>
      <c r="DX177" s="63"/>
      <c r="DY177" s="63"/>
      <c r="DZ177" s="63"/>
      <c r="EA177" s="88"/>
      <c r="EB177" s="63"/>
      <c r="EC177" s="63"/>
      <c r="ED177" s="63"/>
      <c r="EE177" s="88"/>
      <c r="EF177" s="63"/>
      <c r="EG177" s="63"/>
      <c r="EH177" s="63"/>
      <c r="EI177" s="88">
        <f>16000-5000-11000</f>
        <v>0</v>
      </c>
      <c r="EJ177" s="63"/>
      <c r="EK177" s="63"/>
      <c r="EL177" s="63"/>
      <c r="EM177" s="88"/>
      <c r="EN177" s="63"/>
      <c r="EO177" s="63"/>
      <c r="EP177" s="63"/>
      <c r="EQ177" s="88"/>
      <c r="ER177" s="63"/>
      <c r="ES177" s="63"/>
      <c r="ET177" s="63"/>
      <c r="EU177" s="88"/>
      <c r="EV177" s="63"/>
      <c r="EW177" s="63"/>
      <c r="EX177" s="63"/>
      <c r="EY177" s="88"/>
      <c r="EZ177" s="63"/>
      <c r="FA177" s="63"/>
      <c r="FB177" s="63"/>
      <c r="FC177" s="88"/>
      <c r="FD177" s="63"/>
      <c r="FE177" s="63"/>
      <c r="FF177" s="63"/>
      <c r="FG177" s="88"/>
      <c r="FH177" s="63"/>
      <c r="FI177" s="63"/>
      <c r="FJ177" s="63"/>
      <c r="FK177" s="88"/>
      <c r="FL177" s="63"/>
      <c r="FM177" s="63"/>
      <c r="FN177" s="63"/>
      <c r="FO177" s="88"/>
      <c r="FP177" s="63"/>
      <c r="FQ177" s="63"/>
      <c r="FR177" s="63"/>
      <c r="FS177" s="198"/>
      <c r="FT177" s="63"/>
      <c r="FU177" s="63"/>
      <c r="FV177" s="187"/>
      <c r="FW177" s="88"/>
      <c r="FX177" s="63"/>
      <c r="FY177" s="63"/>
      <c r="FZ177" s="187"/>
      <c r="GA177" s="88"/>
      <c r="GB177" s="63"/>
      <c r="GC177" s="63"/>
      <c r="GD177" s="187"/>
      <c r="GE177" s="88"/>
      <c r="GF177" s="63"/>
      <c r="GG177" s="63"/>
      <c r="GH177" s="187"/>
      <c r="GI177" s="117"/>
      <c r="GJ177" s="63"/>
      <c r="GK177" s="63"/>
      <c r="GL177" s="187"/>
      <c r="GM177" s="88"/>
      <c r="GN177" s="63"/>
      <c r="GO177" s="63"/>
      <c r="GP177" s="63"/>
      <c r="GQ177" s="88"/>
      <c r="GR177" s="63"/>
      <c r="GS177" s="63"/>
      <c r="GT177" s="63"/>
      <c r="GU177" s="88"/>
      <c r="GV177" s="63"/>
      <c r="GW177" s="63"/>
      <c r="GX177" s="63"/>
      <c r="GY177" s="88"/>
      <c r="GZ177" s="63"/>
      <c r="HA177" s="63"/>
      <c r="HB177" s="63"/>
      <c r="HC177" s="88"/>
      <c r="HD177" s="63"/>
      <c r="HE177" s="63"/>
      <c r="HF177" s="63"/>
      <c r="HG177" s="88"/>
      <c r="HH177" s="63"/>
      <c r="HI177" s="63"/>
      <c r="HJ177" s="63"/>
      <c r="HK177" s="88"/>
      <c r="HL177" s="63"/>
      <c r="HM177" s="63"/>
      <c r="HN177" s="63"/>
      <c r="HO177" s="88"/>
      <c r="HP177" s="63"/>
      <c r="HQ177" s="63"/>
      <c r="HR177" s="63"/>
      <c r="HS177" s="88"/>
      <c r="HT177" s="63"/>
      <c r="HU177" s="63"/>
      <c r="HV177" s="63"/>
      <c r="HW177" s="88"/>
      <c r="HX177" s="63"/>
      <c r="HY177" s="63"/>
      <c r="HZ177" s="63"/>
      <c r="IA177" s="88"/>
      <c r="IB177" s="63"/>
      <c r="IC177" s="63"/>
      <c r="ID177" s="63"/>
      <c r="IE177" s="88"/>
      <c r="IF177" s="63"/>
      <c r="IG177" s="63"/>
      <c r="IH177" s="63"/>
      <c r="II177" s="88"/>
      <c r="IJ177" s="63"/>
      <c r="IK177" s="63"/>
      <c r="IL177" s="63"/>
      <c r="IM177" s="88"/>
      <c r="IN177" s="63"/>
      <c r="IO177" s="63"/>
      <c r="IP177" s="63"/>
      <c r="IQ177" s="88"/>
      <c r="IR177" s="63"/>
      <c r="IS177" s="63"/>
      <c r="IT177" s="63"/>
      <c r="IU177" s="88"/>
      <c r="IV177" s="63"/>
      <c r="IW177" s="63"/>
      <c r="IX177" s="63"/>
      <c r="IY177" s="88"/>
      <c r="IZ177" s="63"/>
      <c r="JA177" s="63"/>
      <c r="JB177" s="63"/>
      <c r="JC177" s="88"/>
      <c r="JD177" s="63"/>
      <c r="JE177" s="63"/>
      <c r="JF177" s="63"/>
      <c r="JG177" s="88"/>
      <c r="JH177" s="63"/>
      <c r="JI177" s="63"/>
      <c r="JJ177" s="63"/>
      <c r="JK177" s="88"/>
      <c r="JL177" s="63"/>
      <c r="JM177" s="63"/>
      <c r="JN177" s="63"/>
      <c r="JO177" s="88"/>
      <c r="JP177" s="63"/>
      <c r="JQ177" s="63"/>
      <c r="JR177" s="63"/>
      <c r="JS177" s="88"/>
      <c r="JT177" s="63"/>
      <c r="JU177" s="63"/>
      <c r="JV177" s="63"/>
      <c r="JW177" s="63"/>
      <c r="JX177" s="63"/>
      <c r="JY177" s="63"/>
      <c r="JZ177" s="63"/>
      <c r="KA177" s="88"/>
      <c r="KB177" s="63"/>
      <c r="KC177" s="63"/>
      <c r="KD177" s="187"/>
      <c r="KE177" s="88"/>
      <c r="KF177" s="63"/>
      <c r="KG177" s="63"/>
      <c r="KH177" s="187"/>
      <c r="KI177" s="88"/>
      <c r="KJ177" s="63"/>
      <c r="KK177" s="63"/>
      <c r="KL177" s="187"/>
      <c r="KM177" s="88"/>
      <c r="KN177" s="63"/>
      <c r="KO177" s="63"/>
      <c r="KP177" s="187"/>
      <c r="KQ177" s="88"/>
      <c r="KR177" s="63"/>
      <c r="KS177" s="63"/>
      <c r="KT177" s="187"/>
      <c r="KU177" s="88"/>
      <c r="KV177" s="63"/>
      <c r="KW177" s="63"/>
      <c r="KX177" s="187"/>
      <c r="KY177" s="88"/>
      <c r="KZ177" s="63"/>
      <c r="LA177" s="63"/>
      <c r="LB177" s="187"/>
      <c r="LC177" s="88"/>
      <c r="LD177" s="63"/>
      <c r="LE177" s="63"/>
      <c r="LF177" s="187"/>
      <c r="LG177" s="88"/>
      <c r="LH177" s="63"/>
      <c r="LI177" s="63"/>
      <c r="LJ177" s="187"/>
      <c r="LK177" s="88"/>
      <c r="LL177" s="63"/>
      <c r="LM177" s="63"/>
      <c r="LN177" s="187"/>
      <c r="LO177" s="88"/>
      <c r="LP177" s="63"/>
      <c r="LQ177" s="63"/>
      <c r="LR177" s="187"/>
      <c r="LS177" s="88"/>
      <c r="LT177" s="63"/>
      <c r="LU177" s="63"/>
      <c r="LV177" s="187"/>
      <c r="LW177" s="88"/>
      <c r="LX177" s="63"/>
      <c r="LY177" s="63"/>
      <c r="LZ177" s="187"/>
      <c r="MA177" s="88"/>
      <c r="MB177" s="63"/>
      <c r="MC177" s="63"/>
      <c r="MD177" s="187"/>
      <c r="ME177" s="88"/>
      <c r="MF177" s="63"/>
      <c r="MG177" s="63"/>
      <c r="MH177" s="187"/>
      <c r="MI177" s="88"/>
      <c r="MJ177" s="63"/>
      <c r="MK177" s="63"/>
      <c r="ML177" s="187"/>
      <c r="MM177" s="88"/>
      <c r="MN177" s="63"/>
      <c r="MO177" s="63"/>
      <c r="MP177" s="187"/>
      <c r="MQ177" s="88"/>
      <c r="MR177" s="63"/>
      <c r="MS177" s="63"/>
      <c r="MT177" s="187"/>
      <c r="MU177" s="88"/>
      <c r="MV177" s="63"/>
      <c r="MW177" s="63"/>
      <c r="MX177" s="187"/>
      <c r="MY177" s="88"/>
      <c r="MZ177" s="63"/>
      <c r="NA177" s="63"/>
      <c r="NB177" s="187"/>
      <c r="NC177" s="88"/>
      <c r="ND177" s="63"/>
      <c r="NE177" s="63"/>
      <c r="NF177" s="187"/>
      <c r="NG177" s="88"/>
      <c r="NH177" s="63"/>
      <c r="NI177" s="63"/>
      <c r="NJ177" s="187"/>
      <c r="NK177" s="88"/>
      <c r="NL177" s="63"/>
      <c r="NM177" s="63"/>
      <c r="NN177" s="187"/>
      <c r="NO177" s="88"/>
      <c r="NP177" s="63"/>
      <c r="NQ177" s="63"/>
      <c r="NR177" s="187"/>
      <c r="NS177" s="88"/>
      <c r="NT177" s="63"/>
      <c r="NU177" s="63"/>
      <c r="NV177" s="187"/>
      <c r="NW177" s="88"/>
      <c r="NX177" s="63"/>
      <c r="NY177" s="63"/>
      <c r="NZ177" s="187"/>
      <c r="OA177" s="88"/>
      <c r="OB177" s="63"/>
      <c r="OC177" s="63"/>
      <c r="OD177" s="63"/>
      <c r="OE177" s="88"/>
      <c r="OF177" s="63"/>
      <c r="OG177" s="63"/>
      <c r="OH177" s="63"/>
      <c r="OI177" s="88"/>
      <c r="OJ177" s="63"/>
      <c r="OK177" s="63"/>
      <c r="OL177" s="63"/>
      <c r="OM177" s="88"/>
      <c r="ON177" s="63"/>
      <c r="OO177" s="63"/>
      <c r="OP177" s="63"/>
      <c r="OQ177" s="198"/>
      <c r="OR177" s="63"/>
      <c r="OS177" s="63"/>
      <c r="OT177" s="63"/>
      <c r="OU177" s="88"/>
      <c r="OV177" s="63"/>
      <c r="OW177" s="63"/>
      <c r="OX177" s="63"/>
      <c r="OY177" s="198"/>
      <c r="OZ177" s="63"/>
      <c r="PA177" s="63"/>
      <c r="PB177" s="63"/>
      <c r="PC177" s="88"/>
      <c r="PD177" s="63"/>
      <c r="PE177" s="63"/>
      <c r="PF177" s="63"/>
      <c r="PG177" s="198"/>
      <c r="PH177" s="63"/>
      <c r="PI177" s="63"/>
      <c r="PJ177" s="63"/>
      <c r="PK177" s="88"/>
      <c r="PL177" s="63"/>
      <c r="PM177" s="63"/>
      <c r="PN177" s="63"/>
      <c r="PO177" s="198"/>
      <c r="PP177" s="63"/>
      <c r="PQ177" s="63"/>
      <c r="PR177" s="63"/>
      <c r="PS177" s="88"/>
      <c r="PT177" s="63"/>
      <c r="PU177" s="63"/>
      <c r="PV177" s="63"/>
      <c r="PW177" s="198"/>
      <c r="PX177" s="63"/>
      <c r="PY177" s="63"/>
      <c r="PZ177" s="63"/>
      <c r="QA177" s="88"/>
      <c r="QB177" s="63"/>
      <c r="QC177" s="63"/>
      <c r="QD177" s="63"/>
      <c r="QE177" s="198"/>
      <c r="QF177" s="63"/>
      <c r="QG177" s="63"/>
      <c r="QH177" s="63"/>
      <c r="QI177" s="88"/>
      <c r="QJ177" s="63"/>
      <c r="QK177" s="63"/>
      <c r="QL177" s="63"/>
      <c r="QM177" s="198"/>
      <c r="QN177" s="63"/>
      <c r="QO177" s="63"/>
      <c r="QP177" s="63"/>
      <c r="QQ177" s="198"/>
      <c r="QR177" s="63"/>
      <c r="QS177" s="63"/>
      <c r="QT177" s="63"/>
      <c r="QU177" s="198"/>
      <c r="QV177" s="63"/>
      <c r="QW177" s="63"/>
      <c r="QX177" s="63"/>
      <c r="QY177" s="198"/>
      <c r="QZ177" s="63"/>
      <c r="RA177" s="63"/>
      <c r="RB177" s="63"/>
      <c r="RC177" s="88"/>
      <c r="RD177" s="63">
        <v>44700</v>
      </c>
      <c r="RE177" s="63">
        <v>26752</v>
      </c>
      <c r="RF177" s="63">
        <v>26752</v>
      </c>
      <c r="RG177" s="198"/>
      <c r="RH177" s="63"/>
      <c r="RI177" s="63"/>
      <c r="RJ177" s="63"/>
      <c r="RK177" s="88"/>
      <c r="RL177" s="63"/>
      <c r="RM177" s="63"/>
      <c r="RN177" s="63"/>
      <c r="RO177" s="198"/>
      <c r="RP177" s="63"/>
      <c r="RQ177" s="63"/>
      <c r="RR177" s="63"/>
      <c r="RS177" s="198"/>
      <c r="RT177" s="63"/>
      <c r="RU177" s="63"/>
      <c r="RV177" s="63"/>
      <c r="RW177" s="63"/>
      <c r="RX177" s="63"/>
      <c r="RY177" s="63"/>
      <c r="RZ177" s="63"/>
      <c r="SA177" s="88"/>
      <c r="SB177" s="63"/>
      <c r="SC177" s="63"/>
      <c r="SD177" s="63"/>
      <c r="SE177" s="198"/>
      <c r="SF177" s="63"/>
      <c r="SG177" s="63"/>
      <c r="SH177" s="63"/>
      <c r="SI177" s="198"/>
      <c r="SJ177" s="63"/>
      <c r="SK177" s="63"/>
      <c r="SL177" s="63"/>
      <c r="SM177" s="198"/>
      <c r="SN177" s="63"/>
      <c r="SO177" s="63"/>
      <c r="SP177" s="63"/>
      <c r="SQ177" s="198"/>
      <c r="SR177" s="63"/>
      <c r="SS177" s="63"/>
      <c r="ST177" s="63"/>
      <c r="SU177" s="198"/>
      <c r="SV177" s="63"/>
      <c r="SW177" s="63"/>
      <c r="SX177" s="63"/>
      <c r="SY177" s="198"/>
      <c r="SZ177" s="63"/>
      <c r="TA177" s="63"/>
      <c r="TB177" s="198"/>
      <c r="TC177" s="198"/>
      <c r="TD177" s="63"/>
      <c r="TE177" s="63"/>
      <c r="TF177" s="63"/>
      <c r="TG177" s="198"/>
      <c r="TH177" s="63"/>
      <c r="TI177" s="63"/>
      <c r="TJ177" s="89"/>
      <c r="TK177" s="198"/>
      <c r="TL177" s="63"/>
      <c r="TM177" s="63"/>
      <c r="TN177" s="89"/>
      <c r="TO177" s="198"/>
      <c r="TP177" s="63"/>
      <c r="TQ177" s="63"/>
      <c r="TR177" s="89"/>
      <c r="TS177" s="267"/>
      <c r="TT177" s="267"/>
      <c r="TU177" s="267"/>
      <c r="TV177" s="267"/>
      <c r="TW177" s="267"/>
      <c r="TX177" s="267"/>
      <c r="TY177" s="267"/>
    </row>
    <row r="178" spans="1:545" outlineLevel="1" x14ac:dyDescent="0.2">
      <c r="A178" s="113">
        <v>1555</v>
      </c>
      <c r="B178" s="102" t="s">
        <v>564</v>
      </c>
      <c r="C178" s="186">
        <f t="shared" si="4759"/>
        <v>0</v>
      </c>
      <c r="D178" s="186">
        <f t="shared" si="4760"/>
        <v>0</v>
      </c>
      <c r="E178" s="186">
        <f t="shared" si="4761"/>
        <v>0</v>
      </c>
      <c r="F178" s="186">
        <f t="shared" si="4762"/>
        <v>0</v>
      </c>
      <c r="G178" s="88"/>
      <c r="H178" s="63"/>
      <c r="I178" s="63"/>
      <c r="J178" s="63"/>
      <c r="K178" s="88"/>
      <c r="L178" s="63"/>
      <c r="M178" s="63"/>
      <c r="N178" s="63"/>
      <c r="O178" s="88"/>
      <c r="P178" s="63"/>
      <c r="Q178" s="63"/>
      <c r="R178" s="63"/>
      <c r="S178" s="88"/>
      <c r="T178" s="63"/>
      <c r="U178" s="63"/>
      <c r="V178" s="63"/>
      <c r="W178" s="88"/>
      <c r="X178" s="63"/>
      <c r="Y178" s="63"/>
      <c r="Z178" s="63"/>
      <c r="AA178" s="88"/>
      <c r="AB178" s="63"/>
      <c r="AC178" s="63"/>
      <c r="AD178" s="63"/>
      <c r="AE178" s="88"/>
      <c r="AF178" s="63"/>
      <c r="AG178" s="63"/>
      <c r="AH178" s="63"/>
      <c r="AI178" s="88"/>
      <c r="AJ178" s="63"/>
      <c r="AK178" s="63"/>
      <c r="AL178" s="63"/>
      <c r="AM178" s="88"/>
      <c r="AN178" s="63"/>
      <c r="AO178" s="63"/>
      <c r="AP178" s="63"/>
      <c r="AQ178" s="88"/>
      <c r="AR178" s="63"/>
      <c r="AS178" s="63"/>
      <c r="AT178" s="63"/>
      <c r="AU178" s="88"/>
      <c r="AV178" s="63"/>
      <c r="AW178" s="63"/>
      <c r="AX178" s="63"/>
      <c r="AY178" s="88"/>
      <c r="AZ178" s="63"/>
      <c r="BA178" s="63"/>
      <c r="BB178" s="63"/>
      <c r="BC178" s="88"/>
      <c r="BD178" s="63"/>
      <c r="BE178" s="63"/>
      <c r="BF178" s="63"/>
      <c r="BG178" s="88"/>
      <c r="BH178" s="63"/>
      <c r="BI178" s="63"/>
      <c r="BJ178" s="63"/>
      <c r="BK178" s="88"/>
      <c r="BL178" s="63"/>
      <c r="BM178" s="63"/>
      <c r="BN178" s="63"/>
      <c r="BO178" s="88"/>
      <c r="BP178" s="63"/>
      <c r="BQ178" s="63"/>
      <c r="BR178" s="63"/>
      <c r="BS178" s="88"/>
      <c r="BT178" s="63"/>
      <c r="BU178" s="63"/>
      <c r="BV178" s="63"/>
      <c r="BW178" s="88"/>
      <c r="BX178" s="63"/>
      <c r="BY178" s="63"/>
      <c r="BZ178" s="63"/>
      <c r="CA178" s="88"/>
      <c r="CB178" s="63"/>
      <c r="CC178" s="63"/>
      <c r="CD178" s="63"/>
      <c r="CE178" s="88"/>
      <c r="CF178" s="63"/>
      <c r="CG178" s="63"/>
      <c r="CH178" s="63"/>
      <c r="CI178" s="88"/>
      <c r="CJ178" s="63"/>
      <c r="CK178" s="63"/>
      <c r="CL178" s="63"/>
      <c r="CM178" s="88"/>
      <c r="CN178" s="63"/>
      <c r="CO178" s="63"/>
      <c r="CP178" s="63"/>
      <c r="CQ178" s="88"/>
      <c r="CR178" s="63"/>
      <c r="CS178" s="63"/>
      <c r="CT178" s="63"/>
      <c r="CU178" s="88"/>
      <c r="CV178" s="63"/>
      <c r="CW178" s="63"/>
      <c r="CX178" s="63"/>
      <c r="CY178" s="88"/>
      <c r="CZ178" s="63"/>
      <c r="DA178" s="63"/>
      <c r="DB178" s="63"/>
      <c r="DC178" s="88"/>
      <c r="DD178" s="63"/>
      <c r="DE178" s="63"/>
      <c r="DF178" s="63"/>
      <c r="DG178" s="88"/>
      <c r="DH178" s="63"/>
      <c r="DI178" s="63"/>
      <c r="DJ178" s="63"/>
      <c r="DK178" s="88"/>
      <c r="DL178" s="63"/>
      <c r="DM178" s="63"/>
      <c r="DN178" s="63"/>
      <c r="DO178" s="88"/>
      <c r="DP178" s="63"/>
      <c r="DQ178" s="63"/>
      <c r="DR178" s="63"/>
      <c r="DS178" s="88"/>
      <c r="DT178" s="63"/>
      <c r="DU178" s="63"/>
      <c r="DV178" s="63"/>
      <c r="DW178" s="88"/>
      <c r="DX178" s="63"/>
      <c r="DY178" s="63"/>
      <c r="DZ178" s="63"/>
      <c r="EA178" s="88"/>
      <c r="EB178" s="63"/>
      <c r="EC178" s="63"/>
      <c r="ED178" s="63"/>
      <c r="EE178" s="88"/>
      <c r="EF178" s="63"/>
      <c r="EG178" s="63"/>
      <c r="EH178" s="63"/>
      <c r="EI178" s="88"/>
      <c r="EJ178" s="63"/>
      <c r="EK178" s="63"/>
      <c r="EL178" s="63"/>
      <c r="EM178" s="88"/>
      <c r="EN178" s="63"/>
      <c r="EO178" s="63"/>
      <c r="EP178" s="63"/>
      <c r="EQ178" s="88"/>
      <c r="ER178" s="63"/>
      <c r="ES178" s="63"/>
      <c r="ET178" s="63"/>
      <c r="EU178" s="88"/>
      <c r="EV178" s="63"/>
      <c r="EW178" s="63"/>
      <c r="EX178" s="63"/>
      <c r="EY178" s="88"/>
      <c r="EZ178" s="63"/>
      <c r="FA178" s="63"/>
      <c r="FB178" s="63"/>
      <c r="FC178" s="88"/>
      <c r="FD178" s="63"/>
      <c r="FE178" s="63"/>
      <c r="FF178" s="63"/>
      <c r="FG178" s="88"/>
      <c r="FH178" s="63"/>
      <c r="FI178" s="63"/>
      <c r="FJ178" s="63"/>
      <c r="FK178" s="88"/>
      <c r="FL178" s="63"/>
      <c r="FM178" s="63"/>
      <c r="FN178" s="63"/>
      <c r="FO178" s="88"/>
      <c r="FP178" s="63"/>
      <c r="FQ178" s="63"/>
      <c r="FR178" s="63"/>
      <c r="FS178" s="198"/>
      <c r="FT178" s="63"/>
      <c r="FU178" s="63"/>
      <c r="FV178" s="187"/>
      <c r="FW178" s="88"/>
      <c r="FX178" s="63"/>
      <c r="FY178" s="63"/>
      <c r="FZ178" s="187"/>
      <c r="GA178" s="88"/>
      <c r="GB178" s="63"/>
      <c r="GC178" s="63"/>
      <c r="GD178" s="187"/>
      <c r="GE178" s="88"/>
      <c r="GF178" s="63"/>
      <c r="GG178" s="63"/>
      <c r="GH178" s="187"/>
      <c r="GI178" s="117"/>
      <c r="GJ178" s="63"/>
      <c r="GK178" s="63"/>
      <c r="GL178" s="187"/>
      <c r="GM178" s="88"/>
      <c r="GN178" s="63"/>
      <c r="GO178" s="63"/>
      <c r="GP178" s="63"/>
      <c r="GQ178" s="88"/>
      <c r="GR178" s="63"/>
      <c r="GS178" s="63"/>
      <c r="GT178" s="63"/>
      <c r="GU178" s="88"/>
      <c r="GV178" s="63"/>
      <c r="GW178" s="63"/>
      <c r="GX178" s="63"/>
      <c r="GY178" s="88"/>
      <c r="GZ178" s="63"/>
      <c r="HA178" s="63"/>
      <c r="HB178" s="63"/>
      <c r="HC178" s="88"/>
      <c r="HD178" s="63"/>
      <c r="HE178" s="63"/>
      <c r="HF178" s="63"/>
      <c r="HG178" s="88"/>
      <c r="HH178" s="63"/>
      <c r="HI178" s="63"/>
      <c r="HJ178" s="63"/>
      <c r="HK178" s="88"/>
      <c r="HL178" s="63"/>
      <c r="HM178" s="63"/>
      <c r="HN178" s="63"/>
      <c r="HO178" s="88"/>
      <c r="HP178" s="63"/>
      <c r="HQ178" s="63"/>
      <c r="HR178" s="63"/>
      <c r="HS178" s="88"/>
      <c r="HT178" s="63"/>
      <c r="HU178" s="63"/>
      <c r="HV178" s="63"/>
      <c r="HW178" s="88"/>
      <c r="HX178" s="63"/>
      <c r="HY178" s="63"/>
      <c r="HZ178" s="63"/>
      <c r="IA178" s="88"/>
      <c r="IB178" s="63"/>
      <c r="IC178" s="63"/>
      <c r="ID178" s="63"/>
      <c r="IE178" s="88"/>
      <c r="IF178" s="63"/>
      <c r="IG178" s="63"/>
      <c r="IH178" s="63"/>
      <c r="II178" s="88"/>
      <c r="IJ178" s="63"/>
      <c r="IK178" s="63"/>
      <c r="IL178" s="63"/>
      <c r="IM178" s="88"/>
      <c r="IN178" s="63"/>
      <c r="IO178" s="63"/>
      <c r="IP178" s="63"/>
      <c r="IQ178" s="88"/>
      <c r="IR178" s="63"/>
      <c r="IS178" s="63"/>
      <c r="IT178" s="63"/>
      <c r="IU178" s="88"/>
      <c r="IV178" s="63"/>
      <c r="IW178" s="63"/>
      <c r="IX178" s="63"/>
      <c r="IY178" s="88"/>
      <c r="IZ178" s="63"/>
      <c r="JA178" s="63"/>
      <c r="JB178" s="63"/>
      <c r="JC178" s="88"/>
      <c r="JD178" s="63"/>
      <c r="JE178" s="63"/>
      <c r="JF178" s="63"/>
      <c r="JG178" s="88"/>
      <c r="JH178" s="63"/>
      <c r="JI178" s="63"/>
      <c r="JJ178" s="63"/>
      <c r="JK178" s="88"/>
      <c r="JL178" s="63"/>
      <c r="JM178" s="63"/>
      <c r="JN178" s="63"/>
      <c r="JO178" s="88"/>
      <c r="JP178" s="63"/>
      <c r="JQ178" s="63"/>
      <c r="JR178" s="63"/>
      <c r="JS178" s="88"/>
      <c r="JT178" s="63"/>
      <c r="JU178" s="63"/>
      <c r="JV178" s="63"/>
      <c r="JW178" s="63"/>
      <c r="JX178" s="63"/>
      <c r="JY178" s="63"/>
      <c r="JZ178" s="63"/>
      <c r="KA178" s="88"/>
      <c r="KB178" s="63"/>
      <c r="KC178" s="63"/>
      <c r="KD178" s="187"/>
      <c r="KE178" s="88"/>
      <c r="KF178" s="63"/>
      <c r="KG178" s="63"/>
      <c r="KH178" s="187"/>
      <c r="KI178" s="88"/>
      <c r="KJ178" s="63"/>
      <c r="KK178" s="63"/>
      <c r="KL178" s="187"/>
      <c r="KM178" s="88"/>
      <c r="KN178" s="63"/>
      <c r="KO178" s="63"/>
      <c r="KP178" s="187"/>
      <c r="KQ178" s="88"/>
      <c r="KR178" s="63"/>
      <c r="KS178" s="63"/>
      <c r="KT178" s="187"/>
      <c r="KU178" s="88"/>
      <c r="KV178" s="63"/>
      <c r="KW178" s="63"/>
      <c r="KX178" s="187"/>
      <c r="KY178" s="88"/>
      <c r="KZ178" s="63"/>
      <c r="LA178" s="63"/>
      <c r="LB178" s="187"/>
      <c r="LC178" s="88"/>
      <c r="LD178" s="63"/>
      <c r="LE178" s="63"/>
      <c r="LF178" s="187"/>
      <c r="LG178" s="88"/>
      <c r="LH178" s="63"/>
      <c r="LI178" s="63"/>
      <c r="LJ178" s="187"/>
      <c r="LK178" s="88"/>
      <c r="LL178" s="63"/>
      <c r="LM178" s="63"/>
      <c r="LN178" s="187"/>
      <c r="LO178" s="88"/>
      <c r="LP178" s="63"/>
      <c r="LQ178" s="63"/>
      <c r="LR178" s="187"/>
      <c r="LS178" s="88"/>
      <c r="LT178" s="63"/>
      <c r="LU178" s="63"/>
      <c r="LV178" s="187"/>
      <c r="LW178" s="88"/>
      <c r="LX178" s="63"/>
      <c r="LY178" s="63"/>
      <c r="LZ178" s="187"/>
      <c r="MA178" s="88"/>
      <c r="MB178" s="63"/>
      <c r="MC178" s="63"/>
      <c r="MD178" s="187"/>
      <c r="ME178" s="88"/>
      <c r="MF178" s="63"/>
      <c r="MG178" s="63"/>
      <c r="MH178" s="187"/>
      <c r="MI178" s="88"/>
      <c r="MJ178" s="63"/>
      <c r="MK178" s="63"/>
      <c r="ML178" s="187"/>
      <c r="MM178" s="88"/>
      <c r="MN178" s="63"/>
      <c r="MO178" s="63"/>
      <c r="MP178" s="187"/>
      <c r="MQ178" s="88"/>
      <c r="MR178" s="63"/>
      <c r="MS178" s="63"/>
      <c r="MT178" s="187"/>
      <c r="MU178" s="88"/>
      <c r="MV178" s="63"/>
      <c r="MW178" s="63"/>
      <c r="MX178" s="187"/>
      <c r="MY178" s="88"/>
      <c r="MZ178" s="63"/>
      <c r="NA178" s="63"/>
      <c r="NB178" s="187"/>
      <c r="NC178" s="88"/>
      <c r="ND178" s="63"/>
      <c r="NE178" s="63"/>
      <c r="NF178" s="187"/>
      <c r="NG178" s="88"/>
      <c r="NH178" s="63"/>
      <c r="NI178" s="63"/>
      <c r="NJ178" s="187"/>
      <c r="NK178" s="88"/>
      <c r="NL178" s="63"/>
      <c r="NM178" s="63"/>
      <c r="NN178" s="187"/>
      <c r="NO178" s="88"/>
      <c r="NP178" s="63"/>
      <c r="NQ178" s="63"/>
      <c r="NR178" s="187"/>
      <c r="NS178" s="88"/>
      <c r="NT178" s="63"/>
      <c r="NU178" s="63"/>
      <c r="NV178" s="187"/>
      <c r="NW178" s="88"/>
      <c r="NX178" s="63"/>
      <c r="NY178" s="63"/>
      <c r="NZ178" s="187"/>
      <c r="OA178" s="88"/>
      <c r="OB178" s="63"/>
      <c r="OC178" s="63"/>
      <c r="OD178" s="63"/>
      <c r="OE178" s="88"/>
      <c r="OF178" s="63"/>
      <c r="OG178" s="63"/>
      <c r="OH178" s="63"/>
      <c r="OI178" s="88"/>
      <c r="OJ178" s="63"/>
      <c r="OK178" s="63"/>
      <c r="OL178" s="63"/>
      <c r="OM178" s="88"/>
      <c r="ON178" s="63"/>
      <c r="OO178" s="63"/>
      <c r="OP178" s="63"/>
      <c r="OQ178" s="198"/>
      <c r="OR178" s="63"/>
      <c r="OS178" s="63"/>
      <c r="OT178" s="63"/>
      <c r="OU178" s="88"/>
      <c r="OV178" s="63"/>
      <c r="OW178" s="63"/>
      <c r="OX178" s="63"/>
      <c r="OY178" s="198"/>
      <c r="OZ178" s="63"/>
      <c r="PA178" s="63"/>
      <c r="PB178" s="63"/>
      <c r="PC178" s="88"/>
      <c r="PD178" s="63"/>
      <c r="PE178" s="63"/>
      <c r="PF178" s="63"/>
      <c r="PG178" s="198"/>
      <c r="PH178" s="63"/>
      <c r="PI178" s="63"/>
      <c r="PJ178" s="63"/>
      <c r="PK178" s="88"/>
      <c r="PL178" s="63"/>
      <c r="PM178" s="63"/>
      <c r="PN178" s="63"/>
      <c r="PO178" s="198"/>
      <c r="PP178" s="63"/>
      <c r="PQ178" s="63"/>
      <c r="PR178" s="63"/>
      <c r="PS178" s="88"/>
      <c r="PT178" s="63"/>
      <c r="PU178" s="63"/>
      <c r="PV178" s="63"/>
      <c r="PW178" s="198"/>
      <c r="PX178" s="63"/>
      <c r="PY178" s="63"/>
      <c r="PZ178" s="63"/>
      <c r="QA178" s="88"/>
      <c r="QB178" s="63"/>
      <c r="QC178" s="63"/>
      <c r="QD178" s="63"/>
      <c r="QE178" s="198"/>
      <c r="QF178" s="63"/>
      <c r="QG178" s="63"/>
      <c r="QH178" s="63"/>
      <c r="QI178" s="88"/>
      <c r="QJ178" s="63"/>
      <c r="QK178" s="63"/>
      <c r="QL178" s="63"/>
      <c r="QM178" s="198"/>
      <c r="QN178" s="63"/>
      <c r="QO178" s="63"/>
      <c r="QP178" s="63"/>
      <c r="QQ178" s="198"/>
      <c r="QR178" s="63"/>
      <c r="QS178" s="63"/>
      <c r="QT178" s="63"/>
      <c r="QU178" s="198"/>
      <c r="QV178" s="63"/>
      <c r="QW178" s="63"/>
      <c r="QX178" s="63"/>
      <c r="QY178" s="198"/>
      <c r="QZ178" s="63"/>
      <c r="RA178" s="63"/>
      <c r="RB178" s="63"/>
      <c r="RC178" s="88"/>
      <c r="RD178" s="63"/>
      <c r="RE178" s="63"/>
      <c r="RF178" s="63"/>
      <c r="RG178" s="198"/>
      <c r="RH178" s="63"/>
      <c r="RI178" s="63"/>
      <c r="RJ178" s="63"/>
      <c r="RK178" s="88"/>
      <c r="RL178" s="63"/>
      <c r="RM178" s="63"/>
      <c r="RN178" s="63"/>
      <c r="RO178" s="198"/>
      <c r="RP178" s="63"/>
      <c r="RQ178" s="63"/>
      <c r="RR178" s="63"/>
      <c r="RS178" s="198"/>
      <c r="RT178" s="63"/>
      <c r="RU178" s="63"/>
      <c r="RV178" s="63"/>
      <c r="RW178" s="63"/>
      <c r="RX178" s="63"/>
      <c r="RY178" s="63"/>
      <c r="RZ178" s="63"/>
      <c r="SA178" s="88"/>
      <c r="SB178" s="63"/>
      <c r="SC178" s="63"/>
      <c r="SD178" s="63"/>
      <c r="SE178" s="198"/>
      <c r="SF178" s="63"/>
      <c r="SG178" s="63"/>
      <c r="SH178" s="63"/>
      <c r="SI178" s="198"/>
      <c r="SJ178" s="63"/>
      <c r="SK178" s="63"/>
      <c r="SL178" s="63"/>
      <c r="SM178" s="198"/>
      <c r="SN178" s="63"/>
      <c r="SO178" s="63"/>
      <c r="SP178" s="63"/>
      <c r="SQ178" s="198"/>
      <c r="SR178" s="63"/>
      <c r="SS178" s="63"/>
      <c r="ST178" s="63"/>
      <c r="SU178" s="198"/>
      <c r="SV178" s="63"/>
      <c r="SW178" s="63"/>
      <c r="SX178" s="63"/>
      <c r="SY178" s="198"/>
      <c r="SZ178" s="63"/>
      <c r="TA178" s="63"/>
      <c r="TB178" s="198"/>
      <c r="TC178" s="198"/>
      <c r="TD178" s="63"/>
      <c r="TE178" s="63"/>
      <c r="TF178" s="63"/>
      <c r="TG178" s="198"/>
      <c r="TH178" s="63"/>
      <c r="TI178" s="63"/>
      <c r="TJ178" s="89"/>
      <c r="TK178" s="198"/>
      <c r="TL178" s="63"/>
      <c r="TM178" s="63"/>
      <c r="TN178" s="89"/>
      <c r="TO178" s="198"/>
      <c r="TP178" s="63"/>
      <c r="TQ178" s="63"/>
      <c r="TR178" s="89"/>
      <c r="TS178" s="267"/>
      <c r="TT178" s="267"/>
      <c r="TU178" s="267"/>
      <c r="TV178" s="267"/>
      <c r="TW178" s="267"/>
      <c r="TX178" s="267"/>
      <c r="TY178" s="267"/>
    </row>
    <row r="179" spans="1:545" outlineLevel="1" x14ac:dyDescent="0.2">
      <c r="A179" s="101" t="s">
        <v>565</v>
      </c>
      <c r="B179" s="102" t="s">
        <v>566</v>
      </c>
      <c r="C179" s="186">
        <f t="shared" si="4759"/>
        <v>179988</v>
      </c>
      <c r="D179" s="186">
        <f t="shared" si="4760"/>
        <v>151863</v>
      </c>
      <c r="E179" s="186">
        <f t="shared" si="4761"/>
        <v>36468</v>
      </c>
      <c r="F179" s="186">
        <f t="shared" si="4762"/>
        <v>36468</v>
      </c>
      <c r="G179" s="88"/>
      <c r="H179" s="63"/>
      <c r="I179" s="63"/>
      <c r="J179" s="63"/>
      <c r="K179" s="88"/>
      <c r="L179" s="63"/>
      <c r="M179" s="63"/>
      <c r="N179" s="63"/>
      <c r="O179" s="88"/>
      <c r="P179" s="63"/>
      <c r="Q179" s="63"/>
      <c r="R179" s="63"/>
      <c r="S179" s="88"/>
      <c r="T179" s="63"/>
      <c r="U179" s="63"/>
      <c r="V179" s="63"/>
      <c r="W179" s="88"/>
      <c r="X179" s="63"/>
      <c r="Y179" s="63"/>
      <c r="Z179" s="63"/>
      <c r="AA179" s="88"/>
      <c r="AB179" s="63"/>
      <c r="AC179" s="63"/>
      <c r="AD179" s="63"/>
      <c r="AE179" s="88"/>
      <c r="AF179" s="63"/>
      <c r="AG179" s="63"/>
      <c r="AH179" s="63"/>
      <c r="AI179" s="88"/>
      <c r="AJ179" s="63"/>
      <c r="AK179" s="63"/>
      <c r="AL179" s="63"/>
      <c r="AM179" s="88"/>
      <c r="AN179" s="63"/>
      <c r="AO179" s="63"/>
      <c r="AP179" s="63"/>
      <c r="AQ179" s="88"/>
      <c r="AR179" s="63"/>
      <c r="AS179" s="63"/>
      <c r="AT179" s="63"/>
      <c r="AU179" s="88"/>
      <c r="AV179" s="63"/>
      <c r="AW179" s="63"/>
      <c r="AX179" s="63"/>
      <c r="AY179" s="88"/>
      <c r="AZ179" s="63"/>
      <c r="BA179" s="63"/>
      <c r="BB179" s="63"/>
      <c r="BC179" s="88"/>
      <c r="BD179" s="63"/>
      <c r="BE179" s="63"/>
      <c r="BF179" s="63"/>
      <c r="BG179" s="88"/>
      <c r="BH179" s="63"/>
      <c r="BI179" s="63"/>
      <c r="BJ179" s="63"/>
      <c r="BK179" s="88"/>
      <c r="BL179" s="63"/>
      <c r="BM179" s="63"/>
      <c r="BN179" s="63"/>
      <c r="BO179" s="88"/>
      <c r="BP179" s="63"/>
      <c r="BQ179" s="63"/>
      <c r="BR179" s="63"/>
      <c r="BS179" s="88"/>
      <c r="BT179" s="63"/>
      <c r="BU179" s="63"/>
      <c r="BV179" s="63"/>
      <c r="BW179" s="88"/>
      <c r="BX179" s="63"/>
      <c r="BY179" s="63"/>
      <c r="BZ179" s="63"/>
      <c r="CA179" s="88"/>
      <c r="CB179" s="63"/>
      <c r="CC179" s="63"/>
      <c r="CD179" s="63"/>
      <c r="CE179" s="88"/>
      <c r="CF179" s="63"/>
      <c r="CG179" s="63"/>
      <c r="CH179" s="63"/>
      <c r="CI179" s="88"/>
      <c r="CJ179" s="63"/>
      <c r="CK179" s="63"/>
      <c r="CL179" s="63"/>
      <c r="CM179" s="88">
        <f>20000+36000-10000</f>
        <v>46000</v>
      </c>
      <c r="CN179" s="63">
        <v>20000</v>
      </c>
      <c r="CO179" s="63"/>
      <c r="CP179" s="63"/>
      <c r="CQ179" s="88"/>
      <c r="CR179" s="63"/>
      <c r="CS179" s="63"/>
      <c r="CT179" s="63"/>
      <c r="CU179" s="88"/>
      <c r="CV179" s="63"/>
      <c r="CW179" s="63"/>
      <c r="CX179" s="63"/>
      <c r="CY179" s="88"/>
      <c r="CZ179" s="63"/>
      <c r="DA179" s="63"/>
      <c r="DB179" s="63"/>
      <c r="DC179" s="88"/>
      <c r="DD179" s="63"/>
      <c r="DE179" s="63"/>
      <c r="DF179" s="63"/>
      <c r="DG179" s="88"/>
      <c r="DH179" s="63"/>
      <c r="DI179" s="63"/>
      <c r="DJ179" s="63"/>
      <c r="DK179" s="88"/>
      <c r="DL179" s="63"/>
      <c r="DM179" s="63"/>
      <c r="DN179" s="63"/>
      <c r="DO179" s="88"/>
      <c r="DP179" s="63"/>
      <c r="DQ179" s="63"/>
      <c r="DR179" s="63"/>
      <c r="DS179" s="88"/>
      <c r="DT179" s="63"/>
      <c r="DU179" s="63"/>
      <c r="DV179" s="63"/>
      <c r="DW179" s="88"/>
      <c r="DX179" s="63"/>
      <c r="DY179" s="63"/>
      <c r="DZ179" s="63"/>
      <c r="EA179" s="88"/>
      <c r="EB179" s="63"/>
      <c r="EC179" s="63"/>
      <c r="ED179" s="63"/>
      <c r="EE179" s="88"/>
      <c r="EF179" s="63"/>
      <c r="EG179" s="63"/>
      <c r="EH179" s="63"/>
      <c r="EI179" s="88"/>
      <c r="EJ179" s="63"/>
      <c r="EK179" s="63"/>
      <c r="EL179" s="63"/>
      <c r="EM179" s="88"/>
      <c r="EN179" s="63"/>
      <c r="EO179" s="63"/>
      <c r="EP179" s="63"/>
      <c r="EQ179" s="88"/>
      <c r="ER179" s="63"/>
      <c r="ES179" s="63"/>
      <c r="ET179" s="63"/>
      <c r="EU179" s="88"/>
      <c r="EV179" s="63"/>
      <c r="EW179" s="63"/>
      <c r="EX179" s="63"/>
      <c r="EY179" s="88"/>
      <c r="EZ179" s="63"/>
      <c r="FA179" s="63"/>
      <c r="FB179" s="63"/>
      <c r="FC179" s="88"/>
      <c r="FD179" s="63"/>
      <c r="FE179" s="63"/>
      <c r="FF179" s="63"/>
      <c r="FG179" s="88"/>
      <c r="FH179" s="63"/>
      <c r="FI179" s="63"/>
      <c r="FJ179" s="63"/>
      <c r="FK179" s="88"/>
      <c r="FL179" s="63"/>
      <c r="FM179" s="63"/>
      <c r="FN179" s="63"/>
      <c r="FO179" s="88"/>
      <c r="FP179" s="63"/>
      <c r="FQ179" s="63"/>
      <c r="FR179" s="63"/>
      <c r="FS179" s="198"/>
      <c r="FT179" s="63"/>
      <c r="FU179" s="63"/>
      <c r="FV179" s="187"/>
      <c r="FW179" s="88"/>
      <c r="FX179" s="63"/>
      <c r="FY179" s="63"/>
      <c r="FZ179" s="187"/>
      <c r="GA179" s="88"/>
      <c r="GB179" s="63"/>
      <c r="GC179" s="63"/>
      <c r="GD179" s="187"/>
      <c r="GE179" s="88"/>
      <c r="GF179" s="63"/>
      <c r="GG179" s="63"/>
      <c r="GH179" s="187"/>
      <c r="GI179" s="117"/>
      <c r="GJ179" s="63"/>
      <c r="GK179" s="63"/>
      <c r="GL179" s="187"/>
      <c r="GM179" s="88"/>
      <c r="GN179" s="63"/>
      <c r="GO179" s="63"/>
      <c r="GP179" s="63"/>
      <c r="GQ179" s="88"/>
      <c r="GR179" s="63"/>
      <c r="GS179" s="63"/>
      <c r="GT179" s="63"/>
      <c r="GU179" s="88"/>
      <c r="GV179" s="63"/>
      <c r="GW179" s="63"/>
      <c r="GX179" s="63"/>
      <c r="GY179" s="88"/>
      <c r="GZ179" s="63"/>
      <c r="HA179" s="63"/>
      <c r="HB179" s="63"/>
      <c r="HC179" s="88"/>
      <c r="HD179" s="63"/>
      <c r="HE179" s="63"/>
      <c r="HF179" s="63"/>
      <c r="HG179" s="88"/>
      <c r="HH179" s="63"/>
      <c r="HI179" s="63"/>
      <c r="HJ179" s="63"/>
      <c r="HK179" s="88"/>
      <c r="HL179" s="63"/>
      <c r="HM179" s="63"/>
      <c r="HN179" s="63"/>
      <c r="HO179" s="88"/>
      <c r="HP179" s="63"/>
      <c r="HQ179" s="63"/>
      <c r="HR179" s="63"/>
      <c r="HS179" s="88">
        <v>7000</v>
      </c>
      <c r="HT179" s="63"/>
      <c r="HU179" s="63"/>
      <c r="HV179" s="63"/>
      <c r="HW179" s="88"/>
      <c r="HX179" s="63"/>
      <c r="HY179" s="63"/>
      <c r="HZ179" s="63"/>
      <c r="IA179" s="88"/>
      <c r="IB179" s="63"/>
      <c r="IC179" s="63"/>
      <c r="ID179" s="63"/>
      <c r="IE179" s="88"/>
      <c r="IF179" s="63"/>
      <c r="IG179" s="63"/>
      <c r="IH179" s="63"/>
      <c r="II179" s="88"/>
      <c r="IJ179" s="63"/>
      <c r="IK179" s="63"/>
      <c r="IL179" s="63"/>
      <c r="IM179" s="88"/>
      <c r="IN179" s="63"/>
      <c r="IO179" s="63"/>
      <c r="IP179" s="63"/>
      <c r="IQ179" s="88"/>
      <c r="IR179" s="63"/>
      <c r="IS179" s="63"/>
      <c r="IT179" s="63"/>
      <c r="IU179" s="88"/>
      <c r="IV179" s="63"/>
      <c r="IW179" s="63"/>
      <c r="IX179" s="63"/>
      <c r="IY179" s="88"/>
      <c r="IZ179" s="63"/>
      <c r="JA179" s="63"/>
      <c r="JB179" s="63"/>
      <c r="JC179" s="88">
        <f>11011+60000+5000</f>
        <v>76011</v>
      </c>
      <c r="JD179" s="63">
        <v>66600</v>
      </c>
      <c r="JE179" s="63">
        <v>7908</v>
      </c>
      <c r="JF179" s="63">
        <v>7908</v>
      </c>
      <c r="JG179" s="88"/>
      <c r="JH179" s="63"/>
      <c r="JI179" s="63"/>
      <c r="JJ179" s="63"/>
      <c r="JK179" s="88"/>
      <c r="JL179" s="63"/>
      <c r="JM179" s="63"/>
      <c r="JN179" s="63"/>
      <c r="JO179" s="88"/>
      <c r="JP179" s="63"/>
      <c r="JQ179" s="63"/>
      <c r="JR179" s="63"/>
      <c r="JS179" s="88"/>
      <c r="JT179" s="63"/>
      <c r="JU179" s="63"/>
      <c r="JV179" s="63"/>
      <c r="JW179" s="63"/>
      <c r="JX179" s="63"/>
      <c r="JY179" s="63"/>
      <c r="JZ179" s="63"/>
      <c r="KA179" s="88"/>
      <c r="KB179" s="63"/>
      <c r="KC179" s="63"/>
      <c r="KD179" s="187"/>
      <c r="KE179" s="88"/>
      <c r="KF179" s="63"/>
      <c r="KG179" s="63"/>
      <c r="KH179" s="187"/>
      <c r="KI179" s="88"/>
      <c r="KJ179" s="63"/>
      <c r="KK179" s="63"/>
      <c r="KL179" s="187"/>
      <c r="KM179" s="88"/>
      <c r="KN179" s="63"/>
      <c r="KO179" s="63"/>
      <c r="KP179" s="187"/>
      <c r="KQ179" s="88"/>
      <c r="KR179" s="63"/>
      <c r="KS179" s="63"/>
      <c r="KT179" s="187"/>
      <c r="KU179" s="88"/>
      <c r="KV179" s="63"/>
      <c r="KW179" s="63"/>
      <c r="KX179" s="187"/>
      <c r="KY179" s="88"/>
      <c r="KZ179" s="63"/>
      <c r="LA179" s="63"/>
      <c r="LB179" s="187"/>
      <c r="LC179" s="88"/>
      <c r="LD179" s="63"/>
      <c r="LE179" s="63"/>
      <c r="LF179" s="187"/>
      <c r="LG179" s="88"/>
      <c r="LH179" s="63"/>
      <c r="LI179" s="63"/>
      <c r="LJ179" s="187"/>
      <c r="LK179" s="88"/>
      <c r="LL179" s="63"/>
      <c r="LM179" s="63"/>
      <c r="LN179" s="187"/>
      <c r="LO179" s="88"/>
      <c r="LP179" s="63"/>
      <c r="LQ179" s="63"/>
      <c r="LR179" s="187"/>
      <c r="LS179" s="88"/>
      <c r="LT179" s="63"/>
      <c r="LU179" s="63"/>
      <c r="LV179" s="187"/>
      <c r="LW179" s="88"/>
      <c r="LX179" s="63"/>
      <c r="LY179" s="63"/>
      <c r="LZ179" s="187"/>
      <c r="MA179" s="88"/>
      <c r="MB179" s="63"/>
      <c r="MC179" s="63"/>
      <c r="MD179" s="187"/>
      <c r="ME179" s="88"/>
      <c r="MF179" s="63"/>
      <c r="MG179" s="63"/>
      <c r="MH179" s="187"/>
      <c r="MI179" s="88"/>
      <c r="MJ179" s="63"/>
      <c r="MK179" s="63"/>
      <c r="ML179" s="187"/>
      <c r="MM179" s="88"/>
      <c r="MN179" s="63"/>
      <c r="MO179" s="63"/>
      <c r="MP179" s="187"/>
      <c r="MQ179" s="88"/>
      <c r="MR179" s="63"/>
      <c r="MS179" s="63"/>
      <c r="MT179" s="187"/>
      <c r="MU179" s="88"/>
      <c r="MV179" s="63"/>
      <c r="MW179" s="63"/>
      <c r="MX179" s="187"/>
      <c r="MY179" s="88">
        <v>16002</v>
      </c>
      <c r="MZ179" s="63"/>
      <c r="NA179" s="63"/>
      <c r="NB179" s="187"/>
      <c r="NC179" s="88">
        <f>34975</f>
        <v>34975</v>
      </c>
      <c r="ND179" s="63">
        <v>34975</v>
      </c>
      <c r="NE179" s="63"/>
      <c r="NF179" s="187"/>
      <c r="NG179" s="88"/>
      <c r="NH179" s="63"/>
      <c r="NI179" s="63"/>
      <c r="NJ179" s="187"/>
      <c r="NK179" s="88"/>
      <c r="NL179" s="63"/>
      <c r="NM179" s="63"/>
      <c r="NN179" s="187"/>
      <c r="NO179" s="88"/>
      <c r="NP179" s="63">
        <v>10000</v>
      </c>
      <c r="NQ179" s="63">
        <v>9996</v>
      </c>
      <c r="NR179" s="187">
        <v>9996</v>
      </c>
      <c r="NS179" s="88"/>
      <c r="NT179" s="63">
        <v>20288</v>
      </c>
      <c r="NU179" s="63">
        <v>18564</v>
      </c>
      <c r="NV179" s="187">
        <v>18564</v>
      </c>
      <c r="NW179" s="88"/>
      <c r="NX179" s="63"/>
      <c r="NY179" s="63"/>
      <c r="NZ179" s="187"/>
      <c r="OA179" s="88"/>
      <c r="OB179" s="63"/>
      <c r="OC179" s="63"/>
      <c r="OD179" s="63"/>
      <c r="OE179" s="88"/>
      <c r="OF179" s="63"/>
      <c r="OG179" s="63"/>
      <c r="OH179" s="63"/>
      <c r="OI179" s="88"/>
      <c r="OJ179" s="63"/>
      <c r="OK179" s="63"/>
      <c r="OL179" s="63"/>
      <c r="OM179" s="88"/>
      <c r="ON179" s="63"/>
      <c r="OO179" s="63"/>
      <c r="OP179" s="63"/>
      <c r="OQ179" s="198"/>
      <c r="OR179" s="63"/>
      <c r="OS179" s="63"/>
      <c r="OT179" s="63"/>
      <c r="OU179" s="88"/>
      <c r="OV179" s="63"/>
      <c r="OW179" s="63"/>
      <c r="OX179" s="63"/>
      <c r="OY179" s="198"/>
      <c r="OZ179" s="63"/>
      <c r="PA179" s="63"/>
      <c r="PB179" s="63"/>
      <c r="PC179" s="88"/>
      <c r="PD179" s="63"/>
      <c r="PE179" s="63"/>
      <c r="PF179" s="63"/>
      <c r="PG179" s="198"/>
      <c r="PH179" s="63"/>
      <c r="PI179" s="63"/>
      <c r="PJ179" s="63"/>
      <c r="PK179" s="88"/>
      <c r="PL179" s="63"/>
      <c r="PM179" s="63"/>
      <c r="PN179" s="63"/>
      <c r="PO179" s="198"/>
      <c r="PP179" s="63"/>
      <c r="PQ179" s="63"/>
      <c r="PR179" s="63"/>
      <c r="PS179" s="88"/>
      <c r="PT179" s="63"/>
      <c r="PU179" s="63"/>
      <c r="PV179" s="63"/>
      <c r="PW179" s="198"/>
      <c r="PX179" s="63"/>
      <c r="PY179" s="63"/>
      <c r="PZ179" s="63"/>
      <c r="QA179" s="88"/>
      <c r="QB179" s="63"/>
      <c r="QC179" s="63"/>
      <c r="QD179" s="63"/>
      <c r="QE179" s="198"/>
      <c r="QF179" s="63"/>
      <c r="QG179" s="63"/>
      <c r="QH179" s="63"/>
      <c r="QI179" s="88"/>
      <c r="QJ179" s="63"/>
      <c r="QK179" s="63"/>
      <c r="QL179" s="63"/>
      <c r="QM179" s="198"/>
      <c r="QN179" s="63"/>
      <c r="QO179" s="63"/>
      <c r="QP179" s="63"/>
      <c r="QQ179" s="198"/>
      <c r="QR179" s="63"/>
      <c r="QS179" s="63"/>
      <c r="QT179" s="63"/>
      <c r="QU179" s="198"/>
      <c r="QV179" s="63"/>
      <c r="QW179" s="63"/>
      <c r="QX179" s="63"/>
      <c r="QY179" s="198"/>
      <c r="QZ179" s="63"/>
      <c r="RA179" s="63"/>
      <c r="RB179" s="63"/>
      <c r="RC179" s="88"/>
      <c r="RD179" s="63"/>
      <c r="RE179" s="63"/>
      <c r="RF179" s="63"/>
      <c r="RG179" s="198"/>
      <c r="RH179" s="63"/>
      <c r="RI179" s="63"/>
      <c r="RJ179" s="63"/>
      <c r="RK179" s="88"/>
      <c r="RL179" s="63"/>
      <c r="RM179" s="63"/>
      <c r="RN179" s="63"/>
      <c r="RO179" s="198"/>
      <c r="RP179" s="63"/>
      <c r="RQ179" s="63"/>
      <c r="RR179" s="63"/>
      <c r="RS179" s="198"/>
      <c r="RT179" s="63"/>
      <c r="RU179" s="63"/>
      <c r="RV179" s="63"/>
      <c r="RW179" s="63"/>
      <c r="RX179" s="63"/>
      <c r="RY179" s="63"/>
      <c r="RZ179" s="63"/>
      <c r="SA179" s="88"/>
      <c r="SB179" s="63"/>
      <c r="SC179" s="63"/>
      <c r="SD179" s="63"/>
      <c r="SE179" s="198"/>
      <c r="SF179" s="63"/>
      <c r="SG179" s="63"/>
      <c r="SH179" s="63"/>
      <c r="SI179" s="198"/>
      <c r="SJ179" s="63"/>
      <c r="SK179" s="63"/>
      <c r="SL179" s="63"/>
      <c r="SM179" s="198"/>
      <c r="SN179" s="63"/>
      <c r="SO179" s="63"/>
      <c r="SP179" s="63"/>
      <c r="SQ179" s="198"/>
      <c r="SR179" s="63"/>
      <c r="SS179" s="63"/>
      <c r="ST179" s="63"/>
      <c r="SU179" s="198"/>
      <c r="SV179" s="63"/>
      <c r="SW179" s="63"/>
      <c r="SX179" s="63"/>
      <c r="SY179" s="198"/>
      <c r="SZ179" s="63"/>
      <c r="TA179" s="63"/>
      <c r="TB179" s="198"/>
      <c r="TC179" s="198"/>
      <c r="TD179" s="63"/>
      <c r="TE179" s="63"/>
      <c r="TF179" s="63"/>
      <c r="TG179" s="198"/>
      <c r="TH179" s="63"/>
      <c r="TI179" s="63"/>
      <c r="TJ179" s="89"/>
      <c r="TK179" s="198"/>
      <c r="TL179" s="63"/>
      <c r="TM179" s="63"/>
      <c r="TN179" s="89"/>
      <c r="TO179" s="198"/>
      <c r="TP179" s="63"/>
      <c r="TQ179" s="63"/>
      <c r="TR179" s="89"/>
      <c r="TS179" s="267"/>
      <c r="TT179" s="267"/>
      <c r="TU179" s="267"/>
      <c r="TV179" s="267"/>
      <c r="TW179" s="267"/>
      <c r="TX179" s="267"/>
      <c r="TY179" s="267"/>
    </row>
    <row r="180" spans="1:545" outlineLevel="1" x14ac:dyDescent="0.2">
      <c r="A180" s="101" t="s">
        <v>567</v>
      </c>
      <c r="B180" s="102" t="s">
        <v>568</v>
      </c>
      <c r="C180" s="186">
        <f t="shared" si="4759"/>
        <v>0</v>
      </c>
      <c r="D180" s="186">
        <f t="shared" si="4760"/>
        <v>0</v>
      </c>
      <c r="E180" s="186">
        <f t="shared" si="4761"/>
        <v>2944.4</v>
      </c>
      <c r="F180" s="186">
        <f t="shared" si="4762"/>
        <v>2944.4</v>
      </c>
      <c r="G180" s="88"/>
      <c r="H180" s="63"/>
      <c r="I180" s="63"/>
      <c r="J180" s="63"/>
      <c r="K180" s="88"/>
      <c r="L180" s="63"/>
      <c r="M180" s="63">
        <v>420</v>
      </c>
      <c r="N180" s="63">
        <v>420</v>
      </c>
      <c r="O180" s="88"/>
      <c r="P180" s="63"/>
      <c r="Q180" s="63"/>
      <c r="R180" s="63"/>
      <c r="S180" s="88"/>
      <c r="T180" s="63"/>
      <c r="U180" s="63"/>
      <c r="V180" s="63"/>
      <c r="W180" s="88"/>
      <c r="X180" s="63"/>
      <c r="Y180" s="63"/>
      <c r="Z180" s="63"/>
      <c r="AA180" s="88"/>
      <c r="AB180" s="63"/>
      <c r="AC180" s="63"/>
      <c r="AD180" s="63"/>
      <c r="AE180" s="88"/>
      <c r="AF180" s="63"/>
      <c r="AG180" s="63"/>
      <c r="AH180" s="63"/>
      <c r="AI180" s="88"/>
      <c r="AJ180" s="63"/>
      <c r="AK180" s="63"/>
      <c r="AL180" s="63"/>
      <c r="AM180" s="88"/>
      <c r="AN180" s="63"/>
      <c r="AO180" s="63"/>
      <c r="AP180" s="63"/>
      <c r="AQ180" s="88"/>
      <c r="AR180" s="63"/>
      <c r="AS180" s="63"/>
      <c r="AT180" s="63"/>
      <c r="AU180" s="88"/>
      <c r="AV180" s="63"/>
      <c r="AW180" s="63"/>
      <c r="AX180" s="63"/>
      <c r="AY180" s="88"/>
      <c r="AZ180" s="63"/>
      <c r="BA180" s="63"/>
      <c r="BB180" s="63"/>
      <c r="BC180" s="88"/>
      <c r="BD180" s="63"/>
      <c r="BE180" s="63"/>
      <c r="BF180" s="63"/>
      <c r="BG180" s="88"/>
      <c r="BH180" s="63"/>
      <c r="BI180" s="63"/>
      <c r="BJ180" s="63"/>
      <c r="BK180" s="88"/>
      <c r="BL180" s="63"/>
      <c r="BM180" s="63"/>
      <c r="BN180" s="63"/>
      <c r="BO180" s="88"/>
      <c r="BP180" s="63"/>
      <c r="BQ180" s="63"/>
      <c r="BR180" s="63"/>
      <c r="BS180" s="88"/>
      <c r="BT180" s="63"/>
      <c r="BU180" s="63"/>
      <c r="BV180" s="63"/>
      <c r="BW180" s="88"/>
      <c r="BX180" s="63"/>
      <c r="BY180" s="63"/>
      <c r="BZ180" s="63"/>
      <c r="CA180" s="88"/>
      <c r="CB180" s="63"/>
      <c r="CC180" s="63"/>
      <c r="CD180" s="63"/>
      <c r="CE180" s="88"/>
      <c r="CF180" s="63"/>
      <c r="CG180" s="63"/>
      <c r="CH180" s="63"/>
      <c r="CI180" s="88"/>
      <c r="CJ180" s="63"/>
      <c r="CK180" s="63"/>
      <c r="CL180" s="63"/>
      <c r="CM180" s="88"/>
      <c r="CN180" s="63"/>
      <c r="CO180" s="63"/>
      <c r="CP180" s="63"/>
      <c r="CQ180" s="88"/>
      <c r="CR180" s="63"/>
      <c r="CS180" s="63"/>
      <c r="CT180" s="63"/>
      <c r="CU180" s="88"/>
      <c r="CV180" s="63"/>
      <c r="CW180" s="63"/>
      <c r="CX180" s="63"/>
      <c r="CY180" s="88"/>
      <c r="CZ180" s="63"/>
      <c r="DA180" s="63"/>
      <c r="DB180" s="63"/>
      <c r="DC180" s="88"/>
      <c r="DD180" s="63"/>
      <c r="DE180" s="63"/>
      <c r="DF180" s="63"/>
      <c r="DG180" s="88"/>
      <c r="DH180" s="63"/>
      <c r="DI180" s="63"/>
      <c r="DJ180" s="63"/>
      <c r="DK180" s="88"/>
      <c r="DL180" s="63"/>
      <c r="DM180" s="63"/>
      <c r="DN180" s="63"/>
      <c r="DO180" s="88"/>
      <c r="DP180" s="63"/>
      <c r="DQ180" s="63"/>
      <c r="DR180" s="63"/>
      <c r="DS180" s="88"/>
      <c r="DT180" s="63"/>
      <c r="DU180" s="63"/>
      <c r="DV180" s="63"/>
      <c r="DW180" s="88"/>
      <c r="DX180" s="63"/>
      <c r="DY180" s="63"/>
      <c r="DZ180" s="63"/>
      <c r="EA180" s="88"/>
      <c r="EB180" s="63"/>
      <c r="EC180" s="63"/>
      <c r="ED180" s="63"/>
      <c r="EE180" s="88"/>
      <c r="EF180" s="63"/>
      <c r="EG180" s="63"/>
      <c r="EH180" s="63"/>
      <c r="EI180" s="88"/>
      <c r="EJ180" s="63"/>
      <c r="EK180" s="63"/>
      <c r="EL180" s="63"/>
      <c r="EM180" s="88"/>
      <c r="EN180" s="63"/>
      <c r="EO180" s="63"/>
      <c r="EP180" s="63"/>
      <c r="EQ180" s="88"/>
      <c r="ER180" s="63"/>
      <c r="ES180" s="63"/>
      <c r="ET180" s="63"/>
      <c r="EU180" s="88"/>
      <c r="EV180" s="63"/>
      <c r="EW180" s="63"/>
      <c r="EX180" s="63"/>
      <c r="EY180" s="88"/>
      <c r="EZ180" s="63"/>
      <c r="FA180" s="63"/>
      <c r="FB180" s="63"/>
      <c r="FC180" s="88"/>
      <c r="FD180" s="63"/>
      <c r="FE180" s="63"/>
      <c r="FF180" s="63"/>
      <c r="FG180" s="88"/>
      <c r="FH180" s="63"/>
      <c r="FI180" s="63"/>
      <c r="FJ180" s="63"/>
      <c r="FK180" s="88"/>
      <c r="FL180" s="63"/>
      <c r="FM180" s="63"/>
      <c r="FN180" s="63"/>
      <c r="FO180" s="88"/>
      <c r="FP180" s="63"/>
      <c r="FQ180" s="63"/>
      <c r="FR180" s="63"/>
      <c r="FS180" s="198"/>
      <c r="FT180" s="63"/>
      <c r="FU180" s="63"/>
      <c r="FV180" s="187"/>
      <c r="FW180" s="88"/>
      <c r="FX180" s="63"/>
      <c r="FY180" s="63"/>
      <c r="FZ180" s="187"/>
      <c r="GA180" s="88"/>
      <c r="GB180" s="63"/>
      <c r="GC180" s="63"/>
      <c r="GD180" s="187"/>
      <c r="GE180" s="88"/>
      <c r="GF180" s="63"/>
      <c r="GG180" s="63"/>
      <c r="GH180" s="187"/>
      <c r="GI180" s="117"/>
      <c r="GJ180" s="63"/>
      <c r="GK180" s="63"/>
      <c r="GL180" s="187"/>
      <c r="GM180" s="88"/>
      <c r="GN180" s="63"/>
      <c r="GO180" s="63"/>
      <c r="GP180" s="63"/>
      <c r="GQ180" s="88"/>
      <c r="GR180" s="63"/>
      <c r="GS180" s="63"/>
      <c r="GT180" s="63"/>
      <c r="GU180" s="88"/>
      <c r="GV180" s="63"/>
      <c r="GW180" s="63"/>
      <c r="GX180" s="63"/>
      <c r="GY180" s="88"/>
      <c r="GZ180" s="63"/>
      <c r="HA180" s="63"/>
      <c r="HB180" s="63"/>
      <c r="HC180" s="88"/>
      <c r="HD180" s="63"/>
      <c r="HE180" s="63"/>
      <c r="HF180" s="63"/>
      <c r="HG180" s="88"/>
      <c r="HH180" s="63"/>
      <c r="HI180" s="63"/>
      <c r="HJ180" s="63"/>
      <c r="HK180" s="88"/>
      <c r="HL180" s="63"/>
      <c r="HM180" s="63"/>
      <c r="HN180" s="63"/>
      <c r="HO180" s="88"/>
      <c r="HP180" s="63"/>
      <c r="HQ180" s="63"/>
      <c r="HR180" s="63"/>
      <c r="HS180" s="88"/>
      <c r="HT180" s="63"/>
      <c r="HU180" s="63"/>
      <c r="HV180" s="63"/>
      <c r="HW180" s="88"/>
      <c r="HX180" s="63"/>
      <c r="HY180" s="63"/>
      <c r="HZ180" s="63"/>
      <c r="IA180" s="88"/>
      <c r="IB180" s="63"/>
      <c r="IC180" s="63"/>
      <c r="ID180" s="63"/>
      <c r="IE180" s="88"/>
      <c r="IF180" s="63"/>
      <c r="IG180" s="63"/>
      <c r="IH180" s="63"/>
      <c r="II180" s="88"/>
      <c r="IJ180" s="63"/>
      <c r="IK180" s="63"/>
      <c r="IL180" s="63"/>
      <c r="IM180" s="88"/>
      <c r="IN180" s="63"/>
      <c r="IO180" s="63"/>
      <c r="IP180" s="63"/>
      <c r="IQ180" s="88"/>
      <c r="IR180" s="63"/>
      <c r="IS180" s="63"/>
      <c r="IT180" s="63"/>
      <c r="IU180" s="88"/>
      <c r="IV180" s="63"/>
      <c r="IW180" s="63"/>
      <c r="IX180" s="63"/>
      <c r="IY180" s="88"/>
      <c r="IZ180" s="63"/>
      <c r="JA180" s="63"/>
      <c r="JB180" s="63"/>
      <c r="JC180" s="88"/>
      <c r="JD180" s="63"/>
      <c r="JE180" s="63"/>
      <c r="JF180" s="63"/>
      <c r="JG180" s="88"/>
      <c r="JH180" s="63"/>
      <c r="JI180" s="63"/>
      <c r="JJ180" s="63"/>
      <c r="JK180" s="88"/>
      <c r="JL180" s="63"/>
      <c r="JM180" s="63"/>
      <c r="JN180" s="63"/>
      <c r="JO180" s="88"/>
      <c r="JP180" s="63"/>
      <c r="JQ180" s="63"/>
      <c r="JR180" s="63"/>
      <c r="JS180" s="88"/>
      <c r="JT180" s="63"/>
      <c r="JU180" s="63"/>
      <c r="JV180" s="63"/>
      <c r="JW180" s="63"/>
      <c r="JX180" s="63"/>
      <c r="JY180" s="63"/>
      <c r="JZ180" s="63"/>
      <c r="KA180" s="88"/>
      <c r="KB180" s="63"/>
      <c r="KC180" s="63"/>
      <c r="KD180" s="187"/>
      <c r="KE180" s="88"/>
      <c r="KF180" s="63"/>
      <c r="KG180" s="63"/>
      <c r="KH180" s="187"/>
      <c r="KI180" s="88"/>
      <c r="KJ180" s="63"/>
      <c r="KK180" s="63"/>
      <c r="KL180" s="187"/>
      <c r="KM180" s="88"/>
      <c r="KN180" s="63"/>
      <c r="KO180" s="63"/>
      <c r="KP180" s="187"/>
      <c r="KQ180" s="88"/>
      <c r="KR180" s="63"/>
      <c r="KS180" s="63"/>
      <c r="KT180" s="187"/>
      <c r="KU180" s="88"/>
      <c r="KV180" s="63"/>
      <c r="KW180" s="63"/>
      <c r="KX180" s="187"/>
      <c r="KY180" s="88"/>
      <c r="KZ180" s="63"/>
      <c r="LA180" s="63"/>
      <c r="LB180" s="187"/>
      <c r="LC180" s="88"/>
      <c r="LD180" s="63"/>
      <c r="LE180" s="63"/>
      <c r="LF180" s="187"/>
      <c r="LG180" s="88"/>
      <c r="LH180" s="63"/>
      <c r="LI180" s="63"/>
      <c r="LJ180" s="187"/>
      <c r="LK180" s="88"/>
      <c r="LL180" s="63"/>
      <c r="LM180" s="63"/>
      <c r="LN180" s="187"/>
      <c r="LO180" s="88"/>
      <c r="LP180" s="63"/>
      <c r="LQ180" s="63"/>
      <c r="LR180" s="187"/>
      <c r="LS180" s="88"/>
      <c r="LT180" s="63"/>
      <c r="LU180" s="63"/>
      <c r="LV180" s="187"/>
      <c r="LW180" s="88"/>
      <c r="LX180" s="63"/>
      <c r="LY180" s="63"/>
      <c r="LZ180" s="187"/>
      <c r="MA180" s="88"/>
      <c r="MB180" s="63"/>
      <c r="MC180" s="63"/>
      <c r="MD180" s="187"/>
      <c r="ME180" s="88"/>
      <c r="MF180" s="63"/>
      <c r="MG180" s="63"/>
      <c r="MH180" s="187"/>
      <c r="MI180" s="88"/>
      <c r="MJ180" s="63"/>
      <c r="MK180" s="63"/>
      <c r="ML180" s="187"/>
      <c r="MM180" s="88"/>
      <c r="MN180" s="63"/>
      <c r="MO180" s="63"/>
      <c r="MP180" s="187"/>
      <c r="MQ180" s="88"/>
      <c r="MR180" s="63"/>
      <c r="MS180" s="63"/>
      <c r="MT180" s="187"/>
      <c r="MU180" s="88"/>
      <c r="MV180" s="63"/>
      <c r="MW180" s="63"/>
      <c r="MX180" s="187"/>
      <c r="MY180" s="88"/>
      <c r="MZ180" s="63"/>
      <c r="NA180" s="63"/>
      <c r="NB180" s="187"/>
      <c r="NC180" s="88"/>
      <c r="ND180" s="63"/>
      <c r="NE180" s="63">
        <v>2524.4</v>
      </c>
      <c r="NF180" s="187">
        <v>2524.4</v>
      </c>
      <c r="NG180" s="88"/>
      <c r="NH180" s="63"/>
      <c r="NI180" s="63"/>
      <c r="NJ180" s="187"/>
      <c r="NK180" s="88"/>
      <c r="NL180" s="63"/>
      <c r="NM180" s="63"/>
      <c r="NN180" s="187"/>
      <c r="NO180" s="88"/>
      <c r="NP180" s="63"/>
      <c r="NQ180" s="63"/>
      <c r="NR180" s="187"/>
      <c r="NS180" s="88"/>
      <c r="NT180" s="63"/>
      <c r="NU180" s="63"/>
      <c r="NV180" s="187"/>
      <c r="NW180" s="88"/>
      <c r="NX180" s="63"/>
      <c r="NY180" s="63"/>
      <c r="NZ180" s="187"/>
      <c r="OA180" s="88"/>
      <c r="OB180" s="63"/>
      <c r="OC180" s="63"/>
      <c r="OD180" s="63"/>
      <c r="OE180" s="88"/>
      <c r="OF180" s="63"/>
      <c r="OG180" s="63"/>
      <c r="OH180" s="63"/>
      <c r="OI180" s="88"/>
      <c r="OJ180" s="63"/>
      <c r="OK180" s="63"/>
      <c r="OL180" s="63"/>
      <c r="OM180" s="88"/>
      <c r="ON180" s="63"/>
      <c r="OO180" s="63"/>
      <c r="OP180" s="63"/>
      <c r="OQ180" s="198"/>
      <c r="OR180" s="63"/>
      <c r="OS180" s="63"/>
      <c r="OT180" s="63"/>
      <c r="OU180" s="88"/>
      <c r="OV180" s="63"/>
      <c r="OW180" s="63"/>
      <c r="OX180" s="63"/>
      <c r="OY180" s="198"/>
      <c r="OZ180" s="63"/>
      <c r="PA180" s="63"/>
      <c r="PB180" s="63"/>
      <c r="PC180" s="88"/>
      <c r="PD180" s="63"/>
      <c r="PE180" s="63"/>
      <c r="PF180" s="63"/>
      <c r="PG180" s="198"/>
      <c r="PH180" s="63"/>
      <c r="PI180" s="63"/>
      <c r="PJ180" s="63"/>
      <c r="PK180" s="88"/>
      <c r="PL180" s="63"/>
      <c r="PM180" s="63"/>
      <c r="PN180" s="63"/>
      <c r="PO180" s="198"/>
      <c r="PP180" s="63"/>
      <c r="PQ180" s="63"/>
      <c r="PR180" s="63"/>
      <c r="PS180" s="88"/>
      <c r="PT180" s="63"/>
      <c r="PU180" s="63"/>
      <c r="PV180" s="63"/>
      <c r="PW180" s="198"/>
      <c r="PX180" s="63"/>
      <c r="PY180" s="63"/>
      <c r="PZ180" s="63"/>
      <c r="QA180" s="88"/>
      <c r="QB180" s="63"/>
      <c r="QC180" s="63"/>
      <c r="QD180" s="63"/>
      <c r="QE180" s="198"/>
      <c r="QF180" s="63"/>
      <c r="QG180" s="63"/>
      <c r="QH180" s="63"/>
      <c r="QI180" s="88"/>
      <c r="QJ180" s="63"/>
      <c r="QK180" s="63"/>
      <c r="QL180" s="63"/>
      <c r="QM180" s="198"/>
      <c r="QN180" s="63"/>
      <c r="QO180" s="63"/>
      <c r="QP180" s="63"/>
      <c r="QQ180" s="198"/>
      <c r="QR180" s="63"/>
      <c r="QS180" s="63"/>
      <c r="QT180" s="63"/>
      <c r="QU180" s="198"/>
      <c r="QV180" s="63"/>
      <c r="QW180" s="63"/>
      <c r="QX180" s="63"/>
      <c r="QY180" s="198"/>
      <c r="QZ180" s="63"/>
      <c r="RA180" s="63"/>
      <c r="RB180" s="63"/>
      <c r="RC180" s="88"/>
      <c r="RD180" s="63"/>
      <c r="RE180" s="63"/>
      <c r="RF180" s="63"/>
      <c r="RG180" s="198"/>
      <c r="RH180" s="63"/>
      <c r="RI180" s="63"/>
      <c r="RJ180" s="63"/>
      <c r="RK180" s="88"/>
      <c r="RL180" s="63"/>
      <c r="RM180" s="63"/>
      <c r="RN180" s="63"/>
      <c r="RO180" s="198"/>
      <c r="RP180" s="63"/>
      <c r="RQ180" s="63"/>
      <c r="RR180" s="63"/>
      <c r="RS180" s="198"/>
      <c r="RT180" s="63"/>
      <c r="RU180" s="63"/>
      <c r="RV180" s="63"/>
      <c r="RW180" s="63"/>
      <c r="RX180" s="63"/>
      <c r="RY180" s="63"/>
      <c r="RZ180" s="63"/>
      <c r="SA180" s="88"/>
      <c r="SB180" s="63"/>
      <c r="SC180" s="63"/>
      <c r="SD180" s="63"/>
      <c r="SE180" s="198"/>
      <c r="SF180" s="63"/>
      <c r="SG180" s="63"/>
      <c r="SH180" s="63"/>
      <c r="SI180" s="198"/>
      <c r="SJ180" s="63"/>
      <c r="SK180" s="63"/>
      <c r="SL180" s="63"/>
      <c r="SM180" s="198"/>
      <c r="SN180" s="63"/>
      <c r="SO180" s="63"/>
      <c r="SP180" s="63"/>
      <c r="SQ180" s="198"/>
      <c r="SR180" s="63"/>
      <c r="SS180" s="63"/>
      <c r="ST180" s="63"/>
      <c r="SU180" s="198"/>
      <c r="SV180" s="63"/>
      <c r="SW180" s="63"/>
      <c r="SX180" s="63"/>
      <c r="SY180" s="198"/>
      <c r="SZ180" s="63"/>
      <c r="TA180" s="63"/>
      <c r="TB180" s="198"/>
      <c r="TC180" s="198"/>
      <c r="TD180" s="63"/>
      <c r="TE180" s="63"/>
      <c r="TF180" s="63"/>
      <c r="TG180" s="198"/>
      <c r="TH180" s="63"/>
      <c r="TI180" s="63"/>
      <c r="TJ180" s="89"/>
      <c r="TK180" s="198"/>
      <c r="TL180" s="63"/>
      <c r="TM180" s="63"/>
      <c r="TN180" s="89"/>
      <c r="TO180" s="198"/>
      <c r="TP180" s="63"/>
      <c r="TQ180" s="63"/>
      <c r="TR180" s="89"/>
      <c r="TS180" s="267"/>
      <c r="TT180" s="267"/>
      <c r="TU180" s="267"/>
      <c r="TV180" s="267"/>
      <c r="TW180" s="267"/>
      <c r="TX180" s="267"/>
      <c r="TY180" s="267"/>
    </row>
    <row r="181" spans="1:545" x14ac:dyDescent="0.2">
      <c r="A181" s="101"/>
      <c r="B181" s="102"/>
      <c r="C181" s="88"/>
      <c r="D181" s="63"/>
      <c r="E181" s="187">
        <f t="shared" ref="E181" si="4763">I181+M181+Q181+U181+Y181+AC181+AG181+AK181+AO181+AS181+AW181+BA181+BE181+BI181+BM181+BQ181+BU181+BY181+CC181+CG181+CK181+CO181+CS181+CW181+DA181+DE181+DI181+DM181+DQ181+DU181+DY181+EC181+EG181+EK181+EO181+ES181+EW181+FA181+FE181+FI181+FM181+FQ181+FU181+FY181+GC181+GG181+GK181+GO181+GS181+GW181+HA181+HE181+HI181+HM181+HQ181+HU181+HY181+IC181+IG181+IK181+IO181+IS181+IW181+JA181+JE181+JI181+JM181+JQ181+JU181+JY181+KC181+KG181+KK181+KO181+KS181+KW181+LA181+LE181+LI181+LM181+LQ181+LU181+LY181+MC181+MG181+MK181+MO181+MS181+MW181+NA181+NE181+NI181+NM181+NQ181+NU181+NY181+OC181+OG181+OK181+OO181+OS181+OW181+PA181+PE181+PI181+PM181+PQ181+PU181+PY181+QC181+QG181+QK181+QO181+QS181+QW181+RA181+RE181+RI181+RM181+RQ181+RU181+RY181+SC181+SG181+SK181+SO181+SS181+SW181+TA181+TE181+TI181</f>
        <v>0</v>
      </c>
      <c r="F181" s="187"/>
      <c r="G181" s="88"/>
      <c r="H181" s="63"/>
      <c r="I181" s="63"/>
      <c r="J181" s="63"/>
      <c r="K181" s="88"/>
      <c r="L181" s="63"/>
      <c r="M181" s="63"/>
      <c r="N181" s="63"/>
      <c r="O181" s="88"/>
      <c r="P181" s="63"/>
      <c r="Q181" s="63"/>
      <c r="R181" s="63"/>
      <c r="S181" s="88"/>
      <c r="T181" s="63"/>
      <c r="U181" s="63"/>
      <c r="V181" s="63"/>
      <c r="W181" s="88"/>
      <c r="X181" s="63"/>
      <c r="Y181" s="63"/>
      <c r="Z181" s="63"/>
      <c r="AA181" s="88"/>
      <c r="AB181" s="63"/>
      <c r="AC181" s="63"/>
      <c r="AD181" s="63"/>
      <c r="AE181" s="88"/>
      <c r="AF181" s="63"/>
      <c r="AG181" s="63"/>
      <c r="AH181" s="63"/>
      <c r="AI181" s="88"/>
      <c r="AJ181" s="63"/>
      <c r="AK181" s="63"/>
      <c r="AL181" s="63"/>
      <c r="AM181" s="88"/>
      <c r="AN181" s="63"/>
      <c r="AO181" s="63"/>
      <c r="AP181" s="63"/>
      <c r="AQ181" s="88"/>
      <c r="AR181" s="63"/>
      <c r="AS181" s="63"/>
      <c r="AT181" s="63"/>
      <c r="AU181" s="88"/>
      <c r="AV181" s="63"/>
      <c r="AW181" s="63"/>
      <c r="AX181" s="63"/>
      <c r="AY181" s="88"/>
      <c r="AZ181" s="63"/>
      <c r="BA181" s="63"/>
      <c r="BB181" s="63"/>
      <c r="BC181" s="88"/>
      <c r="BD181" s="63"/>
      <c r="BE181" s="63"/>
      <c r="BF181" s="63"/>
      <c r="BG181" s="88"/>
      <c r="BH181" s="63"/>
      <c r="BI181" s="63"/>
      <c r="BJ181" s="63"/>
      <c r="BK181" s="88"/>
      <c r="BL181" s="63"/>
      <c r="BM181" s="63"/>
      <c r="BN181" s="63"/>
      <c r="BO181" s="88"/>
      <c r="BP181" s="63"/>
      <c r="BQ181" s="63"/>
      <c r="BR181" s="63"/>
      <c r="BS181" s="88"/>
      <c r="BT181" s="63"/>
      <c r="BU181" s="63"/>
      <c r="BV181" s="63"/>
      <c r="BW181" s="88"/>
      <c r="BX181" s="63"/>
      <c r="BY181" s="63"/>
      <c r="BZ181" s="63"/>
      <c r="CA181" s="88"/>
      <c r="CB181" s="63"/>
      <c r="CC181" s="63"/>
      <c r="CD181" s="63"/>
      <c r="CE181" s="88"/>
      <c r="CF181" s="63"/>
      <c r="CG181" s="63"/>
      <c r="CH181" s="63"/>
      <c r="CI181" s="88"/>
      <c r="CJ181" s="63"/>
      <c r="CK181" s="63"/>
      <c r="CL181" s="63"/>
      <c r="CM181" s="88"/>
      <c r="CN181" s="63"/>
      <c r="CO181" s="63"/>
      <c r="CP181" s="63"/>
      <c r="CQ181" s="88"/>
      <c r="CR181" s="63"/>
      <c r="CS181" s="63"/>
      <c r="CT181" s="63"/>
      <c r="CU181" s="88"/>
      <c r="CV181" s="63"/>
      <c r="CW181" s="63"/>
      <c r="CX181" s="63"/>
      <c r="CY181" s="88"/>
      <c r="CZ181" s="63"/>
      <c r="DA181" s="63"/>
      <c r="DB181" s="63"/>
      <c r="DC181" s="88"/>
      <c r="DD181" s="63"/>
      <c r="DE181" s="63"/>
      <c r="DF181" s="63"/>
      <c r="DG181" s="88"/>
      <c r="DH181" s="63"/>
      <c r="DI181" s="63"/>
      <c r="DJ181" s="63"/>
      <c r="DK181" s="88"/>
      <c r="DL181" s="63"/>
      <c r="DM181" s="63"/>
      <c r="DN181" s="63"/>
      <c r="DO181" s="88"/>
      <c r="DP181" s="63"/>
      <c r="DQ181" s="63"/>
      <c r="DR181" s="63"/>
      <c r="DS181" s="88"/>
      <c r="DT181" s="63"/>
      <c r="DU181" s="63"/>
      <c r="DV181" s="63"/>
      <c r="DW181" s="88"/>
      <c r="DX181" s="63"/>
      <c r="DY181" s="63"/>
      <c r="DZ181" s="63"/>
      <c r="EA181" s="88"/>
      <c r="EB181" s="63"/>
      <c r="EC181" s="63"/>
      <c r="ED181" s="63"/>
      <c r="EE181" s="88"/>
      <c r="EF181" s="63"/>
      <c r="EG181" s="63"/>
      <c r="EH181" s="63"/>
      <c r="EI181" s="88"/>
      <c r="EJ181" s="63"/>
      <c r="EK181" s="63"/>
      <c r="EL181" s="63"/>
      <c r="EM181" s="88"/>
      <c r="EN181" s="63"/>
      <c r="EO181" s="63"/>
      <c r="EP181" s="63"/>
      <c r="EQ181" s="88"/>
      <c r="ER181" s="63"/>
      <c r="ES181" s="63"/>
      <c r="ET181" s="63"/>
      <c r="EU181" s="88"/>
      <c r="EV181" s="63"/>
      <c r="EW181" s="63"/>
      <c r="EX181" s="63"/>
      <c r="EY181" s="88"/>
      <c r="EZ181" s="63"/>
      <c r="FA181" s="63"/>
      <c r="FB181" s="63"/>
      <c r="FC181" s="88"/>
      <c r="FD181" s="63"/>
      <c r="FE181" s="63"/>
      <c r="FF181" s="63"/>
      <c r="FG181" s="88"/>
      <c r="FH181" s="63"/>
      <c r="FI181" s="63"/>
      <c r="FJ181" s="63"/>
      <c r="FK181" s="88"/>
      <c r="FL181" s="63"/>
      <c r="FM181" s="63"/>
      <c r="FN181" s="63"/>
      <c r="FO181" s="88"/>
      <c r="FP181" s="63"/>
      <c r="FQ181" s="63"/>
      <c r="FR181" s="63"/>
      <c r="FS181" s="198"/>
      <c r="FT181" s="63"/>
      <c r="FU181" s="63"/>
      <c r="FV181" s="187"/>
      <c r="FW181" s="88"/>
      <c r="FX181" s="63"/>
      <c r="FY181" s="63"/>
      <c r="FZ181" s="187"/>
      <c r="GA181" s="88"/>
      <c r="GB181" s="63"/>
      <c r="GC181" s="63"/>
      <c r="GD181" s="187"/>
      <c r="GE181" s="88"/>
      <c r="GF181" s="63"/>
      <c r="GG181" s="63"/>
      <c r="GH181" s="187"/>
      <c r="GI181" s="88"/>
      <c r="GJ181" s="63"/>
      <c r="GK181" s="63"/>
      <c r="GL181" s="187"/>
      <c r="GM181" s="88"/>
      <c r="GN181" s="63"/>
      <c r="GO181" s="63"/>
      <c r="GP181" s="63"/>
      <c r="GQ181" s="88"/>
      <c r="GR181" s="63"/>
      <c r="GS181" s="63"/>
      <c r="GT181" s="63"/>
      <c r="GU181" s="88"/>
      <c r="GV181" s="63"/>
      <c r="GW181" s="63"/>
      <c r="GX181" s="63"/>
      <c r="GY181" s="88"/>
      <c r="GZ181" s="63"/>
      <c r="HA181" s="63"/>
      <c r="HB181" s="63"/>
      <c r="HC181" s="88"/>
      <c r="HD181" s="63"/>
      <c r="HE181" s="63"/>
      <c r="HF181" s="63"/>
      <c r="HG181" s="88"/>
      <c r="HH181" s="63"/>
      <c r="HI181" s="63"/>
      <c r="HJ181" s="63"/>
      <c r="HK181" s="88"/>
      <c r="HL181" s="63"/>
      <c r="HM181" s="63"/>
      <c r="HN181" s="63"/>
      <c r="HO181" s="88"/>
      <c r="HP181" s="63"/>
      <c r="HQ181" s="63"/>
      <c r="HR181" s="63"/>
      <c r="HS181" s="88"/>
      <c r="HT181" s="63"/>
      <c r="HU181" s="63"/>
      <c r="HV181" s="63"/>
      <c r="HW181" s="88"/>
      <c r="HX181" s="63"/>
      <c r="HY181" s="63"/>
      <c r="HZ181" s="63"/>
      <c r="IA181" s="88"/>
      <c r="IB181" s="63"/>
      <c r="IC181" s="63"/>
      <c r="ID181" s="63"/>
      <c r="IE181" s="88"/>
      <c r="IF181" s="63"/>
      <c r="IG181" s="63"/>
      <c r="IH181" s="63"/>
      <c r="II181" s="88"/>
      <c r="IJ181" s="63"/>
      <c r="IK181" s="63"/>
      <c r="IL181" s="63"/>
      <c r="IM181" s="88"/>
      <c r="IN181" s="63"/>
      <c r="IO181" s="63"/>
      <c r="IP181" s="63"/>
      <c r="IQ181" s="88"/>
      <c r="IR181" s="63"/>
      <c r="IS181" s="63"/>
      <c r="IT181" s="63"/>
      <c r="IU181" s="88"/>
      <c r="IV181" s="63"/>
      <c r="IW181" s="63"/>
      <c r="IX181" s="63"/>
      <c r="IY181" s="88"/>
      <c r="IZ181" s="63"/>
      <c r="JA181" s="63"/>
      <c r="JB181" s="63"/>
      <c r="JC181" s="88"/>
      <c r="JD181" s="63"/>
      <c r="JE181" s="63"/>
      <c r="JF181" s="63"/>
      <c r="JG181" s="88"/>
      <c r="JH181" s="63"/>
      <c r="JI181" s="63"/>
      <c r="JJ181" s="63"/>
      <c r="JK181" s="88"/>
      <c r="JL181" s="63"/>
      <c r="JM181" s="63"/>
      <c r="JN181" s="63"/>
      <c r="JO181" s="88"/>
      <c r="JP181" s="63"/>
      <c r="JQ181" s="63"/>
      <c r="JR181" s="63"/>
      <c r="JS181" s="88"/>
      <c r="JT181" s="63"/>
      <c r="JU181" s="63"/>
      <c r="JV181" s="63"/>
      <c r="JW181" s="63"/>
      <c r="JX181" s="63"/>
      <c r="JY181" s="63"/>
      <c r="JZ181" s="63"/>
      <c r="KA181" s="88"/>
      <c r="KB181" s="63"/>
      <c r="KC181" s="63"/>
      <c r="KD181" s="187"/>
      <c r="KE181" s="88"/>
      <c r="KF181" s="63"/>
      <c r="KG181" s="63"/>
      <c r="KH181" s="187"/>
      <c r="KI181" s="88"/>
      <c r="KJ181" s="63"/>
      <c r="KK181" s="63"/>
      <c r="KL181" s="187"/>
      <c r="KM181" s="88"/>
      <c r="KN181" s="63"/>
      <c r="KO181" s="63"/>
      <c r="KP181" s="187"/>
      <c r="KQ181" s="88"/>
      <c r="KR181" s="63"/>
      <c r="KS181" s="63"/>
      <c r="KT181" s="187"/>
      <c r="KU181" s="88"/>
      <c r="KV181" s="63"/>
      <c r="KW181" s="63"/>
      <c r="KX181" s="187"/>
      <c r="KY181" s="88"/>
      <c r="KZ181" s="63"/>
      <c r="LA181" s="63"/>
      <c r="LB181" s="187"/>
      <c r="LC181" s="88"/>
      <c r="LD181" s="63"/>
      <c r="LE181" s="63"/>
      <c r="LF181" s="187"/>
      <c r="LG181" s="88"/>
      <c r="LH181" s="63"/>
      <c r="LI181" s="63"/>
      <c r="LJ181" s="187"/>
      <c r="LK181" s="88"/>
      <c r="LL181" s="63"/>
      <c r="LM181" s="63"/>
      <c r="LN181" s="187"/>
      <c r="LO181" s="88"/>
      <c r="LP181" s="63"/>
      <c r="LQ181" s="63"/>
      <c r="LR181" s="187"/>
      <c r="LS181" s="88"/>
      <c r="LT181" s="63"/>
      <c r="LU181" s="63"/>
      <c r="LV181" s="187"/>
      <c r="LW181" s="88"/>
      <c r="LX181" s="63"/>
      <c r="LY181" s="63"/>
      <c r="LZ181" s="187"/>
      <c r="MA181" s="88"/>
      <c r="MB181" s="63"/>
      <c r="MC181" s="63"/>
      <c r="MD181" s="187"/>
      <c r="ME181" s="88"/>
      <c r="MF181" s="63"/>
      <c r="MG181" s="63"/>
      <c r="MH181" s="187"/>
      <c r="MI181" s="88"/>
      <c r="MJ181" s="63"/>
      <c r="MK181" s="63"/>
      <c r="ML181" s="187"/>
      <c r="MM181" s="88"/>
      <c r="MN181" s="63"/>
      <c r="MO181" s="63"/>
      <c r="MP181" s="187"/>
      <c r="MQ181" s="88"/>
      <c r="MR181" s="63"/>
      <c r="MS181" s="63"/>
      <c r="MT181" s="187"/>
      <c r="MU181" s="88"/>
      <c r="MV181" s="63"/>
      <c r="MW181" s="63"/>
      <c r="MX181" s="187"/>
      <c r="MY181" s="88"/>
      <c r="MZ181" s="63"/>
      <c r="NA181" s="63"/>
      <c r="NB181" s="187"/>
      <c r="NC181" s="88"/>
      <c r="ND181" s="63"/>
      <c r="NE181" s="63"/>
      <c r="NF181" s="187"/>
      <c r="NG181" s="88"/>
      <c r="NH181" s="63"/>
      <c r="NI181" s="63"/>
      <c r="NJ181" s="187"/>
      <c r="NK181" s="88"/>
      <c r="NL181" s="63"/>
      <c r="NM181" s="63"/>
      <c r="NN181" s="187"/>
      <c r="NO181" s="88"/>
      <c r="NP181" s="63"/>
      <c r="NQ181" s="63"/>
      <c r="NR181" s="187"/>
      <c r="NS181" s="88"/>
      <c r="NT181" s="63"/>
      <c r="NU181" s="63"/>
      <c r="NV181" s="187"/>
      <c r="NW181" s="88"/>
      <c r="NX181" s="63"/>
      <c r="NY181" s="63"/>
      <c r="NZ181" s="187"/>
      <c r="OA181" s="88"/>
      <c r="OB181" s="63"/>
      <c r="OC181" s="63"/>
      <c r="OD181" s="63"/>
      <c r="OE181" s="88"/>
      <c r="OF181" s="63"/>
      <c r="OG181" s="63"/>
      <c r="OH181" s="63"/>
      <c r="OI181" s="88"/>
      <c r="OJ181" s="63"/>
      <c r="OK181" s="63"/>
      <c r="OL181" s="63"/>
      <c r="OM181" s="88"/>
      <c r="ON181" s="63"/>
      <c r="OO181" s="63"/>
      <c r="OP181" s="63"/>
      <c r="OQ181" s="198"/>
      <c r="OR181" s="63"/>
      <c r="OS181" s="63"/>
      <c r="OT181" s="63"/>
      <c r="OU181" s="88"/>
      <c r="OV181" s="63"/>
      <c r="OW181" s="63"/>
      <c r="OX181" s="63"/>
      <c r="OY181" s="198"/>
      <c r="OZ181" s="63"/>
      <c r="PA181" s="63"/>
      <c r="PB181" s="63"/>
      <c r="PC181" s="88"/>
      <c r="PD181" s="63"/>
      <c r="PE181" s="63"/>
      <c r="PF181" s="63"/>
      <c r="PG181" s="198"/>
      <c r="PH181" s="63"/>
      <c r="PI181" s="63"/>
      <c r="PJ181" s="63"/>
      <c r="PK181" s="88"/>
      <c r="PL181" s="63"/>
      <c r="PM181" s="63"/>
      <c r="PN181" s="63"/>
      <c r="PO181" s="198"/>
      <c r="PP181" s="63"/>
      <c r="PQ181" s="63"/>
      <c r="PR181" s="63"/>
      <c r="PS181" s="88"/>
      <c r="PT181" s="63"/>
      <c r="PU181" s="63"/>
      <c r="PV181" s="63"/>
      <c r="PW181" s="198"/>
      <c r="PX181" s="63"/>
      <c r="PY181" s="63"/>
      <c r="PZ181" s="63"/>
      <c r="QA181" s="88"/>
      <c r="QB181" s="63"/>
      <c r="QC181" s="63"/>
      <c r="QD181" s="63"/>
      <c r="QE181" s="198"/>
      <c r="QF181" s="63"/>
      <c r="QG181" s="63"/>
      <c r="QH181" s="63"/>
      <c r="QI181" s="88"/>
      <c r="QJ181" s="63"/>
      <c r="QK181" s="63"/>
      <c r="QL181" s="63"/>
      <c r="QM181" s="198"/>
      <c r="QN181" s="63"/>
      <c r="QO181" s="63"/>
      <c r="QP181" s="63"/>
      <c r="QQ181" s="198"/>
      <c r="QR181" s="63"/>
      <c r="QS181" s="63"/>
      <c r="QT181" s="63"/>
      <c r="QU181" s="198"/>
      <c r="QV181" s="63"/>
      <c r="QW181" s="63"/>
      <c r="QX181" s="63"/>
      <c r="QY181" s="198"/>
      <c r="QZ181" s="63"/>
      <c r="RA181" s="63"/>
      <c r="RB181" s="63"/>
      <c r="RC181" s="88"/>
      <c r="RD181" s="63"/>
      <c r="RE181" s="63"/>
      <c r="RF181" s="63"/>
      <c r="RG181" s="198"/>
      <c r="RH181" s="63"/>
      <c r="RI181" s="63"/>
      <c r="RJ181" s="63"/>
      <c r="RK181" s="88"/>
      <c r="RL181" s="63"/>
      <c r="RM181" s="63"/>
      <c r="RN181" s="63"/>
      <c r="RO181" s="198"/>
      <c r="RP181" s="63"/>
      <c r="RQ181" s="63"/>
      <c r="RR181" s="63"/>
      <c r="RS181" s="198"/>
      <c r="RT181" s="63"/>
      <c r="RU181" s="63"/>
      <c r="RV181" s="63"/>
      <c r="RW181" s="63"/>
      <c r="RX181" s="63"/>
      <c r="RY181" s="63"/>
      <c r="RZ181" s="63"/>
      <c r="SA181" s="88"/>
      <c r="SB181" s="63"/>
      <c r="SC181" s="63"/>
      <c r="SD181" s="63"/>
      <c r="SE181" s="198"/>
      <c r="SF181" s="63"/>
      <c r="SG181" s="63"/>
      <c r="SH181" s="63"/>
      <c r="SI181" s="198"/>
      <c r="SJ181" s="63"/>
      <c r="SK181" s="63"/>
      <c r="SL181" s="63"/>
      <c r="SM181" s="198"/>
      <c r="SN181" s="63"/>
      <c r="SO181" s="63"/>
      <c r="SP181" s="63"/>
      <c r="SQ181" s="198"/>
      <c r="SR181" s="63"/>
      <c r="SS181" s="63"/>
      <c r="ST181" s="63"/>
      <c r="SU181" s="198"/>
      <c r="SV181" s="63"/>
      <c r="SW181" s="63"/>
      <c r="SX181" s="63"/>
      <c r="SY181" s="198"/>
      <c r="SZ181" s="63"/>
      <c r="TA181" s="63"/>
      <c r="TB181" s="198"/>
      <c r="TC181" s="198"/>
      <c r="TD181" s="63"/>
      <c r="TE181" s="63"/>
      <c r="TF181" s="63"/>
      <c r="TG181" s="198"/>
      <c r="TH181" s="63"/>
      <c r="TI181" s="63"/>
      <c r="TJ181" s="89"/>
      <c r="TK181" s="198"/>
      <c r="TL181" s="63"/>
      <c r="TM181" s="63"/>
      <c r="TN181" s="89"/>
      <c r="TO181" s="198"/>
      <c r="TP181" s="63"/>
      <c r="TQ181" s="63"/>
      <c r="TR181" s="89"/>
      <c r="TS181" s="267"/>
      <c r="TT181" s="267"/>
      <c r="TU181" s="267"/>
      <c r="TV181" s="267"/>
      <c r="TW181" s="267"/>
      <c r="TX181" s="267"/>
      <c r="TY181" s="267"/>
    </row>
    <row r="182" spans="1:545" s="48" customFormat="1" x14ac:dyDescent="0.2">
      <c r="A182" s="114">
        <v>4502</v>
      </c>
      <c r="B182" s="110" t="s">
        <v>569</v>
      </c>
      <c r="C182" s="141">
        <f>G182+K182+O182+S182+W182+AA182+AE182+AI182+AM182+AQ182+AU182+AY182+BC182+BG182+BK182+BO182+BS182+BW182+CA182+CE182+CI182+CM182+CQ182+CU182+CY182+DC182+DG182+DK182+DO182+DS182+DW182+EA182+EE182+EI182+EM182+EQ182+EU182+EY182+FC182+FG182+FK182+FO182+FS182+FW182+GA182+GE182+GI182+GM182+GQ182+GU182+GY182+HC182+HG182+HK182+HO182+HS182+HW182+IA182+IE182+II182+IM182+IQ182+IU182+IY182+JC182+JG182+JK182+JO182+JS182+JW182+KA182+KE182+KI182+KM182+KQ182+KU182+KY182+LC182+LG182+LK182+LO182+LS182+LW182+MA182+ME182+MI182+MM182+MQ182+MU182+MY182+NC182+NG182+NK182+NO182+NS182+NW182+OA182+OE182+OI182+OM182+OQ182+OU182+OY182+PC182+PG182+PK182+PO182+PS182+PW182+QA182+QE182+QI182+QM182+QQ182+QU182+QY182+RC182+RG182+RK182+RO182+RS182+RW182+SA182+SE182+SI182+SM182+SQ182+SU182+SY182+TC182+TG182+TJ182+TN182+TQ182+TT182+TW182</f>
        <v>107000</v>
      </c>
      <c r="D182" s="141">
        <f>H182+L182+P182+T182+X182+AB182+AF182+AJ182+AN182+AR182+AV182+AZ182+BD182+BH182+BL182+BP182+BT182+BX182+CB182+CF182+CJ182+CN182+CR182+CV182+CZ182+DD182+DH182+DL182+DP182+DT182+DX182+EB182+EF182+EJ182+EN182+ER182+EV182+EZ182+FD182+FH182+FL182+FP182+FT182+FX182+GB182+GF182+GJ182+GN182+GR182+GV182+GZ182+HD182+HH182+HL182+HP182+HT182+HX182+IB182+IF182+IJ182+IN182+IR182+IV182+IZ182+JD182+JH182+JL182+JP182+JT182+JX182+KB182+KF182+KJ182+KN182+KR182+KV182+KZ182+LD182+LH182+LL182+LP182+LT182+LX182+MB182+MF182+MJ182+MN182+MR182+MV182+MZ182+ND182+NH182+NL182+NP182+NT182+NX182+OB182+OF182+OJ182+ON182+OR182+OV182+OZ182+PD182+PH182+PL182+PP182+PT182+PX182+QB182+QF182+QJ182+QN182+QR182+QV182+QZ182+RD182+RH182+RL182+RP182+RT182+RX182+SB182+SF182+SJ182+SN182+SR182+SV182+SZ182+TD182+TH182+TL182+TO182+TR182+TU182+TX182</f>
        <v>57094</v>
      </c>
      <c r="E182" s="192">
        <f>I182+M182+Q182+U182+Y182+AC182+AG182+AK182+AO182+AS182+AW182+BA182+BE182+BI182+BM182+BQ182+BU182+BY182+CC182+CG182+CK182+CO182+CS182+CW182+DA182+DE182+DI182+DM182+DQ182+DU182+DY182+EC182+EG182+EK182+EO182+ES182+EW182+FA182+FE182+FI182+FM182+FQ182+FU182+FY182+GC182+GG182+GK182+GO182+GS182+GW182+HA182+HE182+HI182+HM182+HQ182+HU182+HY182+IC182+IG182+IK182+IO182+IS182+IW182+JA182+JE182+JI182+JM182+JQ182+JU182+JY182+KC182+KG182+KK182+KO182+KS182+KW182+LA182+LE182+LI182+LM182+LQ182+LU182+LY182+MC182+MG182+MK182+MO182+MS182+MW182+NA182+NE182+NI182+NM182+NQ182+NU182+NY182+OC182+OG182+OK182+OO182+OS182+OW182+PA182+PE182+PI182+PM182+PQ182+PU182+PY182+QC182+QG182+QK182+QO182+QS182+QW182+RA182+RE182+RI182+RM182+RQ182+RU182+RY182+SC182+SG182+SK182+SO182+SS182+SW182+TA182+TE182+TI182+TM182+TP182+TS182+TV182+TY182</f>
        <v>158331.72</v>
      </c>
      <c r="F182" s="192">
        <f>J182+N182+R182+V182+Z182+AD182+AH182+AL182+AP182+AT182+AX182+BB182+BF182+BJ182+BN182+BR182+BV182+BZ182+CD182+CH182+CL182+CP182+CT182+CX182+DB182+DF182+DJ182+DN182+DR182+DV182+DZ182+ED182+EH182+EL182+EP182+ET182+EX182+FB182+FF182+FJ182+FN182+FR182+FV182+FZ182+GD182+GH182+GL182+GP182+GT182+GX182+HB182+HF182+HJ182+HN182+HR182+HV182+HZ182+ID182+IH182+IL182+IP182+IT182+IX182+JB182+JF182+JJ182+JN182+JR182+JV182+JZ182+KD182+KH182+KL182+KP182+KT182+KX182+LB182+LF182+LJ182+LN182+LR182+LV182+LZ182+MD182+MH182+ML182+MP182+MT182+MX182+NB182+NF182+NJ182+NN182+NR182+NV182+NZ182+OD182+OH182+OL182+OP182+OT182+OX182+PB182+PF182+PJ182+PN182+PR182+PV182+PZ182+QD182+QH182+QL182+QP182+QT182+QX182+RB182+RF182+RJ182+RN182+RR182+RV182+RZ182+SD182+SH182+SL182+SP182+ST182+SX182+TB182+TF182+TJ182+TN182+TQ182+TT182+TW182+TZ182</f>
        <v>163931.49</v>
      </c>
      <c r="G182" s="91"/>
      <c r="H182" s="71"/>
      <c r="I182" s="71"/>
      <c r="J182" s="71"/>
      <c r="K182" s="91"/>
      <c r="L182" s="71"/>
      <c r="M182" s="71"/>
      <c r="N182" s="71"/>
      <c r="O182" s="91"/>
      <c r="P182" s="71"/>
      <c r="Q182" s="71"/>
      <c r="R182" s="71"/>
      <c r="S182" s="91"/>
      <c r="T182" s="71"/>
      <c r="U182" s="71"/>
      <c r="V182" s="71"/>
      <c r="W182" s="91"/>
      <c r="X182" s="71"/>
      <c r="Y182" s="71"/>
      <c r="Z182" s="71"/>
      <c r="AA182" s="91">
        <f>100000-50000</f>
        <v>50000</v>
      </c>
      <c r="AB182" s="71"/>
      <c r="AC182" s="71"/>
      <c r="AD182" s="71"/>
      <c r="AE182" s="91"/>
      <c r="AF182" s="71"/>
      <c r="AG182" s="71"/>
      <c r="AH182" s="71"/>
      <c r="AI182" s="91"/>
      <c r="AJ182" s="71"/>
      <c r="AK182" s="71"/>
      <c r="AL182" s="71"/>
      <c r="AM182" s="91"/>
      <c r="AN182" s="71"/>
      <c r="AO182" s="71"/>
      <c r="AP182" s="71"/>
      <c r="AQ182" s="91"/>
      <c r="AR182" s="71"/>
      <c r="AS182" s="71"/>
      <c r="AT182" s="71"/>
      <c r="AU182" s="91"/>
      <c r="AV182" s="71"/>
      <c r="AW182" s="71"/>
      <c r="AX182" s="71"/>
      <c r="AY182" s="91"/>
      <c r="AZ182" s="71"/>
      <c r="BA182" s="71"/>
      <c r="BB182" s="71"/>
      <c r="BC182" s="91"/>
      <c r="BD182" s="71"/>
      <c r="BE182" s="71"/>
      <c r="BF182" s="71"/>
      <c r="BG182" s="91"/>
      <c r="BH182" s="71"/>
      <c r="BI182" s="71"/>
      <c r="BJ182" s="71"/>
      <c r="BK182" s="91"/>
      <c r="BL182" s="71"/>
      <c r="BM182" s="71">
        <v>109584</v>
      </c>
      <c r="BN182" s="71">
        <v>109584</v>
      </c>
      <c r="BO182" s="91">
        <f>10000+20000</f>
        <v>30000</v>
      </c>
      <c r="BP182" s="71">
        <v>10775</v>
      </c>
      <c r="BQ182" s="71">
        <v>10775</v>
      </c>
      <c r="BR182" s="71">
        <v>10775</v>
      </c>
      <c r="BS182" s="91"/>
      <c r="BT182" s="71"/>
      <c r="BU182" s="71"/>
      <c r="BV182" s="71"/>
      <c r="BW182" s="91"/>
      <c r="BX182" s="71"/>
      <c r="BY182" s="71"/>
      <c r="BZ182" s="71"/>
      <c r="CA182" s="91"/>
      <c r="CB182" s="71"/>
      <c r="CC182" s="71"/>
      <c r="CD182" s="71"/>
      <c r="CE182" s="91"/>
      <c r="CF182" s="71"/>
      <c r="CG182" s="71"/>
      <c r="CH182" s="71"/>
      <c r="CI182" s="91"/>
      <c r="CJ182" s="71"/>
      <c r="CK182" s="71"/>
      <c r="CL182" s="71"/>
      <c r="CM182" s="91"/>
      <c r="CN182" s="71"/>
      <c r="CO182" s="71"/>
      <c r="CP182" s="71"/>
      <c r="CQ182" s="91"/>
      <c r="CR182" s="71"/>
      <c r="CS182" s="71"/>
      <c r="CT182" s="71"/>
      <c r="CU182" s="91"/>
      <c r="CV182" s="71"/>
      <c r="CW182" s="71"/>
      <c r="CX182" s="71"/>
      <c r="CY182" s="91"/>
      <c r="CZ182" s="71"/>
      <c r="DA182" s="71"/>
      <c r="DB182" s="71"/>
      <c r="DC182" s="91"/>
      <c r="DD182" s="71"/>
      <c r="DE182" s="71"/>
      <c r="DF182" s="71"/>
      <c r="DG182" s="91"/>
      <c r="DH182" s="71"/>
      <c r="DI182" s="71"/>
      <c r="DJ182" s="71"/>
      <c r="DK182" s="91"/>
      <c r="DL182" s="71"/>
      <c r="DM182" s="71"/>
      <c r="DN182" s="71"/>
      <c r="DO182" s="91"/>
      <c r="DP182" s="71"/>
      <c r="DQ182" s="71"/>
      <c r="DR182" s="71"/>
      <c r="DS182" s="91"/>
      <c r="DT182" s="71"/>
      <c r="DU182" s="71"/>
      <c r="DV182" s="71"/>
      <c r="DW182" s="91"/>
      <c r="DX182" s="71"/>
      <c r="DY182" s="71"/>
      <c r="DZ182" s="71"/>
      <c r="EA182" s="91">
        <v>17000</v>
      </c>
      <c r="EB182" s="71">
        <v>23640</v>
      </c>
      <c r="EC182" s="71">
        <v>23852.9</v>
      </c>
      <c r="ED182" s="71">
        <v>24609.4</v>
      </c>
      <c r="EE182" s="91"/>
      <c r="EF182" s="71"/>
      <c r="EG182" s="71"/>
      <c r="EH182" s="71"/>
      <c r="EI182" s="91"/>
      <c r="EJ182" s="71"/>
      <c r="EK182" s="71"/>
      <c r="EL182" s="71"/>
      <c r="EM182" s="91"/>
      <c r="EN182" s="71"/>
      <c r="EO182" s="71"/>
      <c r="EP182" s="71"/>
      <c r="EQ182" s="91">
        <v>10000</v>
      </c>
      <c r="ER182" s="71">
        <v>22679</v>
      </c>
      <c r="ES182" s="71">
        <v>14119.82</v>
      </c>
      <c r="ET182" s="71">
        <v>18963.09</v>
      </c>
      <c r="EU182" s="91"/>
      <c r="EV182" s="71"/>
      <c r="EW182" s="71"/>
      <c r="EX182" s="71"/>
      <c r="EY182" s="91"/>
      <c r="EZ182" s="71"/>
      <c r="FA182" s="71"/>
      <c r="FB182" s="71"/>
      <c r="FC182" s="91"/>
      <c r="FD182" s="71"/>
      <c r="FE182" s="71"/>
      <c r="FF182" s="71"/>
      <c r="FG182" s="91"/>
      <c r="FH182" s="71"/>
      <c r="FI182" s="71"/>
      <c r="FJ182" s="71"/>
      <c r="FK182" s="91"/>
      <c r="FL182" s="71"/>
      <c r="FM182" s="71"/>
      <c r="FN182" s="71"/>
      <c r="FO182" s="91"/>
      <c r="FP182" s="71"/>
      <c r="FQ182" s="71"/>
      <c r="FR182" s="71"/>
      <c r="FS182" s="201"/>
      <c r="FT182" s="71"/>
      <c r="FU182" s="71"/>
      <c r="FV182" s="190"/>
      <c r="FW182" s="91"/>
      <c r="FX182" s="71"/>
      <c r="FY182" s="71"/>
      <c r="FZ182" s="190"/>
      <c r="GA182" s="91"/>
      <c r="GB182" s="71"/>
      <c r="GC182" s="71"/>
      <c r="GD182" s="190"/>
      <c r="GE182" s="91"/>
      <c r="GF182" s="71"/>
      <c r="GG182" s="71"/>
      <c r="GH182" s="190"/>
      <c r="GI182" s="91"/>
      <c r="GJ182" s="71"/>
      <c r="GK182" s="71"/>
      <c r="GL182" s="190"/>
      <c r="GM182" s="91"/>
      <c r="GN182" s="71"/>
      <c r="GO182" s="71"/>
      <c r="GP182" s="71"/>
      <c r="GQ182" s="91"/>
      <c r="GR182" s="71"/>
      <c r="GS182" s="71"/>
      <c r="GT182" s="71"/>
      <c r="GU182" s="91"/>
      <c r="GV182" s="71"/>
      <c r="GW182" s="71"/>
      <c r="GX182" s="71"/>
      <c r="GY182" s="91"/>
      <c r="GZ182" s="71"/>
      <c r="HA182" s="71"/>
      <c r="HB182" s="71"/>
      <c r="HC182" s="91"/>
      <c r="HD182" s="71"/>
      <c r="HE182" s="71"/>
      <c r="HF182" s="71"/>
      <c r="HG182" s="91"/>
      <c r="HH182" s="71"/>
      <c r="HI182" s="71"/>
      <c r="HJ182" s="71"/>
      <c r="HK182" s="91"/>
      <c r="HL182" s="71"/>
      <c r="HM182" s="71"/>
      <c r="HN182" s="71"/>
      <c r="HO182" s="91"/>
      <c r="HP182" s="71"/>
      <c r="HQ182" s="71"/>
      <c r="HR182" s="71"/>
      <c r="HS182" s="91"/>
      <c r="HT182" s="71"/>
      <c r="HU182" s="71"/>
      <c r="HV182" s="71"/>
      <c r="HW182" s="91"/>
      <c r="HX182" s="71"/>
      <c r="HY182" s="71"/>
      <c r="HZ182" s="71"/>
      <c r="IA182" s="91"/>
      <c r="IB182" s="71"/>
      <c r="IC182" s="71"/>
      <c r="ID182" s="71"/>
      <c r="IE182" s="308"/>
      <c r="IF182" s="301"/>
      <c r="IG182" s="301"/>
      <c r="IH182" s="301"/>
      <c r="II182" s="91"/>
      <c r="IJ182" s="71"/>
      <c r="IK182" s="71"/>
      <c r="IL182" s="71"/>
      <c r="IM182" s="91"/>
      <c r="IN182" s="71"/>
      <c r="IO182" s="71"/>
      <c r="IP182" s="71"/>
      <c r="IQ182" s="91"/>
      <c r="IR182" s="71"/>
      <c r="IS182" s="71"/>
      <c r="IT182" s="71"/>
      <c r="IU182" s="308"/>
      <c r="IV182" s="301"/>
      <c r="IW182" s="301"/>
      <c r="IX182" s="301"/>
      <c r="IY182" s="91"/>
      <c r="IZ182" s="71"/>
      <c r="JA182" s="71"/>
      <c r="JB182" s="71"/>
      <c r="JC182" s="91"/>
      <c r="JD182" s="71"/>
      <c r="JE182" s="71"/>
      <c r="JF182" s="71"/>
      <c r="JG182" s="91"/>
      <c r="JH182" s="71"/>
      <c r="JI182" s="71"/>
      <c r="JJ182" s="71"/>
      <c r="JK182" s="91"/>
      <c r="JL182" s="71"/>
      <c r="JM182" s="71"/>
      <c r="JN182" s="71"/>
      <c r="JO182" s="91"/>
      <c r="JP182" s="71"/>
      <c r="JQ182" s="71"/>
      <c r="JR182" s="71"/>
      <c r="JS182" s="91"/>
      <c r="JT182" s="71"/>
      <c r="JU182" s="71"/>
      <c r="JV182" s="71"/>
      <c r="JW182" s="71"/>
      <c r="JX182" s="71"/>
      <c r="JY182" s="71"/>
      <c r="JZ182" s="71"/>
      <c r="KA182" s="91"/>
      <c r="KB182" s="71"/>
      <c r="KC182" s="71"/>
      <c r="KD182" s="190"/>
      <c r="KE182" s="91"/>
      <c r="KF182" s="71"/>
      <c r="KG182" s="71"/>
      <c r="KH182" s="190"/>
      <c r="KI182" s="91"/>
      <c r="KJ182" s="71"/>
      <c r="KK182" s="71"/>
      <c r="KL182" s="190"/>
      <c r="KM182" s="91"/>
      <c r="KN182" s="71"/>
      <c r="KO182" s="71"/>
      <c r="KP182" s="190"/>
      <c r="KQ182" s="91"/>
      <c r="KR182" s="71"/>
      <c r="KS182" s="71"/>
      <c r="KT182" s="190"/>
      <c r="KU182" s="91"/>
      <c r="KV182" s="71"/>
      <c r="KW182" s="71"/>
      <c r="KX182" s="190"/>
      <c r="KY182" s="91"/>
      <c r="KZ182" s="71"/>
      <c r="LA182" s="71"/>
      <c r="LB182" s="190"/>
      <c r="LC182" s="91"/>
      <c r="LD182" s="71"/>
      <c r="LE182" s="71"/>
      <c r="LF182" s="190"/>
      <c r="LG182" s="91"/>
      <c r="LH182" s="71"/>
      <c r="LI182" s="71"/>
      <c r="LJ182" s="190"/>
      <c r="LK182" s="91"/>
      <c r="LL182" s="71"/>
      <c r="LM182" s="71"/>
      <c r="LN182" s="190"/>
      <c r="LO182" s="91"/>
      <c r="LP182" s="71"/>
      <c r="LQ182" s="71"/>
      <c r="LR182" s="190"/>
      <c r="LS182" s="91"/>
      <c r="LT182" s="71"/>
      <c r="LU182" s="71"/>
      <c r="LV182" s="190"/>
      <c r="LW182" s="91"/>
      <c r="LX182" s="71"/>
      <c r="LY182" s="71"/>
      <c r="LZ182" s="190"/>
      <c r="MA182" s="91"/>
      <c r="MB182" s="71"/>
      <c r="MC182" s="71"/>
      <c r="MD182" s="190"/>
      <c r="ME182" s="91"/>
      <c r="MF182" s="71"/>
      <c r="MG182" s="71"/>
      <c r="MH182" s="190"/>
      <c r="MI182" s="91"/>
      <c r="MJ182" s="71"/>
      <c r="MK182" s="71"/>
      <c r="ML182" s="190"/>
      <c r="MM182" s="91"/>
      <c r="MN182" s="71"/>
      <c r="MO182" s="71"/>
      <c r="MP182" s="190"/>
      <c r="MQ182" s="91"/>
      <c r="MR182" s="71"/>
      <c r="MS182" s="71"/>
      <c r="MT182" s="190"/>
      <c r="MU182" s="91"/>
      <c r="MV182" s="71"/>
      <c r="MW182" s="71"/>
      <c r="MX182" s="190"/>
      <c r="MY182" s="91"/>
      <c r="MZ182" s="71"/>
      <c r="NA182" s="71"/>
      <c r="NB182" s="190"/>
      <c r="NC182" s="91"/>
      <c r="ND182" s="71"/>
      <c r="NE182" s="71"/>
      <c r="NF182" s="190"/>
      <c r="NG182" s="91"/>
      <c r="NH182" s="71"/>
      <c r="NI182" s="71"/>
      <c r="NJ182" s="190"/>
      <c r="NK182" s="91"/>
      <c r="NL182" s="71"/>
      <c r="NM182" s="71"/>
      <c r="NN182" s="190"/>
      <c r="NO182" s="91"/>
      <c r="NP182" s="71"/>
      <c r="NQ182" s="71"/>
      <c r="NR182" s="190"/>
      <c r="NS182" s="91"/>
      <c r="NT182" s="71"/>
      <c r="NU182" s="71"/>
      <c r="NV182" s="190"/>
      <c r="NW182" s="91"/>
      <c r="NX182" s="71"/>
      <c r="NY182" s="71"/>
      <c r="NZ182" s="190"/>
      <c r="OA182" s="91"/>
      <c r="OB182" s="71"/>
      <c r="OC182" s="71"/>
      <c r="OD182" s="71"/>
      <c r="OE182" s="91"/>
      <c r="OF182" s="71"/>
      <c r="OG182" s="71"/>
      <c r="OH182" s="71"/>
      <c r="OI182" s="91"/>
      <c r="OJ182" s="71"/>
      <c r="OK182" s="71"/>
      <c r="OL182" s="71"/>
      <c r="OM182" s="91"/>
      <c r="ON182" s="71"/>
      <c r="OO182" s="71"/>
      <c r="OP182" s="71"/>
      <c r="OQ182" s="201"/>
      <c r="OR182" s="71"/>
      <c r="OS182" s="71"/>
      <c r="OT182" s="71"/>
      <c r="OU182" s="91"/>
      <c r="OV182" s="71"/>
      <c r="OW182" s="71"/>
      <c r="OX182" s="71"/>
      <c r="OY182" s="201"/>
      <c r="OZ182" s="71"/>
      <c r="PA182" s="71"/>
      <c r="PB182" s="71"/>
      <c r="PC182" s="91"/>
      <c r="PD182" s="71"/>
      <c r="PE182" s="71"/>
      <c r="PF182" s="71"/>
      <c r="PG182" s="201"/>
      <c r="PH182" s="71"/>
      <c r="PI182" s="71"/>
      <c r="PJ182" s="71"/>
      <c r="PK182" s="91"/>
      <c r="PL182" s="71"/>
      <c r="PM182" s="71"/>
      <c r="PN182" s="71"/>
      <c r="PO182" s="201"/>
      <c r="PP182" s="71"/>
      <c r="PQ182" s="71"/>
      <c r="PR182" s="71"/>
      <c r="PS182" s="91"/>
      <c r="PT182" s="71"/>
      <c r="PU182" s="71"/>
      <c r="PV182" s="71"/>
      <c r="PW182" s="201"/>
      <c r="PX182" s="71"/>
      <c r="PY182" s="71"/>
      <c r="PZ182" s="71"/>
      <c r="QA182" s="91"/>
      <c r="QB182" s="71"/>
      <c r="QC182" s="71"/>
      <c r="QD182" s="71"/>
      <c r="QE182" s="201"/>
      <c r="QF182" s="71"/>
      <c r="QG182" s="71"/>
      <c r="QH182" s="71"/>
      <c r="QI182" s="91"/>
      <c r="QJ182" s="71"/>
      <c r="QK182" s="71"/>
      <c r="QL182" s="71"/>
      <c r="QM182" s="201"/>
      <c r="QN182" s="71"/>
      <c r="QO182" s="71"/>
      <c r="QP182" s="71"/>
      <c r="QQ182" s="201"/>
      <c r="QR182" s="71"/>
      <c r="QS182" s="71"/>
      <c r="QT182" s="71"/>
      <c r="QU182" s="201"/>
      <c r="QV182" s="71"/>
      <c r="QW182" s="71"/>
      <c r="QX182" s="71"/>
      <c r="QY182" s="201"/>
      <c r="QZ182" s="71"/>
      <c r="RA182" s="71"/>
      <c r="RB182" s="71"/>
      <c r="RC182" s="91"/>
      <c r="RD182" s="71"/>
      <c r="RE182" s="71"/>
      <c r="RF182" s="71"/>
      <c r="RG182" s="201"/>
      <c r="RH182" s="71"/>
      <c r="RI182" s="71"/>
      <c r="RJ182" s="71"/>
      <c r="RK182" s="91"/>
      <c r="RL182" s="71"/>
      <c r="RM182" s="71"/>
      <c r="RN182" s="71"/>
      <c r="RO182" s="362"/>
      <c r="RP182" s="301"/>
      <c r="RQ182" s="301"/>
      <c r="RR182" s="301"/>
      <c r="RS182" s="362"/>
      <c r="RT182" s="301"/>
      <c r="RU182" s="301"/>
      <c r="RV182" s="301"/>
      <c r="RW182" s="71"/>
      <c r="RX182" s="71"/>
      <c r="RY182" s="71"/>
      <c r="RZ182" s="71"/>
      <c r="SA182" s="91"/>
      <c r="SB182" s="71"/>
      <c r="SC182" s="71"/>
      <c r="SD182" s="71"/>
      <c r="SE182" s="201"/>
      <c r="SF182" s="71"/>
      <c r="SG182" s="71"/>
      <c r="SH182" s="71"/>
      <c r="SI182" s="201"/>
      <c r="SJ182" s="71"/>
      <c r="SK182" s="71"/>
      <c r="SL182" s="71"/>
      <c r="SM182" s="201"/>
      <c r="SN182" s="71"/>
      <c r="SO182" s="71"/>
      <c r="SP182" s="71"/>
      <c r="SQ182" s="201"/>
      <c r="SR182" s="71"/>
      <c r="SS182" s="71"/>
      <c r="ST182" s="71"/>
      <c r="SU182" s="201"/>
      <c r="SV182" s="71"/>
      <c r="SW182" s="71"/>
      <c r="SX182" s="71"/>
      <c r="SY182" s="201"/>
      <c r="SZ182" s="71"/>
      <c r="TA182" s="71"/>
      <c r="TB182" s="201"/>
      <c r="TC182" s="201"/>
      <c r="TD182" s="71"/>
      <c r="TE182" s="71"/>
      <c r="TF182" s="71"/>
      <c r="TG182" s="201"/>
      <c r="TH182" s="71"/>
      <c r="TI182" s="71"/>
      <c r="TJ182" s="92"/>
      <c r="TK182" s="201"/>
      <c r="TL182" s="71"/>
      <c r="TM182" s="71"/>
      <c r="TN182" s="92"/>
      <c r="TO182" s="201"/>
      <c r="TP182" s="71"/>
      <c r="TQ182" s="71"/>
      <c r="TR182" s="92"/>
      <c r="TS182" s="278"/>
      <c r="TT182" s="278"/>
      <c r="TU182" s="278"/>
      <c r="TV182" s="278"/>
      <c r="TW182" s="278"/>
      <c r="TX182" s="278"/>
      <c r="TY182" s="278"/>
    </row>
    <row r="183" spans="1:545" x14ac:dyDescent="0.2">
      <c r="A183" s="101"/>
      <c r="B183" s="102"/>
      <c r="C183" s="88"/>
      <c r="D183" s="63"/>
      <c r="E183" s="187"/>
      <c r="F183" s="187"/>
      <c r="G183" s="88"/>
      <c r="H183" s="63"/>
      <c r="I183" s="63"/>
      <c r="J183" s="63"/>
      <c r="K183" s="88"/>
      <c r="L183" s="63"/>
      <c r="M183" s="63"/>
      <c r="N183" s="63"/>
      <c r="O183" s="88"/>
      <c r="P183" s="63"/>
      <c r="Q183" s="63"/>
      <c r="R183" s="63"/>
      <c r="S183" s="88"/>
      <c r="T183" s="63"/>
      <c r="U183" s="63"/>
      <c r="V183" s="63"/>
      <c r="W183" s="88"/>
      <c r="X183" s="63"/>
      <c r="Y183" s="63"/>
      <c r="Z183" s="63"/>
      <c r="AA183" s="88"/>
      <c r="AB183" s="63"/>
      <c r="AC183" s="63"/>
      <c r="AD183" s="63"/>
      <c r="AE183" s="88"/>
      <c r="AF183" s="63"/>
      <c r="AG183" s="63"/>
      <c r="AH183" s="63"/>
      <c r="AI183" s="88"/>
      <c r="AJ183" s="63"/>
      <c r="AK183" s="63"/>
      <c r="AL183" s="63"/>
      <c r="AM183" s="88"/>
      <c r="AN183" s="63"/>
      <c r="AO183" s="63"/>
      <c r="AP183" s="63"/>
      <c r="AQ183" s="88"/>
      <c r="AR183" s="63"/>
      <c r="AS183" s="63"/>
      <c r="AT183" s="63"/>
      <c r="AU183" s="88"/>
      <c r="AV183" s="63"/>
      <c r="AW183" s="63"/>
      <c r="AX183" s="63"/>
      <c r="AY183" s="88"/>
      <c r="AZ183" s="63"/>
      <c r="BA183" s="63"/>
      <c r="BB183" s="63"/>
      <c r="BC183" s="88"/>
      <c r="BD183" s="63"/>
      <c r="BE183" s="63"/>
      <c r="BF183" s="63"/>
      <c r="BG183" s="88"/>
      <c r="BH183" s="63"/>
      <c r="BI183" s="63"/>
      <c r="BJ183" s="63"/>
      <c r="BK183" s="88"/>
      <c r="BL183" s="63"/>
      <c r="BM183" s="63"/>
      <c r="BN183" s="63"/>
      <c r="BO183" s="88"/>
      <c r="BP183" s="63"/>
      <c r="BQ183" s="63"/>
      <c r="BR183" s="63"/>
      <c r="BS183" s="88"/>
      <c r="BT183" s="63"/>
      <c r="BU183" s="63"/>
      <c r="BV183" s="63"/>
      <c r="BW183" s="88"/>
      <c r="BX183" s="63"/>
      <c r="BY183" s="63"/>
      <c r="BZ183" s="63"/>
      <c r="CA183" s="88"/>
      <c r="CB183" s="63"/>
      <c r="CC183" s="63"/>
      <c r="CD183" s="63"/>
      <c r="CE183" s="88"/>
      <c r="CF183" s="63"/>
      <c r="CG183" s="63"/>
      <c r="CH183" s="63"/>
      <c r="CI183" s="88"/>
      <c r="CJ183" s="63"/>
      <c r="CK183" s="63"/>
      <c r="CL183" s="63"/>
      <c r="CM183" s="88"/>
      <c r="CN183" s="63"/>
      <c r="CO183" s="63"/>
      <c r="CP183" s="63"/>
      <c r="CQ183" s="88"/>
      <c r="CR183" s="63"/>
      <c r="CS183" s="63"/>
      <c r="CT183" s="63"/>
      <c r="CU183" s="88"/>
      <c r="CV183" s="63"/>
      <c r="CW183" s="63"/>
      <c r="CX183" s="63"/>
      <c r="CY183" s="88"/>
      <c r="CZ183" s="63"/>
      <c r="DA183" s="63"/>
      <c r="DB183" s="63"/>
      <c r="DC183" s="88"/>
      <c r="DD183" s="63"/>
      <c r="DE183" s="63"/>
      <c r="DF183" s="63"/>
      <c r="DG183" s="88"/>
      <c r="DH183" s="63"/>
      <c r="DI183" s="63"/>
      <c r="DJ183" s="63"/>
      <c r="DK183" s="88"/>
      <c r="DL183" s="63"/>
      <c r="DM183" s="63"/>
      <c r="DN183" s="63"/>
      <c r="DO183" s="88"/>
      <c r="DP183" s="63"/>
      <c r="DQ183" s="63"/>
      <c r="DR183" s="63"/>
      <c r="DS183" s="88"/>
      <c r="DT183" s="63"/>
      <c r="DU183" s="63"/>
      <c r="DV183" s="63"/>
      <c r="DW183" s="88"/>
      <c r="DX183" s="63"/>
      <c r="DY183" s="63"/>
      <c r="DZ183" s="63"/>
      <c r="EA183" s="88"/>
      <c r="EB183" s="63"/>
      <c r="EC183" s="63"/>
      <c r="ED183" s="63"/>
      <c r="EE183" s="88"/>
      <c r="EF183" s="63"/>
      <c r="EG183" s="63"/>
      <c r="EH183" s="63"/>
      <c r="EI183" s="88"/>
      <c r="EJ183" s="63"/>
      <c r="EK183" s="63"/>
      <c r="EL183" s="63"/>
      <c r="EM183" s="88"/>
      <c r="EN183" s="63"/>
      <c r="EO183" s="63"/>
      <c r="EP183" s="63"/>
      <c r="EQ183" s="88"/>
      <c r="ER183" s="63"/>
      <c r="ES183" s="63"/>
      <c r="ET183" s="63"/>
      <c r="EU183" s="88"/>
      <c r="EV183" s="63"/>
      <c r="EW183" s="63"/>
      <c r="EX183" s="63"/>
      <c r="EY183" s="88"/>
      <c r="EZ183" s="63"/>
      <c r="FA183" s="63"/>
      <c r="FB183" s="63"/>
      <c r="FC183" s="88"/>
      <c r="FD183" s="63"/>
      <c r="FE183" s="63"/>
      <c r="FF183" s="63"/>
      <c r="FG183" s="88"/>
      <c r="FH183" s="63"/>
      <c r="FI183" s="63"/>
      <c r="FJ183" s="63"/>
      <c r="FK183" s="88"/>
      <c r="FL183" s="63"/>
      <c r="FM183" s="63"/>
      <c r="FN183" s="63"/>
      <c r="FO183" s="88"/>
      <c r="FP183" s="63"/>
      <c r="FQ183" s="63"/>
      <c r="FR183" s="63"/>
      <c r="FS183" s="198"/>
      <c r="FT183" s="63"/>
      <c r="FU183" s="63"/>
      <c r="FV183" s="187"/>
      <c r="FW183" s="88"/>
      <c r="FX183" s="63"/>
      <c r="FY183" s="63"/>
      <c r="FZ183" s="187"/>
      <c r="GA183" s="88"/>
      <c r="GB183" s="63"/>
      <c r="GC183" s="63"/>
      <c r="GD183" s="187"/>
      <c r="GE183" s="88"/>
      <c r="GF183" s="63"/>
      <c r="GG183" s="63"/>
      <c r="GH183" s="187"/>
      <c r="GI183" s="88"/>
      <c r="GJ183" s="63"/>
      <c r="GK183" s="63"/>
      <c r="GL183" s="187"/>
      <c r="GM183" s="88"/>
      <c r="GN183" s="63"/>
      <c r="GO183" s="63"/>
      <c r="GP183" s="63"/>
      <c r="GQ183" s="88"/>
      <c r="GR183" s="63"/>
      <c r="GS183" s="63"/>
      <c r="GT183" s="63"/>
      <c r="GU183" s="88"/>
      <c r="GV183" s="63"/>
      <c r="GW183" s="63"/>
      <c r="GX183" s="63"/>
      <c r="GY183" s="88"/>
      <c r="GZ183" s="63"/>
      <c r="HA183" s="63"/>
      <c r="HB183" s="63"/>
      <c r="HC183" s="88"/>
      <c r="HD183" s="63"/>
      <c r="HE183" s="63"/>
      <c r="HF183" s="63"/>
      <c r="HG183" s="88"/>
      <c r="HH183" s="63"/>
      <c r="HI183" s="63"/>
      <c r="HJ183" s="63"/>
      <c r="HK183" s="88"/>
      <c r="HL183" s="63"/>
      <c r="HM183" s="63"/>
      <c r="HN183" s="63"/>
      <c r="HO183" s="88"/>
      <c r="HP183" s="63"/>
      <c r="HQ183" s="63"/>
      <c r="HR183" s="63"/>
      <c r="HS183" s="88"/>
      <c r="HT183" s="63"/>
      <c r="HU183" s="63"/>
      <c r="HV183" s="63"/>
      <c r="HW183" s="88"/>
      <c r="HX183" s="63"/>
      <c r="HY183" s="63"/>
      <c r="HZ183" s="63"/>
      <c r="IA183" s="88"/>
      <c r="IB183" s="63"/>
      <c r="IC183" s="63"/>
      <c r="ID183" s="63"/>
      <c r="IE183" s="88"/>
      <c r="IF183" s="63"/>
      <c r="IG183" s="63"/>
      <c r="IH183" s="63"/>
      <c r="II183" s="88"/>
      <c r="IJ183" s="63"/>
      <c r="IK183" s="63"/>
      <c r="IL183" s="63"/>
      <c r="IM183" s="88"/>
      <c r="IN183" s="63"/>
      <c r="IO183" s="63"/>
      <c r="IP183" s="63"/>
      <c r="IQ183" s="88"/>
      <c r="IR183" s="63"/>
      <c r="IS183" s="63"/>
      <c r="IT183" s="63"/>
      <c r="IU183" s="88"/>
      <c r="IV183" s="63"/>
      <c r="IW183" s="63"/>
      <c r="IX183" s="63"/>
      <c r="IY183" s="88"/>
      <c r="IZ183" s="63"/>
      <c r="JA183" s="63"/>
      <c r="JB183" s="63"/>
      <c r="JC183" s="88"/>
      <c r="JD183" s="63"/>
      <c r="JE183" s="63"/>
      <c r="JF183" s="63"/>
      <c r="JG183" s="88"/>
      <c r="JH183" s="63"/>
      <c r="JI183" s="63"/>
      <c r="JJ183" s="63"/>
      <c r="JK183" s="88"/>
      <c r="JL183" s="63"/>
      <c r="JM183" s="63"/>
      <c r="JN183" s="63"/>
      <c r="JO183" s="88"/>
      <c r="JP183" s="63"/>
      <c r="JQ183" s="63"/>
      <c r="JR183" s="63"/>
      <c r="JS183" s="88"/>
      <c r="JT183" s="63"/>
      <c r="JU183" s="63"/>
      <c r="JV183" s="63"/>
      <c r="JW183" s="63"/>
      <c r="JX183" s="63"/>
      <c r="JY183" s="63"/>
      <c r="JZ183" s="63"/>
      <c r="KA183" s="88"/>
      <c r="KB183" s="63"/>
      <c r="KC183" s="63"/>
      <c r="KD183" s="187"/>
      <c r="KE183" s="88"/>
      <c r="KF183" s="63"/>
      <c r="KG183" s="63"/>
      <c r="KH183" s="187"/>
      <c r="KI183" s="88"/>
      <c r="KJ183" s="63"/>
      <c r="KK183" s="63"/>
      <c r="KL183" s="187"/>
      <c r="KM183" s="88"/>
      <c r="KN183" s="63"/>
      <c r="KO183" s="63"/>
      <c r="KP183" s="187"/>
      <c r="KQ183" s="88"/>
      <c r="KR183" s="63"/>
      <c r="KS183" s="63"/>
      <c r="KT183" s="187"/>
      <c r="KU183" s="88"/>
      <c r="KV183" s="63"/>
      <c r="KW183" s="63"/>
      <c r="KX183" s="187"/>
      <c r="KY183" s="88"/>
      <c r="KZ183" s="63"/>
      <c r="LA183" s="63"/>
      <c r="LB183" s="187"/>
      <c r="LC183" s="88"/>
      <c r="LD183" s="63"/>
      <c r="LE183" s="63"/>
      <c r="LF183" s="187"/>
      <c r="LG183" s="88"/>
      <c r="LH183" s="63"/>
      <c r="LI183" s="63"/>
      <c r="LJ183" s="187"/>
      <c r="LK183" s="88"/>
      <c r="LL183" s="63"/>
      <c r="LM183" s="63"/>
      <c r="LN183" s="187"/>
      <c r="LO183" s="88"/>
      <c r="LP183" s="63"/>
      <c r="LQ183" s="63"/>
      <c r="LR183" s="187"/>
      <c r="LS183" s="88"/>
      <c r="LT183" s="63"/>
      <c r="LU183" s="63"/>
      <c r="LV183" s="187"/>
      <c r="LW183" s="88"/>
      <c r="LX183" s="63"/>
      <c r="LY183" s="63"/>
      <c r="LZ183" s="187"/>
      <c r="MA183" s="88"/>
      <c r="MB183" s="63"/>
      <c r="MC183" s="63"/>
      <c r="MD183" s="187"/>
      <c r="ME183" s="88"/>
      <c r="MF183" s="63"/>
      <c r="MG183" s="63"/>
      <c r="MH183" s="187"/>
      <c r="MI183" s="88"/>
      <c r="MJ183" s="63"/>
      <c r="MK183" s="63"/>
      <c r="ML183" s="187"/>
      <c r="MM183" s="88"/>
      <c r="MN183" s="63"/>
      <c r="MO183" s="63"/>
      <c r="MP183" s="187"/>
      <c r="MQ183" s="88"/>
      <c r="MR183" s="63"/>
      <c r="MS183" s="63"/>
      <c r="MT183" s="187"/>
      <c r="MU183" s="88"/>
      <c r="MV183" s="63"/>
      <c r="MW183" s="63"/>
      <c r="MX183" s="187"/>
      <c r="MY183" s="88"/>
      <c r="MZ183" s="63"/>
      <c r="NA183" s="63"/>
      <c r="NB183" s="187"/>
      <c r="NC183" s="88"/>
      <c r="ND183" s="63"/>
      <c r="NE183" s="63"/>
      <c r="NF183" s="187"/>
      <c r="NG183" s="88"/>
      <c r="NH183" s="63"/>
      <c r="NI183" s="63"/>
      <c r="NJ183" s="187"/>
      <c r="NK183" s="88"/>
      <c r="NL183" s="63"/>
      <c r="NM183" s="63"/>
      <c r="NN183" s="187"/>
      <c r="NO183" s="88"/>
      <c r="NP183" s="63"/>
      <c r="NQ183" s="63"/>
      <c r="NR183" s="187"/>
      <c r="NS183" s="88"/>
      <c r="NT183" s="63"/>
      <c r="NU183" s="63"/>
      <c r="NV183" s="187"/>
      <c r="NW183" s="88"/>
      <c r="NX183" s="63"/>
      <c r="NY183" s="63"/>
      <c r="NZ183" s="187"/>
      <c r="OA183" s="88"/>
      <c r="OB183" s="63"/>
      <c r="OC183" s="63"/>
      <c r="OD183" s="63"/>
      <c r="OE183" s="88"/>
      <c r="OF183" s="63"/>
      <c r="OG183" s="63"/>
      <c r="OH183" s="63"/>
      <c r="OI183" s="88"/>
      <c r="OJ183" s="63"/>
      <c r="OK183" s="63"/>
      <c r="OL183" s="63"/>
      <c r="OM183" s="88"/>
      <c r="ON183" s="63"/>
      <c r="OO183" s="63"/>
      <c r="OP183" s="63"/>
      <c r="OQ183" s="198"/>
      <c r="OR183" s="63"/>
      <c r="OS183" s="63"/>
      <c r="OT183" s="63"/>
      <c r="OU183" s="88"/>
      <c r="OV183" s="63"/>
      <c r="OW183" s="63"/>
      <c r="OX183" s="63"/>
      <c r="OY183" s="198"/>
      <c r="OZ183" s="63"/>
      <c r="PA183" s="63"/>
      <c r="PB183" s="63"/>
      <c r="PC183" s="88"/>
      <c r="PD183" s="63"/>
      <c r="PE183" s="63"/>
      <c r="PF183" s="63"/>
      <c r="PG183" s="198"/>
      <c r="PH183" s="63"/>
      <c r="PI183" s="63"/>
      <c r="PJ183" s="63"/>
      <c r="PK183" s="88"/>
      <c r="PL183" s="63"/>
      <c r="PM183" s="63"/>
      <c r="PN183" s="63"/>
      <c r="PO183" s="198"/>
      <c r="PP183" s="63"/>
      <c r="PQ183" s="63"/>
      <c r="PR183" s="63"/>
      <c r="PS183" s="88"/>
      <c r="PT183" s="63"/>
      <c r="PU183" s="63"/>
      <c r="PV183" s="63"/>
      <c r="PW183" s="198"/>
      <c r="PX183" s="63"/>
      <c r="PY183" s="63"/>
      <c r="PZ183" s="63"/>
      <c r="QA183" s="88"/>
      <c r="QB183" s="63"/>
      <c r="QC183" s="63"/>
      <c r="QD183" s="63"/>
      <c r="QE183" s="198"/>
      <c r="QF183" s="63"/>
      <c r="QG183" s="63"/>
      <c r="QH183" s="63"/>
      <c r="QI183" s="88"/>
      <c r="QJ183" s="63"/>
      <c r="QK183" s="63"/>
      <c r="QL183" s="63"/>
      <c r="QM183" s="198"/>
      <c r="QN183" s="63"/>
      <c r="QO183" s="63"/>
      <c r="QP183" s="63"/>
      <c r="QQ183" s="198"/>
      <c r="QR183" s="63"/>
      <c r="QS183" s="63"/>
      <c r="QT183" s="63"/>
      <c r="QU183" s="198"/>
      <c r="QV183" s="63"/>
      <c r="QW183" s="63"/>
      <c r="QX183" s="63"/>
      <c r="QY183" s="198"/>
      <c r="QZ183" s="63"/>
      <c r="RA183" s="63"/>
      <c r="RB183" s="63"/>
      <c r="RC183" s="88"/>
      <c r="RD183" s="63"/>
      <c r="RE183" s="63"/>
      <c r="RF183" s="63"/>
      <c r="RG183" s="198"/>
      <c r="RH183" s="63"/>
      <c r="RI183" s="63"/>
      <c r="RJ183" s="63"/>
      <c r="RK183" s="88"/>
      <c r="RL183" s="63"/>
      <c r="RM183" s="63"/>
      <c r="RN183" s="63"/>
      <c r="RO183" s="198"/>
      <c r="RP183" s="63"/>
      <c r="RQ183" s="63"/>
      <c r="RR183" s="63"/>
      <c r="RS183" s="198"/>
      <c r="RT183" s="63"/>
      <c r="RU183" s="63"/>
      <c r="RV183" s="63"/>
      <c r="RW183" s="63"/>
      <c r="RX183" s="63"/>
      <c r="RY183" s="63"/>
      <c r="RZ183" s="63"/>
      <c r="SA183" s="88"/>
      <c r="SB183" s="63"/>
      <c r="SC183" s="63"/>
      <c r="SD183" s="63"/>
      <c r="SE183" s="198"/>
      <c r="SF183" s="63"/>
      <c r="SG183" s="63"/>
      <c r="SH183" s="63"/>
      <c r="SI183" s="198"/>
      <c r="SJ183" s="63"/>
      <c r="SK183" s="63"/>
      <c r="SL183" s="63"/>
      <c r="SM183" s="198"/>
      <c r="SN183" s="63"/>
      <c r="SO183" s="63"/>
      <c r="SP183" s="63"/>
      <c r="SQ183" s="198"/>
      <c r="SR183" s="63"/>
      <c r="SS183" s="63"/>
      <c r="ST183" s="63"/>
      <c r="SU183" s="198"/>
      <c r="SV183" s="63"/>
      <c r="SW183" s="63"/>
      <c r="SX183" s="63"/>
      <c r="SY183" s="198"/>
      <c r="SZ183" s="63"/>
      <c r="TA183" s="63"/>
      <c r="TB183" s="198"/>
      <c r="TC183" s="198"/>
      <c r="TD183" s="63"/>
      <c r="TE183" s="63"/>
      <c r="TF183" s="63"/>
      <c r="TG183" s="198"/>
      <c r="TH183" s="63"/>
      <c r="TI183" s="63"/>
      <c r="TJ183" s="89"/>
      <c r="TK183" s="198"/>
      <c r="TL183" s="63"/>
      <c r="TM183" s="63"/>
      <c r="TN183" s="89"/>
      <c r="TO183" s="198"/>
      <c r="TP183" s="63"/>
      <c r="TQ183" s="63"/>
      <c r="TR183" s="89"/>
      <c r="TS183" s="267"/>
      <c r="TT183" s="267"/>
      <c r="TU183" s="267"/>
      <c r="TV183" s="267"/>
      <c r="TW183" s="267"/>
      <c r="TX183" s="267"/>
      <c r="TY183" s="267"/>
    </row>
    <row r="184" spans="1:545" s="48" customFormat="1" x14ac:dyDescent="0.2">
      <c r="A184" s="109" t="s">
        <v>570</v>
      </c>
      <c r="B184" s="110" t="s">
        <v>571</v>
      </c>
      <c r="C184" s="91">
        <f t="shared" ref="C184:Q184" si="4764">C185+C186+C187</f>
        <v>30000</v>
      </c>
      <c r="D184" s="71">
        <f t="shared" si="4764"/>
        <v>31193.81</v>
      </c>
      <c r="E184" s="190">
        <f t="shared" si="4764"/>
        <v>25893.59</v>
      </c>
      <c r="F184" s="190">
        <f t="shared" ref="F184" si="4765">F185+F186+F187</f>
        <v>25648.91</v>
      </c>
      <c r="G184" s="91">
        <f t="shared" si="4764"/>
        <v>0</v>
      </c>
      <c r="H184" s="71">
        <f t="shared" si="4764"/>
        <v>0</v>
      </c>
      <c r="I184" s="71">
        <f t="shared" si="4764"/>
        <v>0</v>
      </c>
      <c r="J184" s="71">
        <f t="shared" ref="J184" si="4766">J185+J186+J187</f>
        <v>0</v>
      </c>
      <c r="K184" s="91">
        <f t="shared" si="4764"/>
        <v>0</v>
      </c>
      <c r="L184" s="71">
        <f t="shared" si="4764"/>
        <v>0</v>
      </c>
      <c r="M184" s="71">
        <f t="shared" si="4764"/>
        <v>119.42</v>
      </c>
      <c r="N184" s="71">
        <f t="shared" ref="N184" si="4767">N185+N186+N187</f>
        <v>119.42</v>
      </c>
      <c r="O184" s="91">
        <f t="shared" si="4764"/>
        <v>0</v>
      </c>
      <c r="P184" s="71">
        <f t="shared" si="4764"/>
        <v>0</v>
      </c>
      <c r="Q184" s="71">
        <f t="shared" si="4764"/>
        <v>0</v>
      </c>
      <c r="R184" s="71">
        <f t="shared" ref="R184" si="4768">R185+R186+R187</f>
        <v>0</v>
      </c>
      <c r="S184" s="91">
        <f t="shared" ref="S184:AS184" si="4769">S185+S186+S187</f>
        <v>0</v>
      </c>
      <c r="T184" s="71">
        <f t="shared" si="4769"/>
        <v>0</v>
      </c>
      <c r="U184" s="71">
        <f t="shared" si="4769"/>
        <v>0</v>
      </c>
      <c r="V184" s="71">
        <f t="shared" ref="V184" si="4770">V185+V186+V187</f>
        <v>0</v>
      </c>
      <c r="W184" s="91">
        <f t="shared" si="4769"/>
        <v>0</v>
      </c>
      <c r="X184" s="71">
        <f t="shared" si="4769"/>
        <v>0</v>
      </c>
      <c r="Y184" s="71">
        <f t="shared" si="4769"/>
        <v>0</v>
      </c>
      <c r="Z184" s="71">
        <f t="shared" ref="Z184" si="4771">Z185+Z186+Z187</f>
        <v>0</v>
      </c>
      <c r="AA184" s="91">
        <f t="shared" si="4769"/>
        <v>0</v>
      </c>
      <c r="AB184" s="71">
        <f t="shared" si="4769"/>
        <v>0</v>
      </c>
      <c r="AC184" s="71">
        <f t="shared" si="4769"/>
        <v>0</v>
      </c>
      <c r="AD184" s="71">
        <f t="shared" ref="AD184" si="4772">AD185+AD186+AD187</f>
        <v>0</v>
      </c>
      <c r="AE184" s="91">
        <f t="shared" si="4769"/>
        <v>30000</v>
      </c>
      <c r="AF184" s="71">
        <f t="shared" si="4769"/>
        <v>31193.81</v>
      </c>
      <c r="AG184" s="71">
        <f t="shared" si="4769"/>
        <v>25752.95</v>
      </c>
      <c r="AH184" s="71">
        <f t="shared" ref="AH184" si="4773">AH185+AH186+AH187</f>
        <v>25508.27</v>
      </c>
      <c r="AI184" s="91">
        <f t="shared" si="4769"/>
        <v>0</v>
      </c>
      <c r="AJ184" s="71">
        <f t="shared" si="4769"/>
        <v>0</v>
      </c>
      <c r="AK184" s="71">
        <f t="shared" si="4769"/>
        <v>0</v>
      </c>
      <c r="AL184" s="71">
        <f t="shared" ref="AL184" si="4774">AL185+AL186+AL187</f>
        <v>0</v>
      </c>
      <c r="AM184" s="91">
        <f t="shared" si="4769"/>
        <v>0</v>
      </c>
      <c r="AN184" s="71">
        <f t="shared" si="4769"/>
        <v>0</v>
      </c>
      <c r="AO184" s="71">
        <f t="shared" si="4769"/>
        <v>0</v>
      </c>
      <c r="AP184" s="71">
        <f t="shared" ref="AP184" si="4775">AP185+AP186+AP187</f>
        <v>0</v>
      </c>
      <c r="AQ184" s="91">
        <f t="shared" si="4769"/>
        <v>0</v>
      </c>
      <c r="AR184" s="71">
        <f t="shared" si="4769"/>
        <v>0</v>
      </c>
      <c r="AS184" s="71">
        <f t="shared" si="4769"/>
        <v>0</v>
      </c>
      <c r="AT184" s="71">
        <f t="shared" ref="AT184" si="4776">AT185+AT186+AT187</f>
        <v>0</v>
      </c>
      <c r="AU184" s="91">
        <f t="shared" ref="AU184:BM184" si="4777">AU185+AU186+AU187</f>
        <v>0</v>
      </c>
      <c r="AV184" s="71">
        <f t="shared" si="4777"/>
        <v>0</v>
      </c>
      <c r="AW184" s="71">
        <f t="shared" si="4777"/>
        <v>0</v>
      </c>
      <c r="AX184" s="71">
        <f t="shared" ref="AX184" si="4778">AX185+AX186+AX187</f>
        <v>0</v>
      </c>
      <c r="AY184" s="91">
        <f t="shared" si="4777"/>
        <v>0</v>
      </c>
      <c r="AZ184" s="71">
        <f t="shared" si="4777"/>
        <v>0</v>
      </c>
      <c r="BA184" s="71">
        <f t="shared" si="4777"/>
        <v>0</v>
      </c>
      <c r="BB184" s="71">
        <f t="shared" ref="BB184" si="4779">BB185+BB186+BB187</f>
        <v>0</v>
      </c>
      <c r="BC184" s="91">
        <f t="shared" si="4777"/>
        <v>0</v>
      </c>
      <c r="BD184" s="71">
        <f t="shared" si="4777"/>
        <v>0</v>
      </c>
      <c r="BE184" s="71">
        <f t="shared" si="4777"/>
        <v>0</v>
      </c>
      <c r="BF184" s="71">
        <f t="shared" ref="BF184" si="4780">BF185+BF186+BF187</f>
        <v>0</v>
      </c>
      <c r="BG184" s="91">
        <f t="shared" si="4777"/>
        <v>0</v>
      </c>
      <c r="BH184" s="71">
        <f t="shared" si="4777"/>
        <v>0</v>
      </c>
      <c r="BI184" s="71">
        <f t="shared" si="4777"/>
        <v>0</v>
      </c>
      <c r="BJ184" s="71">
        <f t="shared" ref="BJ184" si="4781">BJ185+BJ186+BJ187</f>
        <v>0</v>
      </c>
      <c r="BK184" s="91">
        <f t="shared" si="4777"/>
        <v>0</v>
      </c>
      <c r="BL184" s="71">
        <f t="shared" si="4777"/>
        <v>0</v>
      </c>
      <c r="BM184" s="71">
        <f t="shared" si="4777"/>
        <v>0</v>
      </c>
      <c r="BN184" s="71">
        <f t="shared" ref="BN184" si="4782">BN185+BN186+BN187</f>
        <v>0</v>
      </c>
      <c r="BO184" s="91">
        <f t="shared" ref="BO184:CI184" si="4783">BO185+BO186+BO187</f>
        <v>0</v>
      </c>
      <c r="BP184" s="71">
        <f t="shared" si="4783"/>
        <v>0</v>
      </c>
      <c r="BQ184" s="71">
        <f t="shared" si="4783"/>
        <v>0</v>
      </c>
      <c r="BR184" s="71">
        <f t="shared" ref="BR184" si="4784">BR185+BR186+BR187</f>
        <v>0</v>
      </c>
      <c r="BS184" s="91">
        <f t="shared" si="4783"/>
        <v>0</v>
      </c>
      <c r="BT184" s="71">
        <f t="shared" si="4783"/>
        <v>0</v>
      </c>
      <c r="BU184" s="71">
        <f t="shared" si="4783"/>
        <v>0</v>
      </c>
      <c r="BV184" s="71">
        <f t="shared" ref="BV184" si="4785">BV185+BV186+BV187</f>
        <v>0</v>
      </c>
      <c r="BW184" s="91">
        <f t="shared" si="4783"/>
        <v>0</v>
      </c>
      <c r="BX184" s="71">
        <f t="shared" si="4783"/>
        <v>0</v>
      </c>
      <c r="BY184" s="71">
        <f t="shared" si="4783"/>
        <v>0</v>
      </c>
      <c r="BZ184" s="71">
        <f t="shared" ref="BZ184" si="4786">BZ185+BZ186+BZ187</f>
        <v>0</v>
      </c>
      <c r="CA184" s="91">
        <f>CA185+CA186+CA187</f>
        <v>0</v>
      </c>
      <c r="CB184" s="71">
        <f>CB185+CB186+CB187</f>
        <v>0</v>
      </c>
      <c r="CC184" s="71">
        <f>CC185+CC186+CC187</f>
        <v>0</v>
      </c>
      <c r="CD184" s="71">
        <f>CD185+CD186+CD187</f>
        <v>0</v>
      </c>
      <c r="CE184" s="91">
        <f t="shared" si="4783"/>
        <v>0</v>
      </c>
      <c r="CF184" s="71">
        <f t="shared" si="4783"/>
        <v>0</v>
      </c>
      <c r="CG184" s="71">
        <f t="shared" si="4783"/>
        <v>0</v>
      </c>
      <c r="CH184" s="71">
        <f t="shared" ref="CH184" si="4787">CH185+CH186+CH187</f>
        <v>0</v>
      </c>
      <c r="CI184" s="91">
        <f t="shared" si="4783"/>
        <v>0</v>
      </c>
      <c r="CJ184" s="71">
        <f t="shared" ref="CJ184:DM184" si="4788">CJ185+CJ186+CJ187</f>
        <v>0</v>
      </c>
      <c r="CK184" s="71">
        <f t="shared" si="4788"/>
        <v>0</v>
      </c>
      <c r="CL184" s="71">
        <f t="shared" ref="CL184" si="4789">CL185+CL186+CL187</f>
        <v>0</v>
      </c>
      <c r="CM184" s="91">
        <f t="shared" si="4788"/>
        <v>0</v>
      </c>
      <c r="CN184" s="71">
        <f t="shared" si="4788"/>
        <v>0</v>
      </c>
      <c r="CO184" s="71">
        <f t="shared" si="4788"/>
        <v>0</v>
      </c>
      <c r="CP184" s="71">
        <f t="shared" ref="CP184" si="4790">CP185+CP186+CP187</f>
        <v>0</v>
      </c>
      <c r="CQ184" s="91">
        <f>CQ185+CQ186+CQ187</f>
        <v>0</v>
      </c>
      <c r="CR184" s="71">
        <f t="shared" si="4788"/>
        <v>0</v>
      </c>
      <c r="CS184" s="71">
        <f t="shared" si="4788"/>
        <v>0</v>
      </c>
      <c r="CT184" s="71">
        <f t="shared" ref="CT184" si="4791">CT185+CT186+CT187</f>
        <v>0</v>
      </c>
      <c r="CU184" s="91">
        <f t="shared" si="4788"/>
        <v>0</v>
      </c>
      <c r="CV184" s="71">
        <f t="shared" si="4788"/>
        <v>0</v>
      </c>
      <c r="CW184" s="71">
        <f t="shared" si="4788"/>
        <v>0</v>
      </c>
      <c r="CX184" s="71">
        <f t="shared" ref="CX184" si="4792">CX185+CX186+CX187</f>
        <v>0</v>
      </c>
      <c r="CY184" s="91">
        <f t="shared" si="4788"/>
        <v>0</v>
      </c>
      <c r="CZ184" s="71">
        <f t="shared" si="4788"/>
        <v>0</v>
      </c>
      <c r="DA184" s="71">
        <f t="shared" si="4788"/>
        <v>0</v>
      </c>
      <c r="DB184" s="71">
        <f t="shared" ref="DB184" si="4793">DB185+DB186+DB187</f>
        <v>0</v>
      </c>
      <c r="DC184" s="91">
        <f t="shared" si="4788"/>
        <v>0</v>
      </c>
      <c r="DD184" s="71">
        <f t="shared" si="4788"/>
        <v>0</v>
      </c>
      <c r="DE184" s="71">
        <f t="shared" si="4788"/>
        <v>0</v>
      </c>
      <c r="DF184" s="71">
        <f t="shared" ref="DF184" si="4794">DF185+DF186+DF187</f>
        <v>0</v>
      </c>
      <c r="DG184" s="91">
        <f>DG185+DG186+DG187</f>
        <v>0</v>
      </c>
      <c r="DH184" s="71">
        <f>DH185+DH186+DH187</f>
        <v>0</v>
      </c>
      <c r="DI184" s="71">
        <f>DI185+DI186+DI187</f>
        <v>0</v>
      </c>
      <c r="DJ184" s="71">
        <f>DJ185+DJ186+DJ187</f>
        <v>0</v>
      </c>
      <c r="DK184" s="91">
        <f t="shared" si="4788"/>
        <v>0</v>
      </c>
      <c r="DL184" s="71">
        <f t="shared" si="4788"/>
        <v>0</v>
      </c>
      <c r="DM184" s="71">
        <f t="shared" si="4788"/>
        <v>0</v>
      </c>
      <c r="DN184" s="71">
        <f t="shared" ref="DN184" si="4795">DN185+DN186+DN187</f>
        <v>0</v>
      </c>
      <c r="DO184" s="91">
        <f t="shared" ref="DO184:DY184" si="4796">DO185+DO186+DO187</f>
        <v>0</v>
      </c>
      <c r="DP184" s="71">
        <f t="shared" si="4796"/>
        <v>0</v>
      </c>
      <c r="DQ184" s="71">
        <f t="shared" si="4796"/>
        <v>0</v>
      </c>
      <c r="DR184" s="71">
        <f t="shared" ref="DR184" si="4797">DR185+DR186+DR187</f>
        <v>0</v>
      </c>
      <c r="DS184" s="91">
        <f t="shared" si="4796"/>
        <v>0</v>
      </c>
      <c r="DT184" s="71">
        <f t="shared" si="4796"/>
        <v>0</v>
      </c>
      <c r="DU184" s="71">
        <f t="shared" si="4796"/>
        <v>0</v>
      </c>
      <c r="DV184" s="71">
        <f t="shared" ref="DV184" si="4798">DV185+DV186+DV187</f>
        <v>0</v>
      </c>
      <c r="DW184" s="91">
        <f t="shared" si="4796"/>
        <v>0</v>
      </c>
      <c r="DX184" s="71">
        <f t="shared" si="4796"/>
        <v>0</v>
      </c>
      <c r="DY184" s="71">
        <f t="shared" si="4796"/>
        <v>0</v>
      </c>
      <c r="DZ184" s="71">
        <f t="shared" ref="DZ184" si="4799">DZ185+DZ186+DZ187</f>
        <v>0</v>
      </c>
      <c r="EA184" s="91">
        <f t="shared" ref="EA184:FP184" si="4800">EA185+EA186+EA187</f>
        <v>0</v>
      </c>
      <c r="EB184" s="71">
        <f t="shared" si="4800"/>
        <v>0</v>
      </c>
      <c r="EC184" s="71">
        <f t="shared" si="4800"/>
        <v>0</v>
      </c>
      <c r="ED184" s="71">
        <f t="shared" ref="ED184" si="4801">ED185+ED186+ED187</f>
        <v>0</v>
      </c>
      <c r="EE184" s="91">
        <f t="shared" si="4800"/>
        <v>0</v>
      </c>
      <c r="EF184" s="71">
        <f t="shared" si="4800"/>
        <v>0</v>
      </c>
      <c r="EG184" s="71">
        <f t="shared" si="4800"/>
        <v>0</v>
      </c>
      <c r="EH184" s="71">
        <f t="shared" ref="EH184" si="4802">EH185+EH186+EH187</f>
        <v>0</v>
      </c>
      <c r="EI184" s="91">
        <f t="shared" ref="EI184:EO184" si="4803">EI185+EI186+EI187</f>
        <v>0</v>
      </c>
      <c r="EJ184" s="71">
        <f t="shared" si="4803"/>
        <v>0</v>
      </c>
      <c r="EK184" s="71">
        <f t="shared" si="4803"/>
        <v>0</v>
      </c>
      <c r="EL184" s="71">
        <f t="shared" ref="EL184" si="4804">EL185+EL186+EL187</f>
        <v>0</v>
      </c>
      <c r="EM184" s="91">
        <f t="shared" si="4803"/>
        <v>0</v>
      </c>
      <c r="EN184" s="71">
        <f t="shared" si="4803"/>
        <v>0</v>
      </c>
      <c r="EO184" s="71">
        <f t="shared" si="4803"/>
        <v>0</v>
      </c>
      <c r="EP184" s="71">
        <f t="shared" ref="EP184" si="4805">EP185+EP186+EP187</f>
        <v>0</v>
      </c>
      <c r="EQ184" s="91">
        <f t="shared" si="4800"/>
        <v>0</v>
      </c>
      <c r="ER184" s="71">
        <f t="shared" si="4800"/>
        <v>0</v>
      </c>
      <c r="ES184" s="71">
        <f t="shared" si="4800"/>
        <v>0</v>
      </c>
      <c r="ET184" s="71">
        <f t="shared" ref="ET184" si="4806">ET185+ET186+ET187</f>
        <v>0</v>
      </c>
      <c r="EU184" s="91">
        <f>EU185+EU186+EU187</f>
        <v>0</v>
      </c>
      <c r="EV184" s="71">
        <f>EV185+EV186+EV187</f>
        <v>0</v>
      </c>
      <c r="EW184" s="71">
        <f>EW185+EW186+EW187</f>
        <v>0</v>
      </c>
      <c r="EX184" s="71">
        <f>EX185+EX186+EX187</f>
        <v>0</v>
      </c>
      <c r="EY184" s="91">
        <f t="shared" si="4800"/>
        <v>0</v>
      </c>
      <c r="EZ184" s="71">
        <f t="shared" si="4800"/>
        <v>0</v>
      </c>
      <c r="FA184" s="71">
        <f t="shared" si="4800"/>
        <v>0</v>
      </c>
      <c r="FB184" s="71">
        <f t="shared" ref="FB184" si="4807">FB185+FB186+FB187</f>
        <v>0</v>
      </c>
      <c r="FC184" s="91">
        <f t="shared" si="4800"/>
        <v>0</v>
      </c>
      <c r="FD184" s="71">
        <f t="shared" si="4800"/>
        <v>0</v>
      </c>
      <c r="FE184" s="71">
        <f t="shared" si="4800"/>
        <v>0</v>
      </c>
      <c r="FF184" s="71">
        <f t="shared" ref="FF184" si="4808">FF185+FF186+FF187</f>
        <v>0</v>
      </c>
      <c r="FG184" s="91">
        <f t="shared" ref="FG184:FM184" si="4809">FG185+FG186+FG187</f>
        <v>0</v>
      </c>
      <c r="FH184" s="71">
        <f t="shared" si="4809"/>
        <v>0</v>
      </c>
      <c r="FI184" s="71">
        <f t="shared" si="4809"/>
        <v>0</v>
      </c>
      <c r="FJ184" s="71">
        <f t="shared" ref="FJ184" si="4810">FJ185+FJ186+FJ187</f>
        <v>0</v>
      </c>
      <c r="FK184" s="91">
        <f t="shared" si="4809"/>
        <v>0</v>
      </c>
      <c r="FL184" s="71">
        <f t="shared" si="4809"/>
        <v>0</v>
      </c>
      <c r="FM184" s="71">
        <f t="shared" si="4809"/>
        <v>0</v>
      </c>
      <c r="FN184" s="71">
        <f t="shared" ref="FN184" si="4811">FN185+FN186+FN187</f>
        <v>0</v>
      </c>
      <c r="FO184" s="91">
        <f t="shared" si="4800"/>
        <v>0</v>
      </c>
      <c r="FP184" s="71">
        <f t="shared" si="4800"/>
        <v>0</v>
      </c>
      <c r="FQ184" s="71">
        <f t="shared" ref="FQ184:GG184" si="4812">FQ185+FQ186+FQ187</f>
        <v>0</v>
      </c>
      <c r="FR184" s="71">
        <f t="shared" ref="FR184" si="4813">FR185+FR186+FR187</f>
        <v>0</v>
      </c>
      <c r="FS184" s="201">
        <f t="shared" si="4812"/>
        <v>0</v>
      </c>
      <c r="FT184" s="71">
        <f t="shared" si="4812"/>
        <v>0</v>
      </c>
      <c r="FU184" s="71">
        <f t="shared" ref="FU184:FV184" si="4814">FU185+FU186+FU187</f>
        <v>0</v>
      </c>
      <c r="FV184" s="190">
        <f t="shared" si="4814"/>
        <v>0</v>
      </c>
      <c r="FW184" s="91">
        <f t="shared" si="4812"/>
        <v>0</v>
      </c>
      <c r="FX184" s="71">
        <f t="shared" si="4812"/>
        <v>0</v>
      </c>
      <c r="FY184" s="71">
        <f t="shared" si="4812"/>
        <v>0</v>
      </c>
      <c r="FZ184" s="190">
        <f t="shared" ref="FZ184" si="4815">FZ185+FZ186+FZ187</f>
        <v>0</v>
      </c>
      <c r="GA184" s="91">
        <f t="shared" si="4812"/>
        <v>0</v>
      </c>
      <c r="GB184" s="71">
        <f t="shared" si="4812"/>
        <v>0</v>
      </c>
      <c r="GC184" s="71">
        <f t="shared" si="4812"/>
        <v>0</v>
      </c>
      <c r="GD184" s="190">
        <f t="shared" ref="GD184" si="4816">GD185+GD186+GD187</f>
        <v>0</v>
      </c>
      <c r="GE184" s="91">
        <f t="shared" si="4812"/>
        <v>0</v>
      </c>
      <c r="GF184" s="71">
        <f t="shared" si="4812"/>
        <v>0</v>
      </c>
      <c r="GG184" s="71">
        <f t="shared" si="4812"/>
        <v>0</v>
      </c>
      <c r="GH184" s="190">
        <f t="shared" ref="GH184" si="4817">GH185+GH186+GH187</f>
        <v>0</v>
      </c>
      <c r="GI184" s="91">
        <f>GI185+GI186+GI187</f>
        <v>0</v>
      </c>
      <c r="GJ184" s="71">
        <f t="shared" ref="GJ184:GS184" si="4818">GJ185+GJ186+GJ187</f>
        <v>0</v>
      </c>
      <c r="GK184" s="71">
        <f t="shared" si="4818"/>
        <v>0</v>
      </c>
      <c r="GL184" s="190">
        <f t="shared" ref="GL184" si="4819">GL185+GL186+GL187</f>
        <v>0</v>
      </c>
      <c r="GM184" s="91">
        <f t="shared" si="4818"/>
        <v>0</v>
      </c>
      <c r="GN184" s="71">
        <f t="shared" si="4818"/>
        <v>0</v>
      </c>
      <c r="GO184" s="71">
        <f t="shared" si="4818"/>
        <v>0</v>
      </c>
      <c r="GP184" s="71">
        <f t="shared" ref="GP184" si="4820">GP185+GP186+GP187</f>
        <v>0</v>
      </c>
      <c r="GQ184" s="91">
        <f t="shared" si="4818"/>
        <v>0</v>
      </c>
      <c r="GR184" s="71">
        <f t="shared" si="4818"/>
        <v>0</v>
      </c>
      <c r="GS184" s="71">
        <f t="shared" si="4818"/>
        <v>0</v>
      </c>
      <c r="GT184" s="71">
        <f t="shared" ref="GT184" si="4821">GT185+GT186+GT187</f>
        <v>0</v>
      </c>
      <c r="GU184" s="91">
        <f t="shared" ref="GU184" si="4822">GU185+GU186+GU187</f>
        <v>0</v>
      </c>
      <c r="GV184" s="71">
        <f t="shared" ref="GV184" si="4823">GV185+GV186+GV187</f>
        <v>0</v>
      </c>
      <c r="GW184" s="71">
        <f t="shared" ref="GW184" si="4824">GW185+GW186+GW187</f>
        <v>0</v>
      </c>
      <c r="GX184" s="71">
        <f t="shared" ref="GX184" si="4825">GX185+GX186+GX187</f>
        <v>0</v>
      </c>
      <c r="GY184" s="91">
        <f t="shared" ref="GY184" si="4826">GY185+GY186+GY187</f>
        <v>0</v>
      </c>
      <c r="GZ184" s="71">
        <f t="shared" ref="GZ184" si="4827">GZ185+GZ186+GZ187</f>
        <v>0</v>
      </c>
      <c r="HA184" s="71">
        <f t="shared" ref="HA184:HB184" si="4828">HA185+HA186+HA187</f>
        <v>0</v>
      </c>
      <c r="HB184" s="71">
        <f t="shared" si="4828"/>
        <v>0</v>
      </c>
      <c r="HC184" s="91">
        <f t="shared" ref="HC184" si="4829">HC185+HC186+HC187</f>
        <v>0</v>
      </c>
      <c r="HD184" s="71">
        <f t="shared" ref="HD184" si="4830">HD185+HD186+HD187</f>
        <v>0</v>
      </c>
      <c r="HE184" s="71">
        <f t="shared" ref="HE184:HI184" si="4831">HE185+HE186+HE187</f>
        <v>0</v>
      </c>
      <c r="HF184" s="71">
        <f t="shared" ref="HF184" si="4832">HF185+HF186+HF187</f>
        <v>0</v>
      </c>
      <c r="HG184" s="91">
        <f t="shared" si="4831"/>
        <v>0</v>
      </c>
      <c r="HH184" s="71">
        <f t="shared" si="4831"/>
        <v>0</v>
      </c>
      <c r="HI184" s="71">
        <f t="shared" si="4831"/>
        <v>0</v>
      </c>
      <c r="HJ184" s="71">
        <f t="shared" ref="HJ184" si="4833">HJ185+HJ186+HJ187</f>
        <v>0</v>
      </c>
      <c r="HK184" s="91">
        <f t="shared" ref="HK184" si="4834">HK185+HK186+HK187</f>
        <v>0</v>
      </c>
      <c r="HL184" s="71">
        <f t="shared" ref="HL184" si="4835">HL185+HL186+HL187</f>
        <v>0</v>
      </c>
      <c r="HM184" s="71">
        <f t="shared" ref="HM184" si="4836">HM185+HM186+HM187</f>
        <v>0</v>
      </c>
      <c r="HN184" s="71">
        <f t="shared" ref="HN184" si="4837">HN185+HN186+HN187</f>
        <v>0</v>
      </c>
      <c r="HO184" s="91">
        <f t="shared" ref="HO184" si="4838">HO185+HO186+HO187</f>
        <v>0</v>
      </c>
      <c r="HP184" s="71">
        <f t="shared" ref="HP184" si="4839">HP185+HP186+HP187</f>
        <v>0</v>
      </c>
      <c r="HQ184" s="71">
        <f t="shared" ref="HQ184:HR184" si="4840">HQ185+HQ186+HQ187</f>
        <v>0</v>
      </c>
      <c r="HR184" s="71">
        <f t="shared" si="4840"/>
        <v>0</v>
      </c>
      <c r="HS184" s="91">
        <f t="shared" ref="HS184" si="4841">HS185+HS186+HS187</f>
        <v>0</v>
      </c>
      <c r="HT184" s="71">
        <f t="shared" ref="HT184" si="4842">HT185+HT186+HT187</f>
        <v>0</v>
      </c>
      <c r="HU184" s="71">
        <f t="shared" ref="HU184:HV184" si="4843">HU185+HU186+HU187</f>
        <v>0</v>
      </c>
      <c r="HV184" s="71">
        <f t="shared" si="4843"/>
        <v>0</v>
      </c>
      <c r="HW184" s="91">
        <f t="shared" ref="HW184" si="4844">HW185+HW186+HW187</f>
        <v>0</v>
      </c>
      <c r="HX184" s="71">
        <f t="shared" ref="HX184" si="4845">HX185+HX186+HX187</f>
        <v>0</v>
      </c>
      <c r="HY184" s="71">
        <f t="shared" ref="HY184:HZ184" si="4846">HY185+HY186+HY187</f>
        <v>0</v>
      </c>
      <c r="HZ184" s="71">
        <f t="shared" si="4846"/>
        <v>0</v>
      </c>
      <c r="IA184" s="91">
        <f t="shared" ref="IA184" si="4847">IA185+IA186+IA187</f>
        <v>0</v>
      </c>
      <c r="IB184" s="71">
        <f t="shared" ref="IB184" si="4848">IB185+IB186+IB187</f>
        <v>0</v>
      </c>
      <c r="IC184" s="71">
        <f t="shared" ref="IC184" si="4849">IC185+IC186+IC187</f>
        <v>0</v>
      </c>
      <c r="ID184" s="71">
        <f t="shared" ref="ID184" si="4850">ID185+ID186+ID187</f>
        <v>0</v>
      </c>
      <c r="IE184" s="308">
        <f t="shared" ref="IE184" si="4851">IE185+IE186+IE187</f>
        <v>0</v>
      </c>
      <c r="IF184" s="301">
        <f t="shared" ref="IF184" si="4852">IF185+IF186+IF187</f>
        <v>0</v>
      </c>
      <c r="IG184" s="301">
        <f t="shared" ref="IG184:IH184" si="4853">IG185+IG186+IG187</f>
        <v>0</v>
      </c>
      <c r="IH184" s="301">
        <f t="shared" si="4853"/>
        <v>0</v>
      </c>
      <c r="II184" s="91">
        <f t="shared" ref="II184" si="4854">II185+II186+II187</f>
        <v>0</v>
      </c>
      <c r="IJ184" s="71">
        <f t="shared" ref="IJ184" si="4855">IJ185+IJ186+IJ187</f>
        <v>0</v>
      </c>
      <c r="IK184" s="71">
        <f t="shared" ref="IK184" si="4856">IK185+IK186+IK187</f>
        <v>0</v>
      </c>
      <c r="IL184" s="71">
        <f t="shared" ref="IL184" si="4857">IL185+IL186+IL187</f>
        <v>0</v>
      </c>
      <c r="IM184" s="91">
        <f t="shared" ref="IM184" si="4858">IM185+IM186+IM187</f>
        <v>0</v>
      </c>
      <c r="IN184" s="71">
        <f t="shared" ref="IN184" si="4859">IN185+IN186+IN187</f>
        <v>0</v>
      </c>
      <c r="IO184" s="71">
        <f t="shared" ref="IO184:IP184" si="4860">IO185+IO186+IO187</f>
        <v>0</v>
      </c>
      <c r="IP184" s="71">
        <f t="shared" si="4860"/>
        <v>0</v>
      </c>
      <c r="IQ184" s="91">
        <f t="shared" ref="IQ184" si="4861">IQ185+IQ186+IQ187</f>
        <v>0</v>
      </c>
      <c r="IR184" s="71">
        <f t="shared" ref="IR184" si="4862">IR185+IR186+IR187</f>
        <v>0</v>
      </c>
      <c r="IS184" s="71">
        <f t="shared" ref="IS184:IT184" si="4863">IS185+IS186+IS187</f>
        <v>0</v>
      </c>
      <c r="IT184" s="71">
        <f t="shared" si="4863"/>
        <v>0</v>
      </c>
      <c r="IU184" s="308">
        <f t="shared" ref="IU184" si="4864">IU185+IU186+IU187</f>
        <v>0</v>
      </c>
      <c r="IV184" s="301">
        <f t="shared" ref="IV184" si="4865">IV185+IV186+IV187</f>
        <v>0</v>
      </c>
      <c r="IW184" s="301">
        <f t="shared" ref="IW184" si="4866">IW185+IW186+IW187</f>
        <v>0</v>
      </c>
      <c r="IX184" s="301">
        <f t="shared" ref="IX184" si="4867">IX185+IX186+IX187</f>
        <v>0</v>
      </c>
      <c r="IY184" s="91">
        <f t="shared" ref="IY184" si="4868">IY185+IY186+IY187</f>
        <v>0</v>
      </c>
      <c r="IZ184" s="71">
        <f t="shared" ref="IZ184" si="4869">IZ185+IZ186+IZ187</f>
        <v>0</v>
      </c>
      <c r="JA184" s="71">
        <f t="shared" ref="JA184:JB184" si="4870">JA185+JA186+JA187</f>
        <v>0</v>
      </c>
      <c r="JB184" s="71">
        <f t="shared" si="4870"/>
        <v>0</v>
      </c>
      <c r="JC184" s="91">
        <f t="shared" ref="JC184" si="4871">JC185+JC186+JC187</f>
        <v>0</v>
      </c>
      <c r="JD184" s="71">
        <f t="shared" ref="JD184" si="4872">JD185+JD186+JD187</f>
        <v>0</v>
      </c>
      <c r="JE184" s="71">
        <f t="shared" ref="JE184:JY184" si="4873">JE185+JE186+JE187</f>
        <v>0</v>
      </c>
      <c r="JF184" s="71">
        <f t="shared" ref="JF184" si="4874">JF185+JF186+JF187</f>
        <v>0</v>
      </c>
      <c r="JG184" s="91">
        <f t="shared" si="4873"/>
        <v>0</v>
      </c>
      <c r="JH184" s="71">
        <f t="shared" si="4873"/>
        <v>0</v>
      </c>
      <c r="JI184" s="71">
        <f t="shared" si="4873"/>
        <v>0</v>
      </c>
      <c r="JJ184" s="71">
        <f t="shared" ref="JJ184" si="4875">JJ185+JJ186+JJ187</f>
        <v>0</v>
      </c>
      <c r="JK184" s="91">
        <f t="shared" si="4873"/>
        <v>0</v>
      </c>
      <c r="JL184" s="71">
        <f t="shared" si="4873"/>
        <v>0</v>
      </c>
      <c r="JM184" s="71">
        <f t="shared" si="4873"/>
        <v>0</v>
      </c>
      <c r="JN184" s="71">
        <f t="shared" ref="JN184" si="4876">JN185+JN186+JN187</f>
        <v>0</v>
      </c>
      <c r="JO184" s="91">
        <f t="shared" si="4873"/>
        <v>0</v>
      </c>
      <c r="JP184" s="71">
        <f t="shared" si="4873"/>
        <v>0</v>
      </c>
      <c r="JQ184" s="71">
        <f t="shared" si="4873"/>
        <v>0</v>
      </c>
      <c r="JR184" s="71">
        <f t="shared" ref="JR184" si="4877">JR185+JR186+JR187</f>
        <v>0</v>
      </c>
      <c r="JS184" s="91">
        <f t="shared" si="4873"/>
        <v>0</v>
      </c>
      <c r="JT184" s="71">
        <f t="shared" si="4873"/>
        <v>0</v>
      </c>
      <c r="JU184" s="71">
        <f t="shared" si="4873"/>
        <v>0</v>
      </c>
      <c r="JV184" s="71">
        <f t="shared" ref="JV184" si="4878">JV185+JV186+JV187</f>
        <v>0</v>
      </c>
      <c r="JW184" s="71">
        <f t="shared" si="4873"/>
        <v>0</v>
      </c>
      <c r="JX184" s="71">
        <f t="shared" si="4873"/>
        <v>0</v>
      </c>
      <c r="JY184" s="71">
        <f t="shared" si="4873"/>
        <v>0</v>
      </c>
      <c r="JZ184" s="71">
        <f t="shared" ref="JZ184" si="4879">JZ185+JZ186+JZ187</f>
        <v>0</v>
      </c>
      <c r="KA184" s="91">
        <f t="shared" ref="KA184:KW184" si="4880">KA185+KA186+KA187</f>
        <v>0</v>
      </c>
      <c r="KB184" s="71">
        <f t="shared" si="4880"/>
        <v>0</v>
      </c>
      <c r="KC184" s="71">
        <f t="shared" si="4880"/>
        <v>0</v>
      </c>
      <c r="KD184" s="190">
        <f t="shared" ref="KD184" si="4881">KD185+KD186+KD187</f>
        <v>0</v>
      </c>
      <c r="KE184" s="91">
        <f t="shared" si="4880"/>
        <v>0</v>
      </c>
      <c r="KF184" s="71">
        <f t="shared" si="4880"/>
        <v>0</v>
      </c>
      <c r="KG184" s="71">
        <f t="shared" si="4880"/>
        <v>0</v>
      </c>
      <c r="KH184" s="190">
        <f t="shared" ref="KH184" si="4882">KH185+KH186+KH187</f>
        <v>0</v>
      </c>
      <c r="KI184" s="91">
        <f t="shared" si="4880"/>
        <v>0</v>
      </c>
      <c r="KJ184" s="71">
        <f t="shared" si="4880"/>
        <v>0</v>
      </c>
      <c r="KK184" s="71">
        <f t="shared" si="4880"/>
        <v>0</v>
      </c>
      <c r="KL184" s="190">
        <f t="shared" ref="KL184" si="4883">KL185+KL186+KL187</f>
        <v>0</v>
      </c>
      <c r="KM184" s="91">
        <f t="shared" si="4880"/>
        <v>0</v>
      </c>
      <c r="KN184" s="71">
        <f t="shared" si="4880"/>
        <v>0</v>
      </c>
      <c r="KO184" s="71">
        <f t="shared" si="4880"/>
        <v>0</v>
      </c>
      <c r="KP184" s="190">
        <f t="shared" ref="KP184" si="4884">KP185+KP186+KP187</f>
        <v>0</v>
      </c>
      <c r="KQ184" s="91">
        <f t="shared" si="4880"/>
        <v>0</v>
      </c>
      <c r="KR184" s="71">
        <f t="shared" si="4880"/>
        <v>0</v>
      </c>
      <c r="KS184" s="71">
        <f t="shared" si="4880"/>
        <v>0</v>
      </c>
      <c r="KT184" s="190">
        <f t="shared" ref="KT184" si="4885">KT185+KT186+KT187</f>
        <v>0</v>
      </c>
      <c r="KU184" s="91">
        <f t="shared" si="4880"/>
        <v>0</v>
      </c>
      <c r="KV184" s="71">
        <f t="shared" si="4880"/>
        <v>0</v>
      </c>
      <c r="KW184" s="71">
        <f t="shared" si="4880"/>
        <v>0</v>
      </c>
      <c r="KX184" s="190">
        <f t="shared" ref="KX184" si="4886">KX185+KX186+KX187</f>
        <v>0</v>
      </c>
      <c r="KY184" s="91">
        <f t="shared" ref="KY184:LE184" si="4887">KY185+KY186+KY187</f>
        <v>0</v>
      </c>
      <c r="KZ184" s="71">
        <f t="shared" si="4887"/>
        <v>0</v>
      </c>
      <c r="LA184" s="71">
        <f t="shared" si="4887"/>
        <v>0</v>
      </c>
      <c r="LB184" s="190">
        <f t="shared" ref="LB184" si="4888">LB185+LB186+LB187</f>
        <v>0</v>
      </c>
      <c r="LC184" s="91">
        <f t="shared" si="4887"/>
        <v>0</v>
      </c>
      <c r="LD184" s="71">
        <f t="shared" si="4887"/>
        <v>0</v>
      </c>
      <c r="LE184" s="71">
        <f t="shared" si="4887"/>
        <v>0</v>
      </c>
      <c r="LF184" s="190">
        <f t="shared" ref="LF184" si="4889">LF185+LF186+LF187</f>
        <v>0</v>
      </c>
      <c r="LG184" s="91">
        <f t="shared" ref="LG184:NI184" si="4890">LG185+LG186+LG187</f>
        <v>0</v>
      </c>
      <c r="LH184" s="71">
        <f t="shared" si="4890"/>
        <v>0</v>
      </c>
      <c r="LI184" s="71">
        <f t="shared" si="4890"/>
        <v>0</v>
      </c>
      <c r="LJ184" s="190">
        <f t="shared" ref="LJ184" si="4891">LJ185+LJ186+LJ187</f>
        <v>0</v>
      </c>
      <c r="LK184" s="91">
        <f t="shared" si="4890"/>
        <v>0</v>
      </c>
      <c r="LL184" s="71">
        <f t="shared" si="4890"/>
        <v>0</v>
      </c>
      <c r="LM184" s="71">
        <f t="shared" si="4890"/>
        <v>0</v>
      </c>
      <c r="LN184" s="190">
        <f t="shared" ref="LN184" si="4892">LN185+LN186+LN187</f>
        <v>0</v>
      </c>
      <c r="LO184" s="91">
        <f t="shared" si="4890"/>
        <v>0</v>
      </c>
      <c r="LP184" s="71">
        <f t="shared" si="4890"/>
        <v>0</v>
      </c>
      <c r="LQ184" s="71">
        <f t="shared" si="4890"/>
        <v>0</v>
      </c>
      <c r="LR184" s="190">
        <f t="shared" ref="LR184" si="4893">LR185+LR186+LR187</f>
        <v>0</v>
      </c>
      <c r="LS184" s="91">
        <f t="shared" si="4890"/>
        <v>0</v>
      </c>
      <c r="LT184" s="71">
        <f t="shared" si="4890"/>
        <v>0</v>
      </c>
      <c r="LU184" s="71">
        <f t="shared" si="4890"/>
        <v>0</v>
      </c>
      <c r="LV184" s="190">
        <f t="shared" ref="LV184" si="4894">LV185+LV186+LV187</f>
        <v>0</v>
      </c>
      <c r="LW184" s="91">
        <f t="shared" si="4890"/>
        <v>0</v>
      </c>
      <c r="LX184" s="71">
        <f t="shared" si="4890"/>
        <v>0</v>
      </c>
      <c r="LY184" s="71">
        <f t="shared" si="4890"/>
        <v>0</v>
      </c>
      <c r="LZ184" s="190">
        <f t="shared" ref="LZ184" si="4895">LZ185+LZ186+LZ187</f>
        <v>0</v>
      </c>
      <c r="MA184" s="91">
        <f t="shared" si="4890"/>
        <v>0</v>
      </c>
      <c r="MB184" s="71">
        <f t="shared" si="4890"/>
        <v>0</v>
      </c>
      <c r="MC184" s="71">
        <f t="shared" si="4890"/>
        <v>0</v>
      </c>
      <c r="MD184" s="190">
        <f t="shared" ref="MD184" si="4896">MD185+MD186+MD187</f>
        <v>0</v>
      </c>
      <c r="ME184" s="91">
        <f t="shared" si="4890"/>
        <v>0</v>
      </c>
      <c r="MF184" s="71">
        <f t="shared" si="4890"/>
        <v>0</v>
      </c>
      <c r="MG184" s="71">
        <f t="shared" si="4890"/>
        <v>0</v>
      </c>
      <c r="MH184" s="190">
        <f t="shared" ref="MH184" si="4897">MH185+MH186+MH187</f>
        <v>0</v>
      </c>
      <c r="MI184" s="91">
        <f t="shared" si="4890"/>
        <v>0</v>
      </c>
      <c r="MJ184" s="71">
        <f t="shared" si="4890"/>
        <v>0</v>
      </c>
      <c r="MK184" s="71">
        <f t="shared" si="4890"/>
        <v>0</v>
      </c>
      <c r="ML184" s="190">
        <f t="shared" ref="ML184" si="4898">ML185+ML186+ML187</f>
        <v>0</v>
      </c>
      <c r="MM184" s="91">
        <f t="shared" si="4890"/>
        <v>0</v>
      </c>
      <c r="MN184" s="71">
        <f t="shared" si="4890"/>
        <v>0</v>
      </c>
      <c r="MO184" s="71">
        <f t="shared" si="4890"/>
        <v>0</v>
      </c>
      <c r="MP184" s="190">
        <f t="shared" ref="MP184" si="4899">MP185+MP186+MP187</f>
        <v>0</v>
      </c>
      <c r="MQ184" s="91">
        <f t="shared" si="4890"/>
        <v>0</v>
      </c>
      <c r="MR184" s="71">
        <f t="shared" si="4890"/>
        <v>0</v>
      </c>
      <c r="MS184" s="71">
        <f t="shared" si="4890"/>
        <v>0</v>
      </c>
      <c r="MT184" s="190">
        <f t="shared" ref="MT184" si="4900">MT185+MT186+MT187</f>
        <v>0</v>
      </c>
      <c r="MU184" s="91">
        <f t="shared" si="4890"/>
        <v>0</v>
      </c>
      <c r="MV184" s="71">
        <f t="shared" si="4890"/>
        <v>0</v>
      </c>
      <c r="MW184" s="71">
        <f t="shared" si="4890"/>
        <v>0</v>
      </c>
      <c r="MX184" s="190">
        <f t="shared" ref="MX184" si="4901">MX185+MX186+MX187</f>
        <v>0</v>
      </c>
      <c r="MY184" s="91">
        <f t="shared" si="4890"/>
        <v>0</v>
      </c>
      <c r="MZ184" s="71">
        <f t="shared" si="4890"/>
        <v>0</v>
      </c>
      <c r="NA184" s="71">
        <f t="shared" si="4890"/>
        <v>0</v>
      </c>
      <c r="NB184" s="190">
        <f t="shared" ref="NB184" si="4902">NB185+NB186+NB187</f>
        <v>0</v>
      </c>
      <c r="NC184" s="91">
        <f t="shared" si="4890"/>
        <v>0</v>
      </c>
      <c r="ND184" s="71">
        <f t="shared" si="4890"/>
        <v>0</v>
      </c>
      <c r="NE184" s="71">
        <f t="shared" si="4890"/>
        <v>0</v>
      </c>
      <c r="NF184" s="190">
        <f t="shared" ref="NF184" si="4903">NF185+NF186+NF187</f>
        <v>0</v>
      </c>
      <c r="NG184" s="91">
        <f t="shared" si="4890"/>
        <v>0</v>
      </c>
      <c r="NH184" s="71">
        <f t="shared" si="4890"/>
        <v>0</v>
      </c>
      <c r="NI184" s="71">
        <f t="shared" si="4890"/>
        <v>0</v>
      </c>
      <c r="NJ184" s="190">
        <f t="shared" ref="NJ184" si="4904">NJ185+NJ186+NJ187</f>
        <v>0</v>
      </c>
      <c r="NK184" s="91">
        <f t="shared" ref="NK184:PP184" si="4905">NK185+NK186+NK187</f>
        <v>0</v>
      </c>
      <c r="NL184" s="71">
        <f t="shared" si="4905"/>
        <v>0</v>
      </c>
      <c r="NM184" s="71">
        <f t="shared" si="4905"/>
        <v>0</v>
      </c>
      <c r="NN184" s="190">
        <f t="shared" ref="NN184" si="4906">NN185+NN186+NN187</f>
        <v>0</v>
      </c>
      <c r="NO184" s="91">
        <f t="shared" ref="NO184:NU184" si="4907">NO185+NO186+NO187</f>
        <v>0</v>
      </c>
      <c r="NP184" s="71">
        <f t="shared" si="4907"/>
        <v>0</v>
      </c>
      <c r="NQ184" s="71">
        <f t="shared" si="4907"/>
        <v>0</v>
      </c>
      <c r="NR184" s="190">
        <f t="shared" ref="NR184" si="4908">NR185+NR186+NR187</f>
        <v>0</v>
      </c>
      <c r="NS184" s="91">
        <f t="shared" si="4907"/>
        <v>0</v>
      </c>
      <c r="NT184" s="71">
        <f t="shared" si="4907"/>
        <v>0</v>
      </c>
      <c r="NU184" s="71">
        <f t="shared" si="4907"/>
        <v>0</v>
      </c>
      <c r="NV184" s="190">
        <f t="shared" ref="NV184" si="4909">NV185+NV186+NV187</f>
        <v>0</v>
      </c>
      <c r="NW184" s="91">
        <f t="shared" si="4905"/>
        <v>0</v>
      </c>
      <c r="NX184" s="71">
        <f t="shared" si="4905"/>
        <v>0</v>
      </c>
      <c r="NY184" s="71">
        <f t="shared" si="4905"/>
        <v>0</v>
      </c>
      <c r="NZ184" s="190">
        <f t="shared" ref="NZ184" si="4910">NZ185+NZ186+NZ187</f>
        <v>0</v>
      </c>
      <c r="OA184" s="91">
        <f t="shared" ref="OA184:PM184" si="4911">OA185+OA186+OA187</f>
        <v>0</v>
      </c>
      <c r="OB184" s="71">
        <f t="shared" si="4911"/>
        <v>0</v>
      </c>
      <c r="OC184" s="71">
        <f t="shared" si="4911"/>
        <v>0</v>
      </c>
      <c r="OD184" s="71">
        <f t="shared" ref="OD184" si="4912">OD185+OD186+OD187</f>
        <v>0</v>
      </c>
      <c r="OE184" s="91">
        <f t="shared" si="4911"/>
        <v>0</v>
      </c>
      <c r="OF184" s="71">
        <f t="shared" si="4911"/>
        <v>0</v>
      </c>
      <c r="OG184" s="71">
        <f t="shared" si="4911"/>
        <v>0</v>
      </c>
      <c r="OH184" s="71">
        <f t="shared" ref="OH184" si="4913">OH185+OH186+OH187</f>
        <v>0</v>
      </c>
      <c r="OI184" s="91">
        <f t="shared" si="4911"/>
        <v>0</v>
      </c>
      <c r="OJ184" s="71">
        <f t="shared" si="4911"/>
        <v>0</v>
      </c>
      <c r="OK184" s="71">
        <f t="shared" si="4911"/>
        <v>0</v>
      </c>
      <c r="OL184" s="71">
        <f t="shared" ref="OL184" si="4914">OL185+OL186+OL187</f>
        <v>0</v>
      </c>
      <c r="OM184" s="91">
        <f t="shared" si="4911"/>
        <v>0</v>
      </c>
      <c r="ON184" s="71">
        <f t="shared" si="4911"/>
        <v>0</v>
      </c>
      <c r="OO184" s="71">
        <f t="shared" si="4911"/>
        <v>0</v>
      </c>
      <c r="OP184" s="71">
        <f t="shared" ref="OP184" si="4915">OP185+OP186+OP187</f>
        <v>0</v>
      </c>
      <c r="OQ184" s="201">
        <f t="shared" si="4911"/>
        <v>0</v>
      </c>
      <c r="OR184" s="71">
        <f t="shared" si="4911"/>
        <v>0</v>
      </c>
      <c r="OS184" s="71">
        <f t="shared" si="4911"/>
        <v>0</v>
      </c>
      <c r="OT184" s="71">
        <f t="shared" ref="OT184" si="4916">OT185+OT186+OT187</f>
        <v>0</v>
      </c>
      <c r="OU184" s="91">
        <f t="shared" si="4911"/>
        <v>0</v>
      </c>
      <c r="OV184" s="71">
        <f t="shared" si="4911"/>
        <v>0</v>
      </c>
      <c r="OW184" s="71">
        <f t="shared" si="4911"/>
        <v>0</v>
      </c>
      <c r="OX184" s="71">
        <f t="shared" ref="OX184" si="4917">OX185+OX186+OX187</f>
        <v>0</v>
      </c>
      <c r="OY184" s="201">
        <f t="shared" si="4911"/>
        <v>0</v>
      </c>
      <c r="OZ184" s="71">
        <f t="shared" si="4911"/>
        <v>0</v>
      </c>
      <c r="PA184" s="71">
        <f t="shared" si="4911"/>
        <v>0</v>
      </c>
      <c r="PB184" s="71">
        <f t="shared" ref="PB184" si="4918">PB185+PB186+PB187</f>
        <v>0</v>
      </c>
      <c r="PC184" s="91">
        <f t="shared" si="4911"/>
        <v>0</v>
      </c>
      <c r="PD184" s="71">
        <f t="shared" si="4911"/>
        <v>0</v>
      </c>
      <c r="PE184" s="71">
        <f t="shared" si="4911"/>
        <v>0</v>
      </c>
      <c r="PF184" s="71">
        <f t="shared" ref="PF184" si="4919">PF185+PF186+PF187</f>
        <v>0</v>
      </c>
      <c r="PG184" s="201">
        <f t="shared" si="4911"/>
        <v>0</v>
      </c>
      <c r="PH184" s="71">
        <f t="shared" si="4911"/>
        <v>0</v>
      </c>
      <c r="PI184" s="71">
        <f t="shared" si="4911"/>
        <v>0</v>
      </c>
      <c r="PJ184" s="71">
        <f t="shared" ref="PJ184" si="4920">PJ185+PJ186+PJ187</f>
        <v>0</v>
      </c>
      <c r="PK184" s="91">
        <f t="shared" si="4911"/>
        <v>0</v>
      </c>
      <c r="PL184" s="71">
        <f t="shared" si="4911"/>
        <v>0</v>
      </c>
      <c r="PM184" s="71">
        <f t="shared" si="4911"/>
        <v>0</v>
      </c>
      <c r="PN184" s="71">
        <f t="shared" ref="PN184" si="4921">PN185+PN186+PN187</f>
        <v>0</v>
      </c>
      <c r="PO184" s="201">
        <f t="shared" si="4905"/>
        <v>0</v>
      </c>
      <c r="PP184" s="71">
        <f t="shared" si="4905"/>
        <v>0</v>
      </c>
      <c r="PQ184" s="71">
        <f t="shared" ref="PQ184:PY184" si="4922">PQ185+PQ186+PQ187</f>
        <v>0</v>
      </c>
      <c r="PR184" s="71">
        <f t="shared" ref="PR184" si="4923">PR185+PR186+PR187</f>
        <v>0</v>
      </c>
      <c r="PS184" s="91">
        <f>PS185+PS186+PS187</f>
        <v>0</v>
      </c>
      <c r="PT184" s="71">
        <f>PT185+PT186+PT187</f>
        <v>0</v>
      </c>
      <c r="PU184" s="71">
        <f>PU185+PU186+PU187</f>
        <v>0</v>
      </c>
      <c r="PV184" s="71">
        <f>PV185+PV186+PV187</f>
        <v>0</v>
      </c>
      <c r="PW184" s="201">
        <f t="shared" si="4922"/>
        <v>0</v>
      </c>
      <c r="PX184" s="71">
        <f t="shared" si="4922"/>
        <v>0</v>
      </c>
      <c r="PY184" s="71">
        <f t="shared" si="4922"/>
        <v>0</v>
      </c>
      <c r="PZ184" s="71">
        <f t="shared" ref="PZ184" si="4924">PZ185+PZ186+PZ187</f>
        <v>0</v>
      </c>
      <c r="QA184" s="91">
        <f t="shared" ref="QA184:RP184" si="4925">QA185+QA186+QA187</f>
        <v>0</v>
      </c>
      <c r="QB184" s="71">
        <f t="shared" si="4925"/>
        <v>0</v>
      </c>
      <c r="QC184" s="71">
        <f t="shared" si="4925"/>
        <v>0</v>
      </c>
      <c r="QD184" s="71">
        <f t="shared" ref="QD184" si="4926">QD185+QD186+QD187</f>
        <v>0</v>
      </c>
      <c r="QE184" s="201">
        <f t="shared" si="4925"/>
        <v>0</v>
      </c>
      <c r="QF184" s="71">
        <f t="shared" si="4925"/>
        <v>0</v>
      </c>
      <c r="QG184" s="71">
        <f t="shared" si="4925"/>
        <v>0</v>
      </c>
      <c r="QH184" s="71">
        <f t="shared" ref="QH184" si="4927">QH185+QH186+QH187</f>
        <v>0</v>
      </c>
      <c r="QI184" s="91">
        <f t="shared" si="4925"/>
        <v>0</v>
      </c>
      <c r="QJ184" s="71">
        <f t="shared" si="4925"/>
        <v>0</v>
      </c>
      <c r="QK184" s="71">
        <f t="shared" si="4925"/>
        <v>0</v>
      </c>
      <c r="QL184" s="71">
        <f t="shared" ref="QL184" si="4928">QL185+QL186+QL187</f>
        <v>0</v>
      </c>
      <c r="QM184" s="201">
        <f t="shared" si="4925"/>
        <v>0</v>
      </c>
      <c r="QN184" s="71">
        <f t="shared" si="4925"/>
        <v>0</v>
      </c>
      <c r="QO184" s="71">
        <f t="shared" si="4925"/>
        <v>0</v>
      </c>
      <c r="QP184" s="71">
        <f t="shared" ref="QP184" si="4929">QP185+QP186+QP187</f>
        <v>0</v>
      </c>
      <c r="QQ184" s="201">
        <f t="shared" si="4925"/>
        <v>0</v>
      </c>
      <c r="QR184" s="71">
        <f t="shared" si="4925"/>
        <v>0</v>
      </c>
      <c r="QS184" s="71">
        <f t="shared" si="4925"/>
        <v>0</v>
      </c>
      <c r="QT184" s="71">
        <f t="shared" ref="QT184" si="4930">QT185+QT186+QT187</f>
        <v>0</v>
      </c>
      <c r="QU184" s="201">
        <f t="shared" si="4925"/>
        <v>0</v>
      </c>
      <c r="QV184" s="71">
        <f t="shared" si="4925"/>
        <v>0</v>
      </c>
      <c r="QW184" s="71">
        <f t="shared" si="4925"/>
        <v>0</v>
      </c>
      <c r="QX184" s="71">
        <f t="shared" ref="QX184" si="4931">QX185+QX186+QX187</f>
        <v>0</v>
      </c>
      <c r="QY184" s="201">
        <f t="shared" si="4925"/>
        <v>0</v>
      </c>
      <c r="QZ184" s="71">
        <f t="shared" si="4925"/>
        <v>0</v>
      </c>
      <c r="RA184" s="71">
        <f t="shared" si="4925"/>
        <v>19.38</v>
      </c>
      <c r="RB184" s="71">
        <f t="shared" ref="RB184" si="4932">RB185+RB186+RB187</f>
        <v>19.38</v>
      </c>
      <c r="RC184" s="91">
        <f t="shared" si="4925"/>
        <v>0</v>
      </c>
      <c r="RD184" s="71">
        <f t="shared" si="4925"/>
        <v>0</v>
      </c>
      <c r="RE184" s="71">
        <f t="shared" si="4925"/>
        <v>0</v>
      </c>
      <c r="RF184" s="71">
        <f t="shared" ref="RF184" si="4933">RF185+RF186+RF187</f>
        <v>0</v>
      </c>
      <c r="RG184" s="201">
        <f t="shared" si="4925"/>
        <v>0</v>
      </c>
      <c r="RH184" s="71">
        <f t="shared" si="4925"/>
        <v>0</v>
      </c>
      <c r="RI184" s="71">
        <f t="shared" si="4925"/>
        <v>0</v>
      </c>
      <c r="RJ184" s="71">
        <f t="shared" ref="RJ184" si="4934">RJ185+RJ186+RJ187</f>
        <v>0</v>
      </c>
      <c r="RK184" s="91">
        <f t="shared" si="4925"/>
        <v>0</v>
      </c>
      <c r="RL184" s="71">
        <f t="shared" si="4925"/>
        <v>0</v>
      </c>
      <c r="RM184" s="71">
        <f t="shared" si="4925"/>
        <v>0</v>
      </c>
      <c r="RN184" s="71">
        <f t="shared" ref="RN184" si="4935">RN185+RN186+RN187</f>
        <v>0</v>
      </c>
      <c r="RO184" s="362">
        <f t="shared" si="4925"/>
        <v>0</v>
      </c>
      <c r="RP184" s="301">
        <f t="shared" si="4925"/>
        <v>0</v>
      </c>
      <c r="RQ184" s="301">
        <f t="shared" ref="RQ184:TG184" si="4936">RQ185+RQ186+RQ187</f>
        <v>0</v>
      </c>
      <c r="RR184" s="301">
        <f t="shared" ref="RR184" si="4937">RR185+RR186+RR187</f>
        <v>0</v>
      </c>
      <c r="RS184" s="362">
        <f t="shared" si="4936"/>
        <v>0</v>
      </c>
      <c r="RT184" s="301">
        <f t="shared" si="4936"/>
        <v>0</v>
      </c>
      <c r="RU184" s="301">
        <f t="shared" si="4936"/>
        <v>0</v>
      </c>
      <c r="RV184" s="301">
        <f t="shared" ref="RV184" si="4938">RV185+RV186+RV187</f>
        <v>0</v>
      </c>
      <c r="RW184" s="71">
        <f t="shared" si="4936"/>
        <v>0</v>
      </c>
      <c r="RX184" s="71">
        <f t="shared" si="4936"/>
        <v>0</v>
      </c>
      <c r="RY184" s="71">
        <f t="shared" si="4936"/>
        <v>0</v>
      </c>
      <c r="RZ184" s="71">
        <f t="shared" ref="RZ184" si="4939">RZ185+RZ186+RZ187</f>
        <v>0</v>
      </c>
      <c r="SA184" s="91">
        <f t="shared" si="4936"/>
        <v>0</v>
      </c>
      <c r="SB184" s="71">
        <f t="shared" si="4936"/>
        <v>0</v>
      </c>
      <c r="SC184" s="71">
        <f t="shared" si="4936"/>
        <v>0</v>
      </c>
      <c r="SD184" s="71">
        <f t="shared" ref="SD184" si="4940">SD185+SD186+SD187</f>
        <v>0</v>
      </c>
      <c r="SE184" s="201">
        <f t="shared" si="4936"/>
        <v>0</v>
      </c>
      <c r="SF184" s="71">
        <f t="shared" si="4936"/>
        <v>0</v>
      </c>
      <c r="SG184" s="71">
        <f t="shared" si="4936"/>
        <v>0</v>
      </c>
      <c r="SH184" s="71">
        <f t="shared" ref="SH184" si="4941">SH185+SH186+SH187</f>
        <v>0</v>
      </c>
      <c r="SI184" s="201">
        <f t="shared" si="4936"/>
        <v>0</v>
      </c>
      <c r="SJ184" s="71">
        <f t="shared" si="4936"/>
        <v>0</v>
      </c>
      <c r="SK184" s="71">
        <f t="shared" si="4936"/>
        <v>0</v>
      </c>
      <c r="SL184" s="71">
        <f t="shared" ref="SL184" si="4942">SL185+SL186+SL187</f>
        <v>0</v>
      </c>
      <c r="SM184" s="201">
        <f t="shared" si="4936"/>
        <v>0</v>
      </c>
      <c r="SN184" s="71">
        <f t="shared" si="4936"/>
        <v>0</v>
      </c>
      <c r="SO184" s="71">
        <f t="shared" si="4936"/>
        <v>0</v>
      </c>
      <c r="SP184" s="71">
        <f t="shared" ref="SP184" si="4943">SP185+SP186+SP187</f>
        <v>0</v>
      </c>
      <c r="SQ184" s="201">
        <f t="shared" si="4936"/>
        <v>0</v>
      </c>
      <c r="SR184" s="71">
        <f t="shared" si="4936"/>
        <v>0</v>
      </c>
      <c r="SS184" s="71">
        <f t="shared" si="4936"/>
        <v>0</v>
      </c>
      <c r="ST184" s="71">
        <f t="shared" ref="ST184" si="4944">ST185+ST186+ST187</f>
        <v>0</v>
      </c>
      <c r="SU184" s="201">
        <f t="shared" si="4936"/>
        <v>0</v>
      </c>
      <c r="SV184" s="71">
        <f t="shared" si="4936"/>
        <v>0</v>
      </c>
      <c r="SW184" s="71">
        <f t="shared" si="4936"/>
        <v>0</v>
      </c>
      <c r="SX184" s="71">
        <f t="shared" ref="SX184" si="4945">SX185+SX186+SX187</f>
        <v>0</v>
      </c>
      <c r="SY184" s="201">
        <f t="shared" si="4936"/>
        <v>0</v>
      </c>
      <c r="SZ184" s="71">
        <f t="shared" si="4936"/>
        <v>0</v>
      </c>
      <c r="TA184" s="71">
        <f t="shared" si="4936"/>
        <v>0</v>
      </c>
      <c r="TB184" s="201">
        <f t="shared" ref="TB184" si="4946">TB185+TB186+TB187</f>
        <v>0</v>
      </c>
      <c r="TC184" s="201">
        <f t="shared" si="4936"/>
        <v>0</v>
      </c>
      <c r="TD184" s="71">
        <f t="shared" si="4936"/>
        <v>0</v>
      </c>
      <c r="TE184" s="71">
        <f t="shared" si="4936"/>
        <v>0</v>
      </c>
      <c r="TF184" s="71">
        <f t="shared" ref="TF184" si="4947">TF185+TF186+TF187</f>
        <v>0</v>
      </c>
      <c r="TG184" s="201">
        <f t="shared" si="4936"/>
        <v>0</v>
      </c>
      <c r="TH184" s="71">
        <f t="shared" ref="TH184:TI184" si="4948">TH185+TH186+TH187</f>
        <v>0</v>
      </c>
      <c r="TI184" s="71">
        <f t="shared" si="4948"/>
        <v>1.84</v>
      </c>
      <c r="TJ184" s="92">
        <f t="shared" ref="TJ184:TM184" si="4949">TJ185+TJ186+TJ187</f>
        <v>1.84</v>
      </c>
      <c r="TK184" s="201">
        <f t="shared" si="4949"/>
        <v>0</v>
      </c>
      <c r="TL184" s="71">
        <f t="shared" si="4949"/>
        <v>0</v>
      </c>
      <c r="TM184" s="71">
        <f t="shared" si="4949"/>
        <v>0</v>
      </c>
      <c r="TN184" s="92">
        <f t="shared" ref="TN184:TR184" si="4950">TN185+TN186+TN187</f>
        <v>0</v>
      </c>
      <c r="TO184" s="201">
        <f t="shared" si="4950"/>
        <v>0</v>
      </c>
      <c r="TP184" s="71">
        <f t="shared" si="4950"/>
        <v>0</v>
      </c>
      <c r="TQ184" s="71">
        <f t="shared" si="4950"/>
        <v>0</v>
      </c>
      <c r="TR184" s="92">
        <f t="shared" si="4950"/>
        <v>0</v>
      </c>
      <c r="TS184" s="278"/>
      <c r="TT184" s="278"/>
      <c r="TU184" s="278"/>
      <c r="TV184" s="278"/>
      <c r="TW184" s="278"/>
      <c r="TX184" s="278"/>
      <c r="TY184" s="278"/>
    </row>
    <row r="185" spans="1:545" outlineLevel="1" x14ac:dyDescent="0.2">
      <c r="A185" s="101" t="s">
        <v>572</v>
      </c>
      <c r="B185" s="102" t="s">
        <v>573</v>
      </c>
      <c r="C185" s="186">
        <f t="shared" ref="C185:C187" si="4951">G185+K185+O185+S185+W185+AA185+AE185+AI185+AM185+AQ185+AU185+AY185+BC185+BG185+BK185+BO185+BS185+BW185+CA185+CE185+CI185+CM185+CQ185+CU185+CY185+DC185+DG185+DK185+DO185+DS185+DW185+EA185+EE185+EI185+EM185+EQ185+EU185+EY185+FC185+FG185+FK185+FO185+FS185+FW185+GA185+GE185+GI185+GM185+GQ185+GU185+GY185+HC185+HG185+HK185+HO185+HS185+HW185+IA185+IE185+II185+IM185+IQ185+IU185+IY185+JC185+JG185+JK185+JO185+JS185+JW185+KA185+KE185+KI185+KM185+KQ185+KU185+KY185+LC185+LG185+LK185+LO185+LS185+LW185+MA185+ME185+MI185+MM185+MQ185+MU185+MY185+NC185+NG185+NK185+NO185+NS185+NW185+OA185+OE185+OI185+OM185+OQ185+OU185+OY185+PC185+PG185+PK185+PO185+PS185+PW185+QA185+QE185+QI185+QM185+QQ185+QU185+QY185+RC185+RG185+RK185+RO185+RS185+RW185+SA185+SE185+SI185+SM185+SQ185+SU185+SY185+TC185+TG185+TK185+TO185</f>
        <v>30000</v>
      </c>
      <c r="D185" s="186">
        <f t="shared" ref="D185:D187" si="4952">H185+L185+P185+T185+X185+AB185+AF185+AJ185+AN185+AR185+AV185+AZ185+BD185+BH185+BL185+BP185+BT185+BX185+CB185+CF185+CJ185+CN185+CR185+CV185+CZ185+DD185+DH185+DL185+DP185+DT185+DX185+EB185+EF185+EJ185+EN185+ER185+EV185+EZ185+FD185+FH185+FL185+FP185+FT185+FX185+GB185+GF185+GJ185+GN185+GR185+GV185+GZ185+HD185+HH185+HL185+HP185+HT185+HX185+IB185+IF185+IJ185+IN185+IR185+IV185+IZ185+JD185+JH185+JL185+JP185+JT185+JX185+KB185+KF185+KJ185+KN185+KR185+KV185+KZ185+LD185+LH185+LL185+LP185+LT185+LX185+MB185+MF185+MJ185+MN185+MR185+MV185+MZ185+ND185+NH185+NL185+NP185+NT185+NX185+OB185+OF185+OJ185+ON185+OR185+OV185+OZ185+PD185+PH185+PL185+PP185+PT185+PX185+QB185+QF185+QJ185+QN185+QR185+QV185+QZ185+RD185+RH185+RL185+RP185+RT185+RX185+SB185+SF185+SJ185+SN185+SR185+SV185+SZ185+TD185+TH185+TL185+TP185</f>
        <v>31193.81</v>
      </c>
      <c r="E185" s="186">
        <f t="shared" ref="E185:E187" si="4953">I185+M185+Q185+U185+Y185+AC185+AG185+AK185+AO185+AS185+AW185+BA185+BE185+BI185+BM185+BQ185+BU185+BY185+CC185+CG185+CK185+CO185+CS185+CW185+DA185+DE185+DI185+DM185+DQ185+DU185+DY185+EC185+EG185+EK185+EO185+ES185+EW185+FA185+FE185+FI185+FM185+FQ185+FU185+FY185+GC185+GG185+GK185+GO185+GS185+GW185+HA185+HE185+HI185+HM185+HQ185+HU185+HY185+IC185+IG185+IK185+IO185+IS185+IW185+JA185+JE185+JI185+JM185+JQ185+JU185+JY185+KC185+KG185+KK185+KO185+KS185+KW185+LA185+LE185+LI185+LM185+LQ185+LU185+LY185+MC185+MG185+MK185+MO185+MS185+MW185+NA185+NE185+NI185+NM185+NQ185+NU185+NY185+OC185+OG185+OK185+OO185+OS185+OW185+PA185+PE185+PI185+PM185+PQ185+PU185+PY185+QC185+QG185+QK185+QO185+QS185+QW185+RA185+RE185+RI185+RM185+RQ185+RU185+RY185+SC185+SG185+SK185+SO185+SS185+SW185+TA185+TE185+TI185+TM185+TQ185</f>
        <v>25752.95</v>
      </c>
      <c r="F185" s="186">
        <f t="shared" ref="F185:F187" si="4954">J185+N185+R185+V185+Z185+AD185+AH185+AL185+AP185+AT185+AX185+BB185+BF185+BJ185+BN185+BR185+BV185+BZ185+CD185+CH185+CL185+CP185+CT185+CX185+DB185+DF185+DJ185+DN185+DR185+DV185+DZ185+ED185+EH185+EL185+EP185+ET185+EX185+FB185+FF185+FJ185+FN185+FR185+FV185+FZ185+GD185+GH185+GL185+GP185+GT185+GX185+HB185+HF185+HJ185+HN185+HR185+HV185+HZ185+ID185+IH185+IL185+IP185+IT185+IX185+JB185+JF185+JJ185+JN185+JR185+JV185+JZ185+KD185+KH185+KL185+KP185+KT185+KX185+LB185+LF185+LJ185+LN185+LR185+LV185+LZ185+MD185+MH185+ML185+MP185+MT185+MX185+NB185+NF185+NJ185+NN185+NR185+NV185+NZ185+OD185+OH185+OL185+OP185+OT185+OX185+PB185+PF185+PJ185+PN185+PR185+PV185+PZ185+QD185+QH185+QL185+QP185+QT185+QX185+RB185+RF185+RJ185+RN185+RR185+RV185+RZ185+SD185+SH185+SL185+SP185+ST185+SX185+TB185+TF185+TJ185+TN185+TR185</f>
        <v>25508.27</v>
      </c>
      <c r="G185" s="88"/>
      <c r="H185" s="63"/>
      <c r="I185" s="63"/>
      <c r="J185" s="63"/>
      <c r="K185" s="88"/>
      <c r="L185" s="63"/>
      <c r="M185" s="63"/>
      <c r="N185" s="63"/>
      <c r="O185" s="88"/>
      <c r="P185" s="63"/>
      <c r="Q185" s="63"/>
      <c r="R185" s="63"/>
      <c r="S185" s="88"/>
      <c r="T185" s="63"/>
      <c r="U185" s="63"/>
      <c r="V185" s="63"/>
      <c r="W185" s="88"/>
      <c r="X185" s="63"/>
      <c r="Y185" s="63"/>
      <c r="Z185" s="63"/>
      <c r="AA185" s="88"/>
      <c r="AB185" s="63"/>
      <c r="AC185" s="63"/>
      <c r="AD185" s="63"/>
      <c r="AE185" s="88">
        <f>32000-2000</f>
        <v>30000</v>
      </c>
      <c r="AF185" s="63">
        <v>31193.81</v>
      </c>
      <c r="AG185" s="63">
        <f>25589.34+163.61</f>
        <v>25752.95</v>
      </c>
      <c r="AH185" s="63">
        <v>25508.27</v>
      </c>
      <c r="AI185" s="88"/>
      <c r="AJ185" s="63"/>
      <c r="AK185" s="63"/>
      <c r="AL185" s="63"/>
      <c r="AM185" s="88"/>
      <c r="AN185" s="63"/>
      <c r="AO185" s="63"/>
      <c r="AP185" s="63"/>
      <c r="AQ185" s="88"/>
      <c r="AR185" s="63"/>
      <c r="AS185" s="63"/>
      <c r="AT185" s="63"/>
      <c r="AU185" s="88"/>
      <c r="AV185" s="63"/>
      <c r="AW185" s="63"/>
      <c r="AX185" s="63"/>
      <c r="AY185" s="88"/>
      <c r="AZ185" s="63"/>
      <c r="BA185" s="63"/>
      <c r="BB185" s="63"/>
      <c r="BC185" s="88"/>
      <c r="BD185" s="63"/>
      <c r="BE185" s="63"/>
      <c r="BF185" s="63"/>
      <c r="BG185" s="88"/>
      <c r="BH185" s="63"/>
      <c r="BI185" s="63"/>
      <c r="BJ185" s="63"/>
      <c r="BK185" s="88"/>
      <c r="BL185" s="63"/>
      <c r="BM185" s="63"/>
      <c r="BN185" s="63"/>
      <c r="BO185" s="88"/>
      <c r="BP185" s="63"/>
      <c r="BQ185" s="63"/>
      <c r="BR185" s="63"/>
      <c r="BS185" s="88"/>
      <c r="BT185" s="63"/>
      <c r="BU185" s="63"/>
      <c r="BV185" s="63"/>
      <c r="BW185" s="88"/>
      <c r="BX185" s="63"/>
      <c r="BY185" s="63"/>
      <c r="BZ185" s="63"/>
      <c r="CA185" s="88"/>
      <c r="CB185" s="63"/>
      <c r="CC185" s="63"/>
      <c r="CD185" s="63"/>
      <c r="CE185" s="88"/>
      <c r="CF185" s="63"/>
      <c r="CG185" s="63"/>
      <c r="CH185" s="63"/>
      <c r="CI185" s="88"/>
      <c r="CJ185" s="63"/>
      <c r="CK185" s="63"/>
      <c r="CL185" s="63"/>
      <c r="CM185" s="88"/>
      <c r="CN185" s="63"/>
      <c r="CO185" s="63"/>
      <c r="CP185" s="63"/>
      <c r="CQ185" s="88"/>
      <c r="CR185" s="63"/>
      <c r="CS185" s="63"/>
      <c r="CT185" s="63"/>
      <c r="CU185" s="88"/>
      <c r="CV185" s="63"/>
      <c r="CW185" s="63"/>
      <c r="CX185" s="63"/>
      <c r="CY185" s="88"/>
      <c r="CZ185" s="63"/>
      <c r="DA185" s="63"/>
      <c r="DB185" s="63"/>
      <c r="DC185" s="88"/>
      <c r="DD185" s="63"/>
      <c r="DE185" s="63"/>
      <c r="DF185" s="63"/>
      <c r="DG185" s="88"/>
      <c r="DH185" s="63"/>
      <c r="DI185" s="63"/>
      <c r="DJ185" s="63"/>
      <c r="DK185" s="88"/>
      <c r="DL185" s="63"/>
      <c r="DM185" s="63"/>
      <c r="DN185" s="63"/>
      <c r="DO185" s="88"/>
      <c r="DP185" s="63"/>
      <c r="DQ185" s="63"/>
      <c r="DR185" s="63"/>
      <c r="DS185" s="88"/>
      <c r="DT185" s="63"/>
      <c r="DU185" s="63"/>
      <c r="DV185" s="63"/>
      <c r="DW185" s="88"/>
      <c r="DX185" s="63"/>
      <c r="DY185" s="63"/>
      <c r="DZ185" s="63"/>
      <c r="EA185" s="88"/>
      <c r="EB185" s="63"/>
      <c r="EC185" s="63"/>
      <c r="ED185" s="63"/>
      <c r="EE185" s="88"/>
      <c r="EF185" s="63"/>
      <c r="EG185" s="63"/>
      <c r="EH185" s="63"/>
      <c r="EI185" s="88"/>
      <c r="EJ185" s="63"/>
      <c r="EK185" s="63"/>
      <c r="EL185" s="63"/>
      <c r="EM185" s="88"/>
      <c r="EN185" s="63"/>
      <c r="EO185" s="63"/>
      <c r="EP185" s="63"/>
      <c r="EQ185" s="88"/>
      <c r="ER185" s="63"/>
      <c r="ES185" s="63"/>
      <c r="ET185" s="63"/>
      <c r="EU185" s="88"/>
      <c r="EV185" s="63"/>
      <c r="EW185" s="63"/>
      <c r="EX185" s="63"/>
      <c r="EY185" s="88"/>
      <c r="EZ185" s="63"/>
      <c r="FA185" s="63"/>
      <c r="FB185" s="63"/>
      <c r="FC185" s="88"/>
      <c r="FD185" s="63"/>
      <c r="FE185" s="63"/>
      <c r="FF185" s="63"/>
      <c r="FG185" s="88"/>
      <c r="FH185" s="63"/>
      <c r="FI185" s="63"/>
      <c r="FJ185" s="63"/>
      <c r="FK185" s="88"/>
      <c r="FL185" s="63"/>
      <c r="FM185" s="63"/>
      <c r="FN185" s="63"/>
      <c r="FO185" s="88"/>
      <c r="FP185" s="63"/>
      <c r="FQ185" s="63"/>
      <c r="FR185" s="63"/>
      <c r="FS185" s="198"/>
      <c r="FT185" s="63"/>
      <c r="FU185" s="63"/>
      <c r="FV185" s="187"/>
      <c r="FW185" s="88"/>
      <c r="FX185" s="63"/>
      <c r="FY185" s="63"/>
      <c r="FZ185" s="187"/>
      <c r="GA185" s="88"/>
      <c r="GB185" s="63"/>
      <c r="GC185" s="63"/>
      <c r="GD185" s="187"/>
      <c r="GE185" s="88"/>
      <c r="GF185" s="63"/>
      <c r="GG185" s="63"/>
      <c r="GH185" s="187"/>
      <c r="GI185" s="117"/>
      <c r="GJ185" s="63"/>
      <c r="GK185" s="63"/>
      <c r="GL185" s="187"/>
      <c r="GM185" s="88"/>
      <c r="GN185" s="63"/>
      <c r="GO185" s="63"/>
      <c r="GP185" s="63"/>
      <c r="GQ185" s="88"/>
      <c r="GR185" s="63"/>
      <c r="GS185" s="63"/>
      <c r="GT185" s="63"/>
      <c r="GU185" s="88"/>
      <c r="GV185" s="63"/>
      <c r="GW185" s="63"/>
      <c r="GX185" s="63"/>
      <c r="GY185" s="88"/>
      <c r="GZ185" s="63"/>
      <c r="HA185" s="63"/>
      <c r="HB185" s="63"/>
      <c r="HC185" s="88"/>
      <c r="HD185" s="63"/>
      <c r="HE185" s="63"/>
      <c r="HF185" s="63"/>
      <c r="HG185" s="88"/>
      <c r="HH185" s="63"/>
      <c r="HI185" s="63"/>
      <c r="HJ185" s="63"/>
      <c r="HK185" s="88"/>
      <c r="HL185" s="63"/>
      <c r="HM185" s="63"/>
      <c r="HN185" s="63"/>
      <c r="HO185" s="88"/>
      <c r="HP185" s="63"/>
      <c r="HQ185" s="63"/>
      <c r="HR185" s="63"/>
      <c r="HS185" s="88"/>
      <c r="HT185" s="63"/>
      <c r="HU185" s="63"/>
      <c r="HV185" s="63"/>
      <c r="HW185" s="88"/>
      <c r="HX185" s="63"/>
      <c r="HY185" s="63"/>
      <c r="HZ185" s="63"/>
      <c r="IA185" s="88"/>
      <c r="IB185" s="63"/>
      <c r="IC185" s="63"/>
      <c r="ID185" s="63"/>
      <c r="IE185" s="88"/>
      <c r="IF185" s="63"/>
      <c r="IG185" s="63"/>
      <c r="IH185" s="63"/>
      <c r="II185" s="88"/>
      <c r="IJ185" s="63"/>
      <c r="IK185" s="63"/>
      <c r="IL185" s="63"/>
      <c r="IM185" s="88"/>
      <c r="IN185" s="63"/>
      <c r="IO185" s="63"/>
      <c r="IP185" s="63"/>
      <c r="IQ185" s="88"/>
      <c r="IR185" s="63"/>
      <c r="IS185" s="63"/>
      <c r="IT185" s="63"/>
      <c r="IU185" s="88"/>
      <c r="IV185" s="63"/>
      <c r="IW185" s="63"/>
      <c r="IX185" s="63"/>
      <c r="IY185" s="88"/>
      <c r="IZ185" s="63"/>
      <c r="JA185" s="63"/>
      <c r="JB185" s="63"/>
      <c r="JC185" s="88"/>
      <c r="JD185" s="63"/>
      <c r="JE185" s="63"/>
      <c r="JF185" s="63"/>
      <c r="JG185" s="88"/>
      <c r="JH185" s="63"/>
      <c r="JI185" s="63"/>
      <c r="JJ185" s="63"/>
      <c r="JK185" s="88"/>
      <c r="JL185" s="63"/>
      <c r="JM185" s="63"/>
      <c r="JN185" s="63"/>
      <c r="JO185" s="88"/>
      <c r="JP185" s="63"/>
      <c r="JQ185" s="63"/>
      <c r="JR185" s="63"/>
      <c r="JS185" s="88"/>
      <c r="JT185" s="63"/>
      <c r="JU185" s="63"/>
      <c r="JV185" s="63"/>
      <c r="JW185" s="63"/>
      <c r="JX185" s="63"/>
      <c r="JY185" s="63"/>
      <c r="JZ185" s="63"/>
      <c r="KA185" s="88"/>
      <c r="KB185" s="63"/>
      <c r="KC185" s="63"/>
      <c r="KD185" s="187"/>
      <c r="KE185" s="88"/>
      <c r="KF185" s="63"/>
      <c r="KG185" s="63"/>
      <c r="KH185" s="187"/>
      <c r="KI185" s="88"/>
      <c r="KJ185" s="63"/>
      <c r="KK185" s="63"/>
      <c r="KL185" s="187"/>
      <c r="KM185" s="88"/>
      <c r="KN185" s="63"/>
      <c r="KO185" s="63"/>
      <c r="KP185" s="187"/>
      <c r="KQ185" s="88"/>
      <c r="KR185" s="63"/>
      <c r="KS185" s="63"/>
      <c r="KT185" s="187"/>
      <c r="KU185" s="88"/>
      <c r="KV185" s="63"/>
      <c r="KW185" s="63"/>
      <c r="KX185" s="187"/>
      <c r="KY185" s="88"/>
      <c r="KZ185" s="63"/>
      <c r="LA185" s="63"/>
      <c r="LB185" s="187"/>
      <c r="LC185" s="88"/>
      <c r="LD185" s="63"/>
      <c r="LE185" s="63"/>
      <c r="LF185" s="187"/>
      <c r="LG185" s="88"/>
      <c r="LH185" s="63"/>
      <c r="LI185" s="63"/>
      <c r="LJ185" s="187"/>
      <c r="LK185" s="88"/>
      <c r="LL185" s="63"/>
      <c r="LM185" s="63"/>
      <c r="LN185" s="187"/>
      <c r="LO185" s="88"/>
      <c r="LP185" s="63"/>
      <c r="LQ185" s="63"/>
      <c r="LR185" s="187"/>
      <c r="LS185" s="88"/>
      <c r="LT185" s="63"/>
      <c r="LU185" s="63"/>
      <c r="LV185" s="187"/>
      <c r="LW185" s="88"/>
      <c r="LX185" s="63"/>
      <c r="LY185" s="63"/>
      <c r="LZ185" s="187"/>
      <c r="MA185" s="88"/>
      <c r="MB185" s="63"/>
      <c r="MC185" s="63"/>
      <c r="MD185" s="187"/>
      <c r="ME185" s="88"/>
      <c r="MF185" s="63"/>
      <c r="MG185" s="63"/>
      <c r="MH185" s="187"/>
      <c r="MI185" s="88"/>
      <c r="MJ185" s="63"/>
      <c r="MK185" s="63"/>
      <c r="ML185" s="187"/>
      <c r="MM185" s="88"/>
      <c r="MN185" s="63"/>
      <c r="MO185" s="63"/>
      <c r="MP185" s="187"/>
      <c r="MQ185" s="88"/>
      <c r="MR185" s="63"/>
      <c r="MS185" s="63"/>
      <c r="MT185" s="187"/>
      <c r="MU185" s="88"/>
      <c r="MV185" s="63"/>
      <c r="MW185" s="63"/>
      <c r="MX185" s="187"/>
      <c r="MY185" s="88"/>
      <c r="MZ185" s="63"/>
      <c r="NA185" s="63"/>
      <c r="NB185" s="187"/>
      <c r="NC185" s="88"/>
      <c r="ND185" s="63"/>
      <c r="NE185" s="63"/>
      <c r="NF185" s="187"/>
      <c r="NG185" s="88"/>
      <c r="NH185" s="63"/>
      <c r="NI185" s="63"/>
      <c r="NJ185" s="187"/>
      <c r="NK185" s="88"/>
      <c r="NL185" s="63"/>
      <c r="NM185" s="63"/>
      <c r="NN185" s="187"/>
      <c r="NO185" s="88"/>
      <c r="NP185" s="63"/>
      <c r="NQ185" s="63"/>
      <c r="NR185" s="187"/>
      <c r="NS185" s="88"/>
      <c r="NT185" s="63"/>
      <c r="NU185" s="63"/>
      <c r="NV185" s="187"/>
      <c r="NW185" s="88"/>
      <c r="NX185" s="63"/>
      <c r="NY185" s="63"/>
      <c r="NZ185" s="187"/>
      <c r="OA185" s="88"/>
      <c r="OB185" s="63"/>
      <c r="OC185" s="63"/>
      <c r="OD185" s="63"/>
      <c r="OE185" s="88"/>
      <c r="OF185" s="63"/>
      <c r="OG185" s="63"/>
      <c r="OH185" s="63"/>
      <c r="OI185" s="88"/>
      <c r="OJ185" s="63"/>
      <c r="OK185" s="63"/>
      <c r="OL185" s="63"/>
      <c r="OM185" s="88"/>
      <c r="ON185" s="63"/>
      <c r="OO185" s="63"/>
      <c r="OP185" s="63"/>
      <c r="OQ185" s="198"/>
      <c r="OR185" s="63"/>
      <c r="OS185" s="63"/>
      <c r="OT185" s="63"/>
      <c r="OU185" s="88"/>
      <c r="OV185" s="63"/>
      <c r="OW185" s="63"/>
      <c r="OX185" s="63"/>
      <c r="OY185" s="198"/>
      <c r="OZ185" s="63"/>
      <c r="PA185" s="63"/>
      <c r="PB185" s="63"/>
      <c r="PC185" s="88"/>
      <c r="PD185" s="63"/>
      <c r="PE185" s="63"/>
      <c r="PF185" s="63"/>
      <c r="PG185" s="198"/>
      <c r="PH185" s="63"/>
      <c r="PI185" s="63"/>
      <c r="PJ185" s="63"/>
      <c r="PK185" s="88"/>
      <c r="PL185" s="63"/>
      <c r="PM185" s="63"/>
      <c r="PN185" s="63"/>
      <c r="PO185" s="198"/>
      <c r="PP185" s="63"/>
      <c r="PQ185" s="63"/>
      <c r="PR185" s="63"/>
      <c r="PS185" s="88"/>
      <c r="PT185" s="63"/>
      <c r="PU185" s="63"/>
      <c r="PV185" s="63"/>
      <c r="PW185" s="198"/>
      <c r="PX185" s="63"/>
      <c r="PY185" s="63"/>
      <c r="PZ185" s="63"/>
      <c r="QA185" s="88"/>
      <c r="QB185" s="63"/>
      <c r="QC185" s="63"/>
      <c r="QD185" s="63"/>
      <c r="QE185" s="198"/>
      <c r="QF185" s="63"/>
      <c r="QG185" s="63"/>
      <c r="QH185" s="63"/>
      <c r="QI185" s="88"/>
      <c r="QJ185" s="63"/>
      <c r="QK185" s="63"/>
      <c r="QL185" s="63"/>
      <c r="QM185" s="198"/>
      <c r="QN185" s="63"/>
      <c r="QO185" s="63"/>
      <c r="QP185" s="63"/>
      <c r="QQ185" s="198"/>
      <c r="QR185" s="63"/>
      <c r="QS185" s="63"/>
      <c r="QT185" s="63"/>
      <c r="QU185" s="198"/>
      <c r="QV185" s="63"/>
      <c r="QW185" s="63"/>
      <c r="QX185" s="63"/>
      <c r="QY185" s="198"/>
      <c r="QZ185" s="63"/>
      <c r="RA185" s="63"/>
      <c r="RB185" s="63"/>
      <c r="RC185" s="88"/>
      <c r="RD185" s="63"/>
      <c r="RE185" s="63"/>
      <c r="RF185" s="63"/>
      <c r="RG185" s="198"/>
      <c r="RH185" s="63"/>
      <c r="RI185" s="63"/>
      <c r="RJ185" s="63"/>
      <c r="RK185" s="88"/>
      <c r="RL185" s="63"/>
      <c r="RM185" s="63"/>
      <c r="RN185" s="63"/>
      <c r="RO185" s="198"/>
      <c r="RP185" s="63"/>
      <c r="RQ185" s="63"/>
      <c r="RR185" s="63"/>
      <c r="RS185" s="198"/>
      <c r="RT185" s="63"/>
      <c r="RU185" s="63"/>
      <c r="RV185" s="63"/>
      <c r="RW185" s="63"/>
      <c r="RX185" s="63"/>
      <c r="RY185" s="63"/>
      <c r="RZ185" s="63"/>
      <c r="SA185" s="88"/>
      <c r="SB185" s="63"/>
      <c r="SC185" s="63"/>
      <c r="SD185" s="63"/>
      <c r="SE185" s="198"/>
      <c r="SF185" s="63"/>
      <c r="SG185" s="63"/>
      <c r="SH185" s="63"/>
      <c r="SI185" s="198"/>
      <c r="SJ185" s="63"/>
      <c r="SK185" s="63"/>
      <c r="SL185" s="63"/>
      <c r="SM185" s="198"/>
      <c r="SN185" s="63"/>
      <c r="SO185" s="63"/>
      <c r="SP185" s="63"/>
      <c r="SQ185" s="198"/>
      <c r="SR185" s="63"/>
      <c r="SS185" s="63"/>
      <c r="ST185" s="63"/>
      <c r="SU185" s="198"/>
      <c r="SV185" s="63"/>
      <c r="SW185" s="63"/>
      <c r="SX185" s="63"/>
      <c r="SY185" s="198"/>
      <c r="SZ185" s="63"/>
      <c r="TA185" s="63"/>
      <c r="TB185" s="198"/>
      <c r="TC185" s="198"/>
      <c r="TD185" s="63"/>
      <c r="TE185" s="63"/>
      <c r="TF185" s="63"/>
      <c r="TG185" s="198"/>
      <c r="TH185" s="63"/>
      <c r="TI185" s="63"/>
      <c r="TJ185" s="89"/>
      <c r="TK185" s="198"/>
      <c r="TL185" s="63"/>
      <c r="TM185" s="63"/>
      <c r="TN185" s="89"/>
      <c r="TO185" s="198"/>
      <c r="TP185" s="63"/>
      <c r="TQ185" s="63"/>
      <c r="TR185" s="89"/>
      <c r="TS185" s="267"/>
      <c r="TT185" s="267"/>
      <c r="TU185" s="267"/>
      <c r="TV185" s="267"/>
      <c r="TW185" s="267"/>
      <c r="TX185" s="267"/>
      <c r="TY185" s="267"/>
    </row>
    <row r="186" spans="1:545" outlineLevel="1" x14ac:dyDescent="0.2">
      <c r="A186" s="101" t="s">
        <v>574</v>
      </c>
      <c r="B186" s="102" t="s">
        <v>575</v>
      </c>
      <c r="C186" s="186">
        <f t="shared" si="4951"/>
        <v>0</v>
      </c>
      <c r="D186" s="186">
        <f t="shared" si="4952"/>
        <v>0</v>
      </c>
      <c r="E186" s="186">
        <f t="shared" si="4953"/>
        <v>100</v>
      </c>
      <c r="F186" s="186">
        <f t="shared" si="4954"/>
        <v>100</v>
      </c>
      <c r="G186" s="88"/>
      <c r="H186" s="63"/>
      <c r="I186" s="63"/>
      <c r="J186" s="63"/>
      <c r="K186" s="88"/>
      <c r="L186" s="63"/>
      <c r="M186" s="63">
        <v>100</v>
      </c>
      <c r="N186" s="63">
        <v>100</v>
      </c>
      <c r="O186" s="88"/>
      <c r="P186" s="63"/>
      <c r="Q186" s="63"/>
      <c r="R186" s="63"/>
      <c r="S186" s="88"/>
      <c r="T186" s="63"/>
      <c r="U186" s="63"/>
      <c r="V186" s="63"/>
      <c r="W186" s="88"/>
      <c r="X186" s="63"/>
      <c r="Y186" s="63"/>
      <c r="Z186" s="63"/>
      <c r="AA186" s="88"/>
      <c r="AB186" s="63"/>
      <c r="AC186" s="63"/>
      <c r="AD186" s="63"/>
      <c r="AE186" s="88"/>
      <c r="AF186" s="63"/>
      <c r="AG186" s="63"/>
      <c r="AH186" s="63"/>
      <c r="AI186" s="88"/>
      <c r="AJ186" s="63"/>
      <c r="AK186" s="63"/>
      <c r="AL186" s="63"/>
      <c r="AM186" s="88"/>
      <c r="AN186" s="63"/>
      <c r="AO186" s="63"/>
      <c r="AP186" s="63"/>
      <c r="AQ186" s="88"/>
      <c r="AR186" s="63"/>
      <c r="AS186" s="63"/>
      <c r="AT186" s="63"/>
      <c r="AU186" s="88"/>
      <c r="AV186" s="63"/>
      <c r="AW186" s="63"/>
      <c r="AX186" s="63"/>
      <c r="AY186" s="88"/>
      <c r="AZ186" s="63"/>
      <c r="BA186" s="63"/>
      <c r="BB186" s="63"/>
      <c r="BC186" s="88"/>
      <c r="BD186" s="63"/>
      <c r="BE186" s="63"/>
      <c r="BF186" s="63"/>
      <c r="BG186" s="88"/>
      <c r="BH186" s="63"/>
      <c r="BI186" s="63"/>
      <c r="BJ186" s="63"/>
      <c r="BK186" s="88"/>
      <c r="BL186" s="63"/>
      <c r="BM186" s="63"/>
      <c r="BN186" s="63"/>
      <c r="BO186" s="88"/>
      <c r="BP186" s="63"/>
      <c r="BQ186" s="63"/>
      <c r="BR186" s="63"/>
      <c r="BS186" s="88"/>
      <c r="BT186" s="63"/>
      <c r="BU186" s="63"/>
      <c r="BV186" s="63"/>
      <c r="BW186" s="88"/>
      <c r="BX186" s="63"/>
      <c r="BY186" s="63"/>
      <c r="BZ186" s="63"/>
      <c r="CA186" s="88"/>
      <c r="CB186" s="63"/>
      <c r="CC186" s="63"/>
      <c r="CD186" s="63"/>
      <c r="CE186" s="88"/>
      <c r="CF186" s="63"/>
      <c r="CG186" s="63"/>
      <c r="CH186" s="63"/>
      <c r="CI186" s="88"/>
      <c r="CJ186" s="63"/>
      <c r="CK186" s="63"/>
      <c r="CL186" s="63"/>
      <c r="CM186" s="88"/>
      <c r="CN186" s="63"/>
      <c r="CO186" s="63"/>
      <c r="CP186" s="63"/>
      <c r="CQ186" s="88"/>
      <c r="CR186" s="63"/>
      <c r="CS186" s="63"/>
      <c r="CT186" s="63"/>
      <c r="CU186" s="88"/>
      <c r="CV186" s="63"/>
      <c r="CW186" s="63"/>
      <c r="CX186" s="63"/>
      <c r="CY186" s="88"/>
      <c r="CZ186" s="63"/>
      <c r="DA186" s="63"/>
      <c r="DB186" s="63"/>
      <c r="DC186" s="88"/>
      <c r="DD186" s="63"/>
      <c r="DE186" s="63"/>
      <c r="DF186" s="63"/>
      <c r="DG186" s="88"/>
      <c r="DH186" s="63"/>
      <c r="DI186" s="63"/>
      <c r="DJ186" s="63"/>
      <c r="DK186" s="88"/>
      <c r="DL186" s="63"/>
      <c r="DM186" s="63"/>
      <c r="DN186" s="63"/>
      <c r="DO186" s="88"/>
      <c r="DP186" s="63"/>
      <c r="DQ186" s="63"/>
      <c r="DR186" s="63"/>
      <c r="DS186" s="88"/>
      <c r="DT186" s="63"/>
      <c r="DU186" s="63"/>
      <c r="DV186" s="63"/>
      <c r="DW186" s="88"/>
      <c r="DX186" s="63"/>
      <c r="DY186" s="63"/>
      <c r="DZ186" s="63"/>
      <c r="EA186" s="88"/>
      <c r="EB186" s="63"/>
      <c r="EC186" s="63"/>
      <c r="ED186" s="63"/>
      <c r="EE186" s="88"/>
      <c r="EF186" s="63"/>
      <c r="EG186" s="63"/>
      <c r="EH186" s="63"/>
      <c r="EI186" s="88"/>
      <c r="EJ186" s="63"/>
      <c r="EK186" s="63"/>
      <c r="EL186" s="63"/>
      <c r="EM186" s="88"/>
      <c r="EN186" s="63"/>
      <c r="EO186" s="63"/>
      <c r="EP186" s="63"/>
      <c r="EQ186" s="88"/>
      <c r="ER186" s="63"/>
      <c r="ES186" s="63"/>
      <c r="ET186" s="63"/>
      <c r="EU186" s="88"/>
      <c r="EV186" s="63"/>
      <c r="EW186" s="63"/>
      <c r="EX186" s="63"/>
      <c r="EY186" s="88"/>
      <c r="EZ186" s="63"/>
      <c r="FA186" s="63"/>
      <c r="FB186" s="63"/>
      <c r="FC186" s="88"/>
      <c r="FD186" s="63"/>
      <c r="FE186" s="63"/>
      <c r="FF186" s="63"/>
      <c r="FG186" s="88"/>
      <c r="FH186" s="63"/>
      <c r="FI186" s="63"/>
      <c r="FJ186" s="63"/>
      <c r="FK186" s="88"/>
      <c r="FL186" s="63"/>
      <c r="FM186" s="63"/>
      <c r="FN186" s="63"/>
      <c r="FO186" s="88"/>
      <c r="FP186" s="63"/>
      <c r="FQ186" s="63"/>
      <c r="FR186" s="63"/>
      <c r="FS186" s="198"/>
      <c r="FT186" s="63"/>
      <c r="FU186" s="63"/>
      <c r="FV186" s="187"/>
      <c r="FW186" s="88"/>
      <c r="FX186" s="63"/>
      <c r="FY186" s="63"/>
      <c r="FZ186" s="187"/>
      <c r="GA186" s="88"/>
      <c r="GB186" s="63"/>
      <c r="GC186" s="63"/>
      <c r="GD186" s="187"/>
      <c r="GE186" s="88"/>
      <c r="GF186" s="63"/>
      <c r="GG186" s="63"/>
      <c r="GH186" s="187"/>
      <c r="GI186" s="117"/>
      <c r="GJ186" s="63"/>
      <c r="GK186" s="63"/>
      <c r="GL186" s="187"/>
      <c r="GM186" s="88"/>
      <c r="GN186" s="63"/>
      <c r="GO186" s="63"/>
      <c r="GP186" s="63"/>
      <c r="GQ186" s="88"/>
      <c r="GR186" s="63"/>
      <c r="GS186" s="63"/>
      <c r="GT186" s="63"/>
      <c r="GU186" s="88"/>
      <c r="GV186" s="63"/>
      <c r="GW186" s="63"/>
      <c r="GX186" s="63"/>
      <c r="GY186" s="88"/>
      <c r="GZ186" s="63"/>
      <c r="HA186" s="63"/>
      <c r="HB186" s="63"/>
      <c r="HC186" s="88"/>
      <c r="HD186" s="63"/>
      <c r="HE186" s="63"/>
      <c r="HF186" s="63"/>
      <c r="HG186" s="88"/>
      <c r="HH186" s="63"/>
      <c r="HI186" s="63"/>
      <c r="HJ186" s="63"/>
      <c r="HK186" s="88"/>
      <c r="HL186" s="63"/>
      <c r="HM186" s="63"/>
      <c r="HN186" s="63"/>
      <c r="HO186" s="88"/>
      <c r="HP186" s="63"/>
      <c r="HQ186" s="63"/>
      <c r="HR186" s="63"/>
      <c r="HS186" s="88"/>
      <c r="HT186" s="63"/>
      <c r="HU186" s="63"/>
      <c r="HV186" s="63"/>
      <c r="HW186" s="88"/>
      <c r="HX186" s="63"/>
      <c r="HY186" s="63"/>
      <c r="HZ186" s="63"/>
      <c r="IA186" s="88"/>
      <c r="IB186" s="63"/>
      <c r="IC186" s="63"/>
      <c r="ID186" s="63"/>
      <c r="IE186" s="88"/>
      <c r="IF186" s="63"/>
      <c r="IG186" s="63"/>
      <c r="IH186" s="63"/>
      <c r="II186" s="88"/>
      <c r="IJ186" s="63"/>
      <c r="IK186" s="63"/>
      <c r="IL186" s="63"/>
      <c r="IM186" s="88"/>
      <c r="IN186" s="63"/>
      <c r="IO186" s="63"/>
      <c r="IP186" s="63"/>
      <c r="IQ186" s="88"/>
      <c r="IR186" s="63"/>
      <c r="IS186" s="63"/>
      <c r="IT186" s="63"/>
      <c r="IU186" s="88"/>
      <c r="IV186" s="63"/>
      <c r="IW186" s="63"/>
      <c r="IX186" s="63"/>
      <c r="IY186" s="88"/>
      <c r="IZ186" s="63"/>
      <c r="JA186" s="63"/>
      <c r="JB186" s="63"/>
      <c r="JC186" s="88"/>
      <c r="JD186" s="63"/>
      <c r="JE186" s="63"/>
      <c r="JF186" s="63"/>
      <c r="JG186" s="88"/>
      <c r="JH186" s="63"/>
      <c r="JI186" s="63"/>
      <c r="JJ186" s="63"/>
      <c r="JK186" s="88"/>
      <c r="JL186" s="63"/>
      <c r="JM186" s="63"/>
      <c r="JN186" s="63"/>
      <c r="JO186" s="88"/>
      <c r="JP186" s="63"/>
      <c r="JQ186" s="63"/>
      <c r="JR186" s="63"/>
      <c r="JS186" s="88"/>
      <c r="JT186" s="63"/>
      <c r="JU186" s="63"/>
      <c r="JV186" s="63"/>
      <c r="JW186" s="63"/>
      <c r="JX186" s="63"/>
      <c r="JY186" s="63"/>
      <c r="JZ186" s="63"/>
      <c r="KA186" s="88"/>
      <c r="KB186" s="63"/>
      <c r="KC186" s="63"/>
      <c r="KD186" s="187"/>
      <c r="KE186" s="88"/>
      <c r="KF186" s="63"/>
      <c r="KG186" s="63"/>
      <c r="KH186" s="187"/>
      <c r="KI186" s="88"/>
      <c r="KJ186" s="63"/>
      <c r="KK186" s="63"/>
      <c r="KL186" s="187"/>
      <c r="KM186" s="88"/>
      <c r="KN186" s="63"/>
      <c r="KO186" s="63"/>
      <c r="KP186" s="187"/>
      <c r="KQ186" s="88"/>
      <c r="KR186" s="63"/>
      <c r="KS186" s="63"/>
      <c r="KT186" s="187"/>
      <c r="KU186" s="88"/>
      <c r="KV186" s="63"/>
      <c r="KW186" s="63"/>
      <c r="KX186" s="187"/>
      <c r="KY186" s="88"/>
      <c r="KZ186" s="63"/>
      <c r="LA186" s="63"/>
      <c r="LB186" s="187"/>
      <c r="LC186" s="88"/>
      <c r="LD186" s="63"/>
      <c r="LE186" s="63"/>
      <c r="LF186" s="187"/>
      <c r="LG186" s="88"/>
      <c r="LH186" s="63"/>
      <c r="LI186" s="63"/>
      <c r="LJ186" s="187"/>
      <c r="LK186" s="88"/>
      <c r="LL186" s="63"/>
      <c r="LM186" s="63"/>
      <c r="LN186" s="187"/>
      <c r="LO186" s="88"/>
      <c r="LP186" s="63"/>
      <c r="LQ186" s="63"/>
      <c r="LR186" s="187"/>
      <c r="LS186" s="88"/>
      <c r="LT186" s="63"/>
      <c r="LU186" s="63"/>
      <c r="LV186" s="187"/>
      <c r="LW186" s="88"/>
      <c r="LX186" s="63"/>
      <c r="LY186" s="63"/>
      <c r="LZ186" s="187"/>
      <c r="MA186" s="88"/>
      <c r="MB186" s="63"/>
      <c r="MC186" s="63"/>
      <c r="MD186" s="187"/>
      <c r="ME186" s="88"/>
      <c r="MF186" s="63"/>
      <c r="MG186" s="63"/>
      <c r="MH186" s="187"/>
      <c r="MI186" s="88"/>
      <c r="MJ186" s="63"/>
      <c r="MK186" s="63"/>
      <c r="ML186" s="187"/>
      <c r="MM186" s="88"/>
      <c r="MN186" s="63"/>
      <c r="MO186" s="63"/>
      <c r="MP186" s="187"/>
      <c r="MQ186" s="88"/>
      <c r="MR186" s="63"/>
      <c r="MS186" s="63"/>
      <c r="MT186" s="187"/>
      <c r="MU186" s="88"/>
      <c r="MV186" s="63"/>
      <c r="MW186" s="63"/>
      <c r="MX186" s="187"/>
      <c r="MY186" s="88"/>
      <c r="MZ186" s="63"/>
      <c r="NA186" s="63"/>
      <c r="NB186" s="187"/>
      <c r="NC186" s="88"/>
      <c r="ND186" s="63"/>
      <c r="NE186" s="63"/>
      <c r="NF186" s="187"/>
      <c r="NG186" s="88"/>
      <c r="NH186" s="63"/>
      <c r="NI186" s="63"/>
      <c r="NJ186" s="187"/>
      <c r="NK186" s="88"/>
      <c r="NL186" s="63"/>
      <c r="NM186" s="63"/>
      <c r="NN186" s="187"/>
      <c r="NO186" s="88"/>
      <c r="NP186" s="63"/>
      <c r="NQ186" s="63"/>
      <c r="NR186" s="187"/>
      <c r="NS186" s="88"/>
      <c r="NT186" s="63"/>
      <c r="NU186" s="63"/>
      <c r="NV186" s="187"/>
      <c r="NW186" s="88"/>
      <c r="NX186" s="63"/>
      <c r="NY186" s="63"/>
      <c r="NZ186" s="187"/>
      <c r="OA186" s="88"/>
      <c r="OB186" s="63"/>
      <c r="OC186" s="63"/>
      <c r="OD186" s="63"/>
      <c r="OE186" s="88"/>
      <c r="OF186" s="63"/>
      <c r="OG186" s="63"/>
      <c r="OH186" s="63"/>
      <c r="OI186" s="88"/>
      <c r="OJ186" s="63"/>
      <c r="OK186" s="63"/>
      <c r="OL186" s="63"/>
      <c r="OM186" s="88"/>
      <c r="ON186" s="63"/>
      <c r="OO186" s="63"/>
      <c r="OP186" s="63"/>
      <c r="OQ186" s="198"/>
      <c r="OR186" s="63"/>
      <c r="OS186" s="63"/>
      <c r="OT186" s="63"/>
      <c r="OU186" s="88"/>
      <c r="OV186" s="63"/>
      <c r="OW186" s="63"/>
      <c r="OX186" s="63"/>
      <c r="OY186" s="198"/>
      <c r="OZ186" s="63"/>
      <c r="PA186" s="63"/>
      <c r="PB186" s="63"/>
      <c r="PC186" s="88"/>
      <c r="PD186" s="63"/>
      <c r="PE186" s="63"/>
      <c r="PF186" s="63"/>
      <c r="PG186" s="198"/>
      <c r="PH186" s="63"/>
      <c r="PI186" s="63"/>
      <c r="PJ186" s="63"/>
      <c r="PK186" s="88"/>
      <c r="PL186" s="63"/>
      <c r="PM186" s="63"/>
      <c r="PN186" s="63"/>
      <c r="PO186" s="198"/>
      <c r="PP186" s="63"/>
      <c r="PQ186" s="63"/>
      <c r="PR186" s="63"/>
      <c r="PS186" s="88"/>
      <c r="PT186" s="63"/>
      <c r="PU186" s="63"/>
      <c r="PV186" s="63"/>
      <c r="PW186" s="198"/>
      <c r="PX186" s="63"/>
      <c r="PY186" s="63"/>
      <c r="PZ186" s="63"/>
      <c r="QA186" s="88"/>
      <c r="QB186" s="63"/>
      <c r="QC186" s="63"/>
      <c r="QD186" s="63"/>
      <c r="QE186" s="198"/>
      <c r="QF186" s="63"/>
      <c r="QG186" s="63"/>
      <c r="QH186" s="63"/>
      <c r="QI186" s="88"/>
      <c r="QJ186" s="63"/>
      <c r="QK186" s="63"/>
      <c r="QL186" s="63"/>
      <c r="QM186" s="198"/>
      <c r="QN186" s="63"/>
      <c r="QO186" s="63"/>
      <c r="QP186" s="63"/>
      <c r="QQ186" s="198"/>
      <c r="QR186" s="63"/>
      <c r="QS186" s="63"/>
      <c r="QT186" s="63"/>
      <c r="QU186" s="198"/>
      <c r="QV186" s="63"/>
      <c r="QW186" s="63"/>
      <c r="QX186" s="63"/>
      <c r="QY186" s="198"/>
      <c r="QZ186" s="63"/>
      <c r="RA186" s="63"/>
      <c r="RB186" s="63"/>
      <c r="RC186" s="88"/>
      <c r="RD186" s="63"/>
      <c r="RE186" s="63"/>
      <c r="RF186" s="63"/>
      <c r="RG186" s="198"/>
      <c r="RH186" s="63"/>
      <c r="RI186" s="63"/>
      <c r="RJ186" s="63"/>
      <c r="RK186" s="88"/>
      <c r="RL186" s="63"/>
      <c r="RM186" s="63"/>
      <c r="RN186" s="63"/>
      <c r="RO186" s="198"/>
      <c r="RP186" s="63"/>
      <c r="RQ186" s="63"/>
      <c r="RR186" s="63"/>
      <c r="RS186" s="198"/>
      <c r="RT186" s="63"/>
      <c r="RU186" s="63"/>
      <c r="RV186" s="63"/>
      <c r="RW186" s="63"/>
      <c r="RX186" s="63"/>
      <c r="RY186" s="63"/>
      <c r="RZ186" s="63"/>
      <c r="SA186" s="88"/>
      <c r="SB186" s="63"/>
      <c r="SC186" s="63"/>
      <c r="SD186" s="63"/>
      <c r="SE186" s="198"/>
      <c r="SF186" s="63"/>
      <c r="SG186" s="63"/>
      <c r="SH186" s="63"/>
      <c r="SI186" s="198"/>
      <c r="SJ186" s="63"/>
      <c r="SK186" s="63"/>
      <c r="SL186" s="63"/>
      <c r="SM186" s="198"/>
      <c r="SN186" s="63"/>
      <c r="SO186" s="63"/>
      <c r="SP186" s="63"/>
      <c r="SQ186" s="198"/>
      <c r="SR186" s="63"/>
      <c r="SS186" s="63"/>
      <c r="ST186" s="63"/>
      <c r="SU186" s="198"/>
      <c r="SV186" s="63"/>
      <c r="SW186" s="63"/>
      <c r="SX186" s="63"/>
      <c r="SY186" s="198"/>
      <c r="SZ186" s="63"/>
      <c r="TA186" s="63"/>
      <c r="TB186" s="198"/>
      <c r="TC186" s="198"/>
      <c r="TD186" s="63"/>
      <c r="TE186" s="63"/>
      <c r="TF186" s="63"/>
      <c r="TG186" s="198"/>
      <c r="TH186" s="63"/>
      <c r="TI186" s="63"/>
      <c r="TJ186" s="89"/>
      <c r="TK186" s="198"/>
      <c r="TL186" s="63"/>
      <c r="TM186" s="63"/>
      <c r="TN186" s="89"/>
      <c r="TO186" s="198"/>
      <c r="TP186" s="63"/>
      <c r="TQ186" s="63"/>
      <c r="TR186" s="89"/>
      <c r="TS186" s="267"/>
      <c r="TT186" s="267"/>
      <c r="TU186" s="267"/>
      <c r="TV186" s="267"/>
      <c r="TW186" s="267"/>
      <c r="TX186" s="267"/>
      <c r="TY186" s="267"/>
    </row>
    <row r="187" spans="1:545" outlineLevel="1" x14ac:dyDescent="0.2">
      <c r="A187" s="101" t="s">
        <v>576</v>
      </c>
      <c r="B187" s="102" t="s">
        <v>577</v>
      </c>
      <c r="C187" s="186">
        <f t="shared" si="4951"/>
        <v>0</v>
      </c>
      <c r="D187" s="186">
        <f t="shared" si="4952"/>
        <v>0</v>
      </c>
      <c r="E187" s="186">
        <f t="shared" si="4953"/>
        <v>40.64</v>
      </c>
      <c r="F187" s="186">
        <f t="shared" si="4954"/>
        <v>40.64</v>
      </c>
      <c r="G187" s="88"/>
      <c r="H187" s="63"/>
      <c r="I187" s="63"/>
      <c r="J187" s="63"/>
      <c r="K187" s="88"/>
      <c r="L187" s="63"/>
      <c r="M187" s="63">
        <v>19.420000000000002</v>
      </c>
      <c r="N187" s="63">
        <v>19.420000000000002</v>
      </c>
      <c r="O187" s="88"/>
      <c r="P187" s="63"/>
      <c r="Q187" s="63"/>
      <c r="R187" s="63"/>
      <c r="S187" s="88"/>
      <c r="T187" s="63"/>
      <c r="U187" s="63"/>
      <c r="V187" s="63"/>
      <c r="W187" s="88"/>
      <c r="X187" s="63"/>
      <c r="Y187" s="63"/>
      <c r="Z187" s="63"/>
      <c r="AA187" s="88"/>
      <c r="AB187" s="63"/>
      <c r="AC187" s="63"/>
      <c r="AD187" s="63"/>
      <c r="AE187" s="88"/>
      <c r="AF187" s="63"/>
      <c r="AG187" s="63"/>
      <c r="AH187" s="63"/>
      <c r="AI187" s="88"/>
      <c r="AJ187" s="63"/>
      <c r="AK187" s="63"/>
      <c r="AL187" s="63"/>
      <c r="AM187" s="88"/>
      <c r="AN187" s="63"/>
      <c r="AO187" s="63"/>
      <c r="AP187" s="63"/>
      <c r="AQ187" s="88"/>
      <c r="AR187" s="63"/>
      <c r="AS187" s="63"/>
      <c r="AT187" s="63"/>
      <c r="AU187" s="88"/>
      <c r="AV187" s="63"/>
      <c r="AW187" s="63"/>
      <c r="AX187" s="63"/>
      <c r="AY187" s="88"/>
      <c r="AZ187" s="63"/>
      <c r="BA187" s="63"/>
      <c r="BB187" s="63"/>
      <c r="BC187" s="88"/>
      <c r="BD187" s="63"/>
      <c r="BE187" s="63"/>
      <c r="BF187" s="63"/>
      <c r="BG187" s="88"/>
      <c r="BH187" s="63"/>
      <c r="BI187" s="63"/>
      <c r="BJ187" s="63"/>
      <c r="BK187" s="88"/>
      <c r="BL187" s="63"/>
      <c r="BM187" s="63"/>
      <c r="BN187" s="63"/>
      <c r="BO187" s="88"/>
      <c r="BP187" s="63"/>
      <c r="BQ187" s="63"/>
      <c r="BR187" s="63"/>
      <c r="BS187" s="88"/>
      <c r="BT187" s="63"/>
      <c r="BU187" s="63"/>
      <c r="BV187" s="63"/>
      <c r="BW187" s="88"/>
      <c r="BX187" s="63"/>
      <c r="BY187" s="63"/>
      <c r="BZ187" s="63"/>
      <c r="CA187" s="88"/>
      <c r="CB187" s="63"/>
      <c r="CC187" s="63"/>
      <c r="CD187" s="63"/>
      <c r="CE187" s="88"/>
      <c r="CF187" s="63"/>
      <c r="CG187" s="63"/>
      <c r="CH187" s="63"/>
      <c r="CI187" s="88"/>
      <c r="CJ187" s="63"/>
      <c r="CK187" s="63"/>
      <c r="CL187" s="63"/>
      <c r="CM187" s="88"/>
      <c r="CN187" s="63"/>
      <c r="CO187" s="63"/>
      <c r="CP187" s="63"/>
      <c r="CQ187" s="88"/>
      <c r="CR187" s="63"/>
      <c r="CS187" s="63"/>
      <c r="CT187" s="63"/>
      <c r="CU187" s="88"/>
      <c r="CV187" s="63"/>
      <c r="CW187" s="63"/>
      <c r="CX187" s="63"/>
      <c r="CY187" s="88"/>
      <c r="CZ187" s="63"/>
      <c r="DA187" s="63"/>
      <c r="DB187" s="63"/>
      <c r="DC187" s="88"/>
      <c r="DD187" s="63"/>
      <c r="DE187" s="63"/>
      <c r="DF187" s="63"/>
      <c r="DG187" s="88"/>
      <c r="DH187" s="63"/>
      <c r="DI187" s="63"/>
      <c r="DJ187" s="63"/>
      <c r="DK187" s="88"/>
      <c r="DL187" s="63"/>
      <c r="DM187" s="63"/>
      <c r="DN187" s="63"/>
      <c r="DO187" s="88"/>
      <c r="DP187" s="63"/>
      <c r="DQ187" s="63"/>
      <c r="DR187" s="63"/>
      <c r="DS187" s="88"/>
      <c r="DT187" s="63"/>
      <c r="DU187" s="63"/>
      <c r="DV187" s="63"/>
      <c r="DW187" s="88"/>
      <c r="DX187" s="63"/>
      <c r="DY187" s="63"/>
      <c r="DZ187" s="63"/>
      <c r="EA187" s="88"/>
      <c r="EB187" s="63"/>
      <c r="EC187" s="63"/>
      <c r="ED187" s="63"/>
      <c r="EE187" s="88"/>
      <c r="EF187" s="63"/>
      <c r="EG187" s="63"/>
      <c r="EH187" s="63"/>
      <c r="EI187" s="88"/>
      <c r="EJ187" s="63"/>
      <c r="EK187" s="63"/>
      <c r="EL187" s="63"/>
      <c r="EM187" s="88"/>
      <c r="EN187" s="63"/>
      <c r="EO187" s="63"/>
      <c r="EP187" s="63"/>
      <c r="EQ187" s="88"/>
      <c r="ER187" s="63"/>
      <c r="ES187" s="63"/>
      <c r="ET187" s="63"/>
      <c r="EU187" s="88"/>
      <c r="EV187" s="63"/>
      <c r="EW187" s="63"/>
      <c r="EX187" s="63"/>
      <c r="EY187" s="88"/>
      <c r="EZ187" s="63"/>
      <c r="FA187" s="63"/>
      <c r="FB187" s="63"/>
      <c r="FC187" s="88"/>
      <c r="FD187" s="63"/>
      <c r="FE187" s="63"/>
      <c r="FF187" s="63"/>
      <c r="FG187" s="88"/>
      <c r="FH187" s="63"/>
      <c r="FI187" s="63"/>
      <c r="FJ187" s="63"/>
      <c r="FK187" s="88"/>
      <c r="FL187" s="63"/>
      <c r="FM187" s="63"/>
      <c r="FN187" s="63"/>
      <c r="FO187" s="88"/>
      <c r="FP187" s="63"/>
      <c r="FQ187" s="63"/>
      <c r="FR187" s="63"/>
      <c r="FS187" s="198"/>
      <c r="FT187" s="63"/>
      <c r="FU187" s="63"/>
      <c r="FV187" s="187"/>
      <c r="FW187" s="88"/>
      <c r="FX187" s="63"/>
      <c r="FY187" s="63"/>
      <c r="FZ187" s="187"/>
      <c r="GA187" s="88"/>
      <c r="GB187" s="63"/>
      <c r="GC187" s="63"/>
      <c r="GD187" s="187"/>
      <c r="GE187" s="88"/>
      <c r="GF187" s="63"/>
      <c r="GG187" s="63"/>
      <c r="GH187" s="187"/>
      <c r="GI187" s="117"/>
      <c r="GJ187" s="63"/>
      <c r="GK187" s="63"/>
      <c r="GL187" s="187"/>
      <c r="GM187" s="88"/>
      <c r="GN187" s="63"/>
      <c r="GO187" s="63"/>
      <c r="GP187" s="63"/>
      <c r="GQ187" s="88"/>
      <c r="GR187" s="63"/>
      <c r="GS187" s="63"/>
      <c r="GT187" s="63"/>
      <c r="GU187" s="88"/>
      <c r="GV187" s="63"/>
      <c r="GW187" s="63"/>
      <c r="GX187" s="63"/>
      <c r="GY187" s="88"/>
      <c r="GZ187" s="63"/>
      <c r="HA187" s="63"/>
      <c r="HB187" s="63"/>
      <c r="HC187" s="88"/>
      <c r="HD187" s="63"/>
      <c r="HE187" s="63"/>
      <c r="HF187" s="63"/>
      <c r="HG187" s="88"/>
      <c r="HH187" s="63"/>
      <c r="HI187" s="63"/>
      <c r="HJ187" s="63"/>
      <c r="HK187" s="88"/>
      <c r="HL187" s="63"/>
      <c r="HM187" s="63"/>
      <c r="HN187" s="63"/>
      <c r="HO187" s="88"/>
      <c r="HP187" s="63"/>
      <c r="HQ187" s="63"/>
      <c r="HR187" s="63"/>
      <c r="HS187" s="88"/>
      <c r="HT187" s="63"/>
      <c r="HU187" s="63"/>
      <c r="HV187" s="63"/>
      <c r="HW187" s="88"/>
      <c r="HX187" s="63"/>
      <c r="HY187" s="63"/>
      <c r="HZ187" s="63"/>
      <c r="IA187" s="88"/>
      <c r="IB187" s="63"/>
      <c r="IC187" s="63"/>
      <c r="ID187" s="63"/>
      <c r="IE187" s="88"/>
      <c r="IF187" s="63"/>
      <c r="IG187" s="63"/>
      <c r="IH187" s="63"/>
      <c r="II187" s="88"/>
      <c r="IJ187" s="63"/>
      <c r="IK187" s="63"/>
      <c r="IL187" s="63"/>
      <c r="IM187" s="88"/>
      <c r="IN187" s="63"/>
      <c r="IO187" s="63"/>
      <c r="IP187" s="63"/>
      <c r="IQ187" s="88"/>
      <c r="IR187" s="63"/>
      <c r="IS187" s="63"/>
      <c r="IT187" s="63"/>
      <c r="IU187" s="88"/>
      <c r="IV187" s="63"/>
      <c r="IW187" s="63"/>
      <c r="IX187" s="63"/>
      <c r="IY187" s="88"/>
      <c r="IZ187" s="63"/>
      <c r="JA187" s="63"/>
      <c r="JB187" s="63"/>
      <c r="JC187" s="88"/>
      <c r="JD187" s="63"/>
      <c r="JE187" s="63"/>
      <c r="JF187" s="63"/>
      <c r="JG187" s="88"/>
      <c r="JH187" s="63"/>
      <c r="JI187" s="63"/>
      <c r="JJ187" s="63"/>
      <c r="JK187" s="88"/>
      <c r="JL187" s="63"/>
      <c r="JM187" s="63"/>
      <c r="JN187" s="63"/>
      <c r="JO187" s="88"/>
      <c r="JP187" s="63"/>
      <c r="JQ187" s="63"/>
      <c r="JR187" s="63"/>
      <c r="JS187" s="88"/>
      <c r="JT187" s="63"/>
      <c r="JU187" s="63"/>
      <c r="JV187" s="63"/>
      <c r="JW187" s="63"/>
      <c r="JX187" s="63"/>
      <c r="JY187" s="63"/>
      <c r="JZ187" s="63"/>
      <c r="KA187" s="88"/>
      <c r="KB187" s="63"/>
      <c r="KC187" s="63"/>
      <c r="KD187" s="187"/>
      <c r="KE187" s="88"/>
      <c r="KF187" s="63"/>
      <c r="KG187" s="63"/>
      <c r="KH187" s="187"/>
      <c r="KI187" s="88"/>
      <c r="KJ187" s="63"/>
      <c r="KK187" s="63"/>
      <c r="KL187" s="187"/>
      <c r="KM187" s="88"/>
      <c r="KN187" s="63"/>
      <c r="KO187" s="63"/>
      <c r="KP187" s="187"/>
      <c r="KQ187" s="88"/>
      <c r="KR187" s="63"/>
      <c r="KS187" s="63"/>
      <c r="KT187" s="187"/>
      <c r="KU187" s="88"/>
      <c r="KV187" s="63"/>
      <c r="KW187" s="63"/>
      <c r="KX187" s="187"/>
      <c r="KY187" s="88"/>
      <c r="KZ187" s="63"/>
      <c r="LA187" s="63"/>
      <c r="LB187" s="187"/>
      <c r="LC187" s="88"/>
      <c r="LD187" s="63"/>
      <c r="LE187" s="63"/>
      <c r="LF187" s="187"/>
      <c r="LG187" s="88"/>
      <c r="LH187" s="63"/>
      <c r="LI187" s="63"/>
      <c r="LJ187" s="187"/>
      <c r="LK187" s="88"/>
      <c r="LL187" s="63"/>
      <c r="LM187" s="63"/>
      <c r="LN187" s="187"/>
      <c r="LO187" s="88"/>
      <c r="LP187" s="63"/>
      <c r="LQ187" s="63"/>
      <c r="LR187" s="187"/>
      <c r="LS187" s="88"/>
      <c r="LT187" s="63"/>
      <c r="LU187" s="63"/>
      <c r="LV187" s="187"/>
      <c r="LW187" s="88"/>
      <c r="LX187" s="63"/>
      <c r="LY187" s="63"/>
      <c r="LZ187" s="187"/>
      <c r="MA187" s="88"/>
      <c r="MB187" s="63"/>
      <c r="MC187" s="63"/>
      <c r="MD187" s="187"/>
      <c r="ME187" s="88"/>
      <c r="MF187" s="63"/>
      <c r="MG187" s="63"/>
      <c r="MH187" s="187"/>
      <c r="MI187" s="88"/>
      <c r="MJ187" s="63"/>
      <c r="MK187" s="63"/>
      <c r="ML187" s="187"/>
      <c r="MM187" s="88"/>
      <c r="MN187" s="63"/>
      <c r="MO187" s="63"/>
      <c r="MP187" s="187"/>
      <c r="MQ187" s="88"/>
      <c r="MR187" s="63"/>
      <c r="MS187" s="63"/>
      <c r="MT187" s="187"/>
      <c r="MU187" s="88"/>
      <c r="MV187" s="63"/>
      <c r="MW187" s="63"/>
      <c r="MX187" s="187"/>
      <c r="MY187" s="88"/>
      <c r="MZ187" s="63"/>
      <c r="NA187" s="63"/>
      <c r="NB187" s="187"/>
      <c r="NC187" s="88"/>
      <c r="ND187" s="63"/>
      <c r="NE187" s="63"/>
      <c r="NF187" s="187"/>
      <c r="NG187" s="88"/>
      <c r="NH187" s="63"/>
      <c r="NI187" s="63"/>
      <c r="NJ187" s="187"/>
      <c r="NK187" s="88"/>
      <c r="NL187" s="63"/>
      <c r="NM187" s="63"/>
      <c r="NN187" s="187"/>
      <c r="NO187" s="88"/>
      <c r="NP187" s="63"/>
      <c r="NQ187" s="63"/>
      <c r="NR187" s="187"/>
      <c r="NS187" s="88"/>
      <c r="NT187" s="63"/>
      <c r="NU187" s="63"/>
      <c r="NV187" s="187"/>
      <c r="NW187" s="88"/>
      <c r="NX187" s="63"/>
      <c r="NY187" s="63"/>
      <c r="NZ187" s="187"/>
      <c r="OA187" s="88"/>
      <c r="OB187" s="63"/>
      <c r="OC187" s="63"/>
      <c r="OD187" s="63"/>
      <c r="OE187" s="88"/>
      <c r="OF187" s="63"/>
      <c r="OG187" s="63"/>
      <c r="OH187" s="63"/>
      <c r="OI187" s="88"/>
      <c r="OJ187" s="63"/>
      <c r="OK187" s="63"/>
      <c r="OL187" s="63"/>
      <c r="OM187" s="88"/>
      <c r="ON187" s="63"/>
      <c r="OO187" s="63"/>
      <c r="OP187" s="63"/>
      <c r="OQ187" s="198"/>
      <c r="OR187" s="63"/>
      <c r="OS187" s="63"/>
      <c r="OT187" s="63"/>
      <c r="OU187" s="88"/>
      <c r="OV187" s="63"/>
      <c r="OW187" s="63"/>
      <c r="OX187" s="63"/>
      <c r="OY187" s="198"/>
      <c r="OZ187" s="63"/>
      <c r="PA187" s="63"/>
      <c r="PB187" s="63"/>
      <c r="PC187" s="88"/>
      <c r="PD187" s="63"/>
      <c r="PE187" s="63"/>
      <c r="PF187" s="63"/>
      <c r="PG187" s="198"/>
      <c r="PH187" s="63"/>
      <c r="PI187" s="63"/>
      <c r="PJ187" s="63"/>
      <c r="PK187" s="88"/>
      <c r="PL187" s="63"/>
      <c r="PM187" s="63"/>
      <c r="PN187" s="63"/>
      <c r="PO187" s="198"/>
      <c r="PP187" s="63"/>
      <c r="PQ187" s="63"/>
      <c r="PR187" s="63"/>
      <c r="PS187" s="88"/>
      <c r="PT187" s="63"/>
      <c r="PU187" s="63"/>
      <c r="PV187" s="63"/>
      <c r="PW187" s="198"/>
      <c r="PX187" s="63"/>
      <c r="PY187" s="63"/>
      <c r="PZ187" s="63"/>
      <c r="QA187" s="88"/>
      <c r="QB187" s="63"/>
      <c r="QC187" s="63"/>
      <c r="QD187" s="63"/>
      <c r="QE187" s="198"/>
      <c r="QF187" s="63"/>
      <c r="QG187" s="63"/>
      <c r="QH187" s="63"/>
      <c r="QI187" s="88"/>
      <c r="QJ187" s="63"/>
      <c r="QK187" s="63"/>
      <c r="QL187" s="63"/>
      <c r="QM187" s="198"/>
      <c r="QN187" s="63"/>
      <c r="QO187" s="63"/>
      <c r="QP187" s="63"/>
      <c r="QQ187" s="198"/>
      <c r="QR187" s="63"/>
      <c r="QS187" s="63"/>
      <c r="QT187" s="63"/>
      <c r="QU187" s="198"/>
      <c r="QV187" s="63"/>
      <c r="QW187" s="63"/>
      <c r="QX187" s="63"/>
      <c r="QY187" s="198"/>
      <c r="QZ187" s="63"/>
      <c r="RA187" s="63">
        <v>19.38</v>
      </c>
      <c r="RB187" s="63">
        <v>19.38</v>
      </c>
      <c r="RC187" s="88"/>
      <c r="RD187" s="63"/>
      <c r="RE187" s="63"/>
      <c r="RF187" s="63"/>
      <c r="RG187" s="198"/>
      <c r="RH187" s="63"/>
      <c r="RI187" s="63"/>
      <c r="RJ187" s="63"/>
      <c r="RK187" s="88"/>
      <c r="RL187" s="63"/>
      <c r="RM187" s="63"/>
      <c r="RN187" s="63"/>
      <c r="RO187" s="198"/>
      <c r="RP187" s="63"/>
      <c r="RQ187" s="63"/>
      <c r="RR187" s="63"/>
      <c r="RS187" s="198"/>
      <c r="RT187" s="63"/>
      <c r="RU187" s="63"/>
      <c r="RV187" s="63"/>
      <c r="RW187" s="63"/>
      <c r="RX187" s="63"/>
      <c r="RY187" s="63"/>
      <c r="RZ187" s="63"/>
      <c r="SA187" s="88"/>
      <c r="SB187" s="63"/>
      <c r="SC187" s="63"/>
      <c r="SD187" s="63"/>
      <c r="SE187" s="198"/>
      <c r="SF187" s="63"/>
      <c r="SG187" s="63"/>
      <c r="SH187" s="63"/>
      <c r="SI187" s="198"/>
      <c r="SJ187" s="63"/>
      <c r="SK187" s="63"/>
      <c r="SL187" s="63"/>
      <c r="SM187" s="198"/>
      <c r="SN187" s="63"/>
      <c r="SO187" s="63"/>
      <c r="SP187" s="63"/>
      <c r="SQ187" s="198"/>
      <c r="SR187" s="63"/>
      <c r="SS187" s="63"/>
      <c r="ST187" s="63"/>
      <c r="SU187" s="198"/>
      <c r="SV187" s="63"/>
      <c r="SW187" s="63"/>
      <c r="SX187" s="63"/>
      <c r="SY187" s="198"/>
      <c r="SZ187" s="63"/>
      <c r="TA187" s="63"/>
      <c r="TB187" s="198"/>
      <c r="TC187" s="198"/>
      <c r="TD187" s="63"/>
      <c r="TE187" s="63"/>
      <c r="TF187" s="63"/>
      <c r="TG187" s="198"/>
      <c r="TH187" s="63"/>
      <c r="TI187" s="63">
        <v>1.84</v>
      </c>
      <c r="TJ187" s="89">
        <v>1.84</v>
      </c>
      <c r="TK187" s="198"/>
      <c r="TL187" s="63"/>
      <c r="TM187" s="63"/>
      <c r="TN187" s="89"/>
      <c r="TO187" s="198"/>
      <c r="TP187" s="63"/>
      <c r="TQ187" s="63"/>
      <c r="TR187" s="89"/>
      <c r="TS187" s="267"/>
      <c r="TT187" s="267"/>
      <c r="TU187" s="267"/>
      <c r="TV187" s="267"/>
      <c r="TW187" s="267"/>
      <c r="TX187" s="267"/>
      <c r="TY187" s="267"/>
    </row>
    <row r="188" spans="1:545" x14ac:dyDescent="0.2">
      <c r="A188" s="101"/>
      <c r="B188" s="102"/>
      <c r="C188" s="88"/>
      <c r="D188" s="63"/>
      <c r="E188" s="187"/>
      <c r="F188" s="187"/>
      <c r="G188" s="88"/>
      <c r="H188" s="63"/>
      <c r="I188" s="63"/>
      <c r="J188" s="63"/>
      <c r="K188" s="88"/>
      <c r="L188" s="63"/>
      <c r="M188" s="63"/>
      <c r="N188" s="63"/>
      <c r="O188" s="88"/>
      <c r="P188" s="63"/>
      <c r="Q188" s="63"/>
      <c r="R188" s="63"/>
      <c r="S188" s="88"/>
      <c r="T188" s="63"/>
      <c r="U188" s="63"/>
      <c r="V188" s="63"/>
      <c r="W188" s="88"/>
      <c r="X188" s="63"/>
      <c r="Y188" s="63"/>
      <c r="Z188" s="63"/>
      <c r="AA188" s="88"/>
      <c r="AB188" s="63"/>
      <c r="AC188" s="63"/>
      <c r="AD188" s="63"/>
      <c r="AE188" s="88"/>
      <c r="AF188" s="63"/>
      <c r="AG188" s="63"/>
      <c r="AH188" s="63"/>
      <c r="AI188" s="88"/>
      <c r="AJ188" s="63"/>
      <c r="AK188" s="63"/>
      <c r="AL188" s="63"/>
      <c r="AM188" s="88"/>
      <c r="AN188" s="63"/>
      <c r="AO188" s="63"/>
      <c r="AP188" s="63"/>
      <c r="AQ188" s="88"/>
      <c r="AR188" s="63"/>
      <c r="AS188" s="63"/>
      <c r="AT188" s="63"/>
      <c r="AU188" s="88"/>
      <c r="AV188" s="63"/>
      <c r="AW188" s="63"/>
      <c r="AX188" s="63"/>
      <c r="AY188" s="88"/>
      <c r="AZ188" s="63"/>
      <c r="BA188" s="63"/>
      <c r="BB188" s="63"/>
      <c r="BC188" s="88"/>
      <c r="BD188" s="63"/>
      <c r="BE188" s="63"/>
      <c r="BF188" s="63"/>
      <c r="BG188" s="88"/>
      <c r="BH188" s="63"/>
      <c r="BI188" s="63"/>
      <c r="BJ188" s="63"/>
      <c r="BK188" s="88"/>
      <c r="BL188" s="63"/>
      <c r="BM188" s="63"/>
      <c r="BN188" s="63"/>
      <c r="BO188" s="88"/>
      <c r="BP188" s="63"/>
      <c r="BQ188" s="63"/>
      <c r="BR188" s="63"/>
      <c r="BS188" s="88"/>
      <c r="BT188" s="63"/>
      <c r="BU188" s="63"/>
      <c r="BV188" s="63"/>
      <c r="BW188" s="88"/>
      <c r="BX188" s="63"/>
      <c r="BY188" s="63"/>
      <c r="BZ188" s="63"/>
      <c r="CA188" s="88"/>
      <c r="CB188" s="63"/>
      <c r="CC188" s="63"/>
      <c r="CD188" s="63"/>
      <c r="CE188" s="88"/>
      <c r="CF188" s="63"/>
      <c r="CG188" s="63"/>
      <c r="CH188" s="63"/>
      <c r="CI188" s="88"/>
      <c r="CJ188" s="63"/>
      <c r="CK188" s="63"/>
      <c r="CL188" s="63"/>
      <c r="CM188" s="88"/>
      <c r="CN188" s="63"/>
      <c r="CO188" s="63"/>
      <c r="CP188" s="63"/>
      <c r="CQ188" s="88"/>
      <c r="CR188" s="63"/>
      <c r="CS188" s="63"/>
      <c r="CT188" s="63"/>
      <c r="CU188" s="88"/>
      <c r="CV188" s="63"/>
      <c r="CW188" s="63"/>
      <c r="CX188" s="63"/>
      <c r="CY188" s="88"/>
      <c r="CZ188" s="63"/>
      <c r="DA188" s="63"/>
      <c r="DB188" s="63"/>
      <c r="DC188" s="88"/>
      <c r="DD188" s="63"/>
      <c r="DE188" s="63"/>
      <c r="DF188" s="63"/>
      <c r="DG188" s="88"/>
      <c r="DH188" s="63"/>
      <c r="DI188" s="63"/>
      <c r="DJ188" s="63"/>
      <c r="DK188" s="88"/>
      <c r="DL188" s="63"/>
      <c r="DM188" s="63"/>
      <c r="DN188" s="63"/>
      <c r="DO188" s="88"/>
      <c r="DP188" s="63"/>
      <c r="DQ188" s="63"/>
      <c r="DR188" s="63"/>
      <c r="DS188" s="88"/>
      <c r="DT188" s="63"/>
      <c r="DU188" s="63"/>
      <c r="DV188" s="63"/>
      <c r="DW188" s="88"/>
      <c r="DX188" s="63"/>
      <c r="DY188" s="63"/>
      <c r="DZ188" s="63"/>
      <c r="EA188" s="88"/>
      <c r="EB188" s="63"/>
      <c r="EC188" s="63"/>
      <c r="ED188" s="63"/>
      <c r="EE188" s="88"/>
      <c r="EF188" s="63"/>
      <c r="EG188" s="63"/>
      <c r="EH188" s="63"/>
      <c r="EI188" s="88"/>
      <c r="EJ188" s="63"/>
      <c r="EK188" s="63"/>
      <c r="EL188" s="63"/>
      <c r="EM188" s="88"/>
      <c r="EN188" s="63"/>
      <c r="EO188" s="63"/>
      <c r="EP188" s="63"/>
      <c r="EQ188" s="88"/>
      <c r="ER188" s="63"/>
      <c r="ES188" s="63"/>
      <c r="ET188" s="63"/>
      <c r="EU188" s="88"/>
      <c r="EV188" s="63"/>
      <c r="EW188" s="63"/>
      <c r="EX188" s="63"/>
      <c r="EY188" s="88"/>
      <c r="EZ188" s="63"/>
      <c r="FA188" s="63"/>
      <c r="FB188" s="63"/>
      <c r="FC188" s="88"/>
      <c r="FD188" s="63"/>
      <c r="FE188" s="63"/>
      <c r="FF188" s="63"/>
      <c r="FG188" s="88"/>
      <c r="FH188" s="63"/>
      <c r="FI188" s="63"/>
      <c r="FJ188" s="63"/>
      <c r="FK188" s="88"/>
      <c r="FL188" s="63"/>
      <c r="FM188" s="63"/>
      <c r="FN188" s="63"/>
      <c r="FO188" s="88"/>
      <c r="FP188" s="63"/>
      <c r="FQ188" s="63"/>
      <c r="FR188" s="63"/>
      <c r="FS188" s="198"/>
      <c r="FT188" s="63"/>
      <c r="FU188" s="63"/>
      <c r="FV188" s="187"/>
      <c r="FW188" s="88"/>
      <c r="FX188" s="63"/>
      <c r="FY188" s="63"/>
      <c r="FZ188" s="187"/>
      <c r="GA188" s="88"/>
      <c r="GB188" s="63"/>
      <c r="GC188" s="63"/>
      <c r="GD188" s="187"/>
      <c r="GE188" s="88"/>
      <c r="GF188" s="63"/>
      <c r="GG188" s="63"/>
      <c r="GH188" s="187"/>
      <c r="GI188" s="88"/>
      <c r="GJ188" s="63"/>
      <c r="GK188" s="63"/>
      <c r="GL188" s="187"/>
      <c r="GM188" s="88"/>
      <c r="GN188" s="63"/>
      <c r="GO188" s="63"/>
      <c r="GP188" s="63"/>
      <c r="GQ188" s="88"/>
      <c r="GR188" s="63"/>
      <c r="GS188" s="63"/>
      <c r="GT188" s="63"/>
      <c r="GU188" s="88"/>
      <c r="GV188" s="63"/>
      <c r="GW188" s="63"/>
      <c r="GX188" s="63"/>
      <c r="GY188" s="88"/>
      <c r="GZ188" s="63"/>
      <c r="HA188" s="63"/>
      <c r="HB188" s="63"/>
      <c r="HC188" s="88"/>
      <c r="HD188" s="63"/>
      <c r="HE188" s="63"/>
      <c r="HF188" s="63"/>
      <c r="HG188" s="88"/>
      <c r="HH188" s="63"/>
      <c r="HI188" s="63"/>
      <c r="HJ188" s="63"/>
      <c r="HK188" s="88"/>
      <c r="HL188" s="63"/>
      <c r="HM188" s="63"/>
      <c r="HN188" s="63"/>
      <c r="HO188" s="88"/>
      <c r="HP188" s="63"/>
      <c r="HQ188" s="63"/>
      <c r="HR188" s="63"/>
      <c r="HS188" s="88"/>
      <c r="HT188" s="63"/>
      <c r="HU188" s="63"/>
      <c r="HV188" s="63"/>
      <c r="HW188" s="88"/>
      <c r="HX188" s="63"/>
      <c r="HY188" s="63"/>
      <c r="HZ188" s="63"/>
      <c r="IA188" s="88"/>
      <c r="IB188" s="63"/>
      <c r="IC188" s="63"/>
      <c r="ID188" s="63"/>
      <c r="IE188" s="88"/>
      <c r="IF188" s="63"/>
      <c r="IG188" s="63"/>
      <c r="IH188" s="63"/>
      <c r="II188" s="88"/>
      <c r="IJ188" s="63"/>
      <c r="IK188" s="63"/>
      <c r="IL188" s="63"/>
      <c r="IM188" s="88"/>
      <c r="IN188" s="63"/>
      <c r="IO188" s="63"/>
      <c r="IP188" s="63"/>
      <c r="IQ188" s="88"/>
      <c r="IR188" s="63"/>
      <c r="IS188" s="63"/>
      <c r="IT188" s="63"/>
      <c r="IU188" s="88"/>
      <c r="IV188" s="63"/>
      <c r="IW188" s="63"/>
      <c r="IX188" s="63"/>
      <c r="IY188" s="88"/>
      <c r="IZ188" s="63"/>
      <c r="JA188" s="63"/>
      <c r="JB188" s="63"/>
      <c r="JC188" s="88"/>
      <c r="JD188" s="63"/>
      <c r="JE188" s="63"/>
      <c r="JF188" s="63"/>
      <c r="JG188" s="88"/>
      <c r="JH188" s="63"/>
      <c r="JI188" s="63"/>
      <c r="JJ188" s="63"/>
      <c r="JK188" s="88"/>
      <c r="JL188" s="63"/>
      <c r="JM188" s="63"/>
      <c r="JN188" s="63"/>
      <c r="JO188" s="88"/>
      <c r="JP188" s="63"/>
      <c r="JQ188" s="63"/>
      <c r="JR188" s="63"/>
      <c r="JS188" s="88"/>
      <c r="JT188" s="63"/>
      <c r="JU188" s="63"/>
      <c r="JV188" s="63"/>
      <c r="JW188" s="63"/>
      <c r="JX188" s="63"/>
      <c r="JY188" s="63"/>
      <c r="JZ188" s="63"/>
      <c r="KA188" s="88"/>
      <c r="KB188" s="63"/>
      <c r="KC188" s="63"/>
      <c r="KD188" s="187"/>
      <c r="KE188" s="88"/>
      <c r="KF188" s="63"/>
      <c r="KG188" s="63"/>
      <c r="KH188" s="187"/>
      <c r="KI188" s="88"/>
      <c r="KJ188" s="63"/>
      <c r="KK188" s="63"/>
      <c r="KL188" s="187"/>
      <c r="KM188" s="88"/>
      <c r="KN188" s="63"/>
      <c r="KO188" s="63"/>
      <c r="KP188" s="187"/>
      <c r="KQ188" s="88"/>
      <c r="KR188" s="63"/>
      <c r="KS188" s="63"/>
      <c r="KT188" s="187"/>
      <c r="KU188" s="88"/>
      <c r="KV188" s="63"/>
      <c r="KW188" s="63"/>
      <c r="KX188" s="187"/>
      <c r="KY188" s="88"/>
      <c r="KZ188" s="63"/>
      <c r="LA188" s="63"/>
      <c r="LB188" s="187"/>
      <c r="LC188" s="88"/>
      <c r="LD188" s="63"/>
      <c r="LE188" s="63"/>
      <c r="LF188" s="187"/>
      <c r="LG188" s="88"/>
      <c r="LH188" s="63"/>
      <c r="LI188" s="63"/>
      <c r="LJ188" s="187"/>
      <c r="LK188" s="88"/>
      <c r="LL188" s="63"/>
      <c r="LM188" s="63"/>
      <c r="LN188" s="187"/>
      <c r="LO188" s="88"/>
      <c r="LP188" s="63"/>
      <c r="LQ188" s="63"/>
      <c r="LR188" s="187"/>
      <c r="LS188" s="88"/>
      <c r="LT188" s="63"/>
      <c r="LU188" s="63"/>
      <c r="LV188" s="187"/>
      <c r="LW188" s="88"/>
      <c r="LX188" s="63"/>
      <c r="LY188" s="63"/>
      <c r="LZ188" s="187"/>
      <c r="MA188" s="88"/>
      <c r="MB188" s="63"/>
      <c r="MC188" s="63"/>
      <c r="MD188" s="187"/>
      <c r="ME188" s="88"/>
      <c r="MF188" s="63"/>
      <c r="MG188" s="63"/>
      <c r="MH188" s="187"/>
      <c r="MI188" s="88"/>
      <c r="MJ188" s="63"/>
      <c r="MK188" s="63"/>
      <c r="ML188" s="187"/>
      <c r="MM188" s="88"/>
      <c r="MN188" s="63"/>
      <c r="MO188" s="63"/>
      <c r="MP188" s="187"/>
      <c r="MQ188" s="88"/>
      <c r="MR188" s="63"/>
      <c r="MS188" s="63"/>
      <c r="MT188" s="187"/>
      <c r="MU188" s="88"/>
      <c r="MV188" s="63"/>
      <c r="MW188" s="63"/>
      <c r="MX188" s="187"/>
      <c r="MY188" s="88"/>
      <c r="MZ188" s="63"/>
      <c r="NA188" s="63"/>
      <c r="NB188" s="187"/>
      <c r="NC188" s="88"/>
      <c r="ND188" s="63"/>
      <c r="NE188" s="63"/>
      <c r="NF188" s="187"/>
      <c r="NG188" s="88"/>
      <c r="NH188" s="63"/>
      <c r="NI188" s="63"/>
      <c r="NJ188" s="187"/>
      <c r="NK188" s="88"/>
      <c r="NL188" s="63"/>
      <c r="NM188" s="63"/>
      <c r="NN188" s="187"/>
      <c r="NO188" s="88"/>
      <c r="NP188" s="63"/>
      <c r="NQ188" s="63"/>
      <c r="NR188" s="187"/>
      <c r="NS188" s="88"/>
      <c r="NT188" s="63"/>
      <c r="NU188" s="63"/>
      <c r="NV188" s="187"/>
      <c r="NW188" s="88"/>
      <c r="NX188" s="63"/>
      <c r="NY188" s="63"/>
      <c r="NZ188" s="187"/>
      <c r="OA188" s="88"/>
      <c r="OB188" s="63"/>
      <c r="OC188" s="63"/>
      <c r="OD188" s="63"/>
      <c r="OE188" s="88"/>
      <c r="OF188" s="63"/>
      <c r="OG188" s="63"/>
      <c r="OH188" s="63"/>
      <c r="OI188" s="88"/>
      <c r="OJ188" s="63"/>
      <c r="OK188" s="63"/>
      <c r="OL188" s="63"/>
      <c r="OM188" s="88"/>
      <c r="ON188" s="63"/>
      <c r="OO188" s="63"/>
      <c r="OP188" s="63"/>
      <c r="OQ188" s="198"/>
      <c r="OR188" s="63"/>
      <c r="OS188" s="63"/>
      <c r="OT188" s="63"/>
      <c r="OU188" s="88"/>
      <c r="OV188" s="63"/>
      <c r="OW188" s="63"/>
      <c r="OX188" s="63"/>
      <c r="OY188" s="198"/>
      <c r="OZ188" s="63"/>
      <c r="PA188" s="63"/>
      <c r="PB188" s="63"/>
      <c r="PC188" s="88"/>
      <c r="PD188" s="63"/>
      <c r="PE188" s="63"/>
      <c r="PF188" s="63"/>
      <c r="PG188" s="198"/>
      <c r="PH188" s="63"/>
      <c r="PI188" s="63"/>
      <c r="PJ188" s="63"/>
      <c r="PK188" s="88"/>
      <c r="PL188" s="63"/>
      <c r="PM188" s="63"/>
      <c r="PN188" s="63"/>
      <c r="PO188" s="198"/>
      <c r="PP188" s="63"/>
      <c r="PQ188" s="63"/>
      <c r="PR188" s="63"/>
      <c r="PS188" s="88"/>
      <c r="PT188" s="63"/>
      <c r="PU188" s="63"/>
      <c r="PV188" s="63"/>
      <c r="PW188" s="198"/>
      <c r="PX188" s="63"/>
      <c r="PY188" s="63"/>
      <c r="PZ188" s="63"/>
      <c r="QA188" s="88"/>
      <c r="QB188" s="63"/>
      <c r="QC188" s="63"/>
      <c r="QD188" s="63"/>
      <c r="QE188" s="198"/>
      <c r="QF188" s="63"/>
      <c r="QG188" s="63"/>
      <c r="QH188" s="63"/>
      <c r="QI188" s="88"/>
      <c r="QJ188" s="63"/>
      <c r="QK188" s="63"/>
      <c r="QL188" s="63"/>
      <c r="QM188" s="198"/>
      <c r="QN188" s="63"/>
      <c r="QO188" s="63"/>
      <c r="QP188" s="63"/>
      <c r="QQ188" s="198"/>
      <c r="QR188" s="63"/>
      <c r="QS188" s="63"/>
      <c r="QT188" s="63"/>
      <c r="QU188" s="198"/>
      <c r="QV188" s="63"/>
      <c r="QW188" s="63"/>
      <c r="QX188" s="63"/>
      <c r="QY188" s="198"/>
      <c r="QZ188" s="63"/>
      <c r="RA188" s="63"/>
      <c r="RB188" s="63"/>
      <c r="RC188" s="88"/>
      <c r="RD188" s="63"/>
      <c r="RE188" s="63"/>
      <c r="RF188" s="63"/>
      <c r="RG188" s="198"/>
      <c r="RH188" s="63"/>
      <c r="RI188" s="63"/>
      <c r="RJ188" s="63"/>
      <c r="RK188" s="88"/>
      <c r="RL188" s="63"/>
      <c r="RM188" s="63"/>
      <c r="RN188" s="63"/>
      <c r="RO188" s="198"/>
      <c r="RP188" s="63"/>
      <c r="RQ188" s="63"/>
      <c r="RR188" s="63"/>
      <c r="RS188" s="198"/>
      <c r="RT188" s="63"/>
      <c r="RU188" s="63"/>
      <c r="RV188" s="63"/>
      <c r="RW188" s="63"/>
      <c r="RX188" s="63"/>
      <c r="RY188" s="63"/>
      <c r="RZ188" s="63"/>
      <c r="SA188" s="88"/>
      <c r="SB188" s="63"/>
      <c r="SC188" s="63"/>
      <c r="SD188" s="63"/>
      <c r="SE188" s="198"/>
      <c r="SF188" s="63"/>
      <c r="SG188" s="63"/>
      <c r="SH188" s="63"/>
      <c r="SI188" s="198"/>
      <c r="SJ188" s="63"/>
      <c r="SK188" s="63"/>
      <c r="SL188" s="63"/>
      <c r="SM188" s="198"/>
      <c r="SN188" s="63"/>
      <c r="SO188" s="63"/>
      <c r="SP188" s="63"/>
      <c r="SQ188" s="198"/>
      <c r="SR188" s="63"/>
      <c r="SS188" s="63"/>
      <c r="ST188" s="63"/>
      <c r="SU188" s="198"/>
      <c r="SV188" s="63"/>
      <c r="SW188" s="63"/>
      <c r="SX188" s="63"/>
      <c r="SY188" s="198"/>
      <c r="SZ188" s="63"/>
      <c r="TA188" s="63"/>
      <c r="TB188" s="198"/>
      <c r="TC188" s="198"/>
      <c r="TD188" s="63"/>
      <c r="TE188" s="63"/>
      <c r="TF188" s="63"/>
      <c r="TG188" s="198"/>
      <c r="TH188" s="63"/>
      <c r="TI188" s="63"/>
      <c r="TJ188" s="89"/>
      <c r="TK188" s="198"/>
      <c r="TL188" s="63"/>
      <c r="TM188" s="63"/>
      <c r="TN188" s="89"/>
      <c r="TO188" s="198"/>
      <c r="TP188" s="63"/>
      <c r="TQ188" s="63"/>
      <c r="TR188" s="89"/>
      <c r="TS188" s="267"/>
      <c r="TT188" s="267"/>
      <c r="TU188" s="267"/>
      <c r="TV188" s="267"/>
      <c r="TW188" s="267"/>
      <c r="TX188" s="267"/>
      <c r="TY188" s="267"/>
    </row>
    <row r="189" spans="1:545" s="48" customFormat="1" x14ac:dyDescent="0.2">
      <c r="A189" s="111"/>
      <c r="B189" s="112" t="s">
        <v>50</v>
      </c>
      <c r="C189" s="93">
        <f>C174+C182+C184</f>
        <v>1833388</v>
      </c>
      <c r="D189" s="73">
        <f t="shared" ref="D189:Q189" si="4955">D174+D182+D184</f>
        <v>3527066.71</v>
      </c>
      <c r="E189" s="191">
        <f t="shared" si="4955"/>
        <v>2645338.3899999997</v>
      </c>
      <c r="F189" s="191">
        <f t="shared" ref="F189" si="4956">F174+F182+F184</f>
        <v>1584431.0199999998</v>
      </c>
      <c r="G189" s="93">
        <f t="shared" si="4955"/>
        <v>0</v>
      </c>
      <c r="H189" s="73">
        <f t="shared" si="4955"/>
        <v>0</v>
      </c>
      <c r="I189" s="73">
        <f t="shared" si="4955"/>
        <v>0</v>
      </c>
      <c r="J189" s="73">
        <f t="shared" ref="J189" si="4957">J174+J182+J184</f>
        <v>0</v>
      </c>
      <c r="K189" s="93">
        <f t="shared" si="4955"/>
        <v>145000</v>
      </c>
      <c r="L189" s="73">
        <f t="shared" si="4955"/>
        <v>145000</v>
      </c>
      <c r="M189" s="73">
        <f t="shared" si="4955"/>
        <v>2878.04</v>
      </c>
      <c r="N189" s="73">
        <f t="shared" ref="N189" si="4958">N174+N182+N184</f>
        <v>2878.04</v>
      </c>
      <c r="O189" s="93">
        <f t="shared" si="4955"/>
        <v>0</v>
      </c>
      <c r="P189" s="73">
        <f t="shared" si="4955"/>
        <v>0</v>
      </c>
      <c r="Q189" s="73">
        <f t="shared" si="4955"/>
        <v>0</v>
      </c>
      <c r="R189" s="73">
        <f t="shared" ref="R189" si="4959">R174+R182+R184</f>
        <v>0</v>
      </c>
      <c r="S189" s="93">
        <f t="shared" ref="S189:AS189" si="4960">S174+S182+S184</f>
        <v>0</v>
      </c>
      <c r="T189" s="73">
        <f t="shared" si="4960"/>
        <v>0</v>
      </c>
      <c r="U189" s="73">
        <f t="shared" si="4960"/>
        <v>0</v>
      </c>
      <c r="V189" s="73">
        <f t="shared" ref="V189" si="4961">V174+V182+V184</f>
        <v>0</v>
      </c>
      <c r="W189" s="93">
        <f t="shared" si="4960"/>
        <v>0</v>
      </c>
      <c r="X189" s="73">
        <f t="shared" si="4960"/>
        <v>0</v>
      </c>
      <c r="Y189" s="73">
        <f t="shared" si="4960"/>
        <v>0</v>
      </c>
      <c r="Z189" s="73">
        <f t="shared" ref="Z189" si="4962">Z174+Z182+Z184</f>
        <v>0</v>
      </c>
      <c r="AA189" s="93">
        <f t="shared" si="4960"/>
        <v>50000</v>
      </c>
      <c r="AB189" s="73">
        <f t="shared" si="4960"/>
        <v>0</v>
      </c>
      <c r="AC189" s="73">
        <f t="shared" si="4960"/>
        <v>0</v>
      </c>
      <c r="AD189" s="73">
        <f t="shared" ref="AD189" si="4963">AD174+AD182+AD184</f>
        <v>0</v>
      </c>
      <c r="AE189" s="93">
        <f t="shared" si="4960"/>
        <v>30000</v>
      </c>
      <c r="AF189" s="73">
        <f t="shared" si="4960"/>
        <v>31193.81</v>
      </c>
      <c r="AG189" s="73">
        <f t="shared" si="4960"/>
        <v>25752.95</v>
      </c>
      <c r="AH189" s="73">
        <f t="shared" ref="AH189" si="4964">AH174+AH182+AH184</f>
        <v>25508.27</v>
      </c>
      <c r="AI189" s="93">
        <f t="shared" si="4960"/>
        <v>0</v>
      </c>
      <c r="AJ189" s="73">
        <f t="shared" si="4960"/>
        <v>0</v>
      </c>
      <c r="AK189" s="73">
        <f t="shared" si="4960"/>
        <v>0</v>
      </c>
      <c r="AL189" s="73">
        <f t="shared" ref="AL189" si="4965">AL174+AL182+AL184</f>
        <v>0</v>
      </c>
      <c r="AM189" s="93">
        <f t="shared" si="4960"/>
        <v>0</v>
      </c>
      <c r="AN189" s="73">
        <f t="shared" si="4960"/>
        <v>0</v>
      </c>
      <c r="AO189" s="73">
        <f t="shared" si="4960"/>
        <v>0</v>
      </c>
      <c r="AP189" s="73">
        <f t="shared" ref="AP189" si="4966">AP174+AP182+AP184</f>
        <v>0</v>
      </c>
      <c r="AQ189" s="93">
        <f t="shared" si="4960"/>
        <v>0</v>
      </c>
      <c r="AR189" s="73">
        <f t="shared" si="4960"/>
        <v>0</v>
      </c>
      <c r="AS189" s="73">
        <f t="shared" si="4960"/>
        <v>0</v>
      </c>
      <c r="AT189" s="73">
        <f t="shared" ref="AT189" si="4967">AT174+AT182+AT184</f>
        <v>0</v>
      </c>
      <c r="AU189" s="93">
        <f t="shared" ref="AU189:BM189" si="4968">AU174+AU182+AU184</f>
        <v>0</v>
      </c>
      <c r="AV189" s="73">
        <f t="shared" si="4968"/>
        <v>0</v>
      </c>
      <c r="AW189" s="73">
        <f t="shared" si="4968"/>
        <v>0</v>
      </c>
      <c r="AX189" s="73">
        <f t="shared" ref="AX189" si="4969">AX174+AX182+AX184</f>
        <v>0</v>
      </c>
      <c r="AY189" s="93">
        <f t="shared" si="4968"/>
        <v>0</v>
      </c>
      <c r="AZ189" s="73">
        <f t="shared" si="4968"/>
        <v>0</v>
      </c>
      <c r="BA189" s="73">
        <f t="shared" si="4968"/>
        <v>0</v>
      </c>
      <c r="BB189" s="73">
        <f t="shared" ref="BB189" si="4970">BB174+BB182+BB184</f>
        <v>0</v>
      </c>
      <c r="BC189" s="93">
        <f t="shared" si="4968"/>
        <v>0</v>
      </c>
      <c r="BD189" s="73">
        <f t="shared" si="4968"/>
        <v>0</v>
      </c>
      <c r="BE189" s="73">
        <f t="shared" si="4968"/>
        <v>0</v>
      </c>
      <c r="BF189" s="73">
        <f t="shared" ref="BF189" si="4971">BF174+BF182+BF184</f>
        <v>0</v>
      </c>
      <c r="BG189" s="93">
        <f t="shared" si="4968"/>
        <v>0</v>
      </c>
      <c r="BH189" s="73">
        <f t="shared" si="4968"/>
        <v>0</v>
      </c>
      <c r="BI189" s="73">
        <f t="shared" si="4968"/>
        <v>0</v>
      </c>
      <c r="BJ189" s="73">
        <f t="shared" ref="BJ189" si="4972">BJ174+BJ182+BJ184</f>
        <v>0</v>
      </c>
      <c r="BK189" s="93">
        <f t="shared" si="4968"/>
        <v>180000</v>
      </c>
      <c r="BL189" s="73">
        <f t="shared" si="4968"/>
        <v>185854</v>
      </c>
      <c r="BM189" s="73">
        <f t="shared" si="4968"/>
        <v>171696.6</v>
      </c>
      <c r="BN189" s="73">
        <f t="shared" ref="BN189" si="4973">BN174+BN182+BN184</f>
        <v>171696.6</v>
      </c>
      <c r="BO189" s="93">
        <f t="shared" ref="BO189:CI189" si="4974">BO174+BO182+BO184</f>
        <v>30000</v>
      </c>
      <c r="BP189" s="73">
        <f t="shared" si="4974"/>
        <v>10775</v>
      </c>
      <c r="BQ189" s="73">
        <f t="shared" si="4974"/>
        <v>10775</v>
      </c>
      <c r="BR189" s="73">
        <f t="shared" ref="BR189" si="4975">BR174+BR182+BR184</f>
        <v>10775</v>
      </c>
      <c r="BS189" s="93">
        <f t="shared" si="4974"/>
        <v>0</v>
      </c>
      <c r="BT189" s="73">
        <f t="shared" si="4974"/>
        <v>0</v>
      </c>
      <c r="BU189" s="73">
        <f t="shared" si="4974"/>
        <v>0</v>
      </c>
      <c r="BV189" s="73">
        <f t="shared" ref="BV189" si="4976">BV174+BV182+BV184</f>
        <v>0</v>
      </c>
      <c r="BW189" s="93">
        <f t="shared" si="4974"/>
        <v>0</v>
      </c>
      <c r="BX189" s="73">
        <f t="shared" si="4974"/>
        <v>0</v>
      </c>
      <c r="BY189" s="73">
        <f t="shared" si="4974"/>
        <v>0</v>
      </c>
      <c r="BZ189" s="73">
        <f t="shared" ref="BZ189" si="4977">BZ174+BZ182+BZ184</f>
        <v>0</v>
      </c>
      <c r="CA189" s="93">
        <f>CA174+CA182+CA184</f>
        <v>0</v>
      </c>
      <c r="CB189" s="73">
        <f>CB174+CB182+CB184</f>
        <v>0</v>
      </c>
      <c r="CC189" s="73">
        <f>CC174+CC182+CC184</f>
        <v>0</v>
      </c>
      <c r="CD189" s="73">
        <f>CD174+CD182+CD184</f>
        <v>0</v>
      </c>
      <c r="CE189" s="93">
        <f t="shared" si="4974"/>
        <v>0</v>
      </c>
      <c r="CF189" s="73">
        <f t="shared" si="4974"/>
        <v>0</v>
      </c>
      <c r="CG189" s="73">
        <f t="shared" si="4974"/>
        <v>0</v>
      </c>
      <c r="CH189" s="73">
        <f t="shared" ref="CH189" si="4978">CH174+CH182+CH184</f>
        <v>0</v>
      </c>
      <c r="CI189" s="93">
        <f t="shared" si="4974"/>
        <v>0</v>
      </c>
      <c r="CJ189" s="73">
        <f t="shared" ref="CJ189:DM189" si="4979">CJ174+CJ182+CJ184</f>
        <v>0</v>
      </c>
      <c r="CK189" s="73">
        <f t="shared" si="4979"/>
        <v>0</v>
      </c>
      <c r="CL189" s="73">
        <f t="shared" ref="CL189" si="4980">CL174+CL182+CL184</f>
        <v>0</v>
      </c>
      <c r="CM189" s="93">
        <f t="shared" si="4979"/>
        <v>651000</v>
      </c>
      <c r="CN189" s="73">
        <f t="shared" si="4979"/>
        <v>327208.90000000002</v>
      </c>
      <c r="CO189" s="73">
        <f t="shared" si="4979"/>
        <v>869.16</v>
      </c>
      <c r="CP189" s="73">
        <f t="shared" ref="CP189" si="4981">CP174+CP182+CP184</f>
        <v>0</v>
      </c>
      <c r="CQ189" s="93">
        <f>CQ174+CQ182+CQ184</f>
        <v>0</v>
      </c>
      <c r="CR189" s="73">
        <f t="shared" si="4979"/>
        <v>2180000</v>
      </c>
      <c r="CS189" s="73">
        <f t="shared" si="4979"/>
        <v>2247827.44</v>
      </c>
      <c r="CT189" s="73">
        <f t="shared" ref="CT189" si="4982">CT174+CT182+CT184</f>
        <v>1186432.6599999999</v>
      </c>
      <c r="CU189" s="93">
        <f t="shared" si="4979"/>
        <v>386000</v>
      </c>
      <c r="CV189" s="73">
        <f t="shared" si="4979"/>
        <v>350000</v>
      </c>
      <c r="CW189" s="73">
        <f t="shared" si="4979"/>
        <v>58166.32</v>
      </c>
      <c r="CX189" s="73">
        <f t="shared" ref="CX189" si="4983">CX174+CX182+CX184</f>
        <v>60656.32</v>
      </c>
      <c r="CY189" s="93">
        <f t="shared" si="4979"/>
        <v>0</v>
      </c>
      <c r="CZ189" s="73">
        <f t="shared" si="4979"/>
        <v>0</v>
      </c>
      <c r="DA189" s="73">
        <f t="shared" si="4979"/>
        <v>0</v>
      </c>
      <c r="DB189" s="73">
        <f t="shared" ref="DB189" si="4984">DB174+DB182+DB184</f>
        <v>0</v>
      </c>
      <c r="DC189" s="93">
        <f t="shared" si="4979"/>
        <v>0</v>
      </c>
      <c r="DD189" s="73">
        <f t="shared" si="4979"/>
        <v>0</v>
      </c>
      <c r="DE189" s="73">
        <f t="shared" si="4979"/>
        <v>0</v>
      </c>
      <c r="DF189" s="73">
        <f t="shared" ref="DF189" si="4985">DF174+DF182+DF184</f>
        <v>0</v>
      </c>
      <c r="DG189" s="93">
        <f>DG174+DG182+DG184</f>
        <v>0</v>
      </c>
      <c r="DH189" s="73">
        <f>DH174+DH182+DH184</f>
        <v>0</v>
      </c>
      <c r="DI189" s="73">
        <f>DI174+DI182+DI184</f>
        <v>-998.9</v>
      </c>
      <c r="DJ189" s="73">
        <f>DJ174+DJ182+DJ184</f>
        <v>-275.42</v>
      </c>
      <c r="DK189" s="93">
        <f t="shared" si="4979"/>
        <v>0</v>
      </c>
      <c r="DL189" s="73">
        <f t="shared" si="4979"/>
        <v>0</v>
      </c>
      <c r="DM189" s="73">
        <f t="shared" si="4979"/>
        <v>0</v>
      </c>
      <c r="DN189" s="73">
        <f t="shared" ref="DN189" si="4986">DN174+DN182+DN184</f>
        <v>0</v>
      </c>
      <c r="DO189" s="93">
        <f t="shared" ref="DO189:DY189" si="4987">DO174+DO182+DO184</f>
        <v>0</v>
      </c>
      <c r="DP189" s="73">
        <f t="shared" si="4987"/>
        <v>0</v>
      </c>
      <c r="DQ189" s="73">
        <f t="shared" si="4987"/>
        <v>0</v>
      </c>
      <c r="DR189" s="73">
        <f t="shared" ref="DR189" si="4988">DR174+DR182+DR184</f>
        <v>0</v>
      </c>
      <c r="DS189" s="93">
        <f t="shared" si="4987"/>
        <v>0</v>
      </c>
      <c r="DT189" s="73">
        <f t="shared" si="4987"/>
        <v>0</v>
      </c>
      <c r="DU189" s="73">
        <f t="shared" si="4987"/>
        <v>0</v>
      </c>
      <c r="DV189" s="73">
        <f t="shared" ref="DV189" si="4989">DV174+DV182+DV184</f>
        <v>0</v>
      </c>
      <c r="DW189" s="93">
        <f t="shared" si="4987"/>
        <v>0</v>
      </c>
      <c r="DX189" s="73">
        <f t="shared" si="4987"/>
        <v>0</v>
      </c>
      <c r="DY189" s="73">
        <f t="shared" si="4987"/>
        <v>0</v>
      </c>
      <c r="DZ189" s="73">
        <f t="shared" ref="DZ189" si="4990">DZ174+DZ182+DZ184</f>
        <v>0</v>
      </c>
      <c r="EA189" s="93">
        <f t="shared" ref="EA189:FP189" si="4991">EA174+EA182+EA184</f>
        <v>17000</v>
      </c>
      <c r="EB189" s="73">
        <f t="shared" si="4991"/>
        <v>23640</v>
      </c>
      <c r="EC189" s="73">
        <f t="shared" si="4991"/>
        <v>23852.9</v>
      </c>
      <c r="ED189" s="73">
        <f t="shared" ref="ED189" si="4992">ED174+ED182+ED184</f>
        <v>24609.4</v>
      </c>
      <c r="EE189" s="93">
        <f t="shared" si="4991"/>
        <v>0</v>
      </c>
      <c r="EF189" s="73">
        <f t="shared" si="4991"/>
        <v>0</v>
      </c>
      <c r="EG189" s="73">
        <f t="shared" si="4991"/>
        <v>0</v>
      </c>
      <c r="EH189" s="73">
        <f t="shared" ref="EH189" si="4993">EH174+EH182+EH184</f>
        <v>0</v>
      </c>
      <c r="EI189" s="93">
        <f t="shared" ref="EI189:EO189" si="4994">EI174+EI182+EI184</f>
        <v>10000</v>
      </c>
      <c r="EJ189" s="73">
        <f t="shared" si="4994"/>
        <v>18000</v>
      </c>
      <c r="EK189" s="73">
        <f t="shared" si="4994"/>
        <v>0</v>
      </c>
      <c r="EL189" s="73">
        <f t="shared" ref="EL189" si="4995">EL174+EL182+EL184</f>
        <v>0</v>
      </c>
      <c r="EM189" s="93">
        <f t="shared" si="4994"/>
        <v>0</v>
      </c>
      <c r="EN189" s="73">
        <f t="shared" si="4994"/>
        <v>0</v>
      </c>
      <c r="EO189" s="73">
        <f t="shared" si="4994"/>
        <v>0</v>
      </c>
      <c r="EP189" s="73">
        <f t="shared" ref="EP189" si="4996">EP174+EP182+EP184</f>
        <v>0</v>
      </c>
      <c r="EQ189" s="93">
        <f t="shared" si="4991"/>
        <v>10000</v>
      </c>
      <c r="ER189" s="73">
        <f t="shared" si="4991"/>
        <v>22679</v>
      </c>
      <c r="ES189" s="73">
        <f t="shared" si="4991"/>
        <v>14119.82</v>
      </c>
      <c r="ET189" s="73">
        <f t="shared" ref="ET189" si="4997">ET174+ET182+ET184</f>
        <v>18963.09</v>
      </c>
      <c r="EU189" s="93">
        <f>EU174+EU182+EU184</f>
        <v>15000</v>
      </c>
      <c r="EV189" s="73">
        <f>EV174+EV182+EV184</f>
        <v>0</v>
      </c>
      <c r="EW189" s="73">
        <f>EW174+EW182+EW184</f>
        <v>0</v>
      </c>
      <c r="EX189" s="73">
        <f>EX174+EX182+EX184</f>
        <v>0</v>
      </c>
      <c r="EY189" s="93">
        <f t="shared" si="4991"/>
        <v>0</v>
      </c>
      <c r="EZ189" s="73">
        <f t="shared" si="4991"/>
        <v>0</v>
      </c>
      <c r="FA189" s="73">
        <f t="shared" si="4991"/>
        <v>0</v>
      </c>
      <c r="FB189" s="73">
        <f t="shared" ref="FB189" si="4998">FB174+FB182+FB184</f>
        <v>0</v>
      </c>
      <c r="FC189" s="93">
        <f t="shared" si="4991"/>
        <v>0</v>
      </c>
      <c r="FD189" s="73">
        <f t="shared" si="4991"/>
        <v>0</v>
      </c>
      <c r="FE189" s="73">
        <f t="shared" si="4991"/>
        <v>0</v>
      </c>
      <c r="FF189" s="73">
        <f t="shared" ref="FF189" si="4999">FF174+FF182+FF184</f>
        <v>0</v>
      </c>
      <c r="FG189" s="93">
        <f t="shared" ref="FG189:FM189" si="5000">FG174+FG182+FG184</f>
        <v>0</v>
      </c>
      <c r="FH189" s="73">
        <f t="shared" si="5000"/>
        <v>0</v>
      </c>
      <c r="FI189" s="73">
        <f t="shared" si="5000"/>
        <v>0</v>
      </c>
      <c r="FJ189" s="73">
        <f t="shared" ref="FJ189" si="5001">FJ174+FJ182+FJ184</f>
        <v>0</v>
      </c>
      <c r="FK189" s="93">
        <f t="shared" si="5000"/>
        <v>0</v>
      </c>
      <c r="FL189" s="73">
        <f t="shared" si="5000"/>
        <v>0</v>
      </c>
      <c r="FM189" s="73">
        <f t="shared" si="5000"/>
        <v>0</v>
      </c>
      <c r="FN189" s="73">
        <f t="shared" ref="FN189" si="5002">FN174+FN182+FN184</f>
        <v>0</v>
      </c>
      <c r="FO189" s="93">
        <f t="shared" si="4991"/>
        <v>0</v>
      </c>
      <c r="FP189" s="73">
        <f t="shared" si="4991"/>
        <v>0</v>
      </c>
      <c r="FQ189" s="73">
        <f t="shared" ref="FQ189:GG189" si="5003">FQ174+FQ182+FQ184</f>
        <v>0</v>
      </c>
      <c r="FR189" s="73">
        <f t="shared" ref="FR189" si="5004">FR174+FR182+FR184</f>
        <v>0</v>
      </c>
      <c r="FS189" s="202">
        <f t="shared" si="5003"/>
        <v>0</v>
      </c>
      <c r="FT189" s="73">
        <f t="shared" si="5003"/>
        <v>0</v>
      </c>
      <c r="FU189" s="73">
        <f t="shared" ref="FU189:FV189" si="5005">FU174+FU182+FU184</f>
        <v>0</v>
      </c>
      <c r="FV189" s="191">
        <f t="shared" si="5005"/>
        <v>0</v>
      </c>
      <c r="FW189" s="93">
        <f t="shared" si="5003"/>
        <v>0</v>
      </c>
      <c r="FX189" s="73">
        <f t="shared" si="5003"/>
        <v>0</v>
      </c>
      <c r="FY189" s="73">
        <f t="shared" si="5003"/>
        <v>0</v>
      </c>
      <c r="FZ189" s="191">
        <f t="shared" ref="FZ189" si="5006">FZ174+FZ182+FZ184</f>
        <v>0</v>
      </c>
      <c r="GA189" s="93">
        <f t="shared" si="5003"/>
        <v>0</v>
      </c>
      <c r="GB189" s="73">
        <f t="shared" si="5003"/>
        <v>3000</v>
      </c>
      <c r="GC189" s="73">
        <f t="shared" si="5003"/>
        <v>0</v>
      </c>
      <c r="GD189" s="191">
        <f t="shared" ref="GD189" si="5007">GD174+GD182+GD184</f>
        <v>0</v>
      </c>
      <c r="GE189" s="93">
        <f t="shared" si="5003"/>
        <v>0</v>
      </c>
      <c r="GF189" s="73">
        <f t="shared" si="5003"/>
        <v>0</v>
      </c>
      <c r="GG189" s="73">
        <f t="shared" si="5003"/>
        <v>0</v>
      </c>
      <c r="GH189" s="191">
        <f t="shared" ref="GH189" si="5008">GH174+GH182+GH184</f>
        <v>0</v>
      </c>
      <c r="GI189" s="93">
        <f>GI174+GI182+GI184</f>
        <v>0</v>
      </c>
      <c r="GJ189" s="73">
        <f t="shared" ref="GJ189:JP189" si="5009">GJ174+GJ182+GJ184</f>
        <v>0</v>
      </c>
      <c r="GK189" s="73">
        <f t="shared" si="5009"/>
        <v>0</v>
      </c>
      <c r="GL189" s="191">
        <f t="shared" ref="GL189" si="5010">GL174+GL182+GL184</f>
        <v>0</v>
      </c>
      <c r="GM189" s="93">
        <f t="shared" si="5009"/>
        <v>0</v>
      </c>
      <c r="GN189" s="73">
        <f t="shared" si="5009"/>
        <v>0</v>
      </c>
      <c r="GO189" s="73">
        <f t="shared" si="5009"/>
        <v>0</v>
      </c>
      <c r="GP189" s="73">
        <f t="shared" ref="GP189" si="5011">GP174+GP182+GP184</f>
        <v>0</v>
      </c>
      <c r="GQ189" s="93">
        <f t="shared" si="5009"/>
        <v>0</v>
      </c>
      <c r="GR189" s="73">
        <f t="shared" si="5009"/>
        <v>0</v>
      </c>
      <c r="GS189" s="73">
        <f t="shared" si="5009"/>
        <v>0</v>
      </c>
      <c r="GT189" s="73">
        <f t="shared" ref="GT189" si="5012">GT174+GT182+GT184</f>
        <v>0</v>
      </c>
      <c r="GU189" s="93">
        <f t="shared" si="5009"/>
        <v>0</v>
      </c>
      <c r="GV189" s="73">
        <f t="shared" si="5009"/>
        <v>0</v>
      </c>
      <c r="GW189" s="73">
        <f t="shared" si="5009"/>
        <v>0</v>
      </c>
      <c r="GX189" s="73">
        <f t="shared" ref="GX189" si="5013">GX174+GX182+GX184</f>
        <v>0</v>
      </c>
      <c r="GY189" s="93">
        <f t="shared" si="5009"/>
        <v>0</v>
      </c>
      <c r="GZ189" s="73">
        <f t="shared" si="5009"/>
        <v>0</v>
      </c>
      <c r="HA189" s="73">
        <f t="shared" si="5009"/>
        <v>0</v>
      </c>
      <c r="HB189" s="73">
        <f t="shared" ref="HB189" si="5014">HB174+HB182+HB184</f>
        <v>0</v>
      </c>
      <c r="HC189" s="93">
        <f t="shared" si="5009"/>
        <v>0</v>
      </c>
      <c r="HD189" s="73">
        <f t="shared" si="5009"/>
        <v>0</v>
      </c>
      <c r="HE189" s="73">
        <f t="shared" si="5009"/>
        <v>0</v>
      </c>
      <c r="HF189" s="73">
        <f t="shared" ref="HF189" si="5015">HF174+HF182+HF184</f>
        <v>0</v>
      </c>
      <c r="HG189" s="93">
        <f t="shared" si="5009"/>
        <v>0</v>
      </c>
      <c r="HH189" s="73">
        <f t="shared" si="5009"/>
        <v>0</v>
      </c>
      <c r="HI189" s="73">
        <f t="shared" si="5009"/>
        <v>0</v>
      </c>
      <c r="HJ189" s="73">
        <f t="shared" ref="HJ189" si="5016">HJ174+HJ182+HJ184</f>
        <v>0</v>
      </c>
      <c r="HK189" s="93">
        <f t="shared" si="5009"/>
        <v>0</v>
      </c>
      <c r="HL189" s="73">
        <f t="shared" si="5009"/>
        <v>0</v>
      </c>
      <c r="HM189" s="73">
        <f t="shared" si="5009"/>
        <v>0</v>
      </c>
      <c r="HN189" s="73">
        <f t="shared" ref="HN189" si="5017">HN174+HN182+HN184</f>
        <v>0</v>
      </c>
      <c r="HO189" s="93">
        <f t="shared" si="5009"/>
        <v>0</v>
      </c>
      <c r="HP189" s="73">
        <f t="shared" si="5009"/>
        <v>0</v>
      </c>
      <c r="HQ189" s="73">
        <f t="shared" si="5009"/>
        <v>0</v>
      </c>
      <c r="HR189" s="73">
        <f t="shared" ref="HR189" si="5018">HR174+HR182+HR184</f>
        <v>0</v>
      </c>
      <c r="HS189" s="93">
        <f t="shared" si="5009"/>
        <v>7000</v>
      </c>
      <c r="HT189" s="73">
        <f t="shared" si="5009"/>
        <v>0</v>
      </c>
      <c r="HU189" s="73">
        <f t="shared" si="5009"/>
        <v>0</v>
      </c>
      <c r="HV189" s="73">
        <f t="shared" ref="HV189" si="5019">HV174+HV182+HV184</f>
        <v>0</v>
      </c>
      <c r="HW189" s="93">
        <f t="shared" si="5009"/>
        <v>0</v>
      </c>
      <c r="HX189" s="73">
        <f t="shared" si="5009"/>
        <v>0</v>
      </c>
      <c r="HY189" s="73">
        <f t="shared" si="5009"/>
        <v>0</v>
      </c>
      <c r="HZ189" s="73">
        <f t="shared" ref="HZ189" si="5020">HZ174+HZ182+HZ184</f>
        <v>0</v>
      </c>
      <c r="IA189" s="93">
        <f t="shared" si="5009"/>
        <v>0</v>
      </c>
      <c r="IB189" s="73">
        <f t="shared" si="5009"/>
        <v>0</v>
      </c>
      <c r="IC189" s="73">
        <f t="shared" si="5009"/>
        <v>0</v>
      </c>
      <c r="ID189" s="73">
        <f t="shared" ref="ID189" si="5021">ID174+ID182+ID184</f>
        <v>0</v>
      </c>
      <c r="IE189" s="309">
        <f t="shared" si="5009"/>
        <v>0</v>
      </c>
      <c r="IF189" s="302">
        <f t="shared" si="5009"/>
        <v>0</v>
      </c>
      <c r="IG189" s="302">
        <f t="shared" si="5009"/>
        <v>0</v>
      </c>
      <c r="IH189" s="302">
        <f t="shared" ref="IH189" si="5022">IH174+IH182+IH184</f>
        <v>0</v>
      </c>
      <c r="II189" s="93">
        <f t="shared" si="5009"/>
        <v>0</v>
      </c>
      <c r="IJ189" s="73">
        <f t="shared" si="5009"/>
        <v>0</v>
      </c>
      <c r="IK189" s="73">
        <f t="shared" si="5009"/>
        <v>0</v>
      </c>
      <c r="IL189" s="73">
        <f t="shared" ref="IL189" si="5023">IL174+IL182+IL184</f>
        <v>0</v>
      </c>
      <c r="IM189" s="93">
        <f t="shared" si="5009"/>
        <v>0</v>
      </c>
      <c r="IN189" s="73">
        <f t="shared" si="5009"/>
        <v>0</v>
      </c>
      <c r="IO189" s="73">
        <f t="shared" si="5009"/>
        <v>0</v>
      </c>
      <c r="IP189" s="73">
        <f t="shared" ref="IP189" si="5024">IP174+IP182+IP184</f>
        <v>0</v>
      </c>
      <c r="IQ189" s="93">
        <f t="shared" si="5009"/>
        <v>0</v>
      </c>
      <c r="IR189" s="73">
        <f t="shared" si="5009"/>
        <v>0</v>
      </c>
      <c r="IS189" s="73">
        <f t="shared" si="5009"/>
        <v>0</v>
      </c>
      <c r="IT189" s="73">
        <f t="shared" ref="IT189" si="5025">IT174+IT182+IT184</f>
        <v>0</v>
      </c>
      <c r="IU189" s="309">
        <f t="shared" si="5009"/>
        <v>0</v>
      </c>
      <c r="IV189" s="302">
        <f t="shared" si="5009"/>
        <v>0</v>
      </c>
      <c r="IW189" s="302">
        <f t="shared" si="5009"/>
        <v>0</v>
      </c>
      <c r="IX189" s="302">
        <f t="shared" ref="IX189" si="5026">IX174+IX182+IX184</f>
        <v>0</v>
      </c>
      <c r="IY189" s="93">
        <f t="shared" si="5009"/>
        <v>10000</v>
      </c>
      <c r="IZ189" s="73">
        <f t="shared" si="5009"/>
        <v>15000</v>
      </c>
      <c r="JA189" s="73">
        <f t="shared" si="5009"/>
        <v>17421.439999999999</v>
      </c>
      <c r="JB189" s="73">
        <f t="shared" ref="JB189" si="5027">JB174+JB182+JB184</f>
        <v>17421.439999999999</v>
      </c>
      <c r="JC189" s="93">
        <f t="shared" si="5009"/>
        <v>76011</v>
      </c>
      <c r="JD189" s="73">
        <f t="shared" si="5009"/>
        <v>66600</v>
      </c>
      <c r="JE189" s="73">
        <f t="shared" si="5009"/>
        <v>7908</v>
      </c>
      <c r="JF189" s="73">
        <f t="shared" ref="JF189" si="5028">JF174+JF182+JF184</f>
        <v>7908</v>
      </c>
      <c r="JG189" s="93">
        <f t="shared" si="5009"/>
        <v>0</v>
      </c>
      <c r="JH189" s="73">
        <f t="shared" si="5009"/>
        <v>0</v>
      </c>
      <c r="JI189" s="73">
        <f t="shared" si="5009"/>
        <v>0</v>
      </c>
      <c r="JJ189" s="73">
        <f t="shared" ref="JJ189" si="5029">JJ174+JJ182+JJ184</f>
        <v>0</v>
      </c>
      <c r="JK189" s="93">
        <f t="shared" si="5009"/>
        <v>0</v>
      </c>
      <c r="JL189" s="73">
        <f t="shared" si="5009"/>
        <v>0</v>
      </c>
      <c r="JM189" s="73">
        <f t="shared" si="5009"/>
        <v>0</v>
      </c>
      <c r="JN189" s="73">
        <f t="shared" ref="JN189" si="5030">JN174+JN182+JN184</f>
        <v>0</v>
      </c>
      <c r="JO189" s="93">
        <f t="shared" si="5009"/>
        <v>0</v>
      </c>
      <c r="JP189" s="73">
        <f t="shared" si="5009"/>
        <v>0</v>
      </c>
      <c r="JQ189" s="73">
        <f t="shared" ref="JQ189:JY189" si="5031">JQ174+JQ182+JQ184</f>
        <v>0</v>
      </c>
      <c r="JR189" s="73">
        <f t="shared" ref="JR189" si="5032">JR174+JR182+JR184</f>
        <v>0</v>
      </c>
      <c r="JS189" s="93">
        <f t="shared" si="5031"/>
        <v>0</v>
      </c>
      <c r="JT189" s="73">
        <f t="shared" si="5031"/>
        <v>0</v>
      </c>
      <c r="JU189" s="73">
        <f t="shared" si="5031"/>
        <v>0</v>
      </c>
      <c r="JV189" s="73">
        <f t="shared" ref="JV189" si="5033">JV174+JV182+JV184</f>
        <v>0</v>
      </c>
      <c r="JW189" s="73">
        <f t="shared" si="5031"/>
        <v>0</v>
      </c>
      <c r="JX189" s="73">
        <f t="shared" si="5031"/>
        <v>0</v>
      </c>
      <c r="JY189" s="73">
        <f t="shared" si="5031"/>
        <v>0</v>
      </c>
      <c r="JZ189" s="73">
        <f t="shared" ref="JZ189" si="5034">JZ174+JZ182+JZ184</f>
        <v>0</v>
      </c>
      <c r="KA189" s="93">
        <f t="shared" ref="KA189:KW189" si="5035">KA174+KA182+KA184</f>
        <v>0</v>
      </c>
      <c r="KB189" s="73">
        <f t="shared" si="5035"/>
        <v>0</v>
      </c>
      <c r="KC189" s="73">
        <f t="shared" si="5035"/>
        <v>0</v>
      </c>
      <c r="KD189" s="191">
        <f t="shared" ref="KD189" si="5036">KD174+KD182+KD184</f>
        <v>0</v>
      </c>
      <c r="KE189" s="93">
        <f t="shared" si="5035"/>
        <v>5400</v>
      </c>
      <c r="KF189" s="73">
        <f t="shared" si="5035"/>
        <v>0</v>
      </c>
      <c r="KG189" s="73">
        <f t="shared" si="5035"/>
        <v>0</v>
      </c>
      <c r="KH189" s="191">
        <f t="shared" ref="KH189" si="5037">KH174+KH182+KH184</f>
        <v>0</v>
      </c>
      <c r="KI189" s="93">
        <f t="shared" si="5035"/>
        <v>0</v>
      </c>
      <c r="KJ189" s="73">
        <f t="shared" si="5035"/>
        <v>0</v>
      </c>
      <c r="KK189" s="73">
        <f t="shared" si="5035"/>
        <v>0</v>
      </c>
      <c r="KL189" s="191">
        <f t="shared" ref="KL189" si="5038">KL174+KL182+KL184</f>
        <v>0</v>
      </c>
      <c r="KM189" s="93">
        <f t="shared" si="5035"/>
        <v>0</v>
      </c>
      <c r="KN189" s="73">
        <f t="shared" si="5035"/>
        <v>0</v>
      </c>
      <c r="KO189" s="73">
        <f t="shared" si="5035"/>
        <v>0</v>
      </c>
      <c r="KP189" s="191">
        <f t="shared" ref="KP189" si="5039">KP174+KP182+KP184</f>
        <v>0</v>
      </c>
      <c r="KQ189" s="93">
        <f t="shared" si="5035"/>
        <v>0</v>
      </c>
      <c r="KR189" s="73">
        <f t="shared" si="5035"/>
        <v>0</v>
      </c>
      <c r="KS189" s="73">
        <f t="shared" si="5035"/>
        <v>0</v>
      </c>
      <c r="KT189" s="191">
        <f t="shared" ref="KT189" si="5040">KT174+KT182+KT184</f>
        <v>0</v>
      </c>
      <c r="KU189" s="93">
        <f t="shared" si="5035"/>
        <v>0</v>
      </c>
      <c r="KV189" s="73">
        <f t="shared" si="5035"/>
        <v>0</v>
      </c>
      <c r="KW189" s="73">
        <f t="shared" si="5035"/>
        <v>0</v>
      </c>
      <c r="KX189" s="191">
        <f t="shared" ref="KX189" si="5041">KX174+KX182+KX184</f>
        <v>0</v>
      </c>
      <c r="KY189" s="93">
        <f t="shared" ref="KY189:LE189" si="5042">KY174+KY182+KY184</f>
        <v>0</v>
      </c>
      <c r="KZ189" s="73">
        <f t="shared" si="5042"/>
        <v>0</v>
      </c>
      <c r="LA189" s="73">
        <f t="shared" si="5042"/>
        <v>0</v>
      </c>
      <c r="LB189" s="191">
        <f t="shared" ref="LB189" si="5043">LB174+LB182+LB184</f>
        <v>0</v>
      </c>
      <c r="LC189" s="93">
        <f t="shared" si="5042"/>
        <v>0</v>
      </c>
      <c r="LD189" s="73">
        <f t="shared" si="5042"/>
        <v>0</v>
      </c>
      <c r="LE189" s="73">
        <f t="shared" si="5042"/>
        <v>0</v>
      </c>
      <c r="LF189" s="191">
        <f t="shared" ref="LF189" si="5044">LF174+LF182+LF184</f>
        <v>0</v>
      </c>
      <c r="LG189" s="93">
        <f t="shared" ref="LG189:NI189" si="5045">LG174+LG182+LG184</f>
        <v>0</v>
      </c>
      <c r="LH189" s="73">
        <f t="shared" si="5045"/>
        <v>0</v>
      </c>
      <c r="LI189" s="73">
        <f t="shared" si="5045"/>
        <v>0</v>
      </c>
      <c r="LJ189" s="191">
        <f t="shared" ref="LJ189" si="5046">LJ174+LJ182+LJ184</f>
        <v>0</v>
      </c>
      <c r="LK189" s="93">
        <f t="shared" si="5045"/>
        <v>0</v>
      </c>
      <c r="LL189" s="73">
        <f t="shared" si="5045"/>
        <v>0</v>
      </c>
      <c r="LM189" s="73">
        <f t="shared" si="5045"/>
        <v>0</v>
      </c>
      <c r="LN189" s="191">
        <f t="shared" ref="LN189" si="5047">LN174+LN182+LN184</f>
        <v>0</v>
      </c>
      <c r="LO189" s="93">
        <f t="shared" si="5045"/>
        <v>0</v>
      </c>
      <c r="LP189" s="73">
        <f t="shared" si="5045"/>
        <v>0</v>
      </c>
      <c r="LQ189" s="73">
        <f t="shared" si="5045"/>
        <v>0</v>
      </c>
      <c r="LR189" s="191">
        <f t="shared" ref="LR189" si="5048">LR174+LR182+LR184</f>
        <v>0</v>
      </c>
      <c r="LS189" s="93">
        <f t="shared" si="5045"/>
        <v>0</v>
      </c>
      <c r="LT189" s="73">
        <f t="shared" si="5045"/>
        <v>0</v>
      </c>
      <c r="LU189" s="73">
        <f t="shared" si="5045"/>
        <v>0</v>
      </c>
      <c r="LV189" s="191">
        <f t="shared" ref="LV189" si="5049">LV174+LV182+LV184</f>
        <v>0</v>
      </c>
      <c r="LW189" s="93">
        <f t="shared" si="5045"/>
        <v>0</v>
      </c>
      <c r="LX189" s="73">
        <f t="shared" si="5045"/>
        <v>0</v>
      </c>
      <c r="LY189" s="73">
        <f t="shared" si="5045"/>
        <v>7212</v>
      </c>
      <c r="LZ189" s="191">
        <f t="shared" ref="LZ189" si="5050">LZ174+LZ182+LZ184</f>
        <v>0</v>
      </c>
      <c r="MA189" s="93">
        <f t="shared" si="5045"/>
        <v>0</v>
      </c>
      <c r="MB189" s="73">
        <f t="shared" si="5045"/>
        <v>0</v>
      </c>
      <c r="MC189" s="73">
        <f t="shared" si="5045"/>
        <v>0</v>
      </c>
      <c r="MD189" s="191">
        <f t="shared" ref="MD189" si="5051">MD174+MD182+MD184</f>
        <v>0</v>
      </c>
      <c r="ME189" s="93">
        <f t="shared" si="5045"/>
        <v>0</v>
      </c>
      <c r="MF189" s="73">
        <f t="shared" si="5045"/>
        <v>0</v>
      </c>
      <c r="MG189" s="73">
        <f t="shared" si="5045"/>
        <v>0</v>
      </c>
      <c r="MH189" s="191">
        <f t="shared" ref="MH189" si="5052">MH174+MH182+MH184</f>
        <v>0</v>
      </c>
      <c r="MI189" s="93">
        <f t="shared" si="5045"/>
        <v>0</v>
      </c>
      <c r="MJ189" s="73">
        <f t="shared" si="5045"/>
        <v>0</v>
      </c>
      <c r="MK189" s="73">
        <f t="shared" si="5045"/>
        <v>0</v>
      </c>
      <c r="ML189" s="191">
        <f t="shared" ref="ML189" si="5053">ML174+ML182+ML184</f>
        <v>0</v>
      </c>
      <c r="MM189" s="93">
        <f t="shared" si="5045"/>
        <v>0</v>
      </c>
      <c r="MN189" s="73">
        <f t="shared" si="5045"/>
        <v>0</v>
      </c>
      <c r="MO189" s="73">
        <f t="shared" si="5045"/>
        <v>0</v>
      </c>
      <c r="MP189" s="191">
        <f t="shared" ref="MP189" si="5054">MP174+MP182+MP184</f>
        <v>0</v>
      </c>
      <c r="MQ189" s="93">
        <f t="shared" si="5045"/>
        <v>0</v>
      </c>
      <c r="MR189" s="73">
        <f t="shared" si="5045"/>
        <v>0</v>
      </c>
      <c r="MS189" s="73">
        <f t="shared" si="5045"/>
        <v>0</v>
      </c>
      <c r="MT189" s="191">
        <f t="shared" ref="MT189" si="5055">MT174+MT182+MT184</f>
        <v>0</v>
      </c>
      <c r="MU189" s="93">
        <f t="shared" si="5045"/>
        <v>0</v>
      </c>
      <c r="MV189" s="73">
        <f t="shared" si="5045"/>
        <v>0</v>
      </c>
      <c r="MW189" s="73">
        <f t="shared" si="5045"/>
        <v>0</v>
      </c>
      <c r="MX189" s="191">
        <f t="shared" ref="MX189" si="5056">MX174+MX182+MX184</f>
        <v>0</v>
      </c>
      <c r="MY189" s="93">
        <f t="shared" si="5045"/>
        <v>36002</v>
      </c>
      <c r="MZ189" s="73">
        <f t="shared" si="5045"/>
        <v>38153</v>
      </c>
      <c r="NA189" s="73">
        <f t="shared" si="5045"/>
        <v>0</v>
      </c>
      <c r="NB189" s="191">
        <f t="shared" ref="NB189" si="5057">NB174+NB182+NB184</f>
        <v>0</v>
      </c>
      <c r="NC189" s="93">
        <f t="shared" si="5045"/>
        <v>174975</v>
      </c>
      <c r="ND189" s="73">
        <f t="shared" si="5045"/>
        <v>34975</v>
      </c>
      <c r="NE189" s="73">
        <f t="shared" si="5045"/>
        <v>2524.4</v>
      </c>
      <c r="NF189" s="191">
        <f t="shared" ref="NF189" si="5058">NF174+NF182+NF184</f>
        <v>2524.4</v>
      </c>
      <c r="NG189" s="93">
        <f t="shared" si="5045"/>
        <v>0</v>
      </c>
      <c r="NH189" s="73">
        <f t="shared" si="5045"/>
        <v>0</v>
      </c>
      <c r="NI189" s="73">
        <f t="shared" si="5045"/>
        <v>0</v>
      </c>
      <c r="NJ189" s="191">
        <f t="shared" ref="NJ189" si="5059">NJ174+NJ182+NJ184</f>
        <v>0</v>
      </c>
      <c r="NK189" s="93">
        <f t="shared" ref="NK189:PP189" si="5060">NK174+NK182+NK184</f>
        <v>0</v>
      </c>
      <c r="NL189" s="73">
        <f t="shared" si="5060"/>
        <v>0</v>
      </c>
      <c r="NM189" s="73">
        <f t="shared" si="5060"/>
        <v>0</v>
      </c>
      <c r="NN189" s="191">
        <f t="shared" ref="NN189" si="5061">NN174+NN182+NN184</f>
        <v>0</v>
      </c>
      <c r="NO189" s="93">
        <f t="shared" ref="NO189:NU189" si="5062">NO174+NO182+NO184</f>
        <v>0</v>
      </c>
      <c r="NP189" s="73">
        <f t="shared" si="5062"/>
        <v>10000</v>
      </c>
      <c r="NQ189" s="73">
        <f t="shared" si="5062"/>
        <v>9996</v>
      </c>
      <c r="NR189" s="191">
        <f t="shared" ref="NR189" si="5063">NR174+NR182+NR184</f>
        <v>9996</v>
      </c>
      <c r="NS189" s="93">
        <f t="shared" si="5062"/>
        <v>0</v>
      </c>
      <c r="NT189" s="73">
        <f t="shared" si="5062"/>
        <v>20288</v>
      </c>
      <c r="NU189" s="73">
        <f t="shared" si="5062"/>
        <v>18564</v>
      </c>
      <c r="NV189" s="191">
        <f t="shared" ref="NV189" si="5064">NV174+NV182+NV184</f>
        <v>18564</v>
      </c>
      <c r="NW189" s="93">
        <f t="shared" si="5060"/>
        <v>0</v>
      </c>
      <c r="NX189" s="73">
        <f t="shared" si="5060"/>
        <v>0</v>
      </c>
      <c r="NY189" s="73">
        <f t="shared" si="5060"/>
        <v>0</v>
      </c>
      <c r="NZ189" s="191">
        <f t="shared" ref="NZ189" si="5065">NZ174+NZ182+NZ184</f>
        <v>0</v>
      </c>
      <c r="OA189" s="93">
        <f t="shared" ref="OA189:PM189" si="5066">OA174+OA182+OA184</f>
        <v>0</v>
      </c>
      <c r="OB189" s="73">
        <f t="shared" si="5066"/>
        <v>0</v>
      </c>
      <c r="OC189" s="73">
        <f t="shared" si="5066"/>
        <v>0</v>
      </c>
      <c r="OD189" s="73">
        <f t="shared" ref="OD189" si="5067">OD174+OD182+OD184</f>
        <v>0</v>
      </c>
      <c r="OE189" s="93">
        <f t="shared" si="5066"/>
        <v>0</v>
      </c>
      <c r="OF189" s="73">
        <f t="shared" si="5066"/>
        <v>0</v>
      </c>
      <c r="OG189" s="73">
        <f t="shared" si="5066"/>
        <v>0</v>
      </c>
      <c r="OH189" s="73">
        <f t="shared" ref="OH189" si="5068">OH174+OH182+OH184</f>
        <v>0</v>
      </c>
      <c r="OI189" s="93">
        <f t="shared" si="5066"/>
        <v>0</v>
      </c>
      <c r="OJ189" s="73">
        <f t="shared" si="5066"/>
        <v>0</v>
      </c>
      <c r="OK189" s="73">
        <f t="shared" si="5066"/>
        <v>0</v>
      </c>
      <c r="OL189" s="73">
        <f t="shared" ref="OL189" si="5069">OL174+OL182+OL184</f>
        <v>0</v>
      </c>
      <c r="OM189" s="93">
        <f t="shared" si="5066"/>
        <v>0</v>
      </c>
      <c r="ON189" s="73">
        <f t="shared" si="5066"/>
        <v>0</v>
      </c>
      <c r="OO189" s="73">
        <f t="shared" si="5066"/>
        <v>0</v>
      </c>
      <c r="OP189" s="73">
        <f t="shared" ref="OP189" si="5070">OP174+OP182+OP184</f>
        <v>0</v>
      </c>
      <c r="OQ189" s="202">
        <f t="shared" si="5066"/>
        <v>0</v>
      </c>
      <c r="OR189" s="73">
        <f t="shared" si="5066"/>
        <v>0</v>
      </c>
      <c r="OS189" s="73">
        <f t="shared" si="5066"/>
        <v>0</v>
      </c>
      <c r="OT189" s="73">
        <f t="shared" ref="OT189" si="5071">OT174+OT182+OT184</f>
        <v>0</v>
      </c>
      <c r="OU189" s="93">
        <f t="shared" si="5066"/>
        <v>0</v>
      </c>
      <c r="OV189" s="73">
        <f t="shared" si="5066"/>
        <v>0</v>
      </c>
      <c r="OW189" s="73">
        <f t="shared" si="5066"/>
        <v>0</v>
      </c>
      <c r="OX189" s="73">
        <f t="shared" ref="OX189" si="5072">OX174+OX182+OX184</f>
        <v>0</v>
      </c>
      <c r="OY189" s="202">
        <f t="shared" si="5066"/>
        <v>0</v>
      </c>
      <c r="OZ189" s="73">
        <f t="shared" si="5066"/>
        <v>0</v>
      </c>
      <c r="PA189" s="73">
        <f t="shared" si="5066"/>
        <v>0</v>
      </c>
      <c r="PB189" s="73">
        <f t="shared" ref="PB189" si="5073">PB174+PB182+PB184</f>
        <v>0</v>
      </c>
      <c r="PC189" s="93">
        <f t="shared" si="5066"/>
        <v>0</v>
      </c>
      <c r="PD189" s="73">
        <f t="shared" si="5066"/>
        <v>0</v>
      </c>
      <c r="PE189" s="73">
        <f t="shared" si="5066"/>
        <v>0</v>
      </c>
      <c r="PF189" s="73">
        <f t="shared" ref="PF189" si="5074">PF174+PF182+PF184</f>
        <v>0</v>
      </c>
      <c r="PG189" s="202">
        <f t="shared" si="5066"/>
        <v>0</v>
      </c>
      <c r="PH189" s="73">
        <f t="shared" si="5066"/>
        <v>0</v>
      </c>
      <c r="PI189" s="73">
        <f t="shared" si="5066"/>
        <v>0</v>
      </c>
      <c r="PJ189" s="73">
        <f t="shared" ref="PJ189" si="5075">PJ174+PJ182+PJ184</f>
        <v>0</v>
      </c>
      <c r="PK189" s="93">
        <f t="shared" si="5066"/>
        <v>0</v>
      </c>
      <c r="PL189" s="73">
        <f t="shared" si="5066"/>
        <v>0</v>
      </c>
      <c r="PM189" s="73">
        <f t="shared" si="5066"/>
        <v>0</v>
      </c>
      <c r="PN189" s="73">
        <f t="shared" ref="PN189" si="5076">PN174+PN182+PN184</f>
        <v>0</v>
      </c>
      <c r="PO189" s="202">
        <f t="shared" si="5060"/>
        <v>0</v>
      </c>
      <c r="PP189" s="73">
        <f t="shared" si="5060"/>
        <v>0</v>
      </c>
      <c r="PQ189" s="73">
        <f t="shared" ref="PQ189:PY189" si="5077">PQ174+PQ182+PQ184</f>
        <v>0</v>
      </c>
      <c r="PR189" s="73">
        <f t="shared" ref="PR189" si="5078">PR174+PR182+PR184</f>
        <v>0</v>
      </c>
      <c r="PS189" s="93">
        <f>PS174+PS182+PS184</f>
        <v>0</v>
      </c>
      <c r="PT189" s="73">
        <f>PT174+PT182+PT184</f>
        <v>0</v>
      </c>
      <c r="PU189" s="73">
        <f>PU174+PU182+PU184</f>
        <v>0</v>
      </c>
      <c r="PV189" s="73">
        <f>PV174+PV182+PV184</f>
        <v>0</v>
      </c>
      <c r="PW189" s="202">
        <f t="shared" si="5077"/>
        <v>0</v>
      </c>
      <c r="PX189" s="73">
        <f t="shared" si="5077"/>
        <v>0</v>
      </c>
      <c r="PY189" s="73">
        <f t="shared" si="5077"/>
        <v>0</v>
      </c>
      <c r="PZ189" s="73">
        <f t="shared" ref="PZ189" si="5079">PZ174+PZ182+PZ184</f>
        <v>0</v>
      </c>
      <c r="QA189" s="93">
        <f t="shared" ref="QA189:RP189" si="5080">QA174+QA182+QA184</f>
        <v>0</v>
      </c>
      <c r="QB189" s="73">
        <f t="shared" si="5080"/>
        <v>0</v>
      </c>
      <c r="QC189" s="73">
        <f t="shared" si="5080"/>
        <v>0</v>
      </c>
      <c r="QD189" s="73">
        <f t="shared" ref="QD189" si="5081">QD174+QD182+QD184</f>
        <v>0</v>
      </c>
      <c r="QE189" s="202">
        <f t="shared" si="5080"/>
        <v>0</v>
      </c>
      <c r="QF189" s="73">
        <f t="shared" si="5080"/>
        <v>0</v>
      </c>
      <c r="QG189" s="73">
        <f t="shared" si="5080"/>
        <v>0</v>
      </c>
      <c r="QH189" s="73">
        <f t="shared" ref="QH189" si="5082">QH174+QH182+QH184</f>
        <v>0</v>
      </c>
      <c r="QI189" s="93">
        <f t="shared" si="5080"/>
        <v>0</v>
      </c>
      <c r="QJ189" s="73">
        <f t="shared" si="5080"/>
        <v>0</v>
      </c>
      <c r="QK189" s="73">
        <f t="shared" si="5080"/>
        <v>0</v>
      </c>
      <c r="QL189" s="73">
        <f t="shared" ref="QL189" si="5083">QL174+QL182+QL184</f>
        <v>0</v>
      </c>
      <c r="QM189" s="202">
        <f t="shared" si="5080"/>
        <v>0</v>
      </c>
      <c r="QN189" s="73">
        <f t="shared" si="5080"/>
        <v>0</v>
      </c>
      <c r="QO189" s="73">
        <f t="shared" si="5080"/>
        <v>0</v>
      </c>
      <c r="QP189" s="73">
        <f t="shared" ref="QP189" si="5084">QP174+QP182+QP184</f>
        <v>0</v>
      </c>
      <c r="QQ189" s="202">
        <f t="shared" si="5080"/>
        <v>0</v>
      </c>
      <c r="QR189" s="73">
        <f t="shared" si="5080"/>
        <v>0</v>
      </c>
      <c r="QS189" s="73">
        <f t="shared" si="5080"/>
        <v>0</v>
      </c>
      <c r="QT189" s="73">
        <f t="shared" ref="QT189" si="5085">QT174+QT182+QT184</f>
        <v>0</v>
      </c>
      <c r="QU189" s="202">
        <f t="shared" si="5080"/>
        <v>0</v>
      </c>
      <c r="QV189" s="73">
        <f t="shared" si="5080"/>
        <v>0</v>
      </c>
      <c r="QW189" s="73">
        <f t="shared" si="5080"/>
        <v>0</v>
      </c>
      <c r="QX189" s="73">
        <f t="shared" ref="QX189" si="5086">QX174+QX182+QX184</f>
        <v>0</v>
      </c>
      <c r="QY189" s="202">
        <f t="shared" si="5080"/>
        <v>0</v>
      </c>
      <c r="QZ189" s="73">
        <f t="shared" si="5080"/>
        <v>0</v>
      </c>
      <c r="RA189" s="73">
        <f t="shared" si="5080"/>
        <v>19.38</v>
      </c>
      <c r="RB189" s="73">
        <f t="shared" ref="RB189" si="5087">RB174+RB182+RB184</f>
        <v>19.38</v>
      </c>
      <c r="RC189" s="93">
        <f t="shared" si="5080"/>
        <v>0</v>
      </c>
      <c r="RD189" s="73">
        <f t="shared" si="5080"/>
        <v>44700</v>
      </c>
      <c r="RE189" s="73">
        <f t="shared" si="5080"/>
        <v>26752</v>
      </c>
      <c r="RF189" s="73">
        <f t="shared" ref="RF189" si="5088">RF174+RF182+RF184</f>
        <v>26752</v>
      </c>
      <c r="RG189" s="202">
        <f t="shared" si="5080"/>
        <v>0</v>
      </c>
      <c r="RH189" s="73">
        <f t="shared" si="5080"/>
        <v>0</v>
      </c>
      <c r="RI189" s="73">
        <f t="shared" si="5080"/>
        <v>0</v>
      </c>
      <c r="RJ189" s="73">
        <f t="shared" ref="RJ189" si="5089">RJ174+RJ182+RJ184</f>
        <v>0</v>
      </c>
      <c r="RK189" s="93">
        <f t="shared" si="5080"/>
        <v>0</v>
      </c>
      <c r="RL189" s="73">
        <f t="shared" si="5080"/>
        <v>0</v>
      </c>
      <c r="RM189" s="73">
        <f t="shared" si="5080"/>
        <v>0</v>
      </c>
      <c r="RN189" s="73">
        <f t="shared" ref="RN189" si="5090">RN174+RN182+RN184</f>
        <v>0</v>
      </c>
      <c r="RO189" s="361">
        <f t="shared" si="5080"/>
        <v>0</v>
      </c>
      <c r="RP189" s="302">
        <f t="shared" si="5080"/>
        <v>0</v>
      </c>
      <c r="RQ189" s="302">
        <f t="shared" ref="RQ189:TI189" si="5091">RQ174+RQ182+RQ184</f>
        <v>0</v>
      </c>
      <c r="RR189" s="302">
        <f t="shared" ref="RR189" si="5092">RR174+RR182+RR184</f>
        <v>0</v>
      </c>
      <c r="RS189" s="361">
        <f t="shared" si="5091"/>
        <v>0</v>
      </c>
      <c r="RT189" s="302">
        <f t="shared" si="5091"/>
        <v>0</v>
      </c>
      <c r="RU189" s="302">
        <f t="shared" si="5091"/>
        <v>0</v>
      </c>
      <c r="RV189" s="302">
        <f t="shared" ref="RV189" si="5093">RV174+RV182+RV184</f>
        <v>0</v>
      </c>
      <c r="RW189" s="73">
        <f t="shared" si="5091"/>
        <v>0</v>
      </c>
      <c r="RX189" s="73">
        <f t="shared" si="5091"/>
        <v>0</v>
      </c>
      <c r="RY189" s="73">
        <f t="shared" si="5091"/>
        <v>0</v>
      </c>
      <c r="RZ189" s="73">
        <f t="shared" ref="RZ189" si="5094">RZ174+RZ182+RZ184</f>
        <v>0</v>
      </c>
      <c r="SA189" s="93">
        <f t="shared" si="5091"/>
        <v>0</v>
      </c>
      <c r="SB189" s="73">
        <f t="shared" si="5091"/>
        <v>0</v>
      </c>
      <c r="SC189" s="73">
        <f t="shared" si="5091"/>
        <v>0</v>
      </c>
      <c r="SD189" s="73">
        <f t="shared" ref="SD189" si="5095">SD174+SD182+SD184</f>
        <v>0</v>
      </c>
      <c r="SE189" s="202">
        <f t="shared" si="5091"/>
        <v>0</v>
      </c>
      <c r="SF189" s="73">
        <f t="shared" si="5091"/>
        <v>0</v>
      </c>
      <c r="SG189" s="73">
        <f t="shared" si="5091"/>
        <v>0</v>
      </c>
      <c r="SH189" s="73">
        <f t="shared" ref="SH189" si="5096">SH174+SH182+SH184</f>
        <v>0</v>
      </c>
      <c r="SI189" s="202">
        <f t="shared" si="5091"/>
        <v>0</v>
      </c>
      <c r="SJ189" s="73">
        <f t="shared" si="5091"/>
        <v>0</v>
      </c>
      <c r="SK189" s="73">
        <f t="shared" si="5091"/>
        <v>0</v>
      </c>
      <c r="SL189" s="73">
        <f t="shared" ref="SL189" si="5097">SL174+SL182+SL184</f>
        <v>0</v>
      </c>
      <c r="SM189" s="202">
        <f t="shared" si="5091"/>
        <v>0</v>
      </c>
      <c r="SN189" s="73">
        <f t="shared" si="5091"/>
        <v>0</v>
      </c>
      <c r="SO189" s="73">
        <f t="shared" si="5091"/>
        <v>0</v>
      </c>
      <c r="SP189" s="73">
        <f t="shared" ref="SP189" si="5098">SP174+SP182+SP184</f>
        <v>0</v>
      </c>
      <c r="SQ189" s="202">
        <f t="shared" si="5091"/>
        <v>0</v>
      </c>
      <c r="SR189" s="73">
        <f t="shared" si="5091"/>
        <v>0</v>
      </c>
      <c r="SS189" s="73">
        <f t="shared" si="5091"/>
        <v>0</v>
      </c>
      <c r="ST189" s="73">
        <f t="shared" ref="ST189" si="5099">ST174+ST182+ST184</f>
        <v>0</v>
      </c>
      <c r="SU189" s="202">
        <f t="shared" si="5091"/>
        <v>0</v>
      </c>
      <c r="SV189" s="73">
        <f t="shared" si="5091"/>
        <v>0</v>
      </c>
      <c r="SW189" s="73">
        <f t="shared" si="5091"/>
        <v>0</v>
      </c>
      <c r="SX189" s="73">
        <f t="shared" ref="SX189" si="5100">SX174+SX182+SX184</f>
        <v>0</v>
      </c>
      <c r="SY189" s="202">
        <f t="shared" si="5091"/>
        <v>0</v>
      </c>
      <c r="SZ189" s="73">
        <f t="shared" si="5091"/>
        <v>0</v>
      </c>
      <c r="TA189" s="73">
        <f t="shared" si="5091"/>
        <v>0</v>
      </c>
      <c r="TB189" s="202">
        <f t="shared" ref="TB189" si="5101">TB174+TB182+TB184</f>
        <v>0</v>
      </c>
      <c r="TC189" s="202">
        <f t="shared" si="5091"/>
        <v>0</v>
      </c>
      <c r="TD189" s="73">
        <f t="shared" si="5091"/>
        <v>0</v>
      </c>
      <c r="TE189" s="73">
        <f t="shared" si="5091"/>
        <v>0</v>
      </c>
      <c r="TF189" s="73">
        <f t="shared" ref="TF189" si="5102">TF174+TF182+TF184</f>
        <v>0</v>
      </c>
      <c r="TG189" s="202">
        <f t="shared" si="5091"/>
        <v>0</v>
      </c>
      <c r="TH189" s="73">
        <f t="shared" si="5091"/>
        <v>0</v>
      </c>
      <c r="TI189" s="73">
        <f t="shared" si="5091"/>
        <v>1.84</v>
      </c>
      <c r="TJ189" s="94">
        <f t="shared" ref="TJ189:TM189" si="5103">TJ174+TJ182+TJ184</f>
        <v>1.84</v>
      </c>
      <c r="TK189" s="202">
        <f t="shared" si="5103"/>
        <v>0</v>
      </c>
      <c r="TL189" s="73">
        <f t="shared" si="5103"/>
        <v>0</v>
      </c>
      <c r="TM189" s="73">
        <f t="shared" si="5103"/>
        <v>0</v>
      </c>
      <c r="TN189" s="94">
        <f t="shared" ref="TN189:TR189" si="5104">TN174+TN182+TN184</f>
        <v>0</v>
      </c>
      <c r="TO189" s="202">
        <f t="shared" si="5104"/>
        <v>0</v>
      </c>
      <c r="TP189" s="73">
        <f t="shared" si="5104"/>
        <v>0</v>
      </c>
      <c r="TQ189" s="73">
        <f t="shared" si="5104"/>
        <v>0</v>
      </c>
      <c r="TR189" s="94">
        <f t="shared" si="5104"/>
        <v>0</v>
      </c>
      <c r="TS189" s="278"/>
      <c r="TT189" s="278"/>
      <c r="TU189" s="278"/>
      <c r="TV189" s="278"/>
      <c r="TW189" s="278"/>
      <c r="TX189" s="278"/>
      <c r="TY189" s="278"/>
    </row>
    <row r="190" spans="1:545" x14ac:dyDescent="0.2">
      <c r="A190" s="101"/>
      <c r="B190" s="102"/>
      <c r="C190" s="88"/>
      <c r="D190" s="63"/>
      <c r="E190" s="187"/>
      <c r="F190" s="187"/>
      <c r="G190" s="88"/>
      <c r="H190" s="63"/>
      <c r="I190" s="63"/>
      <c r="J190" s="63"/>
      <c r="K190" s="88"/>
      <c r="L190" s="63"/>
      <c r="M190" s="63"/>
      <c r="N190" s="63"/>
      <c r="O190" s="88"/>
      <c r="P190" s="63"/>
      <c r="Q190" s="63"/>
      <c r="R190" s="63"/>
      <c r="S190" s="88"/>
      <c r="T190" s="63"/>
      <c r="U190" s="63"/>
      <c r="V190" s="63"/>
      <c r="W190" s="88"/>
      <c r="X190" s="63"/>
      <c r="Y190" s="63"/>
      <c r="Z190" s="63"/>
      <c r="AA190" s="88"/>
      <c r="AB190" s="63"/>
      <c r="AC190" s="63"/>
      <c r="AD190" s="63"/>
      <c r="AE190" s="88"/>
      <c r="AF190" s="63"/>
      <c r="AG190" s="63"/>
      <c r="AH190" s="63"/>
      <c r="AI190" s="88"/>
      <c r="AJ190" s="63"/>
      <c r="AK190" s="63"/>
      <c r="AL190" s="63"/>
      <c r="AM190" s="88"/>
      <c r="AN190" s="63"/>
      <c r="AO190" s="63"/>
      <c r="AP190" s="63"/>
      <c r="AQ190" s="88"/>
      <c r="AR190" s="63"/>
      <c r="AS190" s="63"/>
      <c r="AT190" s="63"/>
      <c r="AU190" s="88"/>
      <c r="AV190" s="63"/>
      <c r="AW190" s="63"/>
      <c r="AX190" s="63"/>
      <c r="AY190" s="88"/>
      <c r="AZ190" s="63"/>
      <c r="BA190" s="63"/>
      <c r="BB190" s="63"/>
      <c r="BC190" s="88"/>
      <c r="BD190" s="63"/>
      <c r="BE190" s="63"/>
      <c r="BF190" s="63"/>
      <c r="BG190" s="88"/>
      <c r="BH190" s="63"/>
      <c r="BI190" s="63"/>
      <c r="BJ190" s="63"/>
      <c r="BK190" s="88"/>
      <c r="BL190" s="63"/>
      <c r="BM190" s="63"/>
      <c r="BN190" s="63"/>
      <c r="BO190" s="88"/>
      <c r="BP190" s="63"/>
      <c r="BQ190" s="63"/>
      <c r="BR190" s="63"/>
      <c r="BS190" s="88"/>
      <c r="BT190" s="63"/>
      <c r="BU190" s="63"/>
      <c r="BV190" s="63"/>
      <c r="BW190" s="88"/>
      <c r="BX190" s="63"/>
      <c r="BY190" s="63"/>
      <c r="BZ190" s="63"/>
      <c r="CA190" s="88"/>
      <c r="CB190" s="63"/>
      <c r="CC190" s="63"/>
      <c r="CD190" s="63"/>
      <c r="CE190" s="88"/>
      <c r="CF190" s="63"/>
      <c r="CG190" s="63"/>
      <c r="CH190" s="63"/>
      <c r="CI190" s="88"/>
      <c r="CJ190" s="63"/>
      <c r="CK190" s="63"/>
      <c r="CL190" s="63"/>
      <c r="CM190" s="88"/>
      <c r="CN190" s="63"/>
      <c r="CO190" s="63"/>
      <c r="CP190" s="63"/>
      <c r="CQ190" s="88"/>
      <c r="CR190" s="63"/>
      <c r="CS190" s="63"/>
      <c r="CT190" s="63"/>
      <c r="CU190" s="88"/>
      <c r="CV190" s="63"/>
      <c r="CW190" s="63"/>
      <c r="CX190" s="63"/>
      <c r="CY190" s="88"/>
      <c r="CZ190" s="63"/>
      <c r="DA190" s="63"/>
      <c r="DB190" s="63"/>
      <c r="DC190" s="88"/>
      <c r="DD190" s="63"/>
      <c r="DE190" s="63"/>
      <c r="DF190" s="63"/>
      <c r="DG190" s="88"/>
      <c r="DH190" s="63"/>
      <c r="DI190" s="63"/>
      <c r="DJ190" s="63"/>
      <c r="DK190" s="88"/>
      <c r="DL190" s="63"/>
      <c r="DM190" s="63"/>
      <c r="DN190" s="63"/>
      <c r="DO190" s="88"/>
      <c r="DP190" s="63"/>
      <c r="DQ190" s="63"/>
      <c r="DR190" s="63"/>
      <c r="DS190" s="88"/>
      <c r="DT190" s="63"/>
      <c r="DU190" s="63"/>
      <c r="DV190" s="63"/>
      <c r="DW190" s="88"/>
      <c r="DX190" s="63"/>
      <c r="DY190" s="63"/>
      <c r="DZ190" s="63"/>
      <c r="EA190" s="88"/>
      <c r="EB190" s="63"/>
      <c r="EC190" s="63"/>
      <c r="ED190" s="63"/>
      <c r="EE190" s="88"/>
      <c r="EF190" s="63"/>
      <c r="EG190" s="63"/>
      <c r="EH190" s="63"/>
      <c r="EI190" s="88"/>
      <c r="EJ190" s="63"/>
      <c r="EK190" s="63"/>
      <c r="EL190" s="63"/>
      <c r="EM190" s="88"/>
      <c r="EN190" s="63"/>
      <c r="EO190" s="63"/>
      <c r="EP190" s="63"/>
      <c r="EQ190" s="88"/>
      <c r="ER190" s="63"/>
      <c r="ES190" s="63"/>
      <c r="ET190" s="63"/>
      <c r="EU190" s="88"/>
      <c r="EV190" s="63"/>
      <c r="EW190" s="63"/>
      <c r="EX190" s="63"/>
      <c r="EY190" s="88"/>
      <c r="EZ190" s="63"/>
      <c r="FA190" s="63"/>
      <c r="FB190" s="63"/>
      <c r="FC190" s="88"/>
      <c r="FD190" s="63"/>
      <c r="FE190" s="63"/>
      <c r="FF190" s="63"/>
      <c r="FG190" s="88"/>
      <c r="FH190" s="63"/>
      <c r="FI190" s="63"/>
      <c r="FJ190" s="63"/>
      <c r="FK190" s="88"/>
      <c r="FL190" s="63"/>
      <c r="FM190" s="63"/>
      <c r="FN190" s="63"/>
      <c r="FO190" s="88"/>
      <c r="FP190" s="63"/>
      <c r="FQ190" s="63"/>
      <c r="FR190" s="63"/>
      <c r="FS190" s="198"/>
      <c r="FT190" s="63"/>
      <c r="FU190" s="63"/>
      <c r="FV190" s="187"/>
      <c r="FW190" s="88"/>
      <c r="FX190" s="63"/>
      <c r="FY190" s="63"/>
      <c r="FZ190" s="187"/>
      <c r="GA190" s="88"/>
      <c r="GB190" s="63"/>
      <c r="GC190" s="63"/>
      <c r="GD190" s="187"/>
      <c r="GE190" s="88"/>
      <c r="GF190" s="63"/>
      <c r="GG190" s="63"/>
      <c r="GH190" s="187"/>
      <c r="GI190" s="88"/>
      <c r="GJ190" s="63"/>
      <c r="GK190" s="63"/>
      <c r="GL190" s="187"/>
      <c r="GM190" s="88"/>
      <c r="GN190" s="63"/>
      <c r="GO190" s="63"/>
      <c r="GP190" s="63"/>
      <c r="GQ190" s="88"/>
      <c r="GR190" s="63"/>
      <c r="GS190" s="63"/>
      <c r="GT190" s="63"/>
      <c r="GU190" s="88"/>
      <c r="GV190" s="63"/>
      <c r="GW190" s="63"/>
      <c r="GX190" s="63"/>
      <c r="GY190" s="88"/>
      <c r="GZ190" s="63"/>
      <c r="HA190" s="63"/>
      <c r="HB190" s="63"/>
      <c r="HC190" s="88"/>
      <c r="HD190" s="63"/>
      <c r="HE190" s="63"/>
      <c r="HF190" s="63"/>
      <c r="HG190" s="88"/>
      <c r="HH190" s="63"/>
      <c r="HI190" s="63"/>
      <c r="HJ190" s="63"/>
      <c r="HK190" s="88"/>
      <c r="HL190" s="63"/>
      <c r="HM190" s="63"/>
      <c r="HN190" s="63"/>
      <c r="HO190" s="88"/>
      <c r="HP190" s="63"/>
      <c r="HQ190" s="63"/>
      <c r="HR190" s="63"/>
      <c r="HS190" s="88"/>
      <c r="HT190" s="63"/>
      <c r="HU190" s="63"/>
      <c r="HV190" s="63"/>
      <c r="HW190" s="88"/>
      <c r="HX190" s="63"/>
      <c r="HY190" s="63"/>
      <c r="HZ190" s="63"/>
      <c r="IA190" s="88"/>
      <c r="IB190" s="63"/>
      <c r="IC190" s="63"/>
      <c r="ID190" s="63"/>
      <c r="IE190" s="88"/>
      <c r="IF190" s="63"/>
      <c r="IG190" s="63"/>
      <c r="IH190" s="63"/>
      <c r="II190" s="88"/>
      <c r="IJ190" s="63"/>
      <c r="IK190" s="63"/>
      <c r="IL190" s="63"/>
      <c r="IM190" s="88"/>
      <c r="IN190" s="63"/>
      <c r="IO190" s="63"/>
      <c r="IP190" s="63"/>
      <c r="IQ190" s="88"/>
      <c r="IR190" s="63"/>
      <c r="IS190" s="63"/>
      <c r="IT190" s="63"/>
      <c r="IU190" s="88"/>
      <c r="IV190" s="63"/>
      <c r="IW190" s="63"/>
      <c r="IX190" s="63"/>
      <c r="IY190" s="88"/>
      <c r="IZ190" s="63"/>
      <c r="JA190" s="63"/>
      <c r="JB190" s="63"/>
      <c r="JC190" s="88"/>
      <c r="JD190" s="63"/>
      <c r="JE190" s="63"/>
      <c r="JF190" s="63"/>
      <c r="JG190" s="88"/>
      <c r="JH190" s="63"/>
      <c r="JI190" s="63"/>
      <c r="JJ190" s="63"/>
      <c r="JK190" s="88"/>
      <c r="JL190" s="63"/>
      <c r="JM190" s="63"/>
      <c r="JN190" s="63"/>
      <c r="JO190" s="88"/>
      <c r="JP190" s="63"/>
      <c r="JQ190" s="63"/>
      <c r="JR190" s="63"/>
      <c r="JS190" s="88"/>
      <c r="JT190" s="63"/>
      <c r="JU190" s="63"/>
      <c r="JV190" s="63"/>
      <c r="JW190" s="63"/>
      <c r="JX190" s="63"/>
      <c r="JY190" s="63"/>
      <c r="JZ190" s="63"/>
      <c r="KA190" s="88"/>
      <c r="KB190" s="63"/>
      <c r="KC190" s="63"/>
      <c r="KD190" s="187"/>
      <c r="KE190" s="88"/>
      <c r="KF190" s="63"/>
      <c r="KG190" s="63"/>
      <c r="KH190" s="187"/>
      <c r="KI190" s="88"/>
      <c r="KJ190" s="63"/>
      <c r="KK190" s="63"/>
      <c r="KL190" s="187"/>
      <c r="KM190" s="88"/>
      <c r="KN190" s="63"/>
      <c r="KO190" s="63"/>
      <c r="KP190" s="187"/>
      <c r="KQ190" s="88"/>
      <c r="KR190" s="63"/>
      <c r="KS190" s="63"/>
      <c r="KT190" s="187"/>
      <c r="KU190" s="88"/>
      <c r="KV190" s="63"/>
      <c r="KW190" s="63"/>
      <c r="KX190" s="187"/>
      <c r="KY190" s="88"/>
      <c r="KZ190" s="63"/>
      <c r="LA190" s="63"/>
      <c r="LB190" s="187"/>
      <c r="LC190" s="88"/>
      <c r="LD190" s="63"/>
      <c r="LE190" s="63"/>
      <c r="LF190" s="187"/>
      <c r="LG190" s="88"/>
      <c r="LH190" s="63"/>
      <c r="LI190" s="63"/>
      <c r="LJ190" s="187"/>
      <c r="LK190" s="88"/>
      <c r="LL190" s="63"/>
      <c r="LM190" s="63"/>
      <c r="LN190" s="187"/>
      <c r="LO190" s="88"/>
      <c r="LP190" s="63"/>
      <c r="LQ190" s="63"/>
      <c r="LR190" s="187"/>
      <c r="LS190" s="88"/>
      <c r="LT190" s="63"/>
      <c r="LU190" s="63"/>
      <c r="LV190" s="187"/>
      <c r="LW190" s="88"/>
      <c r="LX190" s="63"/>
      <c r="LY190" s="63"/>
      <c r="LZ190" s="187"/>
      <c r="MA190" s="88"/>
      <c r="MB190" s="63"/>
      <c r="MC190" s="63"/>
      <c r="MD190" s="187"/>
      <c r="ME190" s="88"/>
      <c r="MF190" s="63"/>
      <c r="MG190" s="63"/>
      <c r="MH190" s="187"/>
      <c r="MI190" s="88"/>
      <c r="MJ190" s="63"/>
      <c r="MK190" s="63"/>
      <c r="ML190" s="187"/>
      <c r="MM190" s="88"/>
      <c r="MN190" s="63"/>
      <c r="MO190" s="63"/>
      <c r="MP190" s="187"/>
      <c r="MQ190" s="88"/>
      <c r="MR190" s="63"/>
      <c r="MS190" s="63"/>
      <c r="MT190" s="187"/>
      <c r="MU190" s="88"/>
      <c r="MV190" s="63"/>
      <c r="MW190" s="63"/>
      <c r="MX190" s="187"/>
      <c r="MY190" s="88"/>
      <c r="MZ190" s="63"/>
      <c r="NA190" s="63"/>
      <c r="NB190" s="187"/>
      <c r="NC190" s="88"/>
      <c r="ND190" s="63"/>
      <c r="NE190" s="63"/>
      <c r="NF190" s="187"/>
      <c r="NG190" s="88"/>
      <c r="NH190" s="63"/>
      <c r="NI190" s="63"/>
      <c r="NJ190" s="187"/>
      <c r="NK190" s="88"/>
      <c r="NL190" s="63"/>
      <c r="NM190" s="63"/>
      <c r="NN190" s="187"/>
      <c r="NO190" s="88"/>
      <c r="NP190" s="63"/>
      <c r="NQ190" s="63"/>
      <c r="NR190" s="187"/>
      <c r="NS190" s="88"/>
      <c r="NT190" s="63"/>
      <c r="NU190" s="63"/>
      <c r="NV190" s="187"/>
      <c r="NW190" s="88"/>
      <c r="NX190" s="63"/>
      <c r="NY190" s="63"/>
      <c r="NZ190" s="187"/>
      <c r="OA190" s="88"/>
      <c r="OB190" s="63"/>
      <c r="OC190" s="63"/>
      <c r="OD190" s="63"/>
      <c r="OE190" s="88"/>
      <c r="OF190" s="63"/>
      <c r="OG190" s="63"/>
      <c r="OH190" s="63"/>
      <c r="OI190" s="88"/>
      <c r="OJ190" s="63"/>
      <c r="OK190" s="63"/>
      <c r="OL190" s="63"/>
      <c r="OM190" s="88"/>
      <c r="ON190" s="63"/>
      <c r="OO190" s="63"/>
      <c r="OP190" s="63"/>
      <c r="OQ190" s="198"/>
      <c r="OR190" s="63"/>
      <c r="OS190" s="63"/>
      <c r="OT190" s="63"/>
      <c r="OU190" s="88"/>
      <c r="OV190" s="63"/>
      <c r="OW190" s="63"/>
      <c r="OX190" s="63"/>
      <c r="OY190" s="198"/>
      <c r="OZ190" s="63"/>
      <c r="PA190" s="63"/>
      <c r="PB190" s="63"/>
      <c r="PC190" s="88"/>
      <c r="PD190" s="63"/>
      <c r="PE190" s="63"/>
      <c r="PF190" s="63"/>
      <c r="PG190" s="198"/>
      <c r="PH190" s="63"/>
      <c r="PI190" s="63"/>
      <c r="PJ190" s="63"/>
      <c r="PK190" s="88"/>
      <c r="PL190" s="63"/>
      <c r="PM190" s="63"/>
      <c r="PN190" s="63"/>
      <c r="PO190" s="198"/>
      <c r="PP190" s="63"/>
      <c r="PQ190" s="63"/>
      <c r="PR190" s="63"/>
      <c r="PS190" s="88"/>
      <c r="PT190" s="63"/>
      <c r="PU190" s="63"/>
      <c r="PV190" s="63"/>
      <c r="PW190" s="198"/>
      <c r="PX190" s="63"/>
      <c r="PY190" s="63"/>
      <c r="PZ190" s="63"/>
      <c r="QA190" s="88"/>
      <c r="QB190" s="63"/>
      <c r="QC190" s="63"/>
      <c r="QD190" s="63"/>
      <c r="QE190" s="198"/>
      <c r="QF190" s="63"/>
      <c r="QG190" s="63"/>
      <c r="QH190" s="63"/>
      <c r="QI190" s="88"/>
      <c r="QJ190" s="63"/>
      <c r="QK190" s="63"/>
      <c r="QL190" s="63"/>
      <c r="QM190" s="198"/>
      <c r="QN190" s="63"/>
      <c r="QO190" s="63"/>
      <c r="QP190" s="63"/>
      <c r="QQ190" s="198"/>
      <c r="QR190" s="63"/>
      <c r="QS190" s="63"/>
      <c r="QT190" s="63"/>
      <c r="QU190" s="198"/>
      <c r="QV190" s="63"/>
      <c r="QW190" s="63"/>
      <c r="QX190" s="63"/>
      <c r="QY190" s="198"/>
      <c r="QZ190" s="63"/>
      <c r="RA190" s="63"/>
      <c r="RB190" s="63"/>
      <c r="RC190" s="88"/>
      <c r="RD190" s="63"/>
      <c r="RE190" s="63"/>
      <c r="RF190" s="63"/>
      <c r="RG190" s="198"/>
      <c r="RH190" s="63"/>
      <c r="RI190" s="63"/>
      <c r="RJ190" s="63"/>
      <c r="RK190" s="88"/>
      <c r="RL190" s="63"/>
      <c r="RM190" s="63"/>
      <c r="RN190" s="63"/>
      <c r="RO190" s="198"/>
      <c r="RP190" s="63"/>
      <c r="RQ190" s="63"/>
      <c r="RR190" s="63"/>
      <c r="RS190" s="198"/>
      <c r="RT190" s="63"/>
      <c r="RU190" s="63"/>
      <c r="RV190" s="63"/>
      <c r="RW190" s="63"/>
      <c r="RX190" s="63"/>
      <c r="RY190" s="63"/>
      <c r="RZ190" s="63"/>
      <c r="SA190" s="88"/>
      <c r="SB190" s="63"/>
      <c r="SC190" s="63"/>
      <c r="SD190" s="63"/>
      <c r="SE190" s="198"/>
      <c r="SF190" s="63"/>
      <c r="SG190" s="63"/>
      <c r="SH190" s="63"/>
      <c r="SI190" s="198"/>
      <c r="SJ190" s="63"/>
      <c r="SK190" s="63"/>
      <c r="SL190" s="63"/>
      <c r="SM190" s="198"/>
      <c r="SN190" s="63"/>
      <c r="SO190" s="63"/>
      <c r="SP190" s="63"/>
      <c r="SQ190" s="198"/>
      <c r="SR190" s="63"/>
      <c r="SS190" s="63"/>
      <c r="ST190" s="63"/>
      <c r="SU190" s="198"/>
      <c r="SV190" s="63"/>
      <c r="SW190" s="63"/>
      <c r="SX190" s="63"/>
      <c r="SY190" s="198"/>
      <c r="SZ190" s="63"/>
      <c r="TA190" s="63"/>
      <c r="TB190" s="198"/>
      <c r="TC190" s="198"/>
      <c r="TD190" s="63"/>
      <c r="TE190" s="63"/>
      <c r="TF190" s="63"/>
      <c r="TG190" s="198"/>
      <c r="TH190" s="63"/>
      <c r="TI190" s="63"/>
      <c r="TJ190" s="89"/>
      <c r="TK190" s="198"/>
      <c r="TL190" s="63"/>
      <c r="TM190" s="63"/>
      <c r="TN190" s="89"/>
      <c r="TO190" s="198"/>
      <c r="TP190" s="63"/>
      <c r="TQ190" s="63"/>
      <c r="TR190" s="89"/>
      <c r="TS190" s="267"/>
      <c r="TT190" s="267"/>
      <c r="TU190" s="267"/>
      <c r="TV190" s="267"/>
      <c r="TW190" s="267"/>
      <c r="TX190" s="267"/>
      <c r="TY190" s="267"/>
    </row>
    <row r="191" spans="1:545" s="48" customFormat="1" ht="13.5" thickBot="1" x14ac:dyDescent="0.25">
      <c r="A191" s="115"/>
      <c r="B191" s="116" t="s">
        <v>578</v>
      </c>
      <c r="C191" s="95">
        <f t="shared" ref="C191:Q191" si="5105">C172+C189</f>
        <v>9856506.1600000001</v>
      </c>
      <c r="D191" s="96">
        <f t="shared" si="5105"/>
        <v>11481959.199999999</v>
      </c>
      <c r="E191" s="193">
        <f t="shared" si="5105"/>
        <v>10019960.879999999</v>
      </c>
      <c r="F191" s="193">
        <f t="shared" ref="F191" si="5106">F172+F189</f>
        <v>8863416.8200000022</v>
      </c>
      <c r="G191" s="215">
        <f t="shared" si="5105"/>
        <v>70040</v>
      </c>
      <c r="H191" s="78">
        <f t="shared" si="5105"/>
        <v>55970.8</v>
      </c>
      <c r="I191" s="78">
        <f t="shared" si="5105"/>
        <v>67869.66</v>
      </c>
      <c r="J191" s="78">
        <f t="shared" ref="J191" si="5107">J172+J189</f>
        <v>66887.789999999994</v>
      </c>
      <c r="K191" s="215">
        <f t="shared" si="5105"/>
        <v>734170</v>
      </c>
      <c r="L191" s="78">
        <f t="shared" si="5105"/>
        <v>801255.15999999992</v>
      </c>
      <c r="M191" s="78">
        <f t="shared" si="5105"/>
        <v>639050.18000000005</v>
      </c>
      <c r="N191" s="78">
        <f t="shared" ref="N191" si="5108">N172+N189</f>
        <v>578793.74</v>
      </c>
      <c r="O191" s="215">
        <f t="shared" si="5105"/>
        <v>44154</v>
      </c>
      <c r="P191" s="78">
        <f t="shared" si="5105"/>
        <v>41400</v>
      </c>
      <c r="Q191" s="78">
        <f t="shared" si="5105"/>
        <v>40694.26</v>
      </c>
      <c r="R191" s="78">
        <f t="shared" ref="R191" si="5109">R172+R189</f>
        <v>42537.84</v>
      </c>
      <c r="S191" s="215">
        <f t="shared" ref="S191:AS191" si="5110">S172+S189</f>
        <v>40000</v>
      </c>
      <c r="T191" s="78">
        <f t="shared" si="5110"/>
        <v>15200</v>
      </c>
      <c r="U191" s="78">
        <f t="shared" si="5110"/>
        <v>0</v>
      </c>
      <c r="V191" s="78">
        <f t="shared" ref="V191" si="5111">V172+V189</f>
        <v>0</v>
      </c>
      <c r="W191" s="215">
        <f t="shared" si="5110"/>
        <v>12800</v>
      </c>
      <c r="X191" s="78">
        <f t="shared" si="5110"/>
        <v>15000</v>
      </c>
      <c r="Y191" s="78">
        <f t="shared" si="5110"/>
        <v>18502.28</v>
      </c>
      <c r="Z191" s="78">
        <f t="shared" ref="Z191" si="5112">Z172+Z189</f>
        <v>11082.279999999999</v>
      </c>
      <c r="AA191" s="215">
        <f t="shared" si="5110"/>
        <v>135000</v>
      </c>
      <c r="AB191" s="78">
        <f t="shared" si="5110"/>
        <v>96200</v>
      </c>
      <c r="AC191" s="78">
        <f t="shared" si="5110"/>
        <v>97978</v>
      </c>
      <c r="AD191" s="78">
        <f t="shared" ref="AD191" si="5113">AD172+AD189</f>
        <v>93387</v>
      </c>
      <c r="AE191" s="215">
        <f t="shared" si="5110"/>
        <v>30000</v>
      </c>
      <c r="AF191" s="78">
        <f t="shared" si="5110"/>
        <v>31193.81</v>
      </c>
      <c r="AG191" s="78">
        <f t="shared" si="5110"/>
        <v>25752.95</v>
      </c>
      <c r="AH191" s="78">
        <f t="shared" ref="AH191" si="5114">AH172+AH189</f>
        <v>25508.27</v>
      </c>
      <c r="AI191" s="215">
        <f t="shared" si="5110"/>
        <v>2244</v>
      </c>
      <c r="AJ191" s="78">
        <f t="shared" si="5110"/>
        <v>2896</v>
      </c>
      <c r="AK191" s="78">
        <f t="shared" si="5110"/>
        <v>1595.33</v>
      </c>
      <c r="AL191" s="78">
        <f t="shared" ref="AL191" si="5115">AL172+AL189</f>
        <v>1989.5900000000001</v>
      </c>
      <c r="AM191" s="215">
        <f t="shared" si="5110"/>
        <v>15200</v>
      </c>
      <c r="AN191" s="78">
        <f t="shared" si="5110"/>
        <v>13000</v>
      </c>
      <c r="AO191" s="78">
        <f t="shared" si="5110"/>
        <v>15145.429999999998</v>
      </c>
      <c r="AP191" s="78">
        <f t="shared" ref="AP191" si="5116">AP172+AP189</f>
        <v>15145.429999999998</v>
      </c>
      <c r="AQ191" s="215">
        <f t="shared" si="5110"/>
        <v>0</v>
      </c>
      <c r="AR191" s="78">
        <f t="shared" si="5110"/>
        <v>0</v>
      </c>
      <c r="AS191" s="78">
        <f t="shared" si="5110"/>
        <v>108.68</v>
      </c>
      <c r="AT191" s="78">
        <f t="shared" ref="AT191" si="5117">AT172+AT189</f>
        <v>0</v>
      </c>
      <c r="AU191" s="215">
        <f t="shared" ref="AU191:BM191" si="5118">AU172+AU189</f>
        <v>11300</v>
      </c>
      <c r="AV191" s="78">
        <f t="shared" si="5118"/>
        <v>11280</v>
      </c>
      <c r="AW191" s="78">
        <f t="shared" si="5118"/>
        <v>10778.61</v>
      </c>
      <c r="AX191" s="78">
        <f t="shared" ref="AX191" si="5119">AX172+AX189</f>
        <v>10554.12</v>
      </c>
      <c r="AY191" s="215">
        <f t="shared" si="5118"/>
        <v>23230</v>
      </c>
      <c r="AZ191" s="78">
        <f t="shared" si="5118"/>
        <v>19680</v>
      </c>
      <c r="BA191" s="78">
        <f t="shared" si="5118"/>
        <v>21106.55</v>
      </c>
      <c r="BB191" s="78">
        <f t="shared" ref="BB191" si="5120">BB172+BB189</f>
        <v>20206.550000000003</v>
      </c>
      <c r="BC191" s="215">
        <f t="shared" si="5118"/>
        <v>300</v>
      </c>
      <c r="BD191" s="78">
        <f t="shared" si="5118"/>
        <v>5</v>
      </c>
      <c r="BE191" s="78">
        <f t="shared" si="5118"/>
        <v>405.22</v>
      </c>
      <c r="BF191" s="78">
        <f t="shared" ref="BF191" si="5121">BF172+BF189</f>
        <v>406.18</v>
      </c>
      <c r="BG191" s="215">
        <f t="shared" si="5118"/>
        <v>15000</v>
      </c>
      <c r="BH191" s="78">
        <f t="shared" si="5118"/>
        <v>18740</v>
      </c>
      <c r="BI191" s="78">
        <f t="shared" si="5118"/>
        <v>23235.66</v>
      </c>
      <c r="BJ191" s="78">
        <f t="shared" ref="BJ191" si="5122">BJ172+BJ189</f>
        <v>23899.309999999998</v>
      </c>
      <c r="BK191" s="215">
        <f t="shared" si="5118"/>
        <v>220000</v>
      </c>
      <c r="BL191" s="78">
        <f t="shared" si="5118"/>
        <v>308854</v>
      </c>
      <c r="BM191" s="78">
        <f t="shared" si="5118"/>
        <v>307969.04000000004</v>
      </c>
      <c r="BN191" s="78">
        <f t="shared" ref="BN191" si="5123">BN172+BN189</f>
        <v>301311.54000000004</v>
      </c>
      <c r="BO191" s="215">
        <f t="shared" ref="BO191:CI191" si="5124">BO172+BO189</f>
        <v>30000</v>
      </c>
      <c r="BP191" s="78">
        <f t="shared" si="5124"/>
        <v>10775</v>
      </c>
      <c r="BQ191" s="78">
        <f t="shared" si="5124"/>
        <v>10775</v>
      </c>
      <c r="BR191" s="78">
        <f t="shared" ref="BR191" si="5125">BR172+BR189</f>
        <v>10775</v>
      </c>
      <c r="BS191" s="215">
        <f t="shared" si="5124"/>
        <v>0</v>
      </c>
      <c r="BT191" s="78">
        <f t="shared" si="5124"/>
        <v>0</v>
      </c>
      <c r="BU191" s="78">
        <f t="shared" si="5124"/>
        <v>1242.6100000000001</v>
      </c>
      <c r="BV191" s="78">
        <f t="shared" ref="BV191" si="5126">BV172+BV189</f>
        <v>11.05</v>
      </c>
      <c r="BW191" s="215">
        <f t="shared" si="5124"/>
        <v>12000</v>
      </c>
      <c r="BX191" s="78">
        <f t="shared" si="5124"/>
        <v>9000</v>
      </c>
      <c r="BY191" s="78">
        <f t="shared" si="5124"/>
        <v>13298.27</v>
      </c>
      <c r="BZ191" s="78">
        <f t="shared" ref="BZ191" si="5127">BZ172+BZ189</f>
        <v>16137.55</v>
      </c>
      <c r="CA191" s="215">
        <f>CA172+CA189</f>
        <v>34577</v>
      </c>
      <c r="CB191" s="78">
        <f>CB172+CB189</f>
        <v>28967.8</v>
      </c>
      <c r="CC191" s="78">
        <f>CC172+CC189</f>
        <v>30514.71</v>
      </c>
      <c r="CD191" s="78">
        <f>CD172+CD189</f>
        <v>30131.68</v>
      </c>
      <c r="CE191" s="215">
        <f t="shared" si="5124"/>
        <v>1400</v>
      </c>
      <c r="CF191" s="78">
        <f t="shared" si="5124"/>
        <v>1400</v>
      </c>
      <c r="CG191" s="78">
        <f t="shared" si="5124"/>
        <v>1192.72</v>
      </c>
      <c r="CH191" s="78">
        <f t="shared" ref="CH191" si="5128">CH172+CH189</f>
        <v>1000</v>
      </c>
      <c r="CI191" s="215">
        <f t="shared" si="5124"/>
        <v>4880</v>
      </c>
      <c r="CJ191" s="78">
        <f t="shared" ref="CJ191:DM191" si="5129">CJ172+CJ189</f>
        <v>4900</v>
      </c>
      <c r="CK191" s="78">
        <f t="shared" si="5129"/>
        <v>1816.74</v>
      </c>
      <c r="CL191" s="78">
        <f t="shared" ref="CL191" si="5130">CL172+CL189</f>
        <v>1687.08</v>
      </c>
      <c r="CM191" s="215">
        <f t="shared" si="5129"/>
        <v>711000</v>
      </c>
      <c r="CN191" s="78">
        <f t="shared" si="5129"/>
        <v>342208.9</v>
      </c>
      <c r="CO191" s="78">
        <f t="shared" si="5129"/>
        <v>21874.98</v>
      </c>
      <c r="CP191" s="78">
        <f t="shared" ref="CP191" si="5131">CP172+CP189</f>
        <v>50765.26</v>
      </c>
      <c r="CQ191" s="215">
        <f>CQ172+CQ189</f>
        <v>11700</v>
      </c>
      <c r="CR191" s="78">
        <f t="shared" si="5129"/>
        <v>2180000</v>
      </c>
      <c r="CS191" s="78">
        <f t="shared" si="5129"/>
        <v>2265649.75</v>
      </c>
      <c r="CT191" s="78">
        <f t="shared" ref="CT191" si="5132">CT172+CT189</f>
        <v>1204780.71</v>
      </c>
      <c r="CU191" s="215">
        <f t="shared" si="5129"/>
        <v>402500</v>
      </c>
      <c r="CV191" s="78">
        <f t="shared" si="5129"/>
        <v>350450</v>
      </c>
      <c r="CW191" s="78">
        <f t="shared" si="5129"/>
        <v>71839.539999999994</v>
      </c>
      <c r="CX191" s="78">
        <f t="shared" ref="CX191" si="5133">CX172+CX189</f>
        <v>76985.070000000007</v>
      </c>
      <c r="CY191" s="215">
        <f t="shared" si="5129"/>
        <v>82652</v>
      </c>
      <c r="CZ191" s="78">
        <f t="shared" si="5129"/>
        <v>88249</v>
      </c>
      <c r="DA191" s="78">
        <f t="shared" si="5129"/>
        <v>68187.670000000013</v>
      </c>
      <c r="DB191" s="78">
        <f t="shared" ref="DB191" si="5134">DB172+DB189</f>
        <v>64742.12</v>
      </c>
      <c r="DC191" s="215">
        <f t="shared" si="5129"/>
        <v>2200</v>
      </c>
      <c r="DD191" s="78">
        <f t="shared" si="5129"/>
        <v>1450</v>
      </c>
      <c r="DE191" s="78">
        <f t="shared" si="5129"/>
        <v>1051.6999999999998</v>
      </c>
      <c r="DF191" s="78">
        <f t="shared" ref="DF191" si="5135">DF172+DF189</f>
        <v>1165.6999999999998</v>
      </c>
      <c r="DG191" s="215">
        <f>DG172+DG189</f>
        <v>67414</v>
      </c>
      <c r="DH191" s="78">
        <f>DH172+DH189</f>
        <v>59305.2</v>
      </c>
      <c r="DI191" s="78">
        <f>DI172+DI189</f>
        <v>57201.22</v>
      </c>
      <c r="DJ191" s="78">
        <f>DJ172+DJ189</f>
        <v>59662.83</v>
      </c>
      <c r="DK191" s="215">
        <f t="shared" si="5129"/>
        <v>0</v>
      </c>
      <c r="DL191" s="78">
        <f t="shared" si="5129"/>
        <v>1100</v>
      </c>
      <c r="DM191" s="78">
        <f t="shared" si="5129"/>
        <v>986.71</v>
      </c>
      <c r="DN191" s="78">
        <f t="shared" ref="DN191" si="5136">DN172+DN189</f>
        <v>1096.0700000000002</v>
      </c>
      <c r="DO191" s="215">
        <f t="shared" ref="DO191:DY191" si="5137">DO172+DO189</f>
        <v>2000</v>
      </c>
      <c r="DP191" s="78">
        <f t="shared" si="5137"/>
        <v>5335</v>
      </c>
      <c r="DQ191" s="78">
        <f t="shared" si="5137"/>
        <v>2050.2399999999998</v>
      </c>
      <c r="DR191" s="78">
        <f t="shared" ref="DR191" si="5138">DR172+DR189</f>
        <v>1942.41</v>
      </c>
      <c r="DS191" s="215">
        <f t="shared" si="5137"/>
        <v>47939.01</v>
      </c>
      <c r="DT191" s="78">
        <f t="shared" si="5137"/>
        <v>43466</v>
      </c>
      <c r="DU191" s="78">
        <f t="shared" si="5137"/>
        <v>46126.850000000006</v>
      </c>
      <c r="DV191" s="78">
        <f t="shared" ref="DV191" si="5139">DV172+DV189</f>
        <v>43493.95</v>
      </c>
      <c r="DW191" s="215">
        <f t="shared" si="5137"/>
        <v>123000</v>
      </c>
      <c r="DX191" s="78">
        <f t="shared" si="5137"/>
        <v>72500</v>
      </c>
      <c r="DY191" s="78">
        <f t="shared" si="5137"/>
        <v>43288.86</v>
      </c>
      <c r="DZ191" s="78">
        <f t="shared" ref="DZ191" si="5140">DZ172+DZ189</f>
        <v>64456.590000000004</v>
      </c>
      <c r="EA191" s="215">
        <f t="shared" ref="EA191:FP191" si="5141">EA172+EA189</f>
        <v>17700</v>
      </c>
      <c r="EB191" s="78">
        <f t="shared" si="5141"/>
        <v>24296</v>
      </c>
      <c r="EC191" s="78">
        <f t="shared" si="5141"/>
        <v>24312.420000000002</v>
      </c>
      <c r="ED191" s="78">
        <f t="shared" ref="ED191" si="5142">ED172+ED189</f>
        <v>25068.920000000002</v>
      </c>
      <c r="EE191" s="215">
        <f t="shared" si="5141"/>
        <v>8000</v>
      </c>
      <c r="EF191" s="78">
        <f t="shared" si="5141"/>
        <v>8050</v>
      </c>
      <c r="EG191" s="78">
        <f t="shared" si="5141"/>
        <v>6791.76</v>
      </c>
      <c r="EH191" s="78">
        <f t="shared" ref="EH191" si="5143">EH172+EH189</f>
        <v>6791.76</v>
      </c>
      <c r="EI191" s="215">
        <f t="shared" ref="EI191:EO191" si="5144">EI172+EI189</f>
        <v>250238.25</v>
      </c>
      <c r="EJ191" s="78">
        <f t="shared" si="5144"/>
        <v>218989.33000000002</v>
      </c>
      <c r="EK191" s="78">
        <f t="shared" si="5144"/>
        <v>211714.84999999998</v>
      </c>
      <c r="EL191" s="78">
        <f t="shared" ref="EL191" si="5145">EL172+EL189</f>
        <v>206991.28000000003</v>
      </c>
      <c r="EM191" s="215">
        <f t="shared" si="5144"/>
        <v>38900</v>
      </c>
      <c r="EN191" s="78">
        <f t="shared" si="5144"/>
        <v>52711</v>
      </c>
      <c r="EO191" s="78">
        <f t="shared" si="5144"/>
        <v>52539.839999999997</v>
      </c>
      <c r="EP191" s="78">
        <f t="shared" ref="EP191" si="5146">EP172+EP189</f>
        <v>56991.999999999993</v>
      </c>
      <c r="EQ191" s="215">
        <f t="shared" si="5141"/>
        <v>10000</v>
      </c>
      <c r="ER191" s="78">
        <f t="shared" si="5141"/>
        <v>27679</v>
      </c>
      <c r="ES191" s="78">
        <f t="shared" si="5141"/>
        <v>13281.91</v>
      </c>
      <c r="ET191" s="78">
        <f t="shared" ref="ET191" si="5147">ET172+ET189</f>
        <v>26843.1</v>
      </c>
      <c r="EU191" s="215">
        <f>EU172+EU189</f>
        <v>92000</v>
      </c>
      <c r="EV191" s="78">
        <f>EV172+EV189</f>
        <v>73667.600000000006</v>
      </c>
      <c r="EW191" s="78">
        <f>EW172+EW189</f>
        <v>79062.53</v>
      </c>
      <c r="EX191" s="78">
        <f>EX172+EX189</f>
        <v>76934.149999999994</v>
      </c>
      <c r="EY191" s="215">
        <f t="shared" si="5141"/>
        <v>7900</v>
      </c>
      <c r="EZ191" s="78">
        <f t="shared" si="5141"/>
        <v>7900</v>
      </c>
      <c r="FA191" s="78">
        <f t="shared" si="5141"/>
        <v>6819.1299999999992</v>
      </c>
      <c r="FB191" s="78">
        <f t="shared" ref="FB191" si="5148">FB172+FB189</f>
        <v>7322.08</v>
      </c>
      <c r="FC191" s="215">
        <f t="shared" si="5141"/>
        <v>200</v>
      </c>
      <c r="FD191" s="78">
        <f t="shared" si="5141"/>
        <v>0</v>
      </c>
      <c r="FE191" s="78">
        <f t="shared" si="5141"/>
        <v>182.42000000000002</v>
      </c>
      <c r="FF191" s="78">
        <f t="shared" ref="FF191" si="5149">FF172+FF189</f>
        <v>182.42000000000002</v>
      </c>
      <c r="FG191" s="215">
        <f t="shared" ref="FG191:FM191" si="5150">FG172+FG189</f>
        <v>9720</v>
      </c>
      <c r="FH191" s="78">
        <f t="shared" si="5150"/>
        <v>9080</v>
      </c>
      <c r="FI191" s="78">
        <f t="shared" si="5150"/>
        <v>8669.9699999999993</v>
      </c>
      <c r="FJ191" s="78">
        <f t="shared" ref="FJ191" si="5151">FJ172+FJ189</f>
        <v>8475.7300000000014</v>
      </c>
      <c r="FK191" s="215">
        <f t="shared" si="5150"/>
        <v>21000</v>
      </c>
      <c r="FL191" s="78">
        <f t="shared" si="5150"/>
        <v>15000</v>
      </c>
      <c r="FM191" s="78">
        <f t="shared" si="5150"/>
        <v>16172.830000000002</v>
      </c>
      <c r="FN191" s="78">
        <f t="shared" ref="FN191" si="5152">FN172+FN189</f>
        <v>11711.76</v>
      </c>
      <c r="FO191" s="215">
        <f t="shared" si="5141"/>
        <v>12708</v>
      </c>
      <c r="FP191" s="78">
        <f t="shared" si="5141"/>
        <v>13008</v>
      </c>
      <c r="FQ191" s="78">
        <f t="shared" ref="FQ191:GG191" si="5153">FQ172+FQ189</f>
        <v>7909.76</v>
      </c>
      <c r="FR191" s="78">
        <f t="shared" ref="FR191" si="5154">FR172+FR189</f>
        <v>8089.7300000000005</v>
      </c>
      <c r="FS191" s="214">
        <f t="shared" si="5153"/>
        <v>70170</v>
      </c>
      <c r="FT191" s="78">
        <f t="shared" si="5153"/>
        <v>70200</v>
      </c>
      <c r="FU191" s="78">
        <f t="shared" ref="FU191:FV191" si="5155">FU172+FU189</f>
        <v>60827.4</v>
      </c>
      <c r="FV191" s="212">
        <f t="shared" si="5155"/>
        <v>64700.9</v>
      </c>
      <c r="FW191" s="215">
        <f t="shared" si="5153"/>
        <v>13500</v>
      </c>
      <c r="FX191" s="78">
        <f t="shared" si="5153"/>
        <v>7880</v>
      </c>
      <c r="FY191" s="78">
        <f t="shared" si="5153"/>
        <v>6002.4400000000005</v>
      </c>
      <c r="FZ191" s="212">
        <f t="shared" ref="FZ191" si="5156">FZ172+FZ189</f>
        <v>6132.9600000000009</v>
      </c>
      <c r="GA191" s="215">
        <f t="shared" si="5153"/>
        <v>4500</v>
      </c>
      <c r="GB191" s="78">
        <f t="shared" si="5153"/>
        <v>5150</v>
      </c>
      <c r="GC191" s="78">
        <f t="shared" si="5153"/>
        <v>1787.8000000000002</v>
      </c>
      <c r="GD191" s="212">
        <f t="shared" ref="GD191" si="5157">GD172+GD189</f>
        <v>1779.9099999999999</v>
      </c>
      <c r="GE191" s="215">
        <f t="shared" si="5153"/>
        <v>0</v>
      </c>
      <c r="GF191" s="78">
        <f t="shared" si="5153"/>
        <v>10000</v>
      </c>
      <c r="GG191" s="78">
        <f t="shared" si="5153"/>
        <v>7032.9400000000005</v>
      </c>
      <c r="GH191" s="212">
        <f t="shared" ref="GH191" si="5158">GH172+GH189</f>
        <v>7032.9400000000005</v>
      </c>
      <c r="GI191" s="215">
        <f>GI172+GI189</f>
        <v>160311</v>
      </c>
      <c r="GJ191" s="78">
        <f t="shared" ref="GJ191:JP191" si="5159">GJ172+GJ189</f>
        <v>295447.95999999996</v>
      </c>
      <c r="GK191" s="78">
        <f t="shared" si="5159"/>
        <v>229007.66999999998</v>
      </c>
      <c r="GL191" s="212">
        <f t="shared" ref="GL191" si="5160">GL172+GL189</f>
        <v>229809.27</v>
      </c>
      <c r="GM191" s="215">
        <f t="shared" si="5159"/>
        <v>13000</v>
      </c>
      <c r="GN191" s="78">
        <f t="shared" si="5159"/>
        <v>10000</v>
      </c>
      <c r="GO191" s="78">
        <f t="shared" si="5159"/>
        <v>16350</v>
      </c>
      <c r="GP191" s="78">
        <f t="shared" ref="GP191" si="5161">GP172+GP189</f>
        <v>16350</v>
      </c>
      <c r="GQ191" s="215">
        <f t="shared" si="5159"/>
        <v>17000</v>
      </c>
      <c r="GR191" s="78">
        <f t="shared" si="5159"/>
        <v>30530</v>
      </c>
      <c r="GS191" s="78">
        <f t="shared" si="5159"/>
        <v>18816.03</v>
      </c>
      <c r="GT191" s="78">
        <f t="shared" ref="GT191" si="5162">GT172+GT189</f>
        <v>18835.98</v>
      </c>
      <c r="GU191" s="215">
        <f t="shared" si="5159"/>
        <v>20107</v>
      </c>
      <c r="GV191" s="78">
        <f t="shared" si="5159"/>
        <v>19601.48</v>
      </c>
      <c r="GW191" s="78">
        <f t="shared" si="5159"/>
        <v>18404.669999999998</v>
      </c>
      <c r="GX191" s="78">
        <f t="shared" ref="GX191" si="5163">GX172+GX189</f>
        <v>17998.55</v>
      </c>
      <c r="GY191" s="215">
        <f t="shared" si="5159"/>
        <v>38986</v>
      </c>
      <c r="GZ191" s="78">
        <f t="shared" si="5159"/>
        <v>36666.199999999997</v>
      </c>
      <c r="HA191" s="78">
        <f t="shared" si="5159"/>
        <v>34149.86</v>
      </c>
      <c r="HB191" s="78">
        <f t="shared" ref="HB191" si="5164">HB172+HB189</f>
        <v>33609.730000000003</v>
      </c>
      <c r="HC191" s="215">
        <f t="shared" si="5159"/>
        <v>33789</v>
      </c>
      <c r="HD191" s="78">
        <f t="shared" si="5159"/>
        <v>32281.119999999999</v>
      </c>
      <c r="HE191" s="78">
        <f t="shared" si="5159"/>
        <v>29471.75</v>
      </c>
      <c r="HF191" s="78">
        <f t="shared" ref="HF191" si="5165">HF172+HF189</f>
        <v>28789.789999999997</v>
      </c>
      <c r="HG191" s="215">
        <f t="shared" si="5159"/>
        <v>16671</v>
      </c>
      <c r="HH191" s="78">
        <f t="shared" si="5159"/>
        <v>16040.880000000001</v>
      </c>
      <c r="HI191" s="78">
        <f t="shared" si="5159"/>
        <v>15007.45</v>
      </c>
      <c r="HJ191" s="78">
        <f t="shared" ref="HJ191" si="5166">HJ172+HJ189</f>
        <v>15237.050000000001</v>
      </c>
      <c r="HK191" s="215">
        <f t="shared" si="5159"/>
        <v>23912.6</v>
      </c>
      <c r="HL191" s="78">
        <f t="shared" si="5159"/>
        <v>25037.599999999999</v>
      </c>
      <c r="HM191" s="78">
        <f t="shared" si="5159"/>
        <v>23036.949999999997</v>
      </c>
      <c r="HN191" s="78">
        <f t="shared" ref="HN191" si="5167">HN172+HN189</f>
        <v>22920.760000000002</v>
      </c>
      <c r="HO191" s="215">
        <f t="shared" si="5159"/>
        <v>28116</v>
      </c>
      <c r="HP191" s="78">
        <f t="shared" si="5159"/>
        <v>25210</v>
      </c>
      <c r="HQ191" s="78">
        <f t="shared" si="5159"/>
        <v>21806.5</v>
      </c>
      <c r="HR191" s="78">
        <f t="shared" ref="HR191" si="5168">HR172+HR189</f>
        <v>21959.91</v>
      </c>
      <c r="HS191" s="215">
        <f t="shared" si="5159"/>
        <v>197103</v>
      </c>
      <c r="HT191" s="78">
        <f t="shared" si="5159"/>
        <v>178987.41</v>
      </c>
      <c r="HU191" s="78">
        <f t="shared" si="5159"/>
        <v>184588.88</v>
      </c>
      <c r="HV191" s="78">
        <f t="shared" ref="HV191" si="5169">HV172+HV189</f>
        <v>186721.55</v>
      </c>
      <c r="HW191" s="215">
        <f t="shared" si="5159"/>
        <v>2584</v>
      </c>
      <c r="HX191" s="78">
        <f t="shared" si="5159"/>
        <v>1550</v>
      </c>
      <c r="HY191" s="78">
        <f t="shared" si="5159"/>
        <v>1300.56</v>
      </c>
      <c r="HZ191" s="78">
        <f t="shared" ref="HZ191" si="5170">HZ172+HZ189</f>
        <v>1422.36</v>
      </c>
      <c r="IA191" s="215">
        <f t="shared" si="5159"/>
        <v>1680</v>
      </c>
      <c r="IB191" s="78">
        <f t="shared" si="5159"/>
        <v>1680</v>
      </c>
      <c r="IC191" s="78">
        <f t="shared" si="5159"/>
        <v>1677.9499999999998</v>
      </c>
      <c r="ID191" s="78">
        <f t="shared" ref="ID191" si="5171">ID172+ID189</f>
        <v>1668.3999999999999</v>
      </c>
      <c r="IE191" s="310">
        <f t="shared" si="5159"/>
        <v>50440</v>
      </c>
      <c r="IF191" s="303">
        <f t="shared" si="5159"/>
        <v>36448</v>
      </c>
      <c r="IG191" s="303">
        <f t="shared" si="5159"/>
        <v>37284.46</v>
      </c>
      <c r="IH191" s="303">
        <f t="shared" ref="IH191" si="5172">IH172+IH189</f>
        <v>36577.43</v>
      </c>
      <c r="II191" s="215">
        <f t="shared" si="5159"/>
        <v>12244</v>
      </c>
      <c r="IJ191" s="78">
        <f t="shared" si="5159"/>
        <v>16615</v>
      </c>
      <c r="IK191" s="78">
        <f t="shared" si="5159"/>
        <v>13899.8</v>
      </c>
      <c r="IL191" s="78">
        <f t="shared" ref="IL191" si="5173">IL172+IL189</f>
        <v>14221.73</v>
      </c>
      <c r="IM191" s="215">
        <f t="shared" si="5159"/>
        <v>57535</v>
      </c>
      <c r="IN191" s="78">
        <f t="shared" si="5159"/>
        <v>48150</v>
      </c>
      <c r="IO191" s="78">
        <f t="shared" si="5159"/>
        <v>35293.82</v>
      </c>
      <c r="IP191" s="78">
        <f t="shared" ref="IP191" si="5174">IP172+IP189</f>
        <v>38805.97</v>
      </c>
      <c r="IQ191" s="215">
        <f t="shared" si="5159"/>
        <v>8462</v>
      </c>
      <c r="IR191" s="78">
        <f t="shared" si="5159"/>
        <v>8010</v>
      </c>
      <c r="IS191" s="78">
        <f t="shared" si="5159"/>
        <v>8196.81</v>
      </c>
      <c r="IT191" s="78">
        <f t="shared" ref="IT191" si="5175">IT172+IT189</f>
        <v>7961.3899999999994</v>
      </c>
      <c r="IU191" s="310">
        <f t="shared" si="5159"/>
        <v>9815</v>
      </c>
      <c r="IV191" s="303">
        <f t="shared" si="5159"/>
        <v>9050</v>
      </c>
      <c r="IW191" s="303">
        <f t="shared" si="5159"/>
        <v>8594.33</v>
      </c>
      <c r="IX191" s="303">
        <f t="shared" ref="IX191" si="5176">IX172+IX189</f>
        <v>8401.61</v>
      </c>
      <c r="IY191" s="215">
        <f t="shared" si="5159"/>
        <v>27950</v>
      </c>
      <c r="IZ191" s="78">
        <f t="shared" si="5159"/>
        <v>32240</v>
      </c>
      <c r="JA191" s="78">
        <f t="shared" si="5159"/>
        <v>34548.080000000002</v>
      </c>
      <c r="JB191" s="78">
        <f t="shared" ref="JB191" si="5177">JB172+JB189</f>
        <v>34095</v>
      </c>
      <c r="JC191" s="215">
        <f t="shared" si="5159"/>
        <v>91348</v>
      </c>
      <c r="JD191" s="78">
        <f t="shared" si="5159"/>
        <v>78963</v>
      </c>
      <c r="JE191" s="78">
        <f t="shared" si="5159"/>
        <v>11998.97</v>
      </c>
      <c r="JF191" s="78">
        <f t="shared" ref="JF191" si="5178">JF172+JF189</f>
        <v>10078.49</v>
      </c>
      <c r="JG191" s="215">
        <f t="shared" si="5159"/>
        <v>28000</v>
      </c>
      <c r="JH191" s="78">
        <f t="shared" si="5159"/>
        <v>24000</v>
      </c>
      <c r="JI191" s="78">
        <f t="shared" si="5159"/>
        <v>30304.6</v>
      </c>
      <c r="JJ191" s="78">
        <f t="shared" ref="JJ191" si="5179">JJ172+JJ189</f>
        <v>27784.6</v>
      </c>
      <c r="JK191" s="215">
        <f t="shared" si="5159"/>
        <v>33100</v>
      </c>
      <c r="JL191" s="78">
        <f t="shared" si="5159"/>
        <v>36435</v>
      </c>
      <c r="JM191" s="78">
        <f t="shared" si="5159"/>
        <v>34060.01</v>
      </c>
      <c r="JN191" s="78">
        <f t="shared" ref="JN191" si="5180">JN172+JN189</f>
        <v>34060.01</v>
      </c>
      <c r="JO191" s="215">
        <f t="shared" si="5159"/>
        <v>0</v>
      </c>
      <c r="JP191" s="78">
        <f t="shared" si="5159"/>
        <v>1210</v>
      </c>
      <c r="JQ191" s="78">
        <f t="shared" ref="JQ191:JY191" si="5181">JQ172+JQ189</f>
        <v>75.319999999999993</v>
      </c>
      <c r="JR191" s="78">
        <f t="shared" ref="JR191" si="5182">JR172+JR189</f>
        <v>0</v>
      </c>
      <c r="JS191" s="215">
        <f t="shared" si="5181"/>
        <v>18940</v>
      </c>
      <c r="JT191" s="78">
        <f t="shared" si="5181"/>
        <v>6000</v>
      </c>
      <c r="JU191" s="78">
        <f t="shared" si="5181"/>
        <v>8739.24</v>
      </c>
      <c r="JV191" s="78">
        <f t="shared" ref="JV191" si="5183">JV172+JV189</f>
        <v>9977.64</v>
      </c>
      <c r="JW191" s="78">
        <f t="shared" si="5181"/>
        <v>45000</v>
      </c>
      <c r="JX191" s="78">
        <f t="shared" si="5181"/>
        <v>30470</v>
      </c>
      <c r="JY191" s="78">
        <f t="shared" si="5181"/>
        <v>26028.119999999995</v>
      </c>
      <c r="JZ191" s="78">
        <f t="shared" ref="JZ191" si="5184">JZ172+JZ189</f>
        <v>27326.489999999998</v>
      </c>
      <c r="KA191" s="215">
        <f t="shared" ref="KA191:KW191" si="5185">KA172+KA189</f>
        <v>493246</v>
      </c>
      <c r="KB191" s="78">
        <f t="shared" si="5185"/>
        <v>451838.55</v>
      </c>
      <c r="KC191" s="78">
        <f t="shared" si="5185"/>
        <v>458701.23</v>
      </c>
      <c r="KD191" s="212">
        <f t="shared" ref="KD191" si="5186">KD172+KD189</f>
        <v>445473.13999999996</v>
      </c>
      <c r="KE191" s="215">
        <f t="shared" si="5185"/>
        <v>260220</v>
      </c>
      <c r="KF191" s="78">
        <f t="shared" si="5185"/>
        <v>233691.93</v>
      </c>
      <c r="KG191" s="78">
        <f t="shared" si="5185"/>
        <v>238281.09000000003</v>
      </c>
      <c r="KH191" s="212">
        <f t="shared" ref="KH191" si="5187">KH172+KH189</f>
        <v>232350.49</v>
      </c>
      <c r="KI191" s="215">
        <f t="shared" si="5185"/>
        <v>61162</v>
      </c>
      <c r="KJ191" s="78">
        <f t="shared" si="5185"/>
        <v>54699.95</v>
      </c>
      <c r="KK191" s="78">
        <f t="shared" si="5185"/>
        <v>53652.1</v>
      </c>
      <c r="KL191" s="212">
        <f t="shared" ref="KL191" si="5188">KL172+KL189</f>
        <v>52260.520000000004</v>
      </c>
      <c r="KM191" s="215">
        <f t="shared" si="5185"/>
        <v>84175</v>
      </c>
      <c r="KN191" s="78">
        <f t="shared" si="5185"/>
        <v>81344.430000000008</v>
      </c>
      <c r="KO191" s="78">
        <f t="shared" si="5185"/>
        <v>74386.73</v>
      </c>
      <c r="KP191" s="212">
        <f t="shared" ref="KP191" si="5189">KP172+KP189</f>
        <v>74930.81</v>
      </c>
      <c r="KQ191" s="215">
        <f t="shared" si="5185"/>
        <v>184948</v>
      </c>
      <c r="KR191" s="78">
        <f t="shared" si="5185"/>
        <v>129999.74</v>
      </c>
      <c r="KS191" s="78">
        <f t="shared" si="5185"/>
        <v>133396.53</v>
      </c>
      <c r="KT191" s="212">
        <f t="shared" ref="KT191" si="5190">KT172+KT189</f>
        <v>133547.17000000001</v>
      </c>
      <c r="KU191" s="215">
        <f t="shared" si="5185"/>
        <v>48426</v>
      </c>
      <c r="KV191" s="78">
        <f t="shared" si="5185"/>
        <v>33508.870000000003</v>
      </c>
      <c r="KW191" s="78">
        <f t="shared" si="5185"/>
        <v>35871.01</v>
      </c>
      <c r="KX191" s="212">
        <f t="shared" ref="KX191" si="5191">KX172+KX189</f>
        <v>36064.879999999997</v>
      </c>
      <c r="KY191" s="215">
        <f t="shared" ref="KY191:LE191" si="5192">KY172+KY189</f>
        <v>58000</v>
      </c>
      <c r="KZ191" s="78">
        <f t="shared" si="5192"/>
        <v>58000</v>
      </c>
      <c r="LA191" s="78">
        <f t="shared" si="5192"/>
        <v>64764.160000000003</v>
      </c>
      <c r="LB191" s="212">
        <f t="shared" ref="LB191" si="5193">LB172+LB189</f>
        <v>64828.65</v>
      </c>
      <c r="LC191" s="215">
        <f t="shared" si="5192"/>
        <v>0</v>
      </c>
      <c r="LD191" s="78">
        <f t="shared" si="5192"/>
        <v>0</v>
      </c>
      <c r="LE191" s="78">
        <f t="shared" si="5192"/>
        <v>2526.77</v>
      </c>
      <c r="LF191" s="212">
        <f t="shared" ref="LF191" si="5194">LF172+LF189</f>
        <v>2619.4499999999998</v>
      </c>
      <c r="LG191" s="215">
        <f t="shared" ref="LG191:NI191" si="5195">LG172+LG189</f>
        <v>143699</v>
      </c>
      <c r="LH191" s="78">
        <f t="shared" si="5195"/>
        <v>176370.79</v>
      </c>
      <c r="LI191" s="78">
        <f t="shared" si="5195"/>
        <v>147898.97999999998</v>
      </c>
      <c r="LJ191" s="212">
        <f t="shared" ref="LJ191" si="5196">LJ172+LJ189</f>
        <v>149337.71999999997</v>
      </c>
      <c r="LK191" s="215">
        <f t="shared" si="5195"/>
        <v>183580</v>
      </c>
      <c r="LL191" s="78">
        <f t="shared" si="5195"/>
        <v>188333.63</v>
      </c>
      <c r="LM191" s="78">
        <f t="shared" si="5195"/>
        <v>181113.64</v>
      </c>
      <c r="LN191" s="212">
        <f t="shared" ref="LN191" si="5197">LN172+LN189</f>
        <v>185460.28</v>
      </c>
      <c r="LO191" s="215">
        <f t="shared" si="5195"/>
        <v>82912</v>
      </c>
      <c r="LP191" s="78">
        <f t="shared" si="5195"/>
        <v>78470.739999999991</v>
      </c>
      <c r="LQ191" s="78">
        <f t="shared" si="5195"/>
        <v>67273.88</v>
      </c>
      <c r="LR191" s="212">
        <f t="shared" ref="LR191" si="5198">LR172+LR189</f>
        <v>68829.929999999993</v>
      </c>
      <c r="LS191" s="215">
        <f t="shared" si="5195"/>
        <v>144776</v>
      </c>
      <c r="LT191" s="78">
        <f t="shared" si="5195"/>
        <v>149247</v>
      </c>
      <c r="LU191" s="78">
        <f t="shared" si="5195"/>
        <v>141998.24</v>
      </c>
      <c r="LV191" s="212">
        <f t="shared" ref="LV191" si="5199">LV172+LV189</f>
        <v>139175.53</v>
      </c>
      <c r="LW191" s="215">
        <f t="shared" si="5195"/>
        <v>87227</v>
      </c>
      <c r="LX191" s="78">
        <f t="shared" si="5195"/>
        <v>149115.02000000002</v>
      </c>
      <c r="LY191" s="78">
        <f t="shared" si="5195"/>
        <v>122216.98999999999</v>
      </c>
      <c r="LZ191" s="212">
        <f t="shared" ref="LZ191" si="5200">LZ172+LZ189</f>
        <v>110650.14000000001</v>
      </c>
      <c r="MA191" s="215">
        <f t="shared" si="5195"/>
        <v>56030</v>
      </c>
      <c r="MB191" s="78">
        <f t="shared" si="5195"/>
        <v>50416.020000000004</v>
      </c>
      <c r="MC191" s="78">
        <f t="shared" si="5195"/>
        <v>49867.41</v>
      </c>
      <c r="MD191" s="212">
        <f t="shared" ref="MD191" si="5201">MD172+MD189</f>
        <v>48767.92</v>
      </c>
      <c r="ME191" s="215">
        <f t="shared" si="5195"/>
        <v>137893</v>
      </c>
      <c r="MF191" s="78">
        <f t="shared" si="5195"/>
        <v>178220.36</v>
      </c>
      <c r="MG191" s="78">
        <f t="shared" si="5195"/>
        <v>119367.74000000002</v>
      </c>
      <c r="MH191" s="212">
        <f t="shared" ref="MH191" si="5202">MH172+MH189</f>
        <v>118668.68000000001</v>
      </c>
      <c r="MI191" s="215">
        <f t="shared" si="5195"/>
        <v>199254</v>
      </c>
      <c r="MJ191" s="78">
        <f t="shared" si="5195"/>
        <v>180630</v>
      </c>
      <c r="MK191" s="78">
        <f t="shared" si="5195"/>
        <v>179584.49</v>
      </c>
      <c r="ML191" s="212">
        <f t="shared" ref="ML191" si="5203">ML172+ML189</f>
        <v>176290.5</v>
      </c>
      <c r="MM191" s="215">
        <f t="shared" si="5195"/>
        <v>0</v>
      </c>
      <c r="MN191" s="78">
        <f t="shared" si="5195"/>
        <v>11294</v>
      </c>
      <c r="MO191" s="78">
        <f t="shared" si="5195"/>
        <v>9226.32</v>
      </c>
      <c r="MP191" s="212">
        <f t="shared" ref="MP191" si="5204">MP172+MP189</f>
        <v>8353.26</v>
      </c>
      <c r="MQ191" s="215">
        <f t="shared" si="5195"/>
        <v>693568</v>
      </c>
      <c r="MR191" s="78">
        <f t="shared" si="5195"/>
        <v>656897</v>
      </c>
      <c r="MS191" s="78">
        <f t="shared" si="5195"/>
        <v>639030.55999999994</v>
      </c>
      <c r="MT191" s="212">
        <f t="shared" ref="MT191" si="5205">MT172+MT189</f>
        <v>621772.34</v>
      </c>
      <c r="MU191" s="215">
        <f t="shared" si="5195"/>
        <v>141592</v>
      </c>
      <c r="MV191" s="78">
        <f t="shared" si="5195"/>
        <v>145980.79999999999</v>
      </c>
      <c r="MW191" s="78">
        <f t="shared" si="5195"/>
        <v>135913.49</v>
      </c>
      <c r="MX191" s="212">
        <f t="shared" ref="MX191" si="5206">MX172+MX189</f>
        <v>131753.96</v>
      </c>
      <c r="MY191" s="215">
        <f t="shared" si="5195"/>
        <v>118574</v>
      </c>
      <c r="MZ191" s="78">
        <f t="shared" si="5195"/>
        <v>126537.2</v>
      </c>
      <c r="NA191" s="78">
        <f t="shared" si="5195"/>
        <v>86289.86</v>
      </c>
      <c r="NB191" s="212">
        <f t="shared" ref="NB191" si="5207">NB172+NB189</f>
        <v>84254.959999999992</v>
      </c>
      <c r="NC191" s="215">
        <f t="shared" si="5195"/>
        <v>668033</v>
      </c>
      <c r="ND191" s="78">
        <f t="shared" si="5195"/>
        <v>515976.41000000003</v>
      </c>
      <c r="NE191" s="78">
        <f t="shared" si="5195"/>
        <v>469691.69</v>
      </c>
      <c r="NF191" s="212">
        <f t="shared" ref="NF191" si="5208">NF172+NF189</f>
        <v>462900.91000000003</v>
      </c>
      <c r="NG191" s="215">
        <f t="shared" si="5195"/>
        <v>9500</v>
      </c>
      <c r="NH191" s="78">
        <f t="shared" si="5195"/>
        <v>15791.82</v>
      </c>
      <c r="NI191" s="78">
        <f t="shared" si="5195"/>
        <v>16326.29</v>
      </c>
      <c r="NJ191" s="212">
        <f t="shared" ref="NJ191" si="5209">NJ172+NJ189</f>
        <v>16326.3</v>
      </c>
      <c r="NK191" s="215">
        <f t="shared" ref="NK191:PP191" si="5210">NK172+NK189</f>
        <v>70000</v>
      </c>
      <c r="NL191" s="78">
        <f t="shared" si="5210"/>
        <v>70000</v>
      </c>
      <c r="NM191" s="78">
        <f t="shared" si="5210"/>
        <v>62406.04</v>
      </c>
      <c r="NN191" s="212">
        <f t="shared" ref="NN191" si="5211">NN172+NN189</f>
        <v>61510.51</v>
      </c>
      <c r="NO191" s="215">
        <f t="shared" ref="NO191:NU191" si="5212">NO172+NO189</f>
        <v>0</v>
      </c>
      <c r="NP191" s="78">
        <f t="shared" si="5212"/>
        <v>10000</v>
      </c>
      <c r="NQ191" s="78">
        <f t="shared" si="5212"/>
        <v>9996</v>
      </c>
      <c r="NR191" s="212">
        <f t="shared" ref="NR191" si="5213">NR172+NR189</f>
        <v>9996</v>
      </c>
      <c r="NS191" s="215">
        <f t="shared" si="5212"/>
        <v>196425.4</v>
      </c>
      <c r="NT191" s="78">
        <f t="shared" si="5212"/>
        <v>213839.4</v>
      </c>
      <c r="NU191" s="78">
        <f t="shared" si="5212"/>
        <v>212665.91999999998</v>
      </c>
      <c r="NV191" s="212">
        <f t="shared" ref="NV191" si="5214">NV172+NV189</f>
        <v>208628.71</v>
      </c>
      <c r="NW191" s="215">
        <f t="shared" si="5210"/>
        <v>6000</v>
      </c>
      <c r="NX191" s="78">
        <f t="shared" si="5210"/>
        <v>30300</v>
      </c>
      <c r="NY191" s="78">
        <f t="shared" si="5210"/>
        <v>13813.64</v>
      </c>
      <c r="NZ191" s="212">
        <f t="shared" ref="NZ191" si="5215">NZ172+NZ189</f>
        <v>6087.84</v>
      </c>
      <c r="OA191" s="215">
        <f t="shared" ref="OA191:PM191" si="5216">OA172+OA189</f>
        <v>8000</v>
      </c>
      <c r="OB191" s="78">
        <f t="shared" si="5216"/>
        <v>11000</v>
      </c>
      <c r="OC191" s="78">
        <f t="shared" si="5216"/>
        <v>3748.3</v>
      </c>
      <c r="OD191" s="78">
        <f t="shared" ref="OD191" si="5217">OD172+OD189</f>
        <v>3748.3</v>
      </c>
      <c r="OE191" s="215">
        <f t="shared" si="5216"/>
        <v>3300</v>
      </c>
      <c r="OF191" s="78">
        <f t="shared" si="5216"/>
        <v>3300</v>
      </c>
      <c r="OG191" s="78">
        <f t="shared" si="5216"/>
        <v>1152.8599999999999</v>
      </c>
      <c r="OH191" s="78">
        <f t="shared" ref="OH191" si="5218">OH172+OH189</f>
        <v>1152.8599999999999</v>
      </c>
      <c r="OI191" s="215">
        <f t="shared" si="5216"/>
        <v>3000</v>
      </c>
      <c r="OJ191" s="78">
        <f t="shared" si="5216"/>
        <v>2236.69</v>
      </c>
      <c r="OK191" s="78">
        <f t="shared" si="5216"/>
        <v>4649.7700000000004</v>
      </c>
      <c r="OL191" s="78">
        <f t="shared" ref="OL191" si="5219">OL172+OL189</f>
        <v>4649.78</v>
      </c>
      <c r="OM191" s="215">
        <f t="shared" si="5216"/>
        <v>6500</v>
      </c>
      <c r="ON191" s="78">
        <f t="shared" si="5216"/>
        <v>8100</v>
      </c>
      <c r="OO191" s="78">
        <f t="shared" si="5216"/>
        <v>6322.4</v>
      </c>
      <c r="OP191" s="78">
        <f t="shared" ref="OP191" si="5220">OP172+OP189</f>
        <v>6652.78</v>
      </c>
      <c r="OQ191" s="214">
        <f t="shared" si="5216"/>
        <v>2500</v>
      </c>
      <c r="OR191" s="78">
        <f t="shared" si="5216"/>
        <v>6734</v>
      </c>
      <c r="OS191" s="78">
        <f t="shared" si="5216"/>
        <v>5372.89</v>
      </c>
      <c r="OT191" s="78">
        <f t="shared" ref="OT191" si="5221">OT172+OT189</f>
        <v>5364.69</v>
      </c>
      <c r="OU191" s="215">
        <f t="shared" si="5216"/>
        <v>5700</v>
      </c>
      <c r="OV191" s="78">
        <f t="shared" si="5216"/>
        <v>5733</v>
      </c>
      <c r="OW191" s="78">
        <f t="shared" si="5216"/>
        <v>1881.78</v>
      </c>
      <c r="OX191" s="78">
        <f t="shared" ref="OX191" si="5222">OX172+OX189</f>
        <v>1881.78</v>
      </c>
      <c r="OY191" s="214">
        <f t="shared" si="5216"/>
        <v>25348</v>
      </c>
      <c r="OZ191" s="78">
        <f t="shared" si="5216"/>
        <v>24807.61</v>
      </c>
      <c r="PA191" s="78">
        <f t="shared" si="5216"/>
        <v>24542.77</v>
      </c>
      <c r="PB191" s="78">
        <f t="shared" ref="PB191" si="5223">PB172+PB189</f>
        <v>24298.36</v>
      </c>
      <c r="PC191" s="215">
        <f t="shared" si="5216"/>
        <v>31845</v>
      </c>
      <c r="PD191" s="78">
        <f t="shared" si="5216"/>
        <v>48916.959999999999</v>
      </c>
      <c r="PE191" s="78">
        <f t="shared" si="5216"/>
        <v>28521.29</v>
      </c>
      <c r="PF191" s="78">
        <f t="shared" ref="PF191" si="5224">PF172+PF189</f>
        <v>28564.030000000002</v>
      </c>
      <c r="PG191" s="214">
        <f t="shared" si="5216"/>
        <v>80000</v>
      </c>
      <c r="PH191" s="78">
        <f t="shared" si="5216"/>
        <v>60000</v>
      </c>
      <c r="PI191" s="78">
        <f t="shared" si="5216"/>
        <v>70999.58</v>
      </c>
      <c r="PJ191" s="78">
        <f t="shared" ref="PJ191" si="5225">PJ172+PJ189</f>
        <v>70999.58</v>
      </c>
      <c r="PK191" s="215">
        <f t="shared" si="5216"/>
        <v>20000</v>
      </c>
      <c r="PL191" s="78">
        <f t="shared" si="5216"/>
        <v>21765.98</v>
      </c>
      <c r="PM191" s="78">
        <f t="shared" si="5216"/>
        <v>21535.32</v>
      </c>
      <c r="PN191" s="78">
        <f t="shared" ref="PN191" si="5226">PN172+PN189</f>
        <v>21459.119999999999</v>
      </c>
      <c r="PO191" s="214">
        <f t="shared" si="5210"/>
        <v>0</v>
      </c>
      <c r="PP191" s="78">
        <f t="shared" si="5210"/>
        <v>0</v>
      </c>
      <c r="PQ191" s="78">
        <f t="shared" ref="PQ191:PY191" si="5227">PQ172+PQ189</f>
        <v>1625.81</v>
      </c>
      <c r="PR191" s="78">
        <f t="shared" ref="PR191" si="5228">PR172+PR189</f>
        <v>1622.07</v>
      </c>
      <c r="PS191" s="215">
        <f>PS172+PS189</f>
        <v>32088</v>
      </c>
      <c r="PT191" s="78">
        <f>PT172+PT189</f>
        <v>32321</v>
      </c>
      <c r="PU191" s="78">
        <f>PU172+PU189</f>
        <v>28403.18</v>
      </c>
      <c r="PV191" s="78">
        <f>PV172+PV189</f>
        <v>28188.280000000002</v>
      </c>
      <c r="PW191" s="214">
        <f t="shared" si="5227"/>
        <v>2800</v>
      </c>
      <c r="PX191" s="78">
        <f t="shared" si="5227"/>
        <v>0</v>
      </c>
      <c r="PY191" s="78">
        <f t="shared" si="5227"/>
        <v>2700</v>
      </c>
      <c r="PZ191" s="78">
        <f t="shared" ref="PZ191" si="5229">PZ172+PZ189</f>
        <v>2700</v>
      </c>
      <c r="QA191" s="215">
        <f t="shared" ref="QA191:RP191" si="5230">QA172+QA189</f>
        <v>6250</v>
      </c>
      <c r="QB191" s="78">
        <f t="shared" si="5230"/>
        <v>6250</v>
      </c>
      <c r="QC191" s="78">
        <f t="shared" si="5230"/>
        <v>4230.37</v>
      </c>
      <c r="QD191" s="78">
        <f t="shared" ref="QD191" si="5231">QD172+QD189</f>
        <v>4230.37</v>
      </c>
      <c r="QE191" s="214">
        <f t="shared" si="5230"/>
        <v>0</v>
      </c>
      <c r="QF191" s="78">
        <f t="shared" si="5230"/>
        <v>24000</v>
      </c>
      <c r="QG191" s="78">
        <f t="shared" si="5230"/>
        <v>21002.98</v>
      </c>
      <c r="QH191" s="78">
        <f t="shared" ref="QH191" si="5232">QH172+QH189</f>
        <v>20904.490000000002</v>
      </c>
      <c r="QI191" s="215">
        <f t="shared" si="5230"/>
        <v>36610</v>
      </c>
      <c r="QJ191" s="78">
        <f t="shared" si="5230"/>
        <v>30339</v>
      </c>
      <c r="QK191" s="78">
        <f t="shared" si="5230"/>
        <v>24848.42</v>
      </c>
      <c r="QL191" s="78">
        <f t="shared" ref="QL191" si="5233">QL172+QL189</f>
        <v>25129.88</v>
      </c>
      <c r="QM191" s="214">
        <f t="shared" si="5230"/>
        <v>58790</v>
      </c>
      <c r="QN191" s="78">
        <f t="shared" si="5230"/>
        <v>47083.6</v>
      </c>
      <c r="QO191" s="78">
        <f t="shared" si="5230"/>
        <v>42917.54</v>
      </c>
      <c r="QP191" s="78">
        <f t="shared" ref="QP191" si="5234">QP172+QP189</f>
        <v>43130.009999999995</v>
      </c>
      <c r="QQ191" s="214">
        <f t="shared" si="5230"/>
        <v>0</v>
      </c>
      <c r="QR191" s="78">
        <f t="shared" si="5230"/>
        <v>14033</v>
      </c>
      <c r="QS191" s="78">
        <f t="shared" si="5230"/>
        <v>850</v>
      </c>
      <c r="QT191" s="78">
        <f t="shared" ref="QT191" si="5235">QT172+QT189</f>
        <v>850</v>
      </c>
      <c r="QU191" s="214">
        <f t="shared" si="5230"/>
        <v>174000</v>
      </c>
      <c r="QV191" s="78">
        <f t="shared" si="5230"/>
        <v>124000</v>
      </c>
      <c r="QW191" s="78">
        <f t="shared" si="5230"/>
        <v>123673.81</v>
      </c>
      <c r="QX191" s="78">
        <f t="shared" ref="QX191" si="5236">QX172+QX189</f>
        <v>118627.43</v>
      </c>
      <c r="QY191" s="214">
        <f t="shared" si="5230"/>
        <v>0</v>
      </c>
      <c r="QZ191" s="78">
        <f t="shared" si="5230"/>
        <v>114780.2</v>
      </c>
      <c r="RA191" s="78">
        <f t="shared" si="5230"/>
        <v>40117.879999999997</v>
      </c>
      <c r="RB191" s="78">
        <f t="shared" ref="RB191" si="5237">RB172+RB189</f>
        <v>37101.64</v>
      </c>
      <c r="RC191" s="215">
        <f t="shared" si="5230"/>
        <v>117521.75</v>
      </c>
      <c r="RD191" s="78">
        <f t="shared" si="5230"/>
        <v>156976.75</v>
      </c>
      <c r="RE191" s="78">
        <f t="shared" si="5230"/>
        <v>119379.91</v>
      </c>
      <c r="RF191" s="78">
        <f t="shared" ref="RF191" si="5238">RF172+RF189</f>
        <v>118362.68</v>
      </c>
      <c r="RG191" s="214">
        <f t="shared" si="5230"/>
        <v>100799.8</v>
      </c>
      <c r="RH191" s="78">
        <f t="shared" si="5230"/>
        <v>106721</v>
      </c>
      <c r="RI191" s="78">
        <f t="shared" si="5230"/>
        <v>101298.14</v>
      </c>
      <c r="RJ191" s="78">
        <f t="shared" ref="RJ191" si="5239">RJ172+RJ189</f>
        <v>103153.2</v>
      </c>
      <c r="RK191" s="215">
        <f t="shared" si="5230"/>
        <v>5760</v>
      </c>
      <c r="RL191" s="78">
        <f t="shared" si="5230"/>
        <v>5825</v>
      </c>
      <c r="RM191" s="78">
        <f t="shared" si="5230"/>
        <v>5099.62</v>
      </c>
      <c r="RN191" s="78">
        <f t="shared" ref="RN191" si="5240">RN172+RN189</f>
        <v>5064.3599999999997</v>
      </c>
      <c r="RO191" s="363">
        <f t="shared" si="5230"/>
        <v>9052</v>
      </c>
      <c r="RP191" s="364">
        <f t="shared" si="5230"/>
        <v>8902</v>
      </c>
      <c r="RQ191" s="364">
        <f t="shared" ref="RQ191:TI191" si="5241">RQ172+RQ189</f>
        <v>8226.84</v>
      </c>
      <c r="RR191" s="364">
        <f t="shared" ref="RR191" si="5242">RR172+RR189</f>
        <v>8221</v>
      </c>
      <c r="RS191" s="363">
        <f t="shared" si="5241"/>
        <v>9308</v>
      </c>
      <c r="RT191" s="364">
        <f t="shared" si="5241"/>
        <v>9208</v>
      </c>
      <c r="RU191" s="364">
        <f t="shared" si="5241"/>
        <v>9625.8100000000013</v>
      </c>
      <c r="RV191" s="364">
        <f t="shared" ref="RV191" si="5243">RV172+RV189</f>
        <v>9709.19</v>
      </c>
      <c r="RW191" s="78">
        <f t="shared" si="5241"/>
        <v>12310</v>
      </c>
      <c r="RX191" s="78">
        <f t="shared" si="5241"/>
        <v>12243</v>
      </c>
      <c r="RY191" s="78">
        <f t="shared" si="5241"/>
        <v>10249.780000000001</v>
      </c>
      <c r="RZ191" s="78">
        <f t="shared" ref="RZ191" si="5244">RZ172+RZ189</f>
        <v>10375</v>
      </c>
      <c r="SA191" s="215">
        <f t="shared" si="5241"/>
        <v>1240</v>
      </c>
      <c r="SB191" s="78">
        <f t="shared" si="5241"/>
        <v>0</v>
      </c>
      <c r="SC191" s="78">
        <f t="shared" si="5241"/>
        <v>2392.98</v>
      </c>
      <c r="SD191" s="78">
        <f t="shared" ref="SD191" si="5245">SD172+SD189</f>
        <v>1900.06</v>
      </c>
      <c r="SE191" s="214">
        <f t="shared" si="5241"/>
        <v>795</v>
      </c>
      <c r="SF191" s="78">
        <f t="shared" si="5241"/>
        <v>730</v>
      </c>
      <c r="SG191" s="78">
        <f t="shared" si="5241"/>
        <v>622.79999999999995</v>
      </c>
      <c r="SH191" s="78">
        <f t="shared" ref="SH191" si="5246">SH172+SH189</f>
        <v>616</v>
      </c>
      <c r="SI191" s="214">
        <f t="shared" si="5241"/>
        <v>137460</v>
      </c>
      <c r="SJ191" s="78">
        <f t="shared" si="5241"/>
        <v>145942.42000000001</v>
      </c>
      <c r="SK191" s="78">
        <f t="shared" si="5241"/>
        <v>99799.390000000014</v>
      </c>
      <c r="SL191" s="78">
        <f t="shared" ref="SL191" si="5247">SL172+SL189</f>
        <v>99766.32</v>
      </c>
      <c r="SM191" s="214">
        <f t="shared" si="5241"/>
        <v>3000</v>
      </c>
      <c r="SN191" s="78">
        <f t="shared" si="5241"/>
        <v>6000</v>
      </c>
      <c r="SO191" s="78">
        <f t="shared" si="5241"/>
        <v>3047.2</v>
      </c>
      <c r="SP191" s="78">
        <f t="shared" ref="SP191" si="5248">SP172+SP189</f>
        <v>3047.2</v>
      </c>
      <c r="SQ191" s="214">
        <f t="shared" si="5241"/>
        <v>7683.08</v>
      </c>
      <c r="SR191" s="78">
        <f t="shared" si="5241"/>
        <v>2083.08</v>
      </c>
      <c r="SS191" s="78">
        <f t="shared" si="5241"/>
        <v>6721.23</v>
      </c>
      <c r="ST191" s="78">
        <f t="shared" ref="ST191" si="5249">ST172+ST189</f>
        <v>8341.66</v>
      </c>
      <c r="SU191" s="214">
        <f t="shared" si="5241"/>
        <v>66582.26999999999</v>
      </c>
      <c r="SV191" s="78">
        <f t="shared" si="5241"/>
        <v>97221</v>
      </c>
      <c r="SW191" s="78">
        <f t="shared" si="5241"/>
        <v>68927.73</v>
      </c>
      <c r="SX191" s="78">
        <f t="shared" ref="SX191" si="5250">SX172+SX189</f>
        <v>68927.73</v>
      </c>
      <c r="SY191" s="214">
        <f t="shared" si="5241"/>
        <v>0</v>
      </c>
      <c r="SZ191" s="78">
        <f t="shared" si="5241"/>
        <v>2550</v>
      </c>
      <c r="TA191" s="78">
        <f t="shared" si="5241"/>
        <v>754.26</v>
      </c>
      <c r="TB191" s="214">
        <f t="shared" ref="TB191" si="5251">TB172+TB189</f>
        <v>0</v>
      </c>
      <c r="TC191" s="214">
        <f t="shared" si="5241"/>
        <v>15000</v>
      </c>
      <c r="TD191" s="78">
        <f t="shared" si="5241"/>
        <v>22000</v>
      </c>
      <c r="TE191" s="78">
        <f t="shared" si="5241"/>
        <v>6226.57</v>
      </c>
      <c r="TF191" s="78">
        <f t="shared" ref="TF191" si="5252">TF172+TF189</f>
        <v>7000.05</v>
      </c>
      <c r="TG191" s="214">
        <f t="shared" si="5241"/>
        <v>170107</v>
      </c>
      <c r="TH191" s="78">
        <f t="shared" si="5241"/>
        <v>155636</v>
      </c>
      <c r="TI191" s="78">
        <f t="shared" si="5241"/>
        <v>139457.43</v>
      </c>
      <c r="TJ191" s="216">
        <f t="shared" ref="TJ191:TM191" si="5253">TJ172+TJ189</f>
        <v>136896.07</v>
      </c>
      <c r="TK191" s="214">
        <f t="shared" si="5253"/>
        <v>23796</v>
      </c>
      <c r="TL191" s="78">
        <f t="shared" si="5253"/>
        <v>0</v>
      </c>
      <c r="TM191" s="78">
        <f t="shared" si="5253"/>
        <v>0</v>
      </c>
      <c r="TN191" s="216">
        <f t="shared" ref="TN191:TR191" si="5254">TN172+TN189</f>
        <v>0</v>
      </c>
      <c r="TO191" s="214">
        <f t="shared" si="5254"/>
        <v>170790</v>
      </c>
      <c r="TP191" s="78">
        <f t="shared" si="5254"/>
        <v>0</v>
      </c>
      <c r="TQ191" s="78">
        <f t="shared" si="5254"/>
        <v>0</v>
      </c>
      <c r="TR191" s="216">
        <f t="shared" si="5254"/>
        <v>0</v>
      </c>
      <c r="TS191" s="278"/>
      <c r="TT191" s="278"/>
      <c r="TU191" s="278"/>
      <c r="TV191" s="278"/>
      <c r="TW191" s="278"/>
      <c r="TX191" s="278"/>
      <c r="TY191" s="278"/>
    </row>
    <row r="192" spans="1:545" x14ac:dyDescent="0.2">
      <c r="G192" s="101"/>
      <c r="H192" s="62"/>
      <c r="I192" s="62"/>
      <c r="J192" s="62"/>
      <c r="K192" s="101"/>
      <c r="L192" s="62"/>
      <c r="M192" s="62"/>
      <c r="N192" s="62"/>
      <c r="O192" s="101"/>
      <c r="P192" s="62"/>
      <c r="Q192" s="62"/>
      <c r="R192" s="62"/>
      <c r="S192" s="101"/>
      <c r="T192" s="62"/>
      <c r="U192" s="62"/>
      <c r="V192" s="62"/>
      <c r="W192" s="101"/>
      <c r="X192" s="62"/>
      <c r="Y192" s="62"/>
      <c r="Z192" s="62"/>
      <c r="AA192" s="101"/>
      <c r="AB192" s="62"/>
      <c r="AC192" s="62"/>
      <c r="AD192" s="62"/>
      <c r="AE192" s="101"/>
      <c r="AF192" s="62"/>
      <c r="AG192" s="62"/>
      <c r="AH192" s="62"/>
      <c r="AI192" s="101"/>
      <c r="AJ192" s="62"/>
      <c r="AK192" s="62"/>
      <c r="AL192" s="62"/>
      <c r="AM192" s="101"/>
      <c r="AN192" s="62"/>
      <c r="AO192" s="62"/>
      <c r="AP192" s="62"/>
      <c r="AQ192" s="101"/>
      <c r="AR192" s="62"/>
      <c r="AS192" s="62"/>
      <c r="AT192" s="62"/>
      <c r="AU192" s="101"/>
      <c r="AV192" s="62"/>
      <c r="AW192" s="62"/>
      <c r="AX192" s="62"/>
      <c r="AY192" s="101"/>
      <c r="AZ192" s="62"/>
      <c r="BA192" s="62"/>
      <c r="BB192" s="62"/>
      <c r="BC192" s="101"/>
      <c r="BD192" s="62"/>
      <c r="BE192" s="62"/>
      <c r="BF192" s="62"/>
      <c r="BG192" s="101"/>
      <c r="BH192" s="62"/>
      <c r="BI192" s="62"/>
      <c r="BJ192" s="62"/>
      <c r="BK192" s="101"/>
      <c r="BL192" s="62"/>
      <c r="BM192" s="62"/>
      <c r="BN192" s="62"/>
      <c r="BO192" s="101"/>
      <c r="BP192" s="62"/>
      <c r="BQ192" s="62"/>
      <c r="BR192" s="62"/>
      <c r="BS192" s="101"/>
      <c r="BT192" s="62"/>
      <c r="BU192" s="62"/>
      <c r="BV192" s="62"/>
      <c r="BW192" s="101"/>
      <c r="BX192" s="62"/>
      <c r="BY192" s="62"/>
      <c r="BZ192" s="62"/>
      <c r="CA192" s="101"/>
      <c r="CB192" s="62"/>
      <c r="CC192" s="62"/>
      <c r="CD192" s="62"/>
      <c r="CE192" s="101"/>
      <c r="CF192" s="62"/>
      <c r="CG192" s="62"/>
      <c r="CH192" s="62"/>
      <c r="CI192" s="101"/>
      <c r="CJ192" s="62"/>
      <c r="CK192" s="62"/>
      <c r="CL192" s="62"/>
      <c r="CM192" s="101"/>
      <c r="CN192" s="62"/>
      <c r="CO192" s="62"/>
      <c r="CP192" s="62"/>
      <c r="CQ192" s="101"/>
      <c r="CR192" s="62"/>
      <c r="CS192" s="62"/>
      <c r="CT192" s="62"/>
      <c r="CU192" s="101"/>
      <c r="CV192" s="62"/>
      <c r="CW192" s="62"/>
      <c r="CX192" s="62"/>
      <c r="CY192" s="101"/>
      <c r="CZ192" s="62"/>
      <c r="DA192" s="62"/>
      <c r="DB192" s="62"/>
      <c r="DC192" s="101"/>
      <c r="DD192" s="62"/>
      <c r="DE192" s="62"/>
      <c r="DF192" s="62"/>
      <c r="DG192" s="101"/>
      <c r="DH192" s="62"/>
      <c r="DI192" s="62"/>
      <c r="DJ192" s="62"/>
      <c r="DK192" s="101"/>
      <c r="DL192" s="62"/>
      <c r="DM192" s="62"/>
      <c r="DN192" s="62"/>
      <c r="DO192" s="101"/>
      <c r="DP192" s="62"/>
      <c r="DQ192" s="62"/>
      <c r="DR192" s="62"/>
      <c r="DS192" s="101"/>
      <c r="DT192" s="62"/>
      <c r="DU192" s="62"/>
      <c r="DV192" s="62"/>
      <c r="DW192" s="101"/>
      <c r="DX192" s="62"/>
      <c r="DY192" s="62"/>
      <c r="DZ192" s="62"/>
      <c r="EA192" s="101"/>
      <c r="EB192" s="62"/>
      <c r="EC192" s="62"/>
      <c r="ED192" s="62"/>
      <c r="EE192" s="101"/>
      <c r="EF192" s="62"/>
      <c r="EG192" s="62"/>
      <c r="EH192" s="62"/>
      <c r="EI192" s="101"/>
      <c r="EJ192" s="62"/>
      <c r="EK192" s="62"/>
      <c r="EL192" s="62"/>
      <c r="EM192" s="101"/>
      <c r="EN192" s="62"/>
      <c r="EO192" s="62"/>
      <c r="EP192" s="62"/>
      <c r="EQ192" s="101"/>
      <c r="ER192" s="62"/>
      <c r="ES192" s="62"/>
      <c r="ET192" s="62"/>
      <c r="EU192" s="101"/>
      <c r="EV192" s="62"/>
      <c r="EW192" s="62"/>
      <c r="EX192" s="62"/>
      <c r="EY192" s="101"/>
      <c r="EZ192" s="62"/>
      <c r="FA192" s="62"/>
      <c r="FB192" s="62"/>
      <c r="FC192" s="101"/>
      <c r="FD192" s="62"/>
      <c r="FE192" s="62"/>
      <c r="FF192" s="62"/>
      <c r="FG192" s="101"/>
      <c r="FH192" s="62"/>
      <c r="FI192" s="62"/>
      <c r="FJ192" s="62"/>
      <c r="FK192" s="101"/>
      <c r="FL192" s="62"/>
      <c r="FM192" s="62"/>
      <c r="FN192" s="62"/>
      <c r="FO192" s="101"/>
      <c r="FP192" s="62"/>
      <c r="FQ192" s="62"/>
      <c r="FR192" s="62"/>
      <c r="FS192" s="206"/>
      <c r="FT192" s="206"/>
      <c r="FU192" s="206"/>
      <c r="FV192" s="206"/>
      <c r="FW192" s="101"/>
      <c r="FX192" s="62"/>
      <c r="FY192" s="62"/>
      <c r="FZ192" s="52"/>
      <c r="GA192" s="101"/>
      <c r="GB192" s="62"/>
      <c r="GC192" s="62"/>
      <c r="GD192" s="52"/>
      <c r="GE192" s="101"/>
      <c r="GF192" s="62"/>
      <c r="GG192" s="62"/>
      <c r="GH192" s="52"/>
      <c r="GI192" s="101"/>
      <c r="GJ192" s="62"/>
      <c r="GK192" s="62"/>
      <c r="GL192" s="52"/>
      <c r="GM192" s="101"/>
      <c r="GN192" s="62"/>
      <c r="GO192" s="62"/>
      <c r="GP192" s="62"/>
      <c r="GQ192" s="101"/>
      <c r="GR192" s="62"/>
      <c r="GS192" s="62"/>
      <c r="GT192" s="62"/>
      <c r="GU192" s="101"/>
      <c r="GV192" s="62"/>
      <c r="GW192" s="62"/>
      <c r="GX192" s="62"/>
      <c r="GY192" s="101"/>
      <c r="GZ192" s="62"/>
      <c r="HA192" s="62"/>
      <c r="HB192" s="62"/>
      <c r="HC192" s="101"/>
      <c r="HD192" s="62"/>
      <c r="HE192" s="62"/>
      <c r="HF192" s="62"/>
      <c r="HG192" s="101"/>
      <c r="HH192" s="62"/>
      <c r="HI192" s="62"/>
      <c r="HJ192" s="62"/>
      <c r="HK192" s="101"/>
      <c r="HL192" s="62"/>
      <c r="HM192" s="62"/>
      <c r="HN192" s="62"/>
      <c r="HO192" s="101"/>
      <c r="HP192" s="62"/>
      <c r="HQ192" s="62"/>
      <c r="HR192" s="62"/>
      <c r="HS192" s="101"/>
      <c r="HT192" s="62"/>
      <c r="HU192" s="62"/>
      <c r="HV192" s="62"/>
      <c r="HW192" s="101"/>
      <c r="HX192" s="62"/>
      <c r="HY192" s="62"/>
      <c r="HZ192" s="62"/>
      <c r="IA192" s="101"/>
      <c r="IB192" s="62"/>
      <c r="IC192" s="62"/>
      <c r="ID192" s="62"/>
      <c r="IE192" s="101"/>
      <c r="IF192" s="62"/>
      <c r="IG192" s="62"/>
      <c r="IH192" s="62"/>
      <c r="II192" s="101"/>
      <c r="IJ192" s="62"/>
      <c r="IK192" s="62"/>
      <c r="IL192" s="62"/>
      <c r="IM192" s="101"/>
      <c r="IN192" s="62"/>
      <c r="IO192" s="62"/>
      <c r="IP192" s="62"/>
      <c r="IQ192" s="101"/>
      <c r="IR192" s="62"/>
      <c r="IS192" s="62"/>
      <c r="IT192" s="62"/>
      <c r="IU192" s="101"/>
      <c r="IV192" s="62"/>
      <c r="IW192" s="62"/>
      <c r="IX192" s="62"/>
      <c r="IY192" s="101"/>
      <c r="IZ192" s="62"/>
      <c r="JA192" s="62"/>
      <c r="JB192" s="62"/>
      <c r="JC192" s="101"/>
      <c r="JD192" s="62"/>
      <c r="JE192" s="62"/>
      <c r="JF192" s="62"/>
      <c r="JG192" s="101"/>
      <c r="JH192" s="62"/>
      <c r="JI192" s="62"/>
      <c r="JJ192" s="62"/>
      <c r="JK192" s="101"/>
      <c r="JL192" s="62"/>
      <c r="JM192" s="62"/>
      <c r="JN192" s="62"/>
      <c r="JO192" s="101"/>
      <c r="JP192" s="62"/>
      <c r="JQ192" s="62"/>
      <c r="JR192" s="62"/>
      <c r="JS192" s="101"/>
      <c r="JT192" s="62"/>
      <c r="JU192" s="62"/>
      <c r="JV192" s="62"/>
      <c r="JW192" s="62"/>
      <c r="JX192" s="62"/>
      <c r="JY192" s="62"/>
      <c r="JZ192" s="62"/>
      <c r="KA192" s="101"/>
      <c r="KB192" s="62"/>
      <c r="KC192" s="62"/>
      <c r="KD192" s="52"/>
      <c r="KE192" s="101"/>
      <c r="KF192" s="62"/>
      <c r="KG192" s="62"/>
      <c r="KH192" s="52"/>
      <c r="KI192" s="101"/>
      <c r="KJ192" s="62"/>
      <c r="KK192" s="62"/>
      <c r="KL192" s="52"/>
      <c r="KM192" s="101"/>
      <c r="KN192" s="62"/>
      <c r="KO192" s="62"/>
      <c r="KP192" s="52"/>
      <c r="KQ192" s="101"/>
      <c r="KR192" s="62"/>
      <c r="KS192" s="62"/>
      <c r="KT192" s="52"/>
      <c r="KU192" s="101"/>
      <c r="KV192" s="62"/>
      <c r="KW192" s="62"/>
      <c r="KX192" s="52"/>
      <c r="KY192" s="101"/>
      <c r="KZ192" s="62"/>
      <c r="LA192" s="62"/>
      <c r="LB192" s="52"/>
      <c r="LC192" s="101"/>
      <c r="LD192" s="62"/>
      <c r="LE192" s="62"/>
      <c r="LF192" s="52"/>
      <c r="LG192" s="101"/>
      <c r="LH192" s="62"/>
      <c r="LI192" s="62"/>
      <c r="LJ192" s="52"/>
      <c r="LK192" s="101"/>
      <c r="LL192" s="62"/>
      <c r="LM192" s="62"/>
      <c r="LN192" s="52"/>
      <c r="LO192" s="101"/>
      <c r="LP192" s="62"/>
      <c r="LQ192" s="62"/>
      <c r="LR192" s="52"/>
      <c r="LS192" s="101"/>
      <c r="LT192" s="62"/>
      <c r="LU192" s="62"/>
      <c r="LV192" s="52"/>
      <c r="LW192" s="101"/>
      <c r="LX192" s="62"/>
      <c r="LY192" s="62"/>
      <c r="LZ192" s="52"/>
      <c r="MA192" s="101"/>
      <c r="MB192" s="62"/>
      <c r="MC192" s="62"/>
      <c r="MD192" s="52"/>
      <c r="ME192" s="101"/>
      <c r="MF192" s="62"/>
      <c r="MG192" s="62"/>
      <c r="MH192" s="52"/>
      <c r="MI192" s="101"/>
      <c r="MJ192" s="62"/>
      <c r="MK192" s="62"/>
      <c r="ML192" s="52"/>
      <c r="MM192" s="101"/>
      <c r="MN192" s="62"/>
      <c r="MO192" s="62"/>
      <c r="MP192" s="52"/>
      <c r="MQ192" s="101"/>
      <c r="MR192" s="62"/>
      <c r="MS192" s="62"/>
      <c r="MT192" s="52"/>
      <c r="MU192" s="101"/>
      <c r="MV192" s="62"/>
      <c r="MW192" s="62"/>
      <c r="MX192" s="52"/>
      <c r="MY192" s="101"/>
      <c r="MZ192" s="62"/>
      <c r="NA192" s="62"/>
      <c r="NB192" s="52"/>
      <c r="NC192" s="101"/>
      <c r="ND192" s="62"/>
      <c r="NE192" s="62"/>
      <c r="NF192" s="52"/>
      <c r="NG192" s="101"/>
      <c r="NH192" s="62"/>
      <c r="NI192" s="62"/>
      <c r="NJ192" s="52"/>
      <c r="NK192" s="101"/>
      <c r="NL192" s="62"/>
      <c r="NM192" s="62"/>
      <c r="NN192" s="52"/>
      <c r="NO192" s="101"/>
      <c r="NP192" s="62"/>
      <c r="NQ192" s="62"/>
      <c r="NR192" s="52"/>
      <c r="NS192" s="101"/>
      <c r="NT192" s="62"/>
      <c r="NU192" s="62"/>
      <c r="NV192" s="52"/>
      <c r="NW192" s="101"/>
      <c r="NX192" s="62"/>
      <c r="NY192" s="62"/>
      <c r="NZ192" s="52"/>
      <c r="OA192" s="101"/>
      <c r="OB192" s="62"/>
      <c r="OC192" s="62"/>
      <c r="OD192" s="62"/>
      <c r="OE192" s="101"/>
      <c r="OF192" s="62"/>
      <c r="OG192" s="62"/>
      <c r="OH192" s="62"/>
      <c r="OI192" s="101"/>
      <c r="OJ192" s="62"/>
      <c r="OK192" s="62"/>
      <c r="OL192" s="62"/>
      <c r="OM192" s="101"/>
      <c r="ON192" s="62"/>
      <c r="OO192" s="62"/>
      <c r="OP192" s="62"/>
      <c r="OQ192" s="54"/>
      <c r="OR192" s="62"/>
      <c r="OS192" s="62"/>
      <c r="OT192" s="62"/>
      <c r="OU192" s="101"/>
      <c r="OV192" s="62"/>
      <c r="OW192" s="62"/>
      <c r="OX192" s="62"/>
      <c r="OY192" s="54"/>
      <c r="OZ192" s="62"/>
      <c r="PA192" s="62"/>
      <c r="PB192" s="62"/>
      <c r="PC192" s="101"/>
      <c r="PD192" s="62"/>
      <c r="PE192" s="62"/>
      <c r="PF192" s="62"/>
      <c r="PG192" s="54"/>
      <c r="PH192" s="62"/>
      <c r="PI192" s="62"/>
      <c r="PJ192" s="62"/>
      <c r="PK192" s="101"/>
      <c r="PL192" s="62"/>
      <c r="PM192" s="62"/>
      <c r="PN192" s="62"/>
      <c r="PO192" s="54"/>
      <c r="PP192" s="62"/>
      <c r="PQ192" s="62"/>
      <c r="PR192" s="62"/>
      <c r="PS192" s="101"/>
      <c r="PT192" s="62"/>
      <c r="PU192" s="62"/>
      <c r="PV192" s="62"/>
      <c r="PW192" s="54"/>
      <c r="PX192" s="62"/>
      <c r="PY192" s="62"/>
      <c r="PZ192" s="62"/>
      <c r="QA192" s="101"/>
      <c r="QB192" s="62"/>
      <c r="QC192" s="62"/>
      <c r="QD192" s="62"/>
      <c r="QE192" s="54"/>
      <c r="QF192" s="62"/>
      <c r="QG192" s="62"/>
      <c r="QH192" s="62"/>
      <c r="QI192" s="101"/>
      <c r="QJ192" s="62"/>
      <c r="QK192" s="62"/>
      <c r="QL192" s="62"/>
      <c r="QM192" s="54"/>
      <c r="QN192" s="62"/>
      <c r="QO192" s="62"/>
      <c r="QP192" s="62"/>
      <c r="QQ192" s="54"/>
      <c r="QR192" s="62"/>
      <c r="QS192" s="62"/>
      <c r="QT192" s="62"/>
      <c r="QU192" s="54"/>
      <c r="QV192" s="62"/>
      <c r="QW192" s="62"/>
      <c r="QX192" s="62"/>
      <c r="QY192" s="54"/>
      <c r="QZ192" s="62"/>
      <c r="RA192" s="62"/>
      <c r="RB192" s="62"/>
      <c r="RC192" s="101"/>
      <c r="RD192" s="62"/>
      <c r="RE192" s="62"/>
      <c r="RF192" s="62"/>
      <c r="RG192" s="54"/>
      <c r="RH192" s="62"/>
      <c r="RI192" s="62"/>
      <c r="RJ192" s="62"/>
      <c r="RK192" s="101"/>
      <c r="RL192" s="62"/>
      <c r="RM192" s="62"/>
      <c r="RN192" s="62"/>
      <c r="RO192" s="54"/>
      <c r="RP192" s="62"/>
      <c r="RQ192" s="62"/>
      <c r="RR192" s="62"/>
      <c r="RS192" s="54"/>
      <c r="RT192" s="62"/>
      <c r="RU192" s="62"/>
      <c r="RV192" s="62"/>
      <c r="RW192" s="62"/>
      <c r="RX192" s="62"/>
      <c r="RY192" s="62"/>
      <c r="RZ192" s="62"/>
      <c r="SA192" s="101"/>
      <c r="SB192" s="62"/>
      <c r="SC192" s="62"/>
      <c r="SD192" s="62"/>
      <c r="SE192" s="54"/>
      <c r="SF192" s="62"/>
      <c r="SG192" s="62"/>
      <c r="SH192" s="62"/>
      <c r="SI192" s="54"/>
      <c r="SJ192" s="62"/>
      <c r="SK192" s="62"/>
      <c r="SL192" s="62"/>
      <c r="SM192" s="54"/>
      <c r="SN192" s="62"/>
      <c r="SO192" s="62"/>
      <c r="SP192" s="62"/>
      <c r="SQ192" s="54"/>
      <c r="SR192" s="62"/>
      <c r="SS192" s="62"/>
      <c r="ST192" s="62"/>
      <c r="SU192" s="54"/>
      <c r="SV192" s="62"/>
      <c r="SW192" s="62"/>
      <c r="SX192" s="62"/>
      <c r="SY192" s="54"/>
      <c r="SZ192" s="62"/>
      <c r="TA192" s="62"/>
      <c r="TB192" s="54"/>
      <c r="TC192" s="54"/>
      <c r="TD192" s="62"/>
      <c r="TE192" s="62"/>
      <c r="TF192" s="62"/>
      <c r="TG192" s="54"/>
      <c r="TH192" s="62"/>
      <c r="TI192" s="62"/>
      <c r="TJ192" s="102"/>
      <c r="TK192" s="54"/>
      <c r="TL192" s="62"/>
      <c r="TM192" s="62"/>
      <c r="TN192" s="102"/>
      <c r="TO192" s="54"/>
      <c r="TP192" s="62"/>
      <c r="TQ192" s="62"/>
      <c r="TR192" s="102"/>
      <c r="TS192" s="275"/>
      <c r="TT192" s="275"/>
      <c r="TU192" s="275"/>
      <c r="TV192" s="275"/>
      <c r="TW192" s="275"/>
      <c r="TX192" s="275"/>
      <c r="TY192" s="275"/>
    </row>
    <row r="193" spans="1:545" x14ac:dyDescent="0.2">
      <c r="A193" s="156"/>
      <c r="B193" s="157" t="s">
        <v>1000</v>
      </c>
      <c r="C193" s="158">
        <f>G193+K193+O193+S193+W193+AA193+AE193+AI193+AM193+AQ193+AU193+AY193+BC193+BG193+BK193+BO193+BS193+BW193+CA193+CE193+CI193+CM193+CQ193+CU193+CY193+DC193+DG193+DK193+DO193+DS193+DW193+EA193+EE193+EI193+EM193+EQ193+EU193+EY193+FC193+FG193+FK193+FO193+FS193+FW193+GA193+GE193+GI193+GM193+GQ193+GU193+GY193+HC193+HG193+HK193+HO193+HS193+HW193+IA193+IE193+II193+IM193+IQ193+IU193+IY193+JC193+JG193+JK193+JO193+JS193+JW193+KA193+KE193+KI193+KM193+KQ193+KU193+KY193+LC193+LG193+LK193+LO193+LS193+LW193+MA193+ME193+MI193+MM193+MQ193+MU193+MY193+NC193+NG193+NK193+NO193+NS193+NW193+OA193+OE193+OI193+OM193+OQ193+OU193+OY193+PC193+PG193+PK193+PO193+PS193+PW193+QA193+QE193+QI193+QM193+QQ193+QU193+QY193+RC193+RG193+RK193+RO193+RS193+RW193+SA193+SE193+SI193+SM193+SQ193+SU193+SY193+TC193+TG193+TJ193+TN193+TQ193+TT193+TW193</f>
        <v>627000</v>
      </c>
      <c r="D193" s="158">
        <f t="shared" ref="D193:F194" si="5255">H193+L193+P193+T193+X193+AB193+AF193+AJ193+AN193+AR193+AV193+AZ193+BD193+BH193+BL193+BP193+BT193+BX193+CB193+CF193+CJ193+CN193+CR193+CV193+CZ193+DD193+DH193+DL193+DP193+DT193+DX193+EB193+EF193+EJ193+EN193+ER193+EV193+EZ193+FD193+FH193+FL193+FP193+FT193+FX193+GB193+GF193+GJ193+GN193+GR193+GV193+GZ193+HD193+HH193+HL193+HP193+HT193+HX193+IB193+IF193+IJ193+IN193+IR193+IV193+IZ193+JD193+JH193+JL193+JP193+JT193+JX193+KB193+KF193+KJ193+KN193+KR193+KV193+KZ193+LD193+LH193+LL193+LP193+LT193+LX193+MB193+MF193+MJ193+MN193+MR193+MV193+MZ193+ND193+NH193+NL193+NP193+NT193+NX193+OB193+OF193+OJ193+ON193+OR193+OV193+OZ193+PD193+PH193+PL193+PP193+PT193+PX193+QB193+QF193+QJ193+QN193+QR193+QV193+QZ193+RD193+RH193+RL193+RP193+RT193+RX193+SB193+SF193+SJ193+SN193+SR193+SV193+SZ193+TD193+TH193+TL193+TO193+TR193+TU193+TX193</f>
        <v>1085000</v>
      </c>
      <c r="E193" s="194">
        <f t="shared" si="5255"/>
        <v>600000</v>
      </c>
      <c r="F193" s="194">
        <f t="shared" si="5255"/>
        <v>600000</v>
      </c>
      <c r="G193" s="158"/>
      <c r="H193" s="159"/>
      <c r="I193" s="159"/>
      <c r="J193" s="159"/>
      <c r="K193" s="158"/>
      <c r="L193" s="159"/>
      <c r="M193" s="159"/>
      <c r="N193" s="159"/>
      <c r="O193" s="158"/>
      <c r="P193" s="159"/>
      <c r="Q193" s="159"/>
      <c r="R193" s="159"/>
      <c r="S193" s="158"/>
      <c r="T193" s="159"/>
      <c r="U193" s="159"/>
      <c r="V193" s="159"/>
      <c r="W193" s="158"/>
      <c r="X193" s="159"/>
      <c r="Y193" s="159"/>
      <c r="Z193" s="159"/>
      <c r="AA193" s="158"/>
      <c r="AB193" s="159"/>
      <c r="AC193" s="159"/>
      <c r="AD193" s="159"/>
      <c r="AE193" s="158">
        <f>107000+380000</f>
        <v>487000</v>
      </c>
      <c r="AF193" s="159">
        <v>1085000</v>
      </c>
      <c r="AG193" s="159">
        <v>600000</v>
      </c>
      <c r="AH193" s="159">
        <v>600000</v>
      </c>
      <c r="AI193" s="158"/>
      <c r="AJ193" s="159"/>
      <c r="AK193" s="159"/>
      <c r="AL193" s="159"/>
      <c r="AM193" s="158"/>
      <c r="AN193" s="159"/>
      <c r="AO193" s="159"/>
      <c r="AP193" s="159"/>
      <c r="AQ193" s="158"/>
      <c r="AR193" s="159"/>
      <c r="AS193" s="159"/>
      <c r="AT193" s="159"/>
      <c r="AU193" s="158"/>
      <c r="AV193" s="159"/>
      <c r="AW193" s="159"/>
      <c r="AX193" s="159"/>
      <c r="AY193" s="158"/>
      <c r="AZ193" s="159"/>
      <c r="BA193" s="159"/>
      <c r="BB193" s="159"/>
      <c r="BC193" s="158"/>
      <c r="BD193" s="159"/>
      <c r="BE193" s="159"/>
      <c r="BF193" s="159"/>
      <c r="BG193" s="158"/>
      <c r="BH193" s="159"/>
      <c r="BI193" s="159"/>
      <c r="BJ193" s="159"/>
      <c r="BK193" s="158"/>
      <c r="BL193" s="159"/>
      <c r="BM193" s="159"/>
      <c r="BN193" s="159"/>
      <c r="BO193" s="158"/>
      <c r="BP193" s="159"/>
      <c r="BQ193" s="159"/>
      <c r="BR193" s="159"/>
      <c r="BS193" s="158"/>
      <c r="BT193" s="159"/>
      <c r="BU193" s="159"/>
      <c r="BV193" s="159"/>
      <c r="BW193" s="158"/>
      <c r="BX193" s="159"/>
      <c r="BY193" s="159"/>
      <c r="BZ193" s="159"/>
      <c r="CA193" s="158"/>
      <c r="CB193" s="159"/>
      <c r="CC193" s="159"/>
      <c r="CD193" s="159"/>
      <c r="CE193" s="158"/>
      <c r="CF193" s="159"/>
      <c r="CG193" s="159"/>
      <c r="CH193" s="159"/>
      <c r="CI193" s="158"/>
      <c r="CJ193" s="159"/>
      <c r="CK193" s="159"/>
      <c r="CL193" s="159"/>
      <c r="CM193" s="158"/>
      <c r="CN193" s="159"/>
      <c r="CO193" s="159"/>
      <c r="CP193" s="159"/>
      <c r="CQ193" s="158"/>
      <c r="CR193" s="159"/>
      <c r="CS193" s="159"/>
      <c r="CT193" s="159"/>
      <c r="CU193" s="158"/>
      <c r="CV193" s="159"/>
      <c r="CW193" s="159"/>
      <c r="CX193" s="159"/>
      <c r="CY193" s="158"/>
      <c r="CZ193" s="159"/>
      <c r="DA193" s="159"/>
      <c r="DB193" s="159"/>
      <c r="DC193" s="158"/>
      <c r="DD193" s="159"/>
      <c r="DE193" s="159"/>
      <c r="DF193" s="159"/>
      <c r="DG193" s="158"/>
      <c r="DH193" s="159"/>
      <c r="DI193" s="159"/>
      <c r="DJ193" s="159"/>
      <c r="DK193" s="158"/>
      <c r="DL193" s="159"/>
      <c r="DM193" s="159"/>
      <c r="DN193" s="159"/>
      <c r="DO193" s="158"/>
      <c r="DP193" s="159"/>
      <c r="DQ193" s="159"/>
      <c r="DR193" s="159"/>
      <c r="DS193" s="158"/>
      <c r="DT193" s="159"/>
      <c r="DU193" s="159"/>
      <c r="DV193" s="159"/>
      <c r="DW193" s="158"/>
      <c r="DX193" s="159"/>
      <c r="DY193" s="159"/>
      <c r="DZ193" s="159"/>
      <c r="EA193" s="158"/>
      <c r="EB193" s="159"/>
      <c r="EC193" s="159"/>
      <c r="ED193" s="159"/>
      <c r="EE193" s="158"/>
      <c r="EF193" s="159"/>
      <c r="EG193" s="159"/>
      <c r="EH193" s="159"/>
      <c r="EI193" s="158"/>
      <c r="EJ193" s="159"/>
      <c r="EK193" s="159"/>
      <c r="EL193" s="159"/>
      <c r="EM193" s="158"/>
      <c r="EN193" s="159"/>
      <c r="EO193" s="159"/>
      <c r="EP193" s="159"/>
      <c r="EQ193" s="158"/>
      <c r="ER193" s="159"/>
      <c r="ES193" s="159"/>
      <c r="ET193" s="159"/>
      <c r="EU193" s="158"/>
      <c r="EV193" s="159"/>
      <c r="EW193" s="159"/>
      <c r="EX193" s="159"/>
      <c r="EY193" s="158"/>
      <c r="EZ193" s="159"/>
      <c r="FA193" s="159"/>
      <c r="FB193" s="159"/>
      <c r="FC193" s="158"/>
      <c r="FD193" s="159"/>
      <c r="FE193" s="159"/>
      <c r="FF193" s="159"/>
      <c r="FG193" s="158"/>
      <c r="FH193" s="159"/>
      <c r="FI193" s="159"/>
      <c r="FJ193" s="159"/>
      <c r="FK193" s="158"/>
      <c r="FL193" s="159"/>
      <c r="FM193" s="159"/>
      <c r="FN193" s="159"/>
      <c r="FO193" s="158"/>
      <c r="FP193" s="159"/>
      <c r="FQ193" s="159"/>
      <c r="FR193" s="159"/>
      <c r="FS193" s="204"/>
      <c r="FT193" s="159"/>
      <c r="FU193" s="159"/>
      <c r="FV193" s="213"/>
      <c r="FW193" s="158"/>
      <c r="FX193" s="159"/>
      <c r="FY193" s="159"/>
      <c r="FZ193" s="213"/>
      <c r="GA193" s="158"/>
      <c r="GB193" s="159"/>
      <c r="GC193" s="159"/>
      <c r="GD193" s="213"/>
      <c r="GE193" s="158"/>
      <c r="GF193" s="159"/>
      <c r="GG193" s="159"/>
      <c r="GH193" s="213"/>
      <c r="GI193" s="158"/>
      <c r="GJ193" s="159"/>
      <c r="GK193" s="159"/>
      <c r="GL193" s="213"/>
      <c r="GM193" s="158"/>
      <c r="GN193" s="159"/>
      <c r="GO193" s="159"/>
      <c r="GP193" s="159"/>
      <c r="GQ193" s="158"/>
      <c r="GR193" s="159"/>
      <c r="GS193" s="159"/>
      <c r="GT193" s="159"/>
      <c r="GU193" s="158"/>
      <c r="GV193" s="159"/>
      <c r="GW193" s="159"/>
      <c r="GX193" s="159"/>
      <c r="GY193" s="158"/>
      <c r="GZ193" s="159"/>
      <c r="HA193" s="159"/>
      <c r="HB193" s="159"/>
      <c r="HC193" s="158"/>
      <c r="HD193" s="159"/>
      <c r="HE193" s="159"/>
      <c r="HF193" s="159"/>
      <c r="HG193" s="158"/>
      <c r="HH193" s="159"/>
      <c r="HI193" s="159"/>
      <c r="HJ193" s="159"/>
      <c r="HK193" s="158"/>
      <c r="HL193" s="159"/>
      <c r="HM193" s="159"/>
      <c r="HN193" s="159"/>
      <c r="HO193" s="158"/>
      <c r="HP193" s="159"/>
      <c r="HQ193" s="159"/>
      <c r="HR193" s="159"/>
      <c r="HS193" s="158"/>
      <c r="HT193" s="159"/>
      <c r="HU193" s="159"/>
      <c r="HV193" s="159"/>
      <c r="HW193" s="158"/>
      <c r="HX193" s="159"/>
      <c r="HY193" s="159"/>
      <c r="HZ193" s="159"/>
      <c r="IA193" s="158"/>
      <c r="IB193" s="159"/>
      <c r="IC193" s="159"/>
      <c r="ID193" s="159"/>
      <c r="IE193" s="311"/>
      <c r="IF193" s="304"/>
      <c r="IG193" s="304"/>
      <c r="IH193" s="304"/>
      <c r="II193" s="158"/>
      <c r="IJ193" s="159"/>
      <c r="IK193" s="159"/>
      <c r="IL193" s="159"/>
      <c r="IM193" s="158"/>
      <c r="IN193" s="159"/>
      <c r="IO193" s="159"/>
      <c r="IP193" s="159"/>
      <c r="IQ193" s="158"/>
      <c r="IR193" s="159"/>
      <c r="IS193" s="159"/>
      <c r="IT193" s="159"/>
      <c r="IU193" s="311"/>
      <c r="IV193" s="304"/>
      <c r="IW193" s="304"/>
      <c r="IX193" s="304"/>
      <c r="IY193" s="158"/>
      <c r="IZ193" s="159"/>
      <c r="JA193" s="159"/>
      <c r="JB193" s="159"/>
      <c r="JC193" s="158"/>
      <c r="JD193" s="159"/>
      <c r="JE193" s="159"/>
      <c r="JF193" s="159"/>
      <c r="JG193" s="158"/>
      <c r="JH193" s="159"/>
      <c r="JI193" s="159"/>
      <c r="JJ193" s="159"/>
      <c r="JK193" s="158"/>
      <c r="JL193" s="159"/>
      <c r="JM193" s="159"/>
      <c r="JN193" s="159"/>
      <c r="JO193" s="158"/>
      <c r="JP193" s="159"/>
      <c r="JQ193" s="159"/>
      <c r="JR193" s="159"/>
      <c r="JS193" s="158"/>
      <c r="JT193" s="159"/>
      <c r="JU193" s="159"/>
      <c r="JV193" s="159"/>
      <c r="JW193" s="159"/>
      <c r="JX193" s="159"/>
      <c r="JY193" s="159"/>
      <c r="JZ193" s="159"/>
      <c r="KA193" s="158"/>
      <c r="KB193" s="159"/>
      <c r="KC193" s="159"/>
      <c r="KD193" s="213"/>
      <c r="KE193" s="158"/>
      <c r="KF193" s="159"/>
      <c r="KG193" s="159"/>
      <c r="KH193" s="213"/>
      <c r="KI193" s="158"/>
      <c r="KJ193" s="159"/>
      <c r="KK193" s="159"/>
      <c r="KL193" s="213"/>
      <c r="KM193" s="158"/>
      <c r="KN193" s="159"/>
      <c r="KO193" s="159"/>
      <c r="KP193" s="213"/>
      <c r="KQ193" s="158"/>
      <c r="KR193" s="159"/>
      <c r="KS193" s="159"/>
      <c r="KT193" s="213"/>
      <c r="KU193" s="158"/>
      <c r="KV193" s="159"/>
      <c r="KW193" s="159"/>
      <c r="KX193" s="213"/>
      <c r="KY193" s="158"/>
      <c r="KZ193" s="159"/>
      <c r="LA193" s="159"/>
      <c r="LB193" s="213"/>
      <c r="LC193" s="158"/>
      <c r="LD193" s="159"/>
      <c r="LE193" s="159"/>
      <c r="LF193" s="213"/>
      <c r="LG193" s="158"/>
      <c r="LH193" s="159"/>
      <c r="LI193" s="159"/>
      <c r="LJ193" s="213"/>
      <c r="LK193" s="158"/>
      <c r="LL193" s="159"/>
      <c r="LM193" s="159"/>
      <c r="LN193" s="213"/>
      <c r="LO193" s="158"/>
      <c r="LP193" s="159"/>
      <c r="LQ193" s="159"/>
      <c r="LR193" s="213"/>
      <c r="LS193" s="158"/>
      <c r="LT193" s="159"/>
      <c r="LU193" s="159"/>
      <c r="LV193" s="213"/>
      <c r="LW193" s="158"/>
      <c r="LX193" s="159"/>
      <c r="LY193" s="159"/>
      <c r="LZ193" s="213"/>
      <c r="MA193" s="158"/>
      <c r="MB193" s="159"/>
      <c r="MC193" s="159"/>
      <c r="MD193" s="213"/>
      <c r="ME193" s="158"/>
      <c r="MF193" s="159"/>
      <c r="MG193" s="159"/>
      <c r="MH193" s="213"/>
      <c r="MI193" s="158"/>
      <c r="MJ193" s="159"/>
      <c r="MK193" s="159"/>
      <c r="ML193" s="213"/>
      <c r="MM193" s="158"/>
      <c r="MN193" s="159"/>
      <c r="MO193" s="159"/>
      <c r="MP193" s="213"/>
      <c r="MQ193" s="158"/>
      <c r="MR193" s="159"/>
      <c r="MS193" s="159"/>
      <c r="MT193" s="213"/>
      <c r="MU193" s="158"/>
      <c r="MV193" s="159"/>
      <c r="MW193" s="159"/>
      <c r="MX193" s="213"/>
      <c r="MY193" s="158"/>
      <c r="MZ193" s="159"/>
      <c r="NA193" s="159"/>
      <c r="NB193" s="213"/>
      <c r="NC193" s="158">
        <v>140000</v>
      </c>
      <c r="ND193" s="159"/>
      <c r="NE193" s="159"/>
      <c r="NF193" s="213"/>
      <c r="NG193" s="158"/>
      <c r="NH193" s="159"/>
      <c r="NI193" s="159"/>
      <c r="NJ193" s="213"/>
      <c r="NK193" s="158"/>
      <c r="NL193" s="159"/>
      <c r="NM193" s="159"/>
      <c r="NN193" s="213"/>
      <c r="NO193" s="158"/>
      <c r="NP193" s="159"/>
      <c r="NQ193" s="159"/>
      <c r="NR193" s="213"/>
      <c r="NS193" s="158"/>
      <c r="NT193" s="159"/>
      <c r="NU193" s="159"/>
      <c r="NV193" s="213"/>
      <c r="NW193" s="158"/>
      <c r="NX193" s="159"/>
      <c r="NY193" s="159"/>
      <c r="NZ193" s="213"/>
      <c r="OA193" s="158"/>
      <c r="OB193" s="159"/>
      <c r="OC193" s="159"/>
      <c r="OD193" s="159"/>
      <c r="OE193" s="158"/>
      <c r="OF193" s="159"/>
      <c r="OG193" s="159"/>
      <c r="OH193" s="159"/>
      <c r="OI193" s="158"/>
      <c r="OJ193" s="159"/>
      <c r="OK193" s="159"/>
      <c r="OL193" s="159"/>
      <c r="OM193" s="158"/>
      <c r="ON193" s="159"/>
      <c r="OO193" s="159"/>
      <c r="OP193" s="159"/>
      <c r="OQ193" s="204"/>
      <c r="OR193" s="159"/>
      <c r="OS193" s="159"/>
      <c r="OT193" s="159"/>
      <c r="OU193" s="158"/>
      <c r="OV193" s="159"/>
      <c r="OW193" s="159"/>
      <c r="OX193" s="159"/>
      <c r="OY193" s="204"/>
      <c r="OZ193" s="159"/>
      <c r="PA193" s="159"/>
      <c r="PB193" s="159"/>
      <c r="PC193" s="158"/>
      <c r="PD193" s="159"/>
      <c r="PE193" s="159"/>
      <c r="PF193" s="159"/>
      <c r="PG193" s="204"/>
      <c r="PH193" s="159"/>
      <c r="PI193" s="159"/>
      <c r="PJ193" s="159"/>
      <c r="PK193" s="158"/>
      <c r="PL193" s="159"/>
      <c r="PM193" s="159"/>
      <c r="PN193" s="159"/>
      <c r="PO193" s="204"/>
      <c r="PP193" s="159"/>
      <c r="PQ193" s="159"/>
      <c r="PR193" s="159"/>
      <c r="PS193" s="158"/>
      <c r="PT193" s="159"/>
      <c r="PU193" s="159"/>
      <c r="PV193" s="159"/>
      <c r="PW193" s="204"/>
      <c r="PX193" s="159"/>
      <c r="PY193" s="159"/>
      <c r="PZ193" s="159"/>
      <c r="QA193" s="158"/>
      <c r="QB193" s="159"/>
      <c r="QC193" s="159"/>
      <c r="QD193" s="159"/>
      <c r="QE193" s="204"/>
      <c r="QF193" s="159"/>
      <c r="QG193" s="159"/>
      <c r="QH193" s="159"/>
      <c r="QI193" s="158"/>
      <c r="QJ193" s="159"/>
      <c r="QK193" s="159"/>
      <c r="QL193" s="159"/>
      <c r="QM193" s="204"/>
      <c r="QN193" s="159"/>
      <c r="QO193" s="159"/>
      <c r="QP193" s="159"/>
      <c r="QQ193" s="204"/>
      <c r="QR193" s="159"/>
      <c r="QS193" s="159"/>
      <c r="QT193" s="159"/>
      <c r="QU193" s="204"/>
      <c r="QV193" s="159"/>
      <c r="QW193" s="159"/>
      <c r="QX193" s="159"/>
      <c r="QY193" s="204"/>
      <c r="QZ193" s="159"/>
      <c r="RA193" s="159"/>
      <c r="RB193" s="159"/>
      <c r="RC193" s="158"/>
      <c r="RD193" s="159"/>
      <c r="RE193" s="159"/>
      <c r="RF193" s="159"/>
      <c r="RG193" s="204"/>
      <c r="RH193" s="159"/>
      <c r="RI193" s="159"/>
      <c r="RJ193" s="159"/>
      <c r="RK193" s="158"/>
      <c r="RL193" s="159"/>
      <c r="RM193" s="159"/>
      <c r="RN193" s="159"/>
      <c r="RO193" s="325"/>
      <c r="RP193" s="304"/>
      <c r="RQ193" s="304"/>
      <c r="RR193" s="304"/>
      <c r="RS193" s="325"/>
      <c r="RT193" s="304"/>
      <c r="RU193" s="304"/>
      <c r="RV193" s="304"/>
      <c r="RW193" s="159"/>
      <c r="RX193" s="159"/>
      <c r="RY193" s="159"/>
      <c r="RZ193" s="159"/>
      <c r="SA193" s="158"/>
      <c r="SB193" s="159"/>
      <c r="SC193" s="159"/>
      <c r="SD193" s="159"/>
      <c r="SE193" s="204"/>
      <c r="SF193" s="159"/>
      <c r="SG193" s="159"/>
      <c r="SH193" s="159"/>
      <c r="SI193" s="204"/>
      <c r="SJ193" s="159"/>
      <c r="SK193" s="159"/>
      <c r="SL193" s="159"/>
      <c r="SM193" s="204"/>
      <c r="SN193" s="159"/>
      <c r="SO193" s="159"/>
      <c r="SP193" s="159"/>
      <c r="SQ193" s="204"/>
      <c r="SR193" s="159"/>
      <c r="SS193" s="159"/>
      <c r="ST193" s="159"/>
      <c r="SU193" s="204"/>
      <c r="SV193" s="159"/>
      <c r="SW193" s="159"/>
      <c r="SX193" s="159"/>
      <c r="SY193" s="204"/>
      <c r="SZ193" s="159"/>
      <c r="TA193" s="159"/>
      <c r="TB193" s="204"/>
      <c r="TC193" s="204"/>
      <c r="TD193" s="159"/>
      <c r="TE193" s="159"/>
      <c r="TF193" s="159"/>
      <c r="TG193" s="204"/>
      <c r="TH193" s="159"/>
      <c r="TI193" s="159"/>
      <c r="TJ193" s="160"/>
      <c r="TK193" s="204"/>
      <c r="TL193" s="159"/>
      <c r="TM193" s="159"/>
      <c r="TN193" s="160"/>
      <c r="TO193" s="204"/>
      <c r="TP193" s="159"/>
      <c r="TQ193" s="159"/>
      <c r="TR193" s="160"/>
      <c r="TS193" s="278"/>
      <c r="TT193" s="278"/>
      <c r="TU193" s="278"/>
      <c r="TV193" s="278"/>
      <c r="TW193" s="278"/>
      <c r="TX193" s="278"/>
      <c r="TY193" s="278"/>
    </row>
    <row r="194" spans="1:545" ht="13.5" thickBot="1" x14ac:dyDescent="0.25">
      <c r="A194" s="161"/>
      <c r="B194" s="162" t="s">
        <v>1001</v>
      </c>
      <c r="C194" s="163">
        <f>G194+K194+O194+S194+W194+AA194+AE194+AI194+AM194+AQ194+AU194+AY194+BC194+BG194+BK194+BO194+BS194+BW194+CA194+CE194+CI194+CM194+CQ194+CU194+CY194+DC194+DG194+DK194+DO194+DS194+DW194+EA194+EE194+EI194+EM194+EQ194+EU194+EY194+FC194+FG194+FK194+FO194+FS194+FW194+GA194+GE194+GI194+GM194+GQ194+GU194+GY194+HC194+HG194+HK194+HO194+HS194+HW194+IA194+IE194+II194+IM194+IQ194+IU194+IY194+JC194+JG194+JK194+JO194+JS194+JW194+KA194+KE194+KI194+KM194+KQ194+KU194+KY194+LC194+LG194+LK194+LO194+LS194+LW194+MA194+ME194+MI194+MM194+MQ194+MU194+MY194+NC194+NG194+NK194+NO194+NS194+NW194+OA194+OE194+OI194+OM194+OQ194+OU194+OY194+PC194+PG194+PK194+PO194+PS194+PW194+QA194+QE194+QI194+QM194+QQ194+QU194+QY194+RC194+RG194+RK194+RO194+RS194+RW194+SA194+SE194+SI194+SM194+SQ194+SU194+SY194+TC194+TG194+TJ194+TN194+TQ194+TT194+TW194</f>
        <v>322189.40000000002</v>
      </c>
      <c r="D194" s="163">
        <f t="shared" si="5255"/>
        <v>297317</v>
      </c>
      <c r="E194" s="195">
        <f t="shared" si="5255"/>
        <v>280309.40000000002</v>
      </c>
      <c r="F194" s="195">
        <f t="shared" si="5255"/>
        <v>280309.40000000002</v>
      </c>
      <c r="G194" s="207"/>
      <c r="H194" s="208"/>
      <c r="I194" s="208"/>
      <c r="J194" s="208"/>
      <c r="K194" s="207"/>
      <c r="L194" s="208"/>
      <c r="M194" s="208"/>
      <c r="N194" s="208"/>
      <c r="O194" s="207"/>
      <c r="P194" s="208"/>
      <c r="Q194" s="208"/>
      <c r="R194" s="208"/>
      <c r="S194" s="207"/>
      <c r="T194" s="208"/>
      <c r="U194" s="208"/>
      <c r="V194" s="208"/>
      <c r="W194" s="207"/>
      <c r="X194" s="208"/>
      <c r="Y194" s="208"/>
      <c r="Z194" s="208"/>
      <c r="AA194" s="207"/>
      <c r="AB194" s="208"/>
      <c r="AC194" s="208"/>
      <c r="AD194" s="208"/>
      <c r="AE194" s="207">
        <v>320000</v>
      </c>
      <c r="AF194" s="208">
        <v>295117</v>
      </c>
      <c r="AG194" s="208">
        <v>278120</v>
      </c>
      <c r="AH194" s="208">
        <v>278120</v>
      </c>
      <c r="AI194" s="207"/>
      <c r="AJ194" s="208"/>
      <c r="AK194" s="208"/>
      <c r="AL194" s="208"/>
      <c r="AM194" s="207"/>
      <c r="AN194" s="208"/>
      <c r="AO194" s="208"/>
      <c r="AP194" s="208"/>
      <c r="AQ194" s="207"/>
      <c r="AR194" s="208"/>
      <c r="AS194" s="208"/>
      <c r="AT194" s="208"/>
      <c r="AU194" s="207"/>
      <c r="AV194" s="208"/>
      <c r="AW194" s="208"/>
      <c r="AX194" s="208"/>
      <c r="AY194" s="207"/>
      <c r="AZ194" s="208"/>
      <c r="BA194" s="208"/>
      <c r="BB194" s="208"/>
      <c r="BC194" s="207"/>
      <c r="BD194" s="208"/>
      <c r="BE194" s="208"/>
      <c r="BF194" s="208"/>
      <c r="BG194" s="207"/>
      <c r="BH194" s="208"/>
      <c r="BI194" s="208"/>
      <c r="BJ194" s="208"/>
      <c r="BK194" s="207"/>
      <c r="BL194" s="208"/>
      <c r="BM194" s="208"/>
      <c r="BN194" s="208"/>
      <c r="BO194" s="207"/>
      <c r="BP194" s="208"/>
      <c r="BQ194" s="208"/>
      <c r="BR194" s="208"/>
      <c r="BS194" s="207"/>
      <c r="BT194" s="208"/>
      <c r="BU194" s="208"/>
      <c r="BV194" s="208"/>
      <c r="BW194" s="207"/>
      <c r="BX194" s="208"/>
      <c r="BY194" s="208"/>
      <c r="BZ194" s="208"/>
      <c r="CA194" s="207"/>
      <c r="CB194" s="208"/>
      <c r="CC194" s="208"/>
      <c r="CD194" s="208"/>
      <c r="CE194" s="207"/>
      <c r="CF194" s="208"/>
      <c r="CG194" s="208"/>
      <c r="CH194" s="208"/>
      <c r="CI194" s="207"/>
      <c r="CJ194" s="208"/>
      <c r="CK194" s="208"/>
      <c r="CL194" s="208"/>
      <c r="CM194" s="207"/>
      <c r="CN194" s="208"/>
      <c r="CO194" s="208"/>
      <c r="CP194" s="208"/>
      <c r="CQ194" s="207"/>
      <c r="CR194" s="208"/>
      <c r="CS194" s="208"/>
      <c r="CT194" s="208"/>
      <c r="CU194" s="207"/>
      <c r="CV194" s="208"/>
      <c r="CW194" s="208"/>
      <c r="CX194" s="208"/>
      <c r="CY194" s="207"/>
      <c r="CZ194" s="208"/>
      <c r="DA194" s="208"/>
      <c r="DB194" s="208"/>
      <c r="DC194" s="207"/>
      <c r="DD194" s="208"/>
      <c r="DE194" s="208"/>
      <c r="DF194" s="208"/>
      <c r="DG194" s="207"/>
      <c r="DH194" s="208"/>
      <c r="DI194" s="208"/>
      <c r="DJ194" s="208"/>
      <c r="DK194" s="207"/>
      <c r="DL194" s="208"/>
      <c r="DM194" s="208"/>
      <c r="DN194" s="208"/>
      <c r="DO194" s="207"/>
      <c r="DP194" s="208"/>
      <c r="DQ194" s="208"/>
      <c r="DR194" s="208"/>
      <c r="DS194" s="207"/>
      <c r="DT194" s="208"/>
      <c r="DU194" s="208"/>
      <c r="DV194" s="208"/>
      <c r="DW194" s="207"/>
      <c r="DX194" s="208"/>
      <c r="DY194" s="208"/>
      <c r="DZ194" s="208"/>
      <c r="EA194" s="207"/>
      <c r="EB194" s="208"/>
      <c r="EC194" s="208"/>
      <c r="ED194" s="208"/>
      <c r="EE194" s="207"/>
      <c r="EF194" s="208"/>
      <c r="EG194" s="208"/>
      <c r="EH194" s="208"/>
      <c r="EI194" s="207"/>
      <c r="EJ194" s="208"/>
      <c r="EK194" s="208"/>
      <c r="EL194" s="208"/>
      <c r="EM194" s="207"/>
      <c r="EN194" s="208"/>
      <c r="EO194" s="208"/>
      <c r="EP194" s="208"/>
      <c r="EQ194" s="207"/>
      <c r="ER194" s="208"/>
      <c r="ES194" s="208"/>
      <c r="ET194" s="208"/>
      <c r="EU194" s="207"/>
      <c r="EV194" s="208"/>
      <c r="EW194" s="208"/>
      <c r="EX194" s="208"/>
      <c r="EY194" s="207"/>
      <c r="EZ194" s="208"/>
      <c r="FA194" s="208"/>
      <c r="FB194" s="208"/>
      <c r="FC194" s="207"/>
      <c r="FD194" s="208"/>
      <c r="FE194" s="208"/>
      <c r="FF194" s="208"/>
      <c r="FG194" s="207"/>
      <c r="FH194" s="208"/>
      <c r="FI194" s="208"/>
      <c r="FJ194" s="208"/>
      <c r="FK194" s="207"/>
      <c r="FL194" s="208"/>
      <c r="FM194" s="208"/>
      <c r="FN194" s="208"/>
      <c r="FO194" s="207"/>
      <c r="FP194" s="208"/>
      <c r="FQ194" s="208"/>
      <c r="FR194" s="208"/>
      <c r="FS194" s="221"/>
      <c r="FT194" s="208"/>
      <c r="FU194" s="208"/>
      <c r="FV194" s="257"/>
      <c r="FW194" s="207"/>
      <c r="FX194" s="208"/>
      <c r="FY194" s="208"/>
      <c r="FZ194" s="257"/>
      <c r="GA194" s="207"/>
      <c r="GB194" s="208"/>
      <c r="GC194" s="208"/>
      <c r="GD194" s="257"/>
      <c r="GE194" s="207"/>
      <c r="GF194" s="208"/>
      <c r="GG194" s="208"/>
      <c r="GH194" s="257"/>
      <c r="GI194" s="207"/>
      <c r="GJ194" s="208"/>
      <c r="GK194" s="208"/>
      <c r="GL194" s="257"/>
      <c r="GM194" s="207"/>
      <c r="GN194" s="208"/>
      <c r="GO194" s="208"/>
      <c r="GP194" s="208"/>
      <c r="GQ194" s="207"/>
      <c r="GR194" s="208"/>
      <c r="GS194" s="208"/>
      <c r="GT194" s="208"/>
      <c r="GU194" s="207"/>
      <c r="GV194" s="208"/>
      <c r="GW194" s="208"/>
      <c r="GX194" s="208"/>
      <c r="GY194" s="207"/>
      <c r="GZ194" s="208"/>
      <c r="HA194" s="208"/>
      <c r="HB194" s="208"/>
      <c r="HC194" s="207"/>
      <c r="HD194" s="208"/>
      <c r="HE194" s="208"/>
      <c r="HF194" s="208"/>
      <c r="HG194" s="207"/>
      <c r="HH194" s="208"/>
      <c r="HI194" s="208"/>
      <c r="HJ194" s="208"/>
      <c r="HK194" s="207"/>
      <c r="HL194" s="208"/>
      <c r="HM194" s="208"/>
      <c r="HN194" s="208"/>
      <c r="HO194" s="207"/>
      <c r="HP194" s="208"/>
      <c r="HQ194" s="208"/>
      <c r="HR194" s="208"/>
      <c r="HS194" s="207"/>
      <c r="HT194" s="208"/>
      <c r="HU194" s="208"/>
      <c r="HV194" s="208"/>
      <c r="HW194" s="207"/>
      <c r="HX194" s="208"/>
      <c r="HY194" s="208"/>
      <c r="HZ194" s="208"/>
      <c r="IA194" s="207"/>
      <c r="IB194" s="208"/>
      <c r="IC194" s="208"/>
      <c r="ID194" s="208"/>
      <c r="IE194" s="312"/>
      <c r="IF194" s="313"/>
      <c r="IG194" s="313"/>
      <c r="IH194" s="313"/>
      <c r="II194" s="207"/>
      <c r="IJ194" s="208"/>
      <c r="IK194" s="208"/>
      <c r="IL194" s="208"/>
      <c r="IM194" s="207"/>
      <c r="IN194" s="208"/>
      <c r="IO194" s="208"/>
      <c r="IP194" s="208"/>
      <c r="IQ194" s="207"/>
      <c r="IR194" s="208"/>
      <c r="IS194" s="208"/>
      <c r="IT194" s="208"/>
      <c r="IU194" s="312"/>
      <c r="IV194" s="313"/>
      <c r="IW194" s="313"/>
      <c r="IX194" s="313"/>
      <c r="IY194" s="207"/>
      <c r="IZ194" s="208"/>
      <c r="JA194" s="208"/>
      <c r="JB194" s="208"/>
      <c r="JC194" s="207"/>
      <c r="JD194" s="208"/>
      <c r="JE194" s="208"/>
      <c r="JF194" s="208"/>
      <c r="JG194" s="207"/>
      <c r="JH194" s="208"/>
      <c r="JI194" s="208"/>
      <c r="JJ194" s="208"/>
      <c r="JK194" s="207"/>
      <c r="JL194" s="208"/>
      <c r="JM194" s="208"/>
      <c r="JN194" s="208"/>
      <c r="JO194" s="207"/>
      <c r="JP194" s="208"/>
      <c r="JQ194" s="208"/>
      <c r="JR194" s="257"/>
      <c r="JS194" s="207"/>
      <c r="JT194" s="208"/>
      <c r="JU194" s="208"/>
      <c r="JV194" s="208"/>
      <c r="JW194" s="164"/>
      <c r="JX194" s="164"/>
      <c r="JY194" s="164"/>
      <c r="JZ194" s="164"/>
      <c r="KA194" s="207"/>
      <c r="KB194" s="208"/>
      <c r="KC194" s="208"/>
      <c r="KD194" s="257"/>
      <c r="KE194" s="207"/>
      <c r="KF194" s="208"/>
      <c r="KG194" s="208"/>
      <c r="KH194" s="257"/>
      <c r="KI194" s="207"/>
      <c r="KJ194" s="208"/>
      <c r="KK194" s="208"/>
      <c r="KL194" s="257"/>
      <c r="KM194" s="207"/>
      <c r="KN194" s="208"/>
      <c r="KO194" s="208"/>
      <c r="KP194" s="257"/>
      <c r="KQ194" s="207"/>
      <c r="KR194" s="208"/>
      <c r="KS194" s="208"/>
      <c r="KT194" s="257"/>
      <c r="KU194" s="207"/>
      <c r="KV194" s="208"/>
      <c r="KW194" s="208"/>
      <c r="KX194" s="257"/>
      <c r="KY194" s="207"/>
      <c r="KZ194" s="208"/>
      <c r="LA194" s="208"/>
      <c r="LB194" s="257"/>
      <c r="LC194" s="207"/>
      <c r="LD194" s="208"/>
      <c r="LE194" s="208"/>
      <c r="LF194" s="257"/>
      <c r="LG194" s="207"/>
      <c r="LH194" s="208"/>
      <c r="LI194" s="208"/>
      <c r="LJ194" s="257"/>
      <c r="LK194" s="207"/>
      <c r="LL194" s="208"/>
      <c r="LM194" s="208"/>
      <c r="LN194" s="257"/>
      <c r="LO194" s="207"/>
      <c r="LP194" s="208"/>
      <c r="LQ194" s="208"/>
      <c r="LR194" s="257"/>
      <c r="LS194" s="207"/>
      <c r="LT194" s="208"/>
      <c r="LU194" s="208"/>
      <c r="LV194" s="257"/>
      <c r="LW194" s="207"/>
      <c r="LX194" s="208"/>
      <c r="LY194" s="208"/>
      <c r="LZ194" s="257"/>
      <c r="MA194" s="207"/>
      <c r="MB194" s="208"/>
      <c r="MC194" s="208"/>
      <c r="MD194" s="257"/>
      <c r="ME194" s="207"/>
      <c r="MF194" s="208"/>
      <c r="MG194" s="208"/>
      <c r="MH194" s="257"/>
      <c r="MI194" s="207"/>
      <c r="MJ194" s="208"/>
      <c r="MK194" s="208"/>
      <c r="ML194" s="257"/>
      <c r="MM194" s="207"/>
      <c r="MN194" s="208"/>
      <c r="MO194" s="208"/>
      <c r="MP194" s="257"/>
      <c r="MQ194" s="207"/>
      <c r="MR194" s="208"/>
      <c r="MS194" s="208"/>
      <c r="MT194" s="257"/>
      <c r="MU194" s="207"/>
      <c r="MV194" s="208"/>
      <c r="MW194" s="208"/>
      <c r="MX194" s="257"/>
      <c r="MY194" s="207"/>
      <c r="MZ194" s="208"/>
      <c r="NA194" s="208"/>
      <c r="NB194" s="257"/>
      <c r="NC194" s="207"/>
      <c r="ND194" s="208"/>
      <c r="NE194" s="208"/>
      <c r="NF194" s="257"/>
      <c r="NG194" s="207"/>
      <c r="NH194" s="208"/>
      <c r="NI194" s="208"/>
      <c r="NJ194" s="257"/>
      <c r="NK194" s="207"/>
      <c r="NL194" s="208"/>
      <c r="NM194" s="208"/>
      <c r="NN194" s="257"/>
      <c r="NO194" s="207"/>
      <c r="NP194" s="208"/>
      <c r="NQ194" s="208"/>
      <c r="NR194" s="257"/>
      <c r="NS194" s="207"/>
      <c r="NT194" s="208"/>
      <c r="NU194" s="208"/>
      <c r="NV194" s="257"/>
      <c r="NW194" s="207"/>
      <c r="NX194" s="208"/>
      <c r="NY194" s="208"/>
      <c r="NZ194" s="257"/>
      <c r="OA194" s="207"/>
      <c r="OB194" s="208"/>
      <c r="OC194" s="208"/>
      <c r="OD194" s="208"/>
      <c r="OE194" s="207"/>
      <c r="OF194" s="208"/>
      <c r="OG194" s="208"/>
      <c r="OH194" s="208"/>
      <c r="OI194" s="207"/>
      <c r="OJ194" s="208"/>
      <c r="OK194" s="208"/>
      <c r="OL194" s="208"/>
      <c r="OM194" s="207"/>
      <c r="ON194" s="208"/>
      <c r="OO194" s="208"/>
      <c r="OP194" s="208"/>
      <c r="OQ194" s="221"/>
      <c r="OR194" s="208"/>
      <c r="OS194" s="208"/>
      <c r="OT194" s="208"/>
      <c r="OU194" s="207"/>
      <c r="OV194" s="208"/>
      <c r="OW194" s="208"/>
      <c r="OX194" s="208"/>
      <c r="OY194" s="221"/>
      <c r="OZ194" s="208"/>
      <c r="PA194" s="208"/>
      <c r="PB194" s="208"/>
      <c r="PC194" s="207"/>
      <c r="PD194" s="208"/>
      <c r="PE194" s="208"/>
      <c r="PF194" s="208"/>
      <c r="PG194" s="221"/>
      <c r="PH194" s="208"/>
      <c r="PI194" s="208"/>
      <c r="PJ194" s="208"/>
      <c r="PK194" s="207"/>
      <c r="PL194" s="208"/>
      <c r="PM194" s="208"/>
      <c r="PN194" s="208"/>
      <c r="PO194" s="221"/>
      <c r="PP194" s="208"/>
      <c r="PQ194" s="208"/>
      <c r="PR194" s="208"/>
      <c r="PS194" s="207"/>
      <c r="PT194" s="208"/>
      <c r="PU194" s="208"/>
      <c r="PV194" s="208"/>
      <c r="PW194" s="221"/>
      <c r="PX194" s="208"/>
      <c r="PY194" s="208"/>
      <c r="PZ194" s="208"/>
      <c r="QA194" s="207"/>
      <c r="QB194" s="208"/>
      <c r="QC194" s="208"/>
      <c r="QD194" s="208"/>
      <c r="QE194" s="221"/>
      <c r="QF194" s="208"/>
      <c r="QG194" s="208"/>
      <c r="QH194" s="208"/>
      <c r="QI194" s="207"/>
      <c r="QJ194" s="208"/>
      <c r="QK194" s="208"/>
      <c r="QL194" s="208"/>
      <c r="QM194" s="221"/>
      <c r="QN194" s="208"/>
      <c r="QO194" s="208"/>
      <c r="QP194" s="208"/>
      <c r="QQ194" s="221"/>
      <c r="QR194" s="208"/>
      <c r="QS194" s="208"/>
      <c r="QT194" s="208"/>
      <c r="QU194" s="221"/>
      <c r="QV194" s="208"/>
      <c r="QW194" s="208"/>
      <c r="QX194" s="208"/>
      <c r="QY194" s="221"/>
      <c r="QZ194" s="208"/>
      <c r="RA194" s="208"/>
      <c r="RB194" s="208"/>
      <c r="RC194" s="207"/>
      <c r="RD194" s="208"/>
      <c r="RE194" s="208"/>
      <c r="RF194" s="208"/>
      <c r="RG194" s="205"/>
      <c r="RH194" s="164"/>
      <c r="RI194" s="164"/>
      <c r="RJ194" s="164"/>
      <c r="RK194" s="207"/>
      <c r="RL194" s="208"/>
      <c r="RM194" s="208"/>
      <c r="RN194" s="208"/>
      <c r="RO194" s="327"/>
      <c r="RP194" s="313"/>
      <c r="RQ194" s="313"/>
      <c r="RR194" s="313"/>
      <c r="RS194" s="326"/>
      <c r="RT194" s="305"/>
      <c r="RU194" s="305"/>
      <c r="RV194" s="305"/>
      <c r="RW194" s="164"/>
      <c r="RX194" s="164"/>
      <c r="RY194" s="164"/>
      <c r="RZ194" s="164"/>
      <c r="SA194" s="207"/>
      <c r="SB194" s="208"/>
      <c r="SC194" s="208"/>
      <c r="SD194" s="208"/>
      <c r="SE194" s="221"/>
      <c r="SF194" s="208"/>
      <c r="SG194" s="208"/>
      <c r="SH194" s="208"/>
      <c r="SI194" s="221"/>
      <c r="SJ194" s="208"/>
      <c r="SK194" s="208"/>
      <c r="SL194" s="208"/>
      <c r="SM194" s="221"/>
      <c r="SN194" s="208"/>
      <c r="SO194" s="208"/>
      <c r="SP194" s="208"/>
      <c r="SQ194" s="221"/>
      <c r="SR194" s="208"/>
      <c r="SS194" s="208"/>
      <c r="ST194" s="208"/>
      <c r="SU194" s="221"/>
      <c r="SV194" s="208"/>
      <c r="SW194" s="208"/>
      <c r="SX194" s="208"/>
      <c r="SY194" s="221"/>
      <c r="SZ194" s="208"/>
      <c r="TA194" s="208"/>
      <c r="TB194" s="221"/>
      <c r="TC194" s="221"/>
      <c r="TD194" s="208"/>
      <c r="TE194" s="208"/>
      <c r="TF194" s="208"/>
      <c r="TG194" s="221"/>
      <c r="TH194" s="208">
        <v>2200</v>
      </c>
      <c r="TI194" s="208">
        <v>2189.4</v>
      </c>
      <c r="TJ194" s="209">
        <v>2189.4</v>
      </c>
      <c r="TK194" s="221"/>
      <c r="TL194" s="208"/>
      <c r="TM194" s="208"/>
      <c r="TN194" s="209"/>
      <c r="TO194" s="221"/>
      <c r="TP194" s="208"/>
      <c r="TQ194" s="208"/>
      <c r="TR194" s="209"/>
      <c r="TS194" s="278"/>
      <c r="TT194" s="278"/>
      <c r="TU194" s="278"/>
      <c r="TV194" s="278"/>
      <c r="TW194" s="278"/>
      <c r="TX194" s="278"/>
      <c r="TY194" s="278"/>
    </row>
    <row r="195" spans="1:545" x14ac:dyDescent="0.2">
      <c r="AE195" s="165">
        <f>AE191+AE194</f>
        <v>350000</v>
      </c>
      <c r="AF195" s="165">
        <f>AF191+AF194</f>
        <v>326310.81</v>
      </c>
      <c r="AG195" s="165">
        <f>AG191+AG194</f>
        <v>303872.95</v>
      </c>
      <c r="AH195" s="165">
        <f>AH191+AH194</f>
        <v>303628.27</v>
      </c>
      <c r="TK195" s="275"/>
      <c r="TL195" s="275"/>
      <c r="TM195" s="275"/>
      <c r="TN195" s="275"/>
      <c r="TO195" s="275"/>
      <c r="TP195" s="275"/>
      <c r="TQ195" s="275"/>
      <c r="TR195" s="275"/>
      <c r="TS195" s="275"/>
      <c r="TT195" s="275"/>
      <c r="TU195" s="275"/>
      <c r="TV195" s="275"/>
      <c r="TW195" s="275"/>
      <c r="TX195" s="275"/>
      <c r="TY195" s="275"/>
    </row>
    <row r="196" spans="1:545" x14ac:dyDescent="0.2">
      <c r="TK196" s="275"/>
      <c r="TL196" s="275"/>
      <c r="TM196" s="275"/>
      <c r="TN196" s="275"/>
      <c r="TO196" s="275"/>
      <c r="TP196" s="275"/>
      <c r="TQ196" s="275"/>
      <c r="TR196" s="275"/>
      <c r="TS196" s="275"/>
      <c r="TT196" s="275"/>
      <c r="TU196" s="275"/>
      <c r="TV196" s="275"/>
      <c r="TW196" s="275"/>
      <c r="TX196" s="275"/>
      <c r="TY196" s="275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13" sqref="C13"/>
    </sheetView>
  </sheetViews>
  <sheetFormatPr defaultRowHeight="18.75" x14ac:dyDescent="0.3"/>
  <cols>
    <col min="1" max="1" width="7.7109375" style="252" customWidth="1"/>
    <col min="2" max="2" width="19.7109375" style="252" customWidth="1"/>
    <col min="3" max="3" width="61.5703125" style="252" customWidth="1"/>
    <col min="4" max="4" width="23.5703125" style="252" customWidth="1"/>
    <col min="5" max="5" width="20.7109375" style="252" customWidth="1"/>
    <col min="6" max="6" width="22.5703125" style="252" customWidth="1"/>
    <col min="7" max="16384" width="9.140625" style="252"/>
  </cols>
  <sheetData>
    <row r="1" spans="1:6" x14ac:dyDescent="0.3">
      <c r="B1" s="379" t="s">
        <v>1054</v>
      </c>
    </row>
    <row r="2" spans="1:6" x14ac:dyDescent="0.3">
      <c r="A2" s="252" t="s">
        <v>1053</v>
      </c>
      <c r="E2" s="380" t="s">
        <v>1036</v>
      </c>
    </row>
    <row r="3" spans="1:6" x14ac:dyDescent="0.3">
      <c r="A3" s="252">
        <v>1</v>
      </c>
      <c r="B3" s="381">
        <v>145000</v>
      </c>
      <c r="C3" s="252" t="s">
        <v>1055</v>
      </c>
      <c r="D3" s="252">
        <v>1</v>
      </c>
      <c r="E3" s="252" t="s">
        <v>1037</v>
      </c>
      <c r="F3" s="382">
        <f>B3+B21</f>
        <v>195000</v>
      </c>
    </row>
    <row r="4" spans="1:6" x14ac:dyDescent="0.3">
      <c r="A4" s="252">
        <v>4</v>
      </c>
      <c r="B4" s="367">
        <v>600000</v>
      </c>
      <c r="C4" s="252" t="s">
        <v>1030</v>
      </c>
      <c r="D4" s="252">
        <v>4</v>
      </c>
      <c r="E4" s="252" t="s">
        <v>108</v>
      </c>
      <c r="F4" s="382">
        <f>B4+B5+B6+B7+B8+B9+B14+B16+B22+B25</f>
        <v>1247000</v>
      </c>
    </row>
    <row r="5" spans="1:6" x14ac:dyDescent="0.3">
      <c r="A5" s="252">
        <v>4</v>
      </c>
      <c r="B5" s="367">
        <v>180000</v>
      </c>
      <c r="C5" s="252" t="s">
        <v>1049</v>
      </c>
      <c r="D5" s="252">
        <v>5</v>
      </c>
      <c r="E5" s="252" t="s">
        <v>141</v>
      </c>
      <c r="F5" s="382">
        <f>B11+B23</f>
        <v>17000</v>
      </c>
    </row>
    <row r="6" spans="1:6" x14ac:dyDescent="0.3">
      <c r="A6" s="252">
        <v>4</v>
      </c>
      <c r="B6" s="367">
        <v>20000</v>
      </c>
      <c r="C6" s="252" t="s">
        <v>1041</v>
      </c>
      <c r="D6" s="252">
        <v>6</v>
      </c>
      <c r="E6" s="252" t="s">
        <v>1028</v>
      </c>
      <c r="F6" s="382">
        <f>B10+B17+B18+B24</f>
        <v>35000</v>
      </c>
    </row>
    <row r="7" spans="1:6" x14ac:dyDescent="0.3">
      <c r="A7" s="252">
        <v>4</v>
      </c>
      <c r="B7" s="367">
        <f>20000-10000</f>
        <v>10000</v>
      </c>
      <c r="C7" s="252" t="s">
        <v>1043</v>
      </c>
      <c r="D7" s="252">
        <v>8</v>
      </c>
      <c r="E7" s="252" t="s">
        <v>1029</v>
      </c>
      <c r="F7" s="382">
        <f>B13+B15+B19+B26</f>
        <v>93011</v>
      </c>
    </row>
    <row r="8" spans="1:6" x14ac:dyDescent="0.3">
      <c r="A8" s="252">
        <v>4</v>
      </c>
      <c r="B8" s="367">
        <v>324000</v>
      </c>
      <c r="C8" s="252" t="s">
        <v>1045</v>
      </c>
      <c r="D8" s="252">
        <v>9</v>
      </c>
      <c r="E8" s="252" t="s">
        <v>215</v>
      </c>
      <c r="F8" s="382">
        <f>B12+B20+B27+B28</f>
        <v>216377</v>
      </c>
    </row>
    <row r="9" spans="1:6" x14ac:dyDescent="0.3">
      <c r="A9" s="252">
        <v>4</v>
      </c>
      <c r="B9" s="367">
        <f>80000-30000</f>
        <v>50000</v>
      </c>
      <c r="C9" s="252" t="s">
        <v>1031</v>
      </c>
      <c r="F9" s="382">
        <f>SUM(F3:F8)</f>
        <v>1803388</v>
      </c>
    </row>
    <row r="10" spans="1:6" x14ac:dyDescent="0.3">
      <c r="A10" s="252">
        <v>6</v>
      </c>
      <c r="B10" s="367">
        <v>15000</v>
      </c>
      <c r="C10" s="252" t="s">
        <v>1044</v>
      </c>
    </row>
    <row r="11" spans="1:6" x14ac:dyDescent="0.3">
      <c r="A11" s="252">
        <v>5</v>
      </c>
      <c r="B11" s="367">
        <f>5000-5000</f>
        <v>0</v>
      </c>
      <c r="C11" s="252" t="s">
        <v>1032</v>
      </c>
    </row>
    <row r="12" spans="1:6" x14ac:dyDescent="0.3">
      <c r="A12" s="252">
        <v>9</v>
      </c>
      <c r="B12" s="367">
        <v>140000</v>
      </c>
      <c r="C12" s="252" t="s">
        <v>1047</v>
      </c>
    </row>
    <row r="13" spans="1:6" x14ac:dyDescent="0.3">
      <c r="A13" s="252">
        <v>8</v>
      </c>
      <c r="B13" s="367">
        <v>10000</v>
      </c>
      <c r="C13" s="252" t="s">
        <v>1046</v>
      </c>
    </row>
    <row r="14" spans="1:6" x14ac:dyDescent="0.3">
      <c r="A14" s="252">
        <v>4</v>
      </c>
      <c r="B14" s="367">
        <f>20000-8000</f>
        <v>12000</v>
      </c>
      <c r="C14" s="252" t="s">
        <v>1048</v>
      </c>
    </row>
    <row r="15" spans="1:6" x14ac:dyDescent="0.3">
      <c r="A15" s="252">
        <v>8</v>
      </c>
      <c r="B15" s="367">
        <v>7000</v>
      </c>
      <c r="C15" s="252" t="s">
        <v>1039</v>
      </c>
    </row>
    <row r="16" spans="1:6" x14ac:dyDescent="0.3">
      <c r="A16" s="252">
        <v>4</v>
      </c>
      <c r="B16" s="367">
        <v>5000</v>
      </c>
      <c r="C16" s="252" t="s">
        <v>1033</v>
      </c>
    </row>
    <row r="17" spans="1:8" x14ac:dyDescent="0.3">
      <c r="A17" s="252">
        <v>6</v>
      </c>
      <c r="B17" s="367">
        <f>25000-15000</f>
        <v>10000</v>
      </c>
      <c r="C17" s="252" t="s">
        <v>1073</v>
      </c>
    </row>
    <row r="18" spans="1:8" x14ac:dyDescent="0.3">
      <c r="A18" s="252">
        <v>6</v>
      </c>
      <c r="B18" s="367">
        <f>11000-11000</f>
        <v>0</v>
      </c>
      <c r="C18" s="252" t="s">
        <v>1042</v>
      </c>
    </row>
    <row r="19" spans="1:8" x14ac:dyDescent="0.3">
      <c r="A19" s="252">
        <v>8</v>
      </c>
      <c r="B19" s="367">
        <v>11011</v>
      </c>
      <c r="C19" s="252" t="s">
        <v>1034</v>
      </c>
    </row>
    <row r="20" spans="1:8" x14ac:dyDescent="0.3">
      <c r="A20" s="252">
        <v>9</v>
      </c>
      <c r="B20" s="367">
        <v>5400</v>
      </c>
      <c r="C20" s="252" t="s">
        <v>1074</v>
      </c>
    </row>
    <row r="21" spans="1:8" x14ac:dyDescent="0.3">
      <c r="A21" s="252">
        <v>1</v>
      </c>
      <c r="B21" s="381">
        <f>100000-50000</f>
        <v>50000</v>
      </c>
      <c r="C21" s="252" t="s">
        <v>1035</v>
      </c>
    </row>
    <row r="22" spans="1:8" x14ac:dyDescent="0.3">
      <c r="A22" s="252">
        <v>4</v>
      </c>
      <c r="B22" s="367">
        <v>10000</v>
      </c>
      <c r="C22" s="252" t="s">
        <v>1050</v>
      </c>
    </row>
    <row r="23" spans="1:8" x14ac:dyDescent="0.3">
      <c r="A23" s="252">
        <v>5</v>
      </c>
      <c r="B23" s="383">
        <v>17000</v>
      </c>
      <c r="C23" s="252" t="s">
        <v>1051</v>
      </c>
    </row>
    <row r="24" spans="1:8" x14ac:dyDescent="0.3">
      <c r="A24" s="252">
        <v>6</v>
      </c>
      <c r="B24" s="383">
        <v>10000</v>
      </c>
      <c r="C24" s="382" t="s">
        <v>1052</v>
      </c>
    </row>
    <row r="25" spans="1:8" x14ac:dyDescent="0.3">
      <c r="A25" s="252">
        <v>4</v>
      </c>
      <c r="B25" s="376">
        <v>36000</v>
      </c>
      <c r="C25" s="377" t="s">
        <v>1072</v>
      </c>
    </row>
    <row r="26" spans="1:8" x14ac:dyDescent="0.3">
      <c r="A26" s="252">
        <v>8</v>
      </c>
      <c r="B26" s="376">
        <v>65000</v>
      </c>
      <c r="C26" s="252" t="s">
        <v>1083</v>
      </c>
    </row>
    <row r="27" spans="1:8" x14ac:dyDescent="0.3">
      <c r="A27" s="252">
        <v>9</v>
      </c>
      <c r="B27" s="378">
        <v>34975</v>
      </c>
      <c r="C27" s="379" t="s">
        <v>1082</v>
      </c>
    </row>
    <row r="28" spans="1:8" x14ac:dyDescent="0.3">
      <c r="A28" s="252">
        <v>9</v>
      </c>
      <c r="B28" s="376">
        <v>36002</v>
      </c>
      <c r="C28" s="380" t="s">
        <v>1084</v>
      </c>
    </row>
    <row r="29" spans="1:8" x14ac:dyDescent="0.3">
      <c r="A29" s="384"/>
      <c r="B29" s="368">
        <f>SUM(B3:B28)</f>
        <v>1803388</v>
      </c>
      <c r="C29" s="125"/>
      <c r="D29" s="125"/>
      <c r="E29" s="125"/>
      <c r="F29" s="126"/>
      <c r="G29" s="125"/>
      <c r="H29" s="12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4"/>
  <sheetViews>
    <sheetView workbookViewId="0">
      <selection activeCell="D19" sqref="D19"/>
    </sheetView>
  </sheetViews>
  <sheetFormatPr defaultRowHeight="15" x14ac:dyDescent="0.25"/>
  <cols>
    <col min="2" max="2" width="42.28515625" customWidth="1"/>
    <col min="3" max="3" width="11.7109375" customWidth="1"/>
    <col min="4" max="4" width="11.140625" customWidth="1"/>
    <col min="5" max="5" width="11" customWidth="1"/>
    <col min="6" max="6" width="11.42578125" customWidth="1"/>
  </cols>
  <sheetData>
    <row r="1" spans="1:6" x14ac:dyDescent="0.25">
      <c r="A1" s="48" t="s">
        <v>273</v>
      </c>
      <c r="B1" s="49"/>
    </row>
    <row r="2" spans="1:6" ht="15.75" thickBot="1" x14ac:dyDescent="0.3">
      <c r="A2" s="48"/>
      <c r="B2" s="50" t="s">
        <v>274</v>
      </c>
    </row>
    <row r="3" spans="1:6" x14ac:dyDescent="0.25">
      <c r="A3" s="48"/>
      <c r="B3" s="51" t="s">
        <v>275</v>
      </c>
      <c r="C3" s="356" t="s">
        <v>197</v>
      </c>
      <c r="D3" s="357"/>
      <c r="E3" s="357"/>
      <c r="F3" s="357"/>
    </row>
    <row r="4" spans="1:6" x14ac:dyDescent="0.25">
      <c r="A4" s="48"/>
      <c r="B4" s="51" t="s">
        <v>276</v>
      </c>
      <c r="C4" s="53" t="s">
        <v>660</v>
      </c>
      <c r="D4" s="53"/>
      <c r="E4" s="53"/>
      <c r="F4" s="53"/>
    </row>
    <row r="5" spans="1:6" ht="15.75" thickBot="1" x14ac:dyDescent="0.3">
      <c r="A5" s="49"/>
      <c r="B5" s="51" t="s">
        <v>277</v>
      </c>
      <c r="C5" s="271" t="s">
        <v>661</v>
      </c>
      <c r="D5" s="271"/>
      <c r="E5" s="271"/>
      <c r="F5" s="271"/>
    </row>
    <row r="6" spans="1:6" ht="15.75" thickBot="1" x14ac:dyDescent="0.3">
      <c r="A6" s="151" t="s">
        <v>278</v>
      </c>
      <c r="B6" s="152" t="s">
        <v>279</v>
      </c>
      <c r="C6" s="153">
        <v>2019</v>
      </c>
      <c r="D6" s="154" t="s">
        <v>280</v>
      </c>
      <c r="E6" s="154" t="s">
        <v>1059</v>
      </c>
      <c r="F6" s="183" t="s">
        <v>1060</v>
      </c>
    </row>
    <row r="7" spans="1:6" x14ac:dyDescent="0.25">
      <c r="A7" s="146">
        <v>413</v>
      </c>
      <c r="B7" s="147" t="s">
        <v>281</v>
      </c>
      <c r="C7" s="148">
        <f t="shared" ref="C7:F7" si="0">C8+C21+C23+C28+C31+C32</f>
        <v>0</v>
      </c>
      <c r="D7" s="149">
        <f t="shared" si="0"/>
        <v>0</v>
      </c>
      <c r="E7" s="149">
        <f t="shared" si="0"/>
        <v>0</v>
      </c>
      <c r="F7" s="149">
        <f t="shared" si="0"/>
        <v>0</v>
      </c>
    </row>
    <row r="8" spans="1:6" x14ac:dyDescent="0.25">
      <c r="A8" s="99" t="s">
        <v>282</v>
      </c>
      <c r="B8" s="100" t="s">
        <v>283</v>
      </c>
      <c r="C8" s="86">
        <f t="shared" ref="C8:F8" si="1">C9+C10+C11+C12+C13+C14+C15+C16+C17+C18+C19+C20</f>
        <v>0</v>
      </c>
      <c r="D8" s="61">
        <f t="shared" si="1"/>
        <v>0</v>
      </c>
      <c r="E8" s="61">
        <f t="shared" si="1"/>
        <v>0</v>
      </c>
      <c r="F8" s="61">
        <f t="shared" si="1"/>
        <v>0</v>
      </c>
    </row>
    <row r="9" spans="1:6" x14ac:dyDescent="0.25">
      <c r="A9" s="101" t="s">
        <v>284</v>
      </c>
      <c r="B9" s="102" t="s">
        <v>285</v>
      </c>
      <c r="C9" s="88"/>
      <c r="D9" s="63"/>
      <c r="E9" s="63"/>
      <c r="F9" s="63"/>
    </row>
    <row r="10" spans="1:6" x14ac:dyDescent="0.25">
      <c r="A10" s="101" t="s">
        <v>286</v>
      </c>
      <c r="B10" s="102" t="s">
        <v>287</v>
      </c>
      <c r="C10" s="88"/>
      <c r="D10" s="63"/>
      <c r="E10" s="63"/>
      <c r="F10" s="63"/>
    </row>
    <row r="11" spans="1:6" x14ac:dyDescent="0.25">
      <c r="A11" s="101" t="s">
        <v>288</v>
      </c>
      <c r="B11" s="102" t="s">
        <v>289</v>
      </c>
      <c r="C11" s="88"/>
      <c r="D11" s="63"/>
      <c r="E11" s="63"/>
      <c r="F11" s="63"/>
    </row>
    <row r="12" spans="1:6" x14ac:dyDescent="0.25">
      <c r="A12" s="101" t="s">
        <v>290</v>
      </c>
      <c r="B12" s="102" t="s">
        <v>291</v>
      </c>
      <c r="C12" s="88"/>
      <c r="D12" s="63"/>
      <c r="E12" s="63"/>
      <c r="F12" s="63"/>
    </row>
    <row r="13" spans="1:6" x14ac:dyDescent="0.25">
      <c r="A13" s="101" t="s">
        <v>292</v>
      </c>
      <c r="B13" s="102" t="s">
        <v>293</v>
      </c>
      <c r="C13" s="88"/>
      <c r="D13" s="63"/>
      <c r="E13" s="63"/>
      <c r="F13" s="63"/>
    </row>
    <row r="14" spans="1:6" x14ac:dyDescent="0.25">
      <c r="A14" s="101" t="s">
        <v>294</v>
      </c>
      <c r="B14" s="102" t="s">
        <v>295</v>
      </c>
      <c r="C14" s="88"/>
      <c r="D14" s="63"/>
      <c r="E14" s="63"/>
      <c r="F14" s="63"/>
    </row>
    <row r="15" spans="1:6" x14ac:dyDescent="0.25">
      <c r="A15" s="101" t="s">
        <v>296</v>
      </c>
      <c r="B15" s="102" t="s">
        <v>297</v>
      </c>
      <c r="C15" s="88"/>
      <c r="D15" s="63"/>
      <c r="E15" s="63"/>
      <c r="F15" s="63"/>
    </row>
    <row r="16" spans="1:6" x14ac:dyDescent="0.25">
      <c r="A16" s="101" t="s">
        <v>298</v>
      </c>
      <c r="B16" s="102" t="s">
        <v>299</v>
      </c>
      <c r="C16" s="88"/>
      <c r="D16" s="63"/>
      <c r="E16" s="63"/>
      <c r="F16" s="63"/>
    </row>
    <row r="17" spans="1:6" x14ac:dyDescent="0.25">
      <c r="A17" s="101" t="s">
        <v>300</v>
      </c>
      <c r="B17" s="102" t="s">
        <v>301</v>
      </c>
      <c r="C17" s="88"/>
      <c r="D17" s="63"/>
      <c r="E17" s="63"/>
      <c r="F17" s="63"/>
    </row>
    <row r="18" spans="1:6" x14ac:dyDescent="0.25">
      <c r="A18" s="101" t="s">
        <v>302</v>
      </c>
      <c r="B18" s="102" t="s">
        <v>303</v>
      </c>
      <c r="C18" s="88"/>
      <c r="D18" s="63"/>
      <c r="E18" s="63"/>
      <c r="F18" s="63"/>
    </row>
    <row r="19" spans="1:6" x14ac:dyDescent="0.25">
      <c r="A19" s="101" t="s">
        <v>304</v>
      </c>
      <c r="B19" s="102" t="s">
        <v>305</v>
      </c>
      <c r="C19" s="88"/>
      <c r="D19" s="63"/>
      <c r="E19" s="63"/>
      <c r="F19" s="63"/>
    </row>
    <row r="20" spans="1:6" x14ac:dyDescent="0.25">
      <c r="A20" s="101" t="s">
        <v>306</v>
      </c>
      <c r="B20" s="102" t="s">
        <v>307</v>
      </c>
      <c r="C20" s="88"/>
      <c r="D20" s="63"/>
      <c r="E20" s="63"/>
      <c r="F20" s="63"/>
    </row>
    <row r="21" spans="1:6" x14ac:dyDescent="0.25">
      <c r="A21" s="99" t="s">
        <v>308</v>
      </c>
      <c r="B21" s="100" t="s">
        <v>309</v>
      </c>
      <c r="C21" s="86">
        <f t="shared" ref="C21:F21" si="2">C22</f>
        <v>0</v>
      </c>
      <c r="D21" s="61">
        <f t="shared" si="2"/>
        <v>0</v>
      </c>
      <c r="E21" s="61">
        <f t="shared" si="2"/>
        <v>0</v>
      </c>
      <c r="F21" s="61">
        <f t="shared" si="2"/>
        <v>0</v>
      </c>
    </row>
    <row r="22" spans="1:6" x14ac:dyDescent="0.25">
      <c r="A22" s="101" t="s">
        <v>310</v>
      </c>
      <c r="B22" s="102" t="s">
        <v>311</v>
      </c>
      <c r="C22" s="88"/>
      <c r="D22" s="63"/>
      <c r="E22" s="63"/>
      <c r="F22" s="63"/>
    </row>
    <row r="23" spans="1:6" x14ac:dyDescent="0.25">
      <c r="A23" s="99" t="s">
        <v>312</v>
      </c>
      <c r="B23" s="100" t="s">
        <v>313</v>
      </c>
      <c r="C23" s="86">
        <f t="shared" ref="C23:F23" si="3">C24+C25+C26+C27</f>
        <v>0</v>
      </c>
      <c r="D23" s="61">
        <f t="shared" si="3"/>
        <v>0</v>
      </c>
      <c r="E23" s="61">
        <f t="shared" si="3"/>
        <v>0</v>
      </c>
      <c r="F23" s="61">
        <f t="shared" si="3"/>
        <v>0</v>
      </c>
    </row>
    <row r="24" spans="1:6" x14ac:dyDescent="0.25">
      <c r="A24" s="101" t="s">
        <v>314</v>
      </c>
      <c r="B24" s="102" t="s">
        <v>315</v>
      </c>
      <c r="C24" s="88"/>
      <c r="D24" s="63"/>
      <c r="E24" s="63"/>
      <c r="F24" s="63"/>
    </row>
    <row r="25" spans="1:6" x14ac:dyDescent="0.25">
      <c r="A25" s="101" t="s">
        <v>316</v>
      </c>
      <c r="B25" s="102" t="s">
        <v>317</v>
      </c>
      <c r="C25" s="88"/>
      <c r="D25" s="63"/>
      <c r="E25" s="63"/>
      <c r="F25" s="63"/>
    </row>
    <row r="26" spans="1:6" x14ac:dyDescent="0.25">
      <c r="A26" s="101" t="s">
        <v>318</v>
      </c>
      <c r="B26" s="102" t="s">
        <v>319</v>
      </c>
      <c r="C26" s="88"/>
      <c r="D26" s="63"/>
      <c r="E26" s="63"/>
      <c r="F26" s="63"/>
    </row>
    <row r="27" spans="1:6" x14ac:dyDescent="0.25">
      <c r="A27" s="101" t="s">
        <v>320</v>
      </c>
      <c r="B27" s="102" t="s">
        <v>321</v>
      </c>
      <c r="C27" s="88"/>
      <c r="D27" s="63"/>
      <c r="E27" s="63"/>
      <c r="F27" s="63"/>
    </row>
    <row r="28" spans="1:6" x14ac:dyDescent="0.25">
      <c r="A28" s="99" t="s">
        <v>322</v>
      </c>
      <c r="B28" s="100" t="s">
        <v>323</v>
      </c>
      <c r="C28" s="86">
        <f t="shared" ref="C28:F28" si="4">C29+C30</f>
        <v>0</v>
      </c>
      <c r="D28" s="61">
        <f t="shared" si="4"/>
        <v>0</v>
      </c>
      <c r="E28" s="61">
        <f t="shared" si="4"/>
        <v>0</v>
      </c>
      <c r="F28" s="61">
        <f t="shared" si="4"/>
        <v>0</v>
      </c>
    </row>
    <row r="29" spans="1:6" x14ac:dyDescent="0.25">
      <c r="A29" s="101" t="s">
        <v>324</v>
      </c>
      <c r="B29" s="102" t="s">
        <v>325</v>
      </c>
      <c r="C29" s="88"/>
      <c r="D29" s="63"/>
      <c r="E29" s="63"/>
      <c r="F29" s="63"/>
    </row>
    <row r="30" spans="1:6" x14ac:dyDescent="0.25">
      <c r="A30" s="101" t="s">
        <v>326</v>
      </c>
      <c r="B30" s="102" t="s">
        <v>327</v>
      </c>
      <c r="C30" s="88"/>
      <c r="D30" s="63"/>
      <c r="E30" s="63"/>
      <c r="F30" s="63"/>
    </row>
    <row r="31" spans="1:6" x14ac:dyDescent="0.25">
      <c r="A31" s="99" t="s">
        <v>328</v>
      </c>
      <c r="B31" s="100" t="s">
        <v>329</v>
      </c>
      <c r="C31" s="86"/>
      <c r="D31" s="61"/>
      <c r="E31" s="61"/>
      <c r="F31" s="61"/>
    </row>
    <row r="32" spans="1:6" x14ac:dyDescent="0.25">
      <c r="A32" s="99" t="s">
        <v>330</v>
      </c>
      <c r="B32" s="100" t="s">
        <v>331</v>
      </c>
      <c r="C32" s="86">
        <f t="shared" ref="C32:F32" si="5">C33+C34+C35+C36+C37+C38+C39+C40+C41</f>
        <v>0</v>
      </c>
      <c r="D32" s="61">
        <f t="shared" si="5"/>
        <v>0</v>
      </c>
      <c r="E32" s="61">
        <f t="shared" si="5"/>
        <v>0</v>
      </c>
      <c r="F32" s="61">
        <f t="shared" si="5"/>
        <v>0</v>
      </c>
    </row>
    <row r="33" spans="1:6" x14ac:dyDescent="0.25">
      <c r="A33" s="101" t="s">
        <v>332</v>
      </c>
      <c r="B33" s="102" t="s">
        <v>333</v>
      </c>
      <c r="C33" s="88"/>
      <c r="D33" s="63"/>
      <c r="E33" s="63"/>
      <c r="F33" s="63"/>
    </row>
    <row r="34" spans="1:6" x14ac:dyDescent="0.25">
      <c r="A34" s="101" t="s">
        <v>334</v>
      </c>
      <c r="B34" s="102" t="s">
        <v>335</v>
      </c>
      <c r="C34" s="88"/>
      <c r="D34" s="63"/>
      <c r="E34" s="63"/>
      <c r="F34" s="63"/>
    </row>
    <row r="35" spans="1:6" x14ac:dyDescent="0.25">
      <c r="A35" s="101" t="s">
        <v>336</v>
      </c>
      <c r="B35" s="102" t="s">
        <v>337</v>
      </c>
      <c r="C35" s="88"/>
      <c r="D35" s="63"/>
      <c r="E35" s="63"/>
      <c r="F35" s="63"/>
    </row>
    <row r="36" spans="1:6" x14ac:dyDescent="0.25">
      <c r="A36" s="101" t="s">
        <v>338</v>
      </c>
      <c r="B36" s="102" t="s">
        <v>339</v>
      </c>
      <c r="C36" s="88"/>
      <c r="D36" s="63"/>
      <c r="E36" s="63"/>
      <c r="F36" s="63"/>
    </row>
    <row r="37" spans="1:6" x14ac:dyDescent="0.25">
      <c r="A37" s="101" t="s">
        <v>340</v>
      </c>
      <c r="B37" s="102" t="s">
        <v>341</v>
      </c>
      <c r="C37" s="88"/>
      <c r="D37" s="63"/>
      <c r="E37" s="63"/>
      <c r="F37" s="63"/>
    </row>
    <row r="38" spans="1:6" x14ac:dyDescent="0.25">
      <c r="A38" s="101" t="s">
        <v>342</v>
      </c>
      <c r="B38" s="102" t="s">
        <v>343</v>
      </c>
      <c r="C38" s="88"/>
      <c r="D38" s="63"/>
      <c r="E38" s="63"/>
      <c r="F38" s="63"/>
    </row>
    <row r="39" spans="1:6" x14ac:dyDescent="0.25">
      <c r="A39" s="101" t="s">
        <v>344</v>
      </c>
      <c r="B39" s="102" t="s">
        <v>345</v>
      </c>
      <c r="C39" s="88"/>
      <c r="D39" s="63"/>
      <c r="E39" s="63"/>
      <c r="F39" s="63"/>
    </row>
    <row r="40" spans="1:6" x14ac:dyDescent="0.25">
      <c r="A40" s="101" t="s">
        <v>346</v>
      </c>
      <c r="B40" s="102" t="s">
        <v>347</v>
      </c>
      <c r="C40" s="88"/>
      <c r="D40" s="63"/>
      <c r="E40" s="63"/>
      <c r="F40" s="63"/>
    </row>
    <row r="41" spans="1:6" x14ac:dyDescent="0.25">
      <c r="A41" s="101" t="s">
        <v>348</v>
      </c>
      <c r="B41" s="102" t="s">
        <v>349</v>
      </c>
      <c r="C41" s="88"/>
      <c r="D41" s="63"/>
      <c r="E41" s="63"/>
      <c r="F41" s="63"/>
    </row>
    <row r="42" spans="1:6" x14ac:dyDescent="0.25">
      <c r="A42" s="101"/>
      <c r="B42" s="102"/>
      <c r="C42" s="88"/>
      <c r="D42" s="63"/>
      <c r="E42" s="63"/>
      <c r="F42" s="63"/>
    </row>
    <row r="43" spans="1:6" x14ac:dyDescent="0.25">
      <c r="A43" s="97">
        <v>452</v>
      </c>
      <c r="B43" s="98" t="s">
        <v>1017</v>
      </c>
      <c r="C43" s="84">
        <f t="shared" ref="C43:F43" si="6">C44+C45</f>
        <v>5000</v>
      </c>
      <c r="D43" s="59">
        <f t="shared" si="6"/>
        <v>0</v>
      </c>
      <c r="E43" s="59">
        <f t="shared" si="6"/>
        <v>0</v>
      </c>
      <c r="F43" s="59">
        <f t="shared" si="6"/>
        <v>0</v>
      </c>
    </row>
    <row r="44" spans="1:6" x14ac:dyDescent="0.25">
      <c r="A44" s="103">
        <v>452100</v>
      </c>
      <c r="B44" s="104" t="s">
        <v>350</v>
      </c>
      <c r="C44" s="117">
        <v>5000</v>
      </c>
      <c r="D44" s="66"/>
      <c r="E44" s="66"/>
      <c r="F44" s="66"/>
    </row>
    <row r="45" spans="1:6" x14ac:dyDescent="0.25">
      <c r="A45" s="103">
        <v>452800</v>
      </c>
      <c r="B45" s="104" t="s">
        <v>351</v>
      </c>
      <c r="C45" s="117"/>
      <c r="D45" s="66"/>
      <c r="E45" s="66"/>
      <c r="F45" s="66"/>
    </row>
    <row r="46" spans="1:6" x14ac:dyDescent="0.25">
      <c r="A46" s="101"/>
      <c r="B46" s="102"/>
      <c r="C46" s="88"/>
      <c r="D46" s="63"/>
      <c r="E46" s="63"/>
      <c r="F46" s="63"/>
    </row>
    <row r="47" spans="1:6" x14ac:dyDescent="0.25">
      <c r="A47" s="105" t="s">
        <v>352</v>
      </c>
      <c r="B47" s="98" t="s">
        <v>353</v>
      </c>
      <c r="C47" s="84">
        <f t="shared" ref="C47:F47" si="7">C48+C49+C50+C51+C52+C53+C54</f>
        <v>0</v>
      </c>
      <c r="D47" s="59">
        <f t="shared" si="7"/>
        <v>0</v>
      </c>
      <c r="E47" s="59">
        <f t="shared" si="7"/>
        <v>0</v>
      </c>
      <c r="F47" s="59">
        <f t="shared" si="7"/>
        <v>0</v>
      </c>
    </row>
    <row r="48" spans="1:6" x14ac:dyDescent="0.25">
      <c r="A48" s="101" t="s">
        <v>354</v>
      </c>
      <c r="B48" s="102" t="s">
        <v>355</v>
      </c>
      <c r="C48" s="88"/>
      <c r="D48" s="63"/>
      <c r="E48" s="63"/>
      <c r="F48" s="63"/>
    </row>
    <row r="49" spans="1:6" x14ac:dyDescent="0.25">
      <c r="A49" s="101" t="s">
        <v>356</v>
      </c>
      <c r="B49" s="102" t="s">
        <v>357</v>
      </c>
      <c r="C49" s="88"/>
      <c r="D49" s="63"/>
      <c r="E49" s="63"/>
      <c r="F49" s="63"/>
    </row>
    <row r="50" spans="1:6" x14ac:dyDescent="0.25">
      <c r="A50" s="101" t="s">
        <v>358</v>
      </c>
      <c r="B50" s="102" t="s">
        <v>359</v>
      </c>
      <c r="C50" s="88"/>
      <c r="D50" s="63"/>
      <c r="E50" s="63"/>
      <c r="F50" s="63"/>
    </row>
    <row r="51" spans="1:6" x14ac:dyDescent="0.25">
      <c r="A51" s="101" t="s">
        <v>360</v>
      </c>
      <c r="B51" s="102" t="s">
        <v>361</v>
      </c>
      <c r="C51" s="88"/>
      <c r="D51" s="63"/>
      <c r="E51" s="63"/>
      <c r="F51" s="63"/>
    </row>
    <row r="52" spans="1:6" x14ac:dyDescent="0.25">
      <c r="A52" s="101" t="s">
        <v>362</v>
      </c>
      <c r="B52" s="102" t="s">
        <v>363</v>
      </c>
      <c r="C52" s="88"/>
      <c r="D52" s="63"/>
      <c r="E52" s="63"/>
      <c r="F52" s="63"/>
    </row>
    <row r="53" spans="1:6" x14ac:dyDescent="0.25">
      <c r="A53" s="101" t="s">
        <v>364</v>
      </c>
      <c r="B53" s="102" t="s">
        <v>365</v>
      </c>
      <c r="C53" s="88"/>
      <c r="D53" s="63"/>
      <c r="E53" s="63"/>
      <c r="F53" s="63"/>
    </row>
    <row r="54" spans="1:6" x14ac:dyDescent="0.25">
      <c r="A54" s="101" t="s">
        <v>366</v>
      </c>
      <c r="B54" s="102" t="s">
        <v>367</v>
      </c>
      <c r="C54" s="88"/>
      <c r="D54" s="63"/>
      <c r="E54" s="63"/>
      <c r="F54" s="63"/>
    </row>
    <row r="55" spans="1:6" x14ac:dyDescent="0.25">
      <c r="A55" s="101"/>
      <c r="B55" s="102"/>
      <c r="C55" s="88"/>
      <c r="D55" s="63"/>
      <c r="E55" s="63"/>
      <c r="F55" s="63"/>
    </row>
    <row r="56" spans="1:6" x14ac:dyDescent="0.25">
      <c r="A56" s="106" t="s">
        <v>368</v>
      </c>
      <c r="B56" s="107" t="s">
        <v>369</v>
      </c>
      <c r="C56" s="90">
        <f t="shared" ref="C56:F56" si="8">C57+C71+C77+C83+C94+C102+C110+C117+C123+C126+C130+C134+C138+C148+C155+C157+C161+C163</f>
        <v>10337</v>
      </c>
      <c r="D56" s="68">
        <f t="shared" si="8"/>
        <v>12363</v>
      </c>
      <c r="E56" s="68">
        <f t="shared" si="8"/>
        <v>4090.97</v>
      </c>
      <c r="F56" s="68">
        <f t="shared" si="8"/>
        <v>2170.4899999999998</v>
      </c>
    </row>
    <row r="57" spans="1:6" x14ac:dyDescent="0.25">
      <c r="A57" s="99" t="s">
        <v>370</v>
      </c>
      <c r="B57" s="100" t="s">
        <v>371</v>
      </c>
      <c r="C57" s="86">
        <f t="shared" ref="C57:F57" si="9">C58+C59+C60+C61+C62+C63+C64+C65++C66+C67+C68+C69</f>
        <v>100</v>
      </c>
      <c r="D57" s="61">
        <f t="shared" si="9"/>
        <v>0</v>
      </c>
      <c r="E57" s="61">
        <f t="shared" si="9"/>
        <v>0</v>
      </c>
      <c r="F57" s="61">
        <f t="shared" si="9"/>
        <v>0</v>
      </c>
    </row>
    <row r="58" spans="1:6" x14ac:dyDescent="0.25">
      <c r="A58" s="101" t="s">
        <v>372</v>
      </c>
      <c r="B58" s="102" t="s">
        <v>373</v>
      </c>
      <c r="C58" s="88"/>
      <c r="D58" s="63"/>
      <c r="E58" s="63"/>
      <c r="F58" s="63"/>
    </row>
    <row r="59" spans="1:6" x14ac:dyDescent="0.25">
      <c r="A59" s="101" t="s">
        <v>374</v>
      </c>
      <c r="B59" s="102" t="s">
        <v>375</v>
      </c>
      <c r="C59" s="88"/>
      <c r="D59" s="63"/>
      <c r="E59" s="63"/>
      <c r="F59" s="63"/>
    </row>
    <row r="60" spans="1:6" x14ac:dyDescent="0.25">
      <c r="A60" s="101" t="s">
        <v>376</v>
      </c>
      <c r="B60" s="102" t="s">
        <v>377</v>
      </c>
      <c r="C60" s="88">
        <v>100</v>
      </c>
      <c r="D60" s="63"/>
      <c r="E60" s="63"/>
      <c r="F60" s="63"/>
    </row>
    <row r="61" spans="1:6" x14ac:dyDescent="0.25">
      <c r="A61" s="101" t="s">
        <v>378</v>
      </c>
      <c r="B61" s="102" t="s">
        <v>379</v>
      </c>
      <c r="C61" s="88"/>
      <c r="D61" s="63"/>
      <c r="E61" s="63"/>
      <c r="F61" s="63"/>
    </row>
    <row r="62" spans="1:6" x14ac:dyDescent="0.25">
      <c r="A62" s="101" t="s">
        <v>380</v>
      </c>
      <c r="B62" s="102" t="s">
        <v>381</v>
      </c>
      <c r="C62" s="88"/>
      <c r="D62" s="63"/>
      <c r="E62" s="63"/>
      <c r="F62" s="63"/>
    </row>
    <row r="63" spans="1:6" x14ac:dyDescent="0.25">
      <c r="A63" s="101" t="s">
        <v>382</v>
      </c>
      <c r="B63" s="102" t="s">
        <v>383</v>
      </c>
      <c r="C63" s="88"/>
      <c r="D63" s="63"/>
      <c r="E63" s="63"/>
      <c r="F63" s="63"/>
    </row>
    <row r="64" spans="1:6" x14ac:dyDescent="0.25">
      <c r="A64" s="101" t="s">
        <v>384</v>
      </c>
      <c r="B64" s="102" t="s">
        <v>385</v>
      </c>
      <c r="C64" s="88"/>
      <c r="D64" s="63"/>
      <c r="E64" s="63"/>
      <c r="F64" s="63"/>
    </row>
    <row r="65" spans="1:6" x14ac:dyDescent="0.25">
      <c r="A65" s="101" t="s">
        <v>386</v>
      </c>
      <c r="B65" s="102" t="s">
        <v>387</v>
      </c>
      <c r="C65" s="88"/>
      <c r="D65" s="63"/>
      <c r="E65" s="63"/>
      <c r="F65" s="63"/>
    </row>
    <row r="66" spans="1:6" x14ac:dyDescent="0.25">
      <c r="A66" s="101" t="s">
        <v>388</v>
      </c>
      <c r="B66" s="102" t="s">
        <v>389</v>
      </c>
      <c r="C66" s="88"/>
      <c r="D66" s="63"/>
      <c r="E66" s="63"/>
      <c r="F66" s="63"/>
    </row>
    <row r="67" spans="1:6" x14ac:dyDescent="0.25">
      <c r="A67" s="101" t="s">
        <v>390</v>
      </c>
      <c r="B67" s="102" t="s">
        <v>391</v>
      </c>
      <c r="C67" s="88"/>
      <c r="D67" s="63"/>
      <c r="E67" s="63"/>
      <c r="F67" s="63"/>
    </row>
    <row r="68" spans="1:6" x14ac:dyDescent="0.25">
      <c r="A68" s="101" t="s">
        <v>392</v>
      </c>
      <c r="B68" s="102" t="s">
        <v>393</v>
      </c>
      <c r="C68" s="88"/>
      <c r="D68" s="63"/>
      <c r="E68" s="63"/>
      <c r="F68" s="63"/>
    </row>
    <row r="69" spans="1:6" x14ac:dyDescent="0.25">
      <c r="A69" s="101" t="s">
        <v>394</v>
      </c>
      <c r="B69" s="102" t="s">
        <v>395</v>
      </c>
      <c r="C69" s="88"/>
      <c r="D69" s="63"/>
      <c r="E69" s="63"/>
      <c r="F69" s="63"/>
    </row>
    <row r="70" spans="1:6" x14ac:dyDescent="0.25">
      <c r="A70" s="101"/>
      <c r="B70" s="102"/>
      <c r="C70" s="88"/>
      <c r="D70" s="63"/>
      <c r="E70" s="63"/>
      <c r="F70" s="63"/>
    </row>
    <row r="71" spans="1:6" x14ac:dyDescent="0.25">
      <c r="A71" s="99" t="s">
        <v>396</v>
      </c>
      <c r="B71" s="100" t="s">
        <v>397</v>
      </c>
      <c r="C71" s="86">
        <f t="shared" ref="C71:F71" si="10">C72+C73+C74+C75</f>
        <v>0</v>
      </c>
      <c r="D71" s="61">
        <f t="shared" si="10"/>
        <v>0</v>
      </c>
      <c r="E71" s="61">
        <f t="shared" si="10"/>
        <v>0</v>
      </c>
      <c r="F71" s="61">
        <f t="shared" si="10"/>
        <v>0</v>
      </c>
    </row>
    <row r="72" spans="1:6" x14ac:dyDescent="0.25">
      <c r="A72" s="101" t="s">
        <v>398</v>
      </c>
      <c r="B72" s="102" t="s">
        <v>399</v>
      </c>
      <c r="C72" s="88"/>
      <c r="D72" s="63"/>
      <c r="E72" s="63"/>
      <c r="F72" s="63"/>
    </row>
    <row r="73" spans="1:6" x14ac:dyDescent="0.25">
      <c r="A73" s="101" t="s">
        <v>400</v>
      </c>
      <c r="B73" s="102" t="s">
        <v>401</v>
      </c>
      <c r="C73" s="88"/>
      <c r="D73" s="63"/>
      <c r="E73" s="63"/>
      <c r="F73" s="63"/>
    </row>
    <row r="74" spans="1:6" x14ac:dyDescent="0.25">
      <c r="A74" s="101" t="s">
        <v>402</v>
      </c>
      <c r="B74" s="102" t="s">
        <v>403</v>
      </c>
      <c r="C74" s="88"/>
      <c r="D74" s="63"/>
      <c r="E74" s="63"/>
      <c r="F74" s="63"/>
    </row>
    <row r="75" spans="1:6" x14ac:dyDescent="0.25">
      <c r="A75" s="101" t="s">
        <v>404</v>
      </c>
      <c r="B75" s="102" t="s">
        <v>405</v>
      </c>
      <c r="C75" s="88"/>
      <c r="D75" s="63"/>
      <c r="E75" s="63"/>
      <c r="F75" s="63"/>
    </row>
    <row r="76" spans="1:6" x14ac:dyDescent="0.25">
      <c r="A76" s="101"/>
      <c r="B76" s="102"/>
      <c r="C76" s="88"/>
      <c r="D76" s="63"/>
      <c r="E76" s="63"/>
      <c r="F76" s="63"/>
    </row>
    <row r="77" spans="1:6" x14ac:dyDescent="0.25">
      <c r="A77" s="99" t="s">
        <v>406</v>
      </c>
      <c r="B77" s="100" t="s">
        <v>407</v>
      </c>
      <c r="C77" s="86">
        <f t="shared" ref="C77:F77" si="11">C78+C79+C80+C81</f>
        <v>0</v>
      </c>
      <c r="D77" s="61">
        <f t="shared" si="11"/>
        <v>0</v>
      </c>
      <c r="E77" s="61">
        <f t="shared" si="11"/>
        <v>0</v>
      </c>
      <c r="F77" s="61">
        <f t="shared" si="11"/>
        <v>0</v>
      </c>
    </row>
    <row r="78" spans="1:6" x14ac:dyDescent="0.25">
      <c r="A78" s="101" t="s">
        <v>408</v>
      </c>
      <c r="B78" s="102" t="s">
        <v>409</v>
      </c>
      <c r="C78" s="88"/>
      <c r="D78" s="63"/>
      <c r="E78" s="63"/>
      <c r="F78" s="63"/>
    </row>
    <row r="79" spans="1:6" x14ac:dyDescent="0.25">
      <c r="A79" s="101" t="s">
        <v>410</v>
      </c>
      <c r="B79" s="102" t="s">
        <v>401</v>
      </c>
      <c r="C79" s="88"/>
      <c r="D79" s="63"/>
      <c r="E79" s="63"/>
      <c r="F79" s="63"/>
    </row>
    <row r="80" spans="1:6" x14ac:dyDescent="0.25">
      <c r="A80" s="101" t="s">
        <v>411</v>
      </c>
      <c r="B80" s="102" t="s">
        <v>403</v>
      </c>
      <c r="C80" s="88"/>
      <c r="D80" s="63"/>
      <c r="E80" s="63"/>
      <c r="F80" s="63"/>
    </row>
    <row r="81" spans="1:6" x14ac:dyDescent="0.25">
      <c r="A81" s="101" t="s">
        <v>412</v>
      </c>
      <c r="B81" s="102" t="s">
        <v>413</v>
      </c>
      <c r="C81" s="88"/>
      <c r="D81" s="63"/>
      <c r="E81" s="63"/>
      <c r="F81" s="63"/>
    </row>
    <row r="82" spans="1:6" x14ac:dyDescent="0.25">
      <c r="A82" s="101"/>
      <c r="B82" s="102"/>
      <c r="C82" s="88"/>
      <c r="D82" s="63"/>
      <c r="E82" s="63"/>
      <c r="F82" s="63"/>
    </row>
    <row r="83" spans="1:6" x14ac:dyDescent="0.25">
      <c r="A83" s="99" t="s">
        <v>414</v>
      </c>
      <c r="B83" s="100" t="s">
        <v>415</v>
      </c>
      <c r="C83" s="86">
        <f t="shared" ref="C83:F83" si="12">C84+C85+C86+C87+C88+C89+C90+C91+C92</f>
        <v>7177</v>
      </c>
      <c r="D83" s="61">
        <f t="shared" si="12"/>
        <v>12363</v>
      </c>
      <c r="E83" s="61">
        <f t="shared" si="12"/>
        <v>4090.97</v>
      </c>
      <c r="F83" s="61">
        <f t="shared" si="12"/>
        <v>2170.4899999999998</v>
      </c>
    </row>
    <row r="84" spans="1:6" x14ac:dyDescent="0.25">
      <c r="A84" s="101" t="s">
        <v>416</v>
      </c>
      <c r="B84" s="102" t="s">
        <v>417</v>
      </c>
      <c r="C84" s="88"/>
      <c r="D84" s="63"/>
      <c r="E84" s="63"/>
      <c r="F84" s="63"/>
    </row>
    <row r="85" spans="1:6" x14ac:dyDescent="0.25">
      <c r="A85" s="101" t="s">
        <v>418</v>
      </c>
      <c r="B85" s="102" t="s">
        <v>419</v>
      </c>
      <c r="C85" s="88">
        <v>2000</v>
      </c>
      <c r="D85" s="63">
        <v>700</v>
      </c>
      <c r="E85" s="63">
        <v>705.49</v>
      </c>
      <c r="F85" s="63">
        <v>1014.9</v>
      </c>
    </row>
    <row r="86" spans="1:6" x14ac:dyDescent="0.25">
      <c r="A86" s="101" t="s">
        <v>420</v>
      </c>
      <c r="B86" s="102" t="s">
        <v>421</v>
      </c>
      <c r="C86" s="88">
        <v>180</v>
      </c>
      <c r="D86" s="63"/>
      <c r="E86" s="63">
        <v>13.03</v>
      </c>
      <c r="F86" s="63">
        <v>4.34</v>
      </c>
    </row>
    <row r="87" spans="1:6" x14ac:dyDescent="0.25">
      <c r="A87" s="101" t="s">
        <v>422</v>
      </c>
      <c r="B87" s="102" t="s">
        <v>423</v>
      </c>
      <c r="C87" s="88">
        <v>100</v>
      </c>
      <c r="D87" s="63">
        <v>300</v>
      </c>
      <c r="E87" s="63"/>
      <c r="F87" s="63"/>
    </row>
    <row r="88" spans="1:6" x14ac:dyDescent="0.25">
      <c r="A88" s="101" t="s">
        <v>424</v>
      </c>
      <c r="B88" s="102" t="s">
        <v>425</v>
      </c>
      <c r="C88" s="88">
        <v>180</v>
      </c>
      <c r="D88" s="63"/>
      <c r="E88" s="63">
        <v>433.11</v>
      </c>
      <c r="F88" s="63">
        <v>433.11</v>
      </c>
    </row>
    <row r="89" spans="1:6" x14ac:dyDescent="0.25">
      <c r="A89" s="101" t="s">
        <v>426</v>
      </c>
      <c r="B89" s="102" t="s">
        <v>427</v>
      </c>
      <c r="C89" s="88">
        <v>689</v>
      </c>
      <c r="D89" s="63">
        <v>800</v>
      </c>
      <c r="E89" s="63">
        <v>658.14</v>
      </c>
      <c r="F89" s="63">
        <v>676.14</v>
      </c>
    </row>
    <row r="90" spans="1:6" x14ac:dyDescent="0.25">
      <c r="A90" s="101" t="s">
        <v>428</v>
      </c>
      <c r="B90" s="102" t="s">
        <v>429</v>
      </c>
      <c r="C90" s="88">
        <f>3000+1000</f>
        <v>4000</v>
      </c>
      <c r="D90" s="63">
        <v>10563</v>
      </c>
      <c r="E90" s="63">
        <v>2239.1999999999998</v>
      </c>
      <c r="F90" s="63">
        <v>0</v>
      </c>
    </row>
    <row r="91" spans="1:6" x14ac:dyDescent="0.25">
      <c r="A91" s="101" t="s">
        <v>430</v>
      </c>
      <c r="B91" s="102" t="s">
        <v>431</v>
      </c>
      <c r="C91" s="88">
        <v>28</v>
      </c>
      <c r="D91" s="63"/>
      <c r="E91" s="63">
        <v>42</v>
      </c>
      <c r="F91" s="63">
        <v>42</v>
      </c>
    </row>
    <row r="92" spans="1:6" x14ac:dyDescent="0.25">
      <c r="A92" s="101" t="s">
        <v>432</v>
      </c>
      <c r="B92" s="102" t="s">
        <v>433</v>
      </c>
      <c r="C92" s="88"/>
      <c r="D92" s="63"/>
      <c r="E92" s="63"/>
      <c r="F92" s="63"/>
    </row>
    <row r="93" spans="1:6" x14ac:dyDescent="0.25">
      <c r="A93" s="101"/>
      <c r="B93" s="102"/>
      <c r="C93" s="88"/>
      <c r="D93" s="63"/>
      <c r="E93" s="63"/>
      <c r="F93" s="63"/>
    </row>
    <row r="94" spans="1:6" x14ac:dyDescent="0.25">
      <c r="A94" s="99" t="s">
        <v>434</v>
      </c>
      <c r="B94" s="100" t="s">
        <v>435</v>
      </c>
      <c r="C94" s="86">
        <f t="shared" ref="C94:F94" si="13">C95+C96+C97+C98+C99+C100</f>
        <v>0</v>
      </c>
      <c r="D94" s="61">
        <f t="shared" si="13"/>
        <v>0</v>
      </c>
      <c r="E94" s="61">
        <f t="shared" si="13"/>
        <v>0</v>
      </c>
      <c r="F94" s="61">
        <f t="shared" si="13"/>
        <v>0</v>
      </c>
    </row>
    <row r="95" spans="1:6" x14ac:dyDescent="0.25">
      <c r="A95" s="101" t="s">
        <v>436</v>
      </c>
      <c r="B95" s="102" t="s">
        <v>437</v>
      </c>
      <c r="C95" s="88"/>
      <c r="D95" s="63"/>
      <c r="E95" s="63"/>
      <c r="F95" s="63"/>
    </row>
    <row r="96" spans="1:6" x14ac:dyDescent="0.25">
      <c r="A96" s="101" t="s">
        <v>438</v>
      </c>
      <c r="B96" s="102" t="s">
        <v>439</v>
      </c>
      <c r="C96" s="88"/>
      <c r="D96" s="63"/>
      <c r="E96" s="63"/>
      <c r="F96" s="63"/>
    </row>
    <row r="97" spans="1:6" x14ac:dyDescent="0.25">
      <c r="A97" s="101" t="s">
        <v>440</v>
      </c>
      <c r="B97" s="102" t="s">
        <v>441</v>
      </c>
      <c r="C97" s="88"/>
      <c r="D97" s="63"/>
      <c r="E97" s="63"/>
      <c r="F97" s="63"/>
    </row>
    <row r="98" spans="1:6" x14ac:dyDescent="0.25">
      <c r="A98" s="101" t="s">
        <v>442</v>
      </c>
      <c r="B98" s="102" t="s">
        <v>443</v>
      </c>
      <c r="C98" s="88"/>
      <c r="D98" s="63"/>
      <c r="E98" s="63"/>
      <c r="F98" s="63"/>
    </row>
    <row r="99" spans="1:6" x14ac:dyDescent="0.25">
      <c r="A99" s="101" t="s">
        <v>444</v>
      </c>
      <c r="B99" s="102" t="s">
        <v>445</v>
      </c>
      <c r="C99" s="88"/>
      <c r="D99" s="63"/>
      <c r="E99" s="63"/>
      <c r="F99" s="63"/>
    </row>
    <row r="100" spans="1:6" x14ac:dyDescent="0.25">
      <c r="A100" s="101" t="s">
        <v>446</v>
      </c>
      <c r="B100" s="102" t="s">
        <v>447</v>
      </c>
      <c r="C100" s="88"/>
      <c r="D100" s="63"/>
      <c r="E100" s="63"/>
      <c r="F100" s="63"/>
    </row>
    <row r="101" spans="1:6" x14ac:dyDescent="0.25">
      <c r="A101" s="101"/>
      <c r="B101" s="102"/>
      <c r="C101" s="88"/>
      <c r="D101" s="63"/>
      <c r="E101" s="63"/>
      <c r="F101" s="63"/>
    </row>
    <row r="102" spans="1:6" x14ac:dyDescent="0.25">
      <c r="A102" s="99" t="s">
        <v>448</v>
      </c>
      <c r="B102" s="100" t="s">
        <v>449</v>
      </c>
      <c r="C102" s="86">
        <f t="shared" ref="C102:F102" si="14">C103+C104+C105+C106+C107+C108</f>
        <v>0</v>
      </c>
      <c r="D102" s="61">
        <f t="shared" si="14"/>
        <v>0</v>
      </c>
      <c r="E102" s="61">
        <f t="shared" si="14"/>
        <v>0</v>
      </c>
      <c r="F102" s="61">
        <f t="shared" si="14"/>
        <v>0</v>
      </c>
    </row>
    <row r="103" spans="1:6" x14ac:dyDescent="0.25">
      <c r="A103" s="101" t="s">
        <v>450</v>
      </c>
      <c r="B103" s="102" t="s">
        <v>451</v>
      </c>
      <c r="C103" s="88"/>
      <c r="D103" s="63"/>
      <c r="E103" s="63"/>
      <c r="F103" s="63"/>
    </row>
    <row r="104" spans="1:6" x14ac:dyDescent="0.25">
      <c r="A104" s="101" t="s">
        <v>452</v>
      </c>
      <c r="B104" s="102" t="s">
        <v>453</v>
      </c>
      <c r="C104" s="88"/>
      <c r="D104" s="63"/>
      <c r="E104" s="63"/>
      <c r="F104" s="63"/>
    </row>
    <row r="105" spans="1:6" x14ac:dyDescent="0.25">
      <c r="A105" s="101" t="s">
        <v>454</v>
      </c>
      <c r="B105" s="102" t="s">
        <v>455</v>
      </c>
      <c r="C105" s="88"/>
      <c r="D105" s="63"/>
      <c r="E105" s="63"/>
      <c r="F105" s="63"/>
    </row>
    <row r="106" spans="1:6" x14ac:dyDescent="0.25">
      <c r="A106" s="101" t="s">
        <v>456</v>
      </c>
      <c r="B106" s="102" t="s">
        <v>457</v>
      </c>
      <c r="C106" s="88"/>
      <c r="D106" s="63"/>
      <c r="E106" s="63"/>
      <c r="F106" s="63"/>
    </row>
    <row r="107" spans="1:6" x14ac:dyDescent="0.25">
      <c r="A107" s="101" t="s">
        <v>458</v>
      </c>
      <c r="B107" s="102" t="s">
        <v>459</v>
      </c>
      <c r="C107" s="88"/>
      <c r="D107" s="63"/>
      <c r="E107" s="63"/>
      <c r="F107" s="63"/>
    </row>
    <row r="108" spans="1:6" x14ac:dyDescent="0.25">
      <c r="A108" s="101" t="s">
        <v>460</v>
      </c>
      <c r="B108" s="102" t="s">
        <v>461</v>
      </c>
      <c r="C108" s="88"/>
      <c r="D108" s="63"/>
      <c r="E108" s="63"/>
      <c r="F108" s="63"/>
    </row>
    <row r="109" spans="1:6" x14ac:dyDescent="0.25">
      <c r="A109" s="101"/>
      <c r="B109" s="102"/>
      <c r="C109" s="88"/>
      <c r="D109" s="63"/>
      <c r="E109" s="63"/>
      <c r="F109" s="63"/>
    </row>
    <row r="110" spans="1:6" x14ac:dyDescent="0.25">
      <c r="A110" s="99" t="s">
        <v>462</v>
      </c>
      <c r="B110" s="100" t="s">
        <v>463</v>
      </c>
      <c r="C110" s="86">
        <f t="shared" ref="C110:F110" si="15">C111+C112+C113+C114+C115</f>
        <v>3060</v>
      </c>
      <c r="D110" s="61">
        <f t="shared" si="15"/>
        <v>0</v>
      </c>
      <c r="E110" s="61">
        <f t="shared" si="15"/>
        <v>0</v>
      </c>
      <c r="F110" s="61">
        <f t="shared" si="15"/>
        <v>0</v>
      </c>
    </row>
    <row r="111" spans="1:6" x14ac:dyDescent="0.25">
      <c r="A111" s="101" t="s">
        <v>464</v>
      </c>
      <c r="B111" s="102" t="s">
        <v>465</v>
      </c>
      <c r="C111" s="88">
        <v>1000</v>
      </c>
      <c r="D111" s="63"/>
      <c r="E111" s="63"/>
      <c r="F111" s="63"/>
    </row>
    <row r="112" spans="1:6" x14ac:dyDescent="0.25">
      <c r="A112" s="101" t="s">
        <v>466</v>
      </c>
      <c r="B112" s="102" t="s">
        <v>467</v>
      </c>
      <c r="C112" s="88">
        <f>1500</f>
        <v>1500</v>
      </c>
      <c r="D112" s="63"/>
      <c r="E112" s="63"/>
      <c r="F112" s="63"/>
    </row>
    <row r="113" spans="1:6" x14ac:dyDescent="0.25">
      <c r="A113" s="101" t="s">
        <v>468</v>
      </c>
      <c r="B113" s="102" t="s">
        <v>469</v>
      </c>
      <c r="C113" s="88"/>
      <c r="D113" s="63"/>
      <c r="E113" s="63"/>
      <c r="F113" s="63"/>
    </row>
    <row r="114" spans="1:6" x14ac:dyDescent="0.25">
      <c r="A114" s="101" t="s">
        <v>470</v>
      </c>
      <c r="B114" s="102" t="s">
        <v>471</v>
      </c>
      <c r="C114" s="88">
        <f>1560-1000</f>
        <v>560</v>
      </c>
      <c r="D114" s="63"/>
      <c r="E114" s="63"/>
      <c r="F114" s="63"/>
    </row>
    <row r="115" spans="1:6" x14ac:dyDescent="0.25">
      <c r="A115" s="101" t="s">
        <v>472</v>
      </c>
      <c r="B115" s="102" t="s">
        <v>473</v>
      </c>
      <c r="C115" s="88"/>
      <c r="D115" s="63"/>
      <c r="E115" s="63"/>
      <c r="F115" s="63"/>
    </row>
    <row r="116" spans="1:6" x14ac:dyDescent="0.25">
      <c r="A116" s="101"/>
      <c r="B116" s="102"/>
      <c r="C116" s="88"/>
      <c r="D116" s="63"/>
      <c r="E116" s="63"/>
      <c r="F116" s="63"/>
    </row>
    <row r="117" spans="1:6" x14ac:dyDescent="0.25">
      <c r="A117" s="99" t="s">
        <v>474</v>
      </c>
      <c r="B117" s="100" t="s">
        <v>475</v>
      </c>
      <c r="C117" s="86">
        <f t="shared" ref="C117:F117" si="16">C118+C119+C120+C121</f>
        <v>0</v>
      </c>
      <c r="D117" s="61">
        <f t="shared" si="16"/>
        <v>0</v>
      </c>
      <c r="E117" s="61">
        <f t="shared" si="16"/>
        <v>0</v>
      </c>
      <c r="F117" s="61">
        <f t="shared" si="16"/>
        <v>0</v>
      </c>
    </row>
    <row r="118" spans="1:6" x14ac:dyDescent="0.25">
      <c r="A118" s="101" t="s">
        <v>476</v>
      </c>
      <c r="B118" s="102" t="s">
        <v>477</v>
      </c>
      <c r="C118" s="88">
        <f>1000-1000</f>
        <v>0</v>
      </c>
      <c r="D118" s="63"/>
      <c r="E118" s="63"/>
      <c r="F118" s="63"/>
    </row>
    <row r="119" spans="1:6" x14ac:dyDescent="0.25">
      <c r="A119" s="101" t="s">
        <v>478</v>
      </c>
      <c r="B119" s="102" t="s">
        <v>479</v>
      </c>
      <c r="C119" s="88"/>
      <c r="D119" s="63"/>
      <c r="E119" s="63"/>
      <c r="F119" s="63"/>
    </row>
    <row r="120" spans="1:6" x14ac:dyDescent="0.25">
      <c r="A120" s="101" t="s">
        <v>480</v>
      </c>
      <c r="B120" s="102" t="s">
        <v>481</v>
      </c>
      <c r="C120" s="88"/>
      <c r="D120" s="63"/>
      <c r="E120" s="63"/>
      <c r="F120" s="63"/>
    </row>
    <row r="121" spans="1:6" x14ac:dyDescent="0.25">
      <c r="A121" s="101" t="s">
        <v>482</v>
      </c>
      <c r="B121" s="102" t="s">
        <v>461</v>
      </c>
      <c r="C121" s="88"/>
      <c r="D121" s="63"/>
      <c r="E121" s="63"/>
      <c r="F121" s="63"/>
    </row>
    <row r="122" spans="1:6" x14ac:dyDescent="0.25">
      <c r="A122" s="101"/>
      <c r="B122" s="102"/>
      <c r="C122" s="88"/>
      <c r="D122" s="63"/>
      <c r="E122" s="63"/>
      <c r="F122" s="63"/>
    </row>
    <row r="123" spans="1:6" x14ac:dyDescent="0.25">
      <c r="A123" s="99" t="s">
        <v>483</v>
      </c>
      <c r="B123" s="100" t="s">
        <v>484</v>
      </c>
      <c r="C123" s="86">
        <f t="shared" ref="C123:F123" si="17">C124</f>
        <v>0</v>
      </c>
      <c r="D123" s="61">
        <f t="shared" si="17"/>
        <v>0</v>
      </c>
      <c r="E123" s="61">
        <f t="shared" si="17"/>
        <v>0</v>
      </c>
      <c r="F123" s="61">
        <f t="shared" si="17"/>
        <v>0</v>
      </c>
    </row>
    <row r="124" spans="1:6" x14ac:dyDescent="0.25">
      <c r="A124" s="101" t="s">
        <v>485</v>
      </c>
      <c r="B124" s="102" t="s">
        <v>486</v>
      </c>
      <c r="C124" s="88"/>
      <c r="D124" s="63"/>
      <c r="E124" s="63"/>
      <c r="F124" s="63"/>
    </row>
    <row r="125" spans="1:6" x14ac:dyDescent="0.25">
      <c r="A125" s="101"/>
      <c r="B125" s="102"/>
      <c r="C125" s="88"/>
      <c r="D125" s="63"/>
      <c r="E125" s="63"/>
      <c r="F125" s="63"/>
    </row>
    <row r="126" spans="1:6" x14ac:dyDescent="0.25">
      <c r="A126" s="99" t="s">
        <v>487</v>
      </c>
      <c r="B126" s="100" t="s">
        <v>488</v>
      </c>
      <c r="C126" s="86">
        <f t="shared" ref="C126:F126" si="18">C127+C128</f>
        <v>0</v>
      </c>
      <c r="D126" s="61">
        <f t="shared" si="18"/>
        <v>0</v>
      </c>
      <c r="E126" s="61">
        <f t="shared" si="18"/>
        <v>0</v>
      </c>
      <c r="F126" s="61">
        <f t="shared" si="18"/>
        <v>0</v>
      </c>
    </row>
    <row r="127" spans="1:6" x14ac:dyDescent="0.25">
      <c r="A127" s="101" t="s">
        <v>489</v>
      </c>
      <c r="B127" s="102" t="s">
        <v>490</v>
      </c>
      <c r="C127" s="88"/>
      <c r="D127" s="63"/>
      <c r="E127" s="63"/>
      <c r="F127" s="63"/>
    </row>
    <row r="128" spans="1:6" x14ac:dyDescent="0.25">
      <c r="A128" s="101" t="s">
        <v>491</v>
      </c>
      <c r="B128" s="102" t="s">
        <v>492</v>
      </c>
      <c r="C128" s="88"/>
      <c r="D128" s="63"/>
      <c r="E128" s="63"/>
      <c r="F128" s="63"/>
    </row>
    <row r="129" spans="1:6" x14ac:dyDescent="0.25">
      <c r="A129" s="101"/>
      <c r="B129" s="102"/>
      <c r="C129" s="88"/>
      <c r="D129" s="63"/>
      <c r="E129" s="63"/>
      <c r="F129" s="63"/>
    </row>
    <row r="130" spans="1:6" x14ac:dyDescent="0.25">
      <c r="A130" s="99" t="s">
        <v>493</v>
      </c>
      <c r="B130" s="100" t="s">
        <v>494</v>
      </c>
      <c r="C130" s="86">
        <f t="shared" ref="C130:F130" si="19">C131+C132</f>
        <v>0</v>
      </c>
      <c r="D130" s="61">
        <f t="shared" si="19"/>
        <v>0</v>
      </c>
      <c r="E130" s="61">
        <f t="shared" si="19"/>
        <v>0</v>
      </c>
      <c r="F130" s="61">
        <f t="shared" si="19"/>
        <v>0</v>
      </c>
    </row>
    <row r="131" spans="1:6" x14ac:dyDescent="0.25">
      <c r="A131" s="101" t="s">
        <v>495</v>
      </c>
      <c r="B131" s="102" t="s">
        <v>496</v>
      </c>
      <c r="C131" s="88"/>
      <c r="D131" s="63"/>
      <c r="E131" s="63"/>
      <c r="F131" s="63"/>
    </row>
    <row r="132" spans="1:6" x14ac:dyDescent="0.25">
      <c r="A132" s="101" t="s">
        <v>497</v>
      </c>
      <c r="B132" s="102" t="s">
        <v>498</v>
      </c>
      <c r="C132" s="88"/>
      <c r="D132" s="63"/>
      <c r="E132" s="63"/>
      <c r="F132" s="63"/>
    </row>
    <row r="133" spans="1:6" x14ac:dyDescent="0.25">
      <c r="A133" s="101"/>
      <c r="B133" s="102"/>
      <c r="C133" s="88"/>
      <c r="D133" s="63"/>
      <c r="E133" s="63"/>
      <c r="F133" s="63"/>
    </row>
    <row r="134" spans="1:6" x14ac:dyDescent="0.25">
      <c r="A134" s="99" t="s">
        <v>499</v>
      </c>
      <c r="B134" s="100" t="s">
        <v>500</v>
      </c>
      <c r="C134" s="86">
        <f t="shared" ref="C134:F134" si="20">C135+C136</f>
        <v>0</v>
      </c>
      <c r="D134" s="61">
        <f t="shared" si="20"/>
        <v>0</v>
      </c>
      <c r="E134" s="61">
        <f t="shared" si="20"/>
        <v>0</v>
      </c>
      <c r="F134" s="61">
        <f t="shared" si="20"/>
        <v>0</v>
      </c>
    </row>
    <row r="135" spans="1:6" x14ac:dyDescent="0.25">
      <c r="A135" s="101" t="s">
        <v>501</v>
      </c>
      <c r="B135" s="102" t="s">
        <v>502</v>
      </c>
      <c r="C135" s="88"/>
      <c r="D135" s="63"/>
      <c r="E135" s="63"/>
      <c r="F135" s="63"/>
    </row>
    <row r="136" spans="1:6" x14ac:dyDescent="0.25">
      <c r="A136" s="101" t="s">
        <v>503</v>
      </c>
      <c r="B136" s="102" t="s">
        <v>504</v>
      </c>
      <c r="C136" s="88"/>
      <c r="D136" s="63"/>
      <c r="E136" s="63"/>
      <c r="F136" s="63"/>
    </row>
    <row r="137" spans="1:6" x14ac:dyDescent="0.25">
      <c r="A137" s="101"/>
      <c r="B137" s="102"/>
      <c r="C137" s="88"/>
      <c r="D137" s="63"/>
      <c r="E137" s="63"/>
      <c r="F137" s="63"/>
    </row>
    <row r="138" spans="1:6" x14ac:dyDescent="0.25">
      <c r="A138" s="99" t="s">
        <v>505</v>
      </c>
      <c r="B138" s="100" t="s">
        <v>506</v>
      </c>
      <c r="C138" s="86">
        <f t="shared" ref="C138:F138" si="21">C139+C140+C141+C142+C143+C144+C145+C146</f>
        <v>0</v>
      </c>
      <c r="D138" s="61">
        <f t="shared" si="21"/>
        <v>0</v>
      </c>
      <c r="E138" s="61">
        <f t="shared" si="21"/>
        <v>0</v>
      </c>
      <c r="F138" s="61">
        <f t="shared" si="21"/>
        <v>0</v>
      </c>
    </row>
    <row r="139" spans="1:6" x14ac:dyDescent="0.25">
      <c r="A139" s="101" t="s">
        <v>507</v>
      </c>
      <c r="B139" s="102" t="s">
        <v>508</v>
      </c>
      <c r="C139" s="88"/>
      <c r="D139" s="63"/>
      <c r="E139" s="63"/>
      <c r="F139" s="63"/>
    </row>
    <row r="140" spans="1:6" x14ac:dyDescent="0.25">
      <c r="A140" s="101" t="s">
        <v>509</v>
      </c>
      <c r="B140" s="102" t="s">
        <v>510</v>
      </c>
      <c r="C140" s="88"/>
      <c r="D140" s="63"/>
      <c r="E140" s="63"/>
      <c r="F140" s="63"/>
    </row>
    <row r="141" spans="1:6" x14ac:dyDescent="0.25">
      <c r="A141" s="101" t="s">
        <v>511</v>
      </c>
      <c r="B141" s="102" t="s">
        <v>512</v>
      </c>
      <c r="C141" s="88"/>
      <c r="D141" s="63"/>
      <c r="E141" s="63"/>
      <c r="F141" s="63"/>
    </row>
    <row r="142" spans="1:6" x14ac:dyDescent="0.25">
      <c r="A142" s="101" t="s">
        <v>513</v>
      </c>
      <c r="B142" s="102" t="s">
        <v>514</v>
      </c>
      <c r="C142" s="88"/>
      <c r="D142" s="63"/>
      <c r="E142" s="63"/>
      <c r="F142" s="63"/>
    </row>
    <row r="143" spans="1:6" x14ac:dyDescent="0.25">
      <c r="A143" s="101" t="s">
        <v>515</v>
      </c>
      <c r="B143" s="102" t="s">
        <v>409</v>
      </c>
      <c r="C143" s="88"/>
      <c r="D143" s="63"/>
      <c r="E143" s="63"/>
      <c r="F143" s="63"/>
    </row>
    <row r="144" spans="1:6" x14ac:dyDescent="0.25">
      <c r="A144" s="101" t="s">
        <v>516</v>
      </c>
      <c r="B144" s="102" t="s">
        <v>517</v>
      </c>
      <c r="C144" s="88"/>
      <c r="D144" s="63"/>
      <c r="E144" s="63"/>
      <c r="F144" s="63"/>
    </row>
    <row r="145" spans="1:6" x14ac:dyDescent="0.25">
      <c r="A145" s="101" t="s">
        <v>518</v>
      </c>
      <c r="B145" s="102" t="s">
        <v>519</v>
      </c>
      <c r="C145" s="88"/>
      <c r="D145" s="63"/>
      <c r="E145" s="63"/>
      <c r="F145" s="63"/>
    </row>
    <row r="146" spans="1:6" x14ac:dyDescent="0.25">
      <c r="A146" s="101" t="s">
        <v>520</v>
      </c>
      <c r="B146" s="102" t="s">
        <v>521</v>
      </c>
      <c r="C146" s="88"/>
      <c r="D146" s="63"/>
      <c r="E146" s="63"/>
      <c r="F146" s="63"/>
    </row>
    <row r="147" spans="1:6" x14ac:dyDescent="0.25">
      <c r="A147" s="101"/>
      <c r="B147" s="102"/>
      <c r="C147" s="88"/>
      <c r="D147" s="63"/>
      <c r="E147" s="63"/>
      <c r="F147" s="63"/>
    </row>
    <row r="148" spans="1:6" x14ac:dyDescent="0.25">
      <c r="A148" s="99" t="s">
        <v>522</v>
      </c>
      <c r="B148" s="100" t="s">
        <v>523</v>
      </c>
      <c r="C148" s="86">
        <f t="shared" ref="C148:F148" si="22">C149+C150+C151+C152+C153</f>
        <v>0</v>
      </c>
      <c r="D148" s="61">
        <f t="shared" si="22"/>
        <v>0</v>
      </c>
      <c r="E148" s="61">
        <f t="shared" si="22"/>
        <v>0</v>
      </c>
      <c r="F148" s="61">
        <f t="shared" si="22"/>
        <v>0</v>
      </c>
    </row>
    <row r="149" spans="1:6" x14ac:dyDescent="0.25">
      <c r="A149" s="101" t="s">
        <v>524</v>
      </c>
      <c r="B149" s="102" t="s">
        <v>525</v>
      </c>
      <c r="C149" s="88"/>
      <c r="D149" s="63"/>
      <c r="E149" s="63"/>
      <c r="F149" s="63"/>
    </row>
    <row r="150" spans="1:6" x14ac:dyDescent="0.25">
      <c r="A150" s="101" t="s">
        <v>526</v>
      </c>
      <c r="B150" s="102" t="s">
        <v>527</v>
      </c>
      <c r="C150" s="88"/>
      <c r="D150" s="63"/>
      <c r="E150" s="63"/>
      <c r="F150" s="63"/>
    </row>
    <row r="151" spans="1:6" x14ac:dyDescent="0.25">
      <c r="A151" s="101" t="s">
        <v>528</v>
      </c>
      <c r="B151" s="102" t="s">
        <v>529</v>
      </c>
      <c r="C151" s="88"/>
      <c r="D151" s="63"/>
      <c r="E151" s="63"/>
      <c r="F151" s="63"/>
    </row>
    <row r="152" spans="1:6" x14ac:dyDescent="0.25">
      <c r="A152" s="101" t="s">
        <v>530</v>
      </c>
      <c r="B152" s="102" t="s">
        <v>531</v>
      </c>
      <c r="C152" s="88"/>
      <c r="D152" s="63"/>
      <c r="E152" s="63"/>
      <c r="F152" s="63"/>
    </row>
    <row r="153" spans="1:6" x14ac:dyDescent="0.25">
      <c r="A153" s="101" t="s">
        <v>532</v>
      </c>
      <c r="B153" s="102" t="s">
        <v>533</v>
      </c>
      <c r="C153" s="88"/>
      <c r="D153" s="63"/>
      <c r="E153" s="63"/>
      <c r="F153" s="63"/>
    </row>
    <row r="154" spans="1:6" x14ac:dyDescent="0.25">
      <c r="A154" s="101"/>
      <c r="B154" s="102"/>
      <c r="C154" s="88"/>
      <c r="D154" s="63"/>
      <c r="E154" s="63"/>
      <c r="F154" s="63"/>
    </row>
    <row r="155" spans="1:6" x14ac:dyDescent="0.25">
      <c r="A155" s="99" t="s">
        <v>534</v>
      </c>
      <c r="B155" s="100" t="s">
        <v>535</v>
      </c>
      <c r="C155" s="86"/>
      <c r="D155" s="61"/>
      <c r="E155" s="61"/>
      <c r="F155" s="61"/>
    </row>
    <row r="156" spans="1:6" x14ac:dyDescent="0.25">
      <c r="A156" s="101"/>
      <c r="B156" s="102"/>
      <c r="C156" s="88"/>
      <c r="D156" s="63"/>
      <c r="E156" s="63"/>
      <c r="F156" s="63"/>
    </row>
    <row r="157" spans="1:6" x14ac:dyDescent="0.25">
      <c r="A157" s="99" t="s">
        <v>536</v>
      </c>
      <c r="B157" s="100" t="s">
        <v>537</v>
      </c>
      <c r="C157" s="86">
        <f t="shared" ref="C157:F157" si="23">C158+C159</f>
        <v>0</v>
      </c>
      <c r="D157" s="61">
        <f t="shared" si="23"/>
        <v>0</v>
      </c>
      <c r="E157" s="61">
        <f t="shared" si="23"/>
        <v>0</v>
      </c>
      <c r="F157" s="61">
        <f t="shared" si="23"/>
        <v>0</v>
      </c>
    </row>
    <row r="158" spans="1:6" x14ac:dyDescent="0.25">
      <c r="A158" s="101" t="s">
        <v>538</v>
      </c>
      <c r="B158" s="102" t="s">
        <v>539</v>
      </c>
      <c r="C158" s="88"/>
      <c r="D158" s="63"/>
      <c r="E158" s="63"/>
      <c r="F158" s="63"/>
    </row>
    <row r="159" spans="1:6" x14ac:dyDescent="0.25">
      <c r="A159" s="101" t="s">
        <v>540</v>
      </c>
      <c r="B159" s="102" t="s">
        <v>541</v>
      </c>
      <c r="C159" s="88"/>
      <c r="D159" s="63"/>
      <c r="E159" s="63"/>
      <c r="F159" s="63"/>
    </row>
    <row r="160" spans="1:6" x14ac:dyDescent="0.25">
      <c r="A160" s="101"/>
      <c r="B160" s="102"/>
      <c r="C160" s="88"/>
      <c r="D160" s="63"/>
      <c r="E160" s="63"/>
      <c r="F160" s="63"/>
    </row>
    <row r="161" spans="1:6" x14ac:dyDescent="0.25">
      <c r="A161" s="108">
        <v>553990</v>
      </c>
      <c r="B161" s="100" t="s">
        <v>542</v>
      </c>
      <c r="C161" s="86"/>
      <c r="D161" s="61"/>
      <c r="E161" s="61"/>
      <c r="F161" s="61"/>
    </row>
    <row r="162" spans="1:6" x14ac:dyDescent="0.25">
      <c r="A162" s="101"/>
      <c r="B162" s="102"/>
      <c r="C162" s="88"/>
      <c r="D162" s="63"/>
      <c r="E162" s="63"/>
      <c r="F162" s="63"/>
    </row>
    <row r="163" spans="1:6" x14ac:dyDescent="0.25">
      <c r="A163" s="99" t="s">
        <v>543</v>
      </c>
      <c r="B163" s="100" t="s">
        <v>544</v>
      </c>
      <c r="C163" s="86">
        <f t="shared" ref="C163:F163" si="24">C164+C165</f>
        <v>0</v>
      </c>
      <c r="D163" s="61">
        <f t="shared" si="24"/>
        <v>0</v>
      </c>
      <c r="E163" s="61">
        <f t="shared" si="24"/>
        <v>0</v>
      </c>
      <c r="F163" s="61">
        <f t="shared" si="24"/>
        <v>0</v>
      </c>
    </row>
    <row r="164" spans="1:6" x14ac:dyDescent="0.25">
      <c r="A164" s="101" t="s">
        <v>545</v>
      </c>
      <c r="B164" s="102" t="s">
        <v>546</v>
      </c>
      <c r="C164" s="88"/>
      <c r="D164" s="63"/>
      <c r="E164" s="63"/>
      <c r="F164" s="63"/>
    </row>
    <row r="165" spans="1:6" x14ac:dyDescent="0.25">
      <c r="A165" s="101" t="s">
        <v>547</v>
      </c>
      <c r="B165" s="102" t="s">
        <v>548</v>
      </c>
      <c r="C165" s="88"/>
      <c r="D165" s="63"/>
      <c r="E165" s="63"/>
      <c r="F165" s="63"/>
    </row>
    <row r="166" spans="1:6" x14ac:dyDescent="0.25">
      <c r="A166" s="101"/>
      <c r="B166" s="102"/>
      <c r="C166" s="88"/>
      <c r="D166" s="63"/>
      <c r="E166" s="63"/>
      <c r="F166" s="63"/>
    </row>
    <row r="167" spans="1:6" x14ac:dyDescent="0.25">
      <c r="A167" s="109" t="s">
        <v>549</v>
      </c>
      <c r="B167" s="110" t="s">
        <v>550</v>
      </c>
      <c r="C167" s="91">
        <f t="shared" ref="C167:F167" si="25">C168+C169+C170</f>
        <v>0</v>
      </c>
      <c r="D167" s="71">
        <f t="shared" si="25"/>
        <v>0</v>
      </c>
      <c r="E167" s="71">
        <f t="shared" si="25"/>
        <v>0</v>
      </c>
      <c r="F167" s="71">
        <f t="shared" si="25"/>
        <v>0</v>
      </c>
    </row>
    <row r="168" spans="1:6" x14ac:dyDescent="0.25">
      <c r="A168" s="101" t="s">
        <v>551</v>
      </c>
      <c r="B168" s="102" t="s">
        <v>552</v>
      </c>
      <c r="C168" s="88"/>
      <c r="D168" s="63"/>
      <c r="E168" s="63"/>
      <c r="F168" s="63"/>
    </row>
    <row r="169" spans="1:6" x14ac:dyDescent="0.25">
      <c r="A169" s="101" t="s">
        <v>553</v>
      </c>
      <c r="B169" s="102" t="s">
        <v>554</v>
      </c>
      <c r="C169" s="88"/>
      <c r="D169" s="63"/>
      <c r="E169" s="63"/>
      <c r="F169" s="63"/>
    </row>
    <row r="170" spans="1:6" x14ac:dyDescent="0.25">
      <c r="A170" s="101" t="s">
        <v>555</v>
      </c>
      <c r="B170" s="102" t="s">
        <v>556</v>
      </c>
      <c r="C170" s="88"/>
      <c r="D170" s="63"/>
      <c r="E170" s="63"/>
      <c r="F170" s="63"/>
    </row>
    <row r="171" spans="1:6" x14ac:dyDescent="0.25">
      <c r="A171" s="101"/>
      <c r="B171" s="102"/>
      <c r="C171" s="88"/>
      <c r="D171" s="63"/>
      <c r="E171" s="63"/>
      <c r="F171" s="63"/>
    </row>
    <row r="172" spans="1:6" x14ac:dyDescent="0.25">
      <c r="A172" s="111"/>
      <c r="B172" s="112" t="s">
        <v>33</v>
      </c>
      <c r="C172" s="93">
        <f t="shared" ref="C172:F172" si="26">C7+C43+C47+C56+C167</f>
        <v>15337</v>
      </c>
      <c r="D172" s="73">
        <f t="shared" si="26"/>
        <v>12363</v>
      </c>
      <c r="E172" s="73">
        <f t="shared" si="26"/>
        <v>4090.97</v>
      </c>
      <c r="F172" s="73">
        <f t="shared" si="26"/>
        <v>2170.4899999999998</v>
      </c>
    </row>
    <row r="173" spans="1:6" x14ac:dyDescent="0.25">
      <c r="A173" s="101"/>
      <c r="B173" s="102"/>
      <c r="C173" s="88"/>
      <c r="D173" s="63"/>
      <c r="E173" s="63"/>
      <c r="F173" s="63"/>
    </row>
    <row r="174" spans="1:6" x14ac:dyDescent="0.25">
      <c r="A174" s="109" t="s">
        <v>557</v>
      </c>
      <c r="B174" s="110" t="s">
        <v>1015</v>
      </c>
      <c r="C174" s="91">
        <f t="shared" ref="C174:F174" si="27">C175+C176+C177+C178+C179+C180</f>
        <v>76011</v>
      </c>
      <c r="D174" s="71">
        <f t="shared" si="27"/>
        <v>66600</v>
      </c>
      <c r="E174" s="71">
        <f t="shared" si="27"/>
        <v>7908</v>
      </c>
      <c r="F174" s="71">
        <f t="shared" si="27"/>
        <v>7908</v>
      </c>
    </row>
    <row r="175" spans="1:6" x14ac:dyDescent="0.25">
      <c r="A175" s="113">
        <v>1550</v>
      </c>
      <c r="B175" s="102" t="s">
        <v>559</v>
      </c>
      <c r="C175" s="119"/>
      <c r="D175" s="75"/>
      <c r="E175" s="75"/>
      <c r="F175" s="75"/>
    </row>
    <row r="176" spans="1:6" x14ac:dyDescent="0.25">
      <c r="A176" s="101" t="s">
        <v>560</v>
      </c>
      <c r="B176" s="102" t="s">
        <v>561</v>
      </c>
      <c r="C176" s="88"/>
      <c r="D176" s="63"/>
      <c r="E176" s="63"/>
      <c r="F176" s="63"/>
    </row>
    <row r="177" spans="1:6" x14ac:dyDescent="0.25">
      <c r="A177" s="101" t="s">
        <v>562</v>
      </c>
      <c r="B177" s="102" t="s">
        <v>563</v>
      </c>
      <c r="C177" s="88"/>
      <c r="D177" s="63"/>
      <c r="E177" s="63"/>
      <c r="F177" s="63"/>
    </row>
    <row r="178" spans="1:6" x14ac:dyDescent="0.25">
      <c r="A178" s="113">
        <v>1555</v>
      </c>
      <c r="B178" s="102" t="s">
        <v>564</v>
      </c>
      <c r="C178" s="88"/>
      <c r="D178" s="63"/>
      <c r="E178" s="63"/>
      <c r="F178" s="63"/>
    </row>
    <row r="179" spans="1:6" x14ac:dyDescent="0.25">
      <c r="A179" s="101" t="s">
        <v>565</v>
      </c>
      <c r="B179" s="102" t="s">
        <v>566</v>
      </c>
      <c r="C179" s="88">
        <f>11011+60000+5000</f>
        <v>76011</v>
      </c>
      <c r="D179" s="63">
        <v>66600</v>
      </c>
      <c r="E179" s="63">
        <v>7908</v>
      </c>
      <c r="F179" s="63">
        <v>7908</v>
      </c>
    </row>
    <row r="180" spans="1:6" x14ac:dyDescent="0.25">
      <c r="A180" s="101" t="s">
        <v>567</v>
      </c>
      <c r="B180" s="102" t="s">
        <v>568</v>
      </c>
      <c r="C180" s="88"/>
      <c r="D180" s="63"/>
      <c r="E180" s="63"/>
      <c r="F180" s="63"/>
    </row>
    <row r="181" spans="1:6" x14ac:dyDescent="0.25">
      <c r="A181" s="101"/>
      <c r="B181" s="102"/>
      <c r="C181" s="88"/>
      <c r="D181" s="63"/>
      <c r="E181" s="63"/>
      <c r="F181" s="63"/>
    </row>
    <row r="182" spans="1:6" x14ac:dyDescent="0.25">
      <c r="A182" s="114">
        <v>4502</v>
      </c>
      <c r="B182" s="110" t="s">
        <v>569</v>
      </c>
      <c r="C182" s="91"/>
      <c r="D182" s="71"/>
      <c r="E182" s="71"/>
      <c r="F182" s="71"/>
    </row>
    <row r="183" spans="1:6" x14ac:dyDescent="0.25">
      <c r="A183" s="101"/>
      <c r="B183" s="102"/>
      <c r="C183" s="88"/>
      <c r="D183" s="63"/>
      <c r="E183" s="63"/>
      <c r="F183" s="63"/>
    </row>
    <row r="184" spans="1:6" x14ac:dyDescent="0.25">
      <c r="A184" s="109" t="s">
        <v>570</v>
      </c>
      <c r="B184" s="110" t="s">
        <v>571</v>
      </c>
      <c r="C184" s="91">
        <f t="shared" ref="C184:F184" si="28">C185+C186+C187</f>
        <v>0</v>
      </c>
      <c r="D184" s="71">
        <f t="shared" si="28"/>
        <v>0</v>
      </c>
      <c r="E184" s="71">
        <f t="shared" si="28"/>
        <v>0</v>
      </c>
      <c r="F184" s="71">
        <f t="shared" si="28"/>
        <v>0</v>
      </c>
    </row>
    <row r="185" spans="1:6" x14ac:dyDescent="0.25">
      <c r="A185" s="101" t="s">
        <v>572</v>
      </c>
      <c r="B185" s="102" t="s">
        <v>573</v>
      </c>
      <c r="C185" s="88"/>
      <c r="D185" s="63"/>
      <c r="E185" s="63"/>
      <c r="F185" s="63"/>
    </row>
    <row r="186" spans="1:6" x14ac:dyDescent="0.25">
      <c r="A186" s="101" t="s">
        <v>574</v>
      </c>
      <c r="B186" s="102" t="s">
        <v>575</v>
      </c>
      <c r="C186" s="88"/>
      <c r="D186" s="63"/>
      <c r="E186" s="63"/>
      <c r="F186" s="63"/>
    </row>
    <row r="187" spans="1:6" x14ac:dyDescent="0.25">
      <c r="A187" s="101" t="s">
        <v>576</v>
      </c>
      <c r="B187" s="102" t="s">
        <v>577</v>
      </c>
      <c r="C187" s="88"/>
      <c r="D187" s="63"/>
      <c r="E187" s="63"/>
      <c r="F187" s="63"/>
    </row>
    <row r="188" spans="1:6" x14ac:dyDescent="0.25">
      <c r="A188" s="101"/>
      <c r="B188" s="102"/>
      <c r="C188" s="88"/>
      <c r="D188" s="63"/>
      <c r="E188" s="63"/>
      <c r="F188" s="63"/>
    </row>
    <row r="189" spans="1:6" x14ac:dyDescent="0.25">
      <c r="A189" s="111"/>
      <c r="B189" s="112" t="s">
        <v>50</v>
      </c>
      <c r="C189" s="93">
        <f t="shared" ref="C189:F189" si="29">C174+C182+C184</f>
        <v>76011</v>
      </c>
      <c r="D189" s="73">
        <f t="shared" si="29"/>
        <v>66600</v>
      </c>
      <c r="E189" s="73">
        <f t="shared" si="29"/>
        <v>7908</v>
      </c>
      <c r="F189" s="73">
        <f t="shared" si="29"/>
        <v>7908</v>
      </c>
    </row>
    <row r="190" spans="1:6" x14ac:dyDescent="0.25">
      <c r="A190" s="101"/>
      <c r="B190" s="102"/>
      <c r="C190" s="88"/>
      <c r="D190" s="63"/>
      <c r="E190" s="63"/>
      <c r="F190" s="63"/>
    </row>
    <row r="191" spans="1:6" ht="15.75" thickBot="1" x14ac:dyDescent="0.3">
      <c r="A191" s="115"/>
      <c r="B191" s="116" t="s">
        <v>578</v>
      </c>
      <c r="C191" s="215">
        <f t="shared" ref="C191:F191" si="30">C172+C189</f>
        <v>91348</v>
      </c>
      <c r="D191" s="78">
        <f t="shared" si="30"/>
        <v>78963</v>
      </c>
      <c r="E191" s="78">
        <f t="shared" si="30"/>
        <v>11998.97</v>
      </c>
      <c r="F191" s="78">
        <f t="shared" si="30"/>
        <v>10078.49</v>
      </c>
    </row>
    <row r="192" spans="1:6" x14ac:dyDescent="0.25">
      <c r="A192" s="49"/>
      <c r="B192" s="49"/>
      <c r="C192" s="101"/>
      <c r="D192" s="62"/>
      <c r="E192" s="62"/>
      <c r="F192" s="62"/>
    </row>
    <row r="193" spans="1:6" x14ac:dyDescent="0.25">
      <c r="A193" s="156"/>
      <c r="B193" s="157" t="s">
        <v>1000</v>
      </c>
      <c r="C193" s="158"/>
      <c r="D193" s="159"/>
      <c r="E193" s="159"/>
      <c r="F193" s="159"/>
    </row>
    <row r="194" spans="1:6" ht="15.75" thickBot="1" x14ac:dyDescent="0.3">
      <c r="A194" s="161"/>
      <c r="B194" s="162" t="s">
        <v>1001</v>
      </c>
      <c r="C194" s="207"/>
      <c r="D194" s="208"/>
      <c r="E194" s="208"/>
      <c r="F194" s="20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Koond</vt:lpstr>
      <vt:lpstr>Tulud</vt:lpstr>
      <vt:lpstr>Kulud TA lõikes</vt:lpstr>
      <vt:lpstr>Kululiigid kokku</vt:lpstr>
      <vt:lpstr>Kulud</vt:lpstr>
      <vt:lpstr>Invest.</vt:lpstr>
      <vt:lpstr>Trükkim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2019-02-21T12:28:04Z</cp:lastPrinted>
  <dcterms:created xsi:type="dcterms:W3CDTF">2018-10-18T10:50:32Z</dcterms:created>
  <dcterms:modified xsi:type="dcterms:W3CDTF">2019-04-10T06:08:14Z</dcterms:modified>
</cp:coreProperties>
</file>