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IGI\Docs$\maire.appo\My Documents\TÕRVA vald\2020.a. EELARVE\Eelarve volikogule\"/>
    </mc:Choice>
  </mc:AlternateContent>
  <bookViews>
    <workbookView xWindow="0" yWindow="0" windowWidth="16392" windowHeight="5076" tabRatio="599"/>
  </bookViews>
  <sheets>
    <sheet name="Koond" sheetId="1" r:id="rId1"/>
    <sheet name="Tulud" sheetId="2" r:id="rId2"/>
    <sheet name="Kulud TA lõikes" sheetId="64" r:id="rId3"/>
    <sheet name="Kululiigid kokku" sheetId="62" r:id="rId4"/>
    <sheet name="Kulud" sheetId="3" r:id="rId5"/>
    <sheet name="Inv." sheetId="66" r:id="rId6"/>
    <sheet name="Raportid" sheetId="67" r:id="rId7"/>
  </sheets>
  <definedNames>
    <definedName name="_xlnm._FilterDatabase" localSheetId="4" hidden="1">Kulud!$A$6:$OW$6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2" i="2" l="1"/>
  <c r="BN182" i="3"/>
  <c r="B17" i="66"/>
  <c r="B16" i="66"/>
  <c r="C29" i="66"/>
  <c r="C128" i="2"/>
  <c r="C136" i="2" l="1"/>
  <c r="C133" i="2"/>
  <c r="D136" i="2"/>
  <c r="D128" i="2"/>
  <c r="KB150" i="3" l="1"/>
  <c r="FO150" i="3"/>
  <c r="K169" i="3" l="1"/>
  <c r="E130" i="2"/>
  <c r="AC185" i="3"/>
  <c r="E64" i="2" l="1"/>
  <c r="E115" i="2"/>
  <c r="E97" i="2"/>
  <c r="D48" i="1" l="1"/>
  <c r="C34" i="66" l="1"/>
  <c r="CX165" i="3" l="1"/>
  <c r="FF54" i="3" l="1"/>
  <c r="EZ54" i="3"/>
  <c r="B25" i="66" l="1"/>
  <c r="B24" i="66"/>
  <c r="B23" i="66"/>
  <c r="B22" i="66"/>
  <c r="B21" i="66"/>
  <c r="B20" i="66"/>
  <c r="B19" i="66"/>
  <c r="B18" i="66"/>
  <c r="B15" i="66"/>
  <c r="B14" i="66"/>
  <c r="B13" i="66"/>
  <c r="B12" i="66"/>
  <c r="B11" i="66"/>
  <c r="B10" i="66"/>
  <c r="B9" i="66"/>
  <c r="B8" i="66"/>
  <c r="B7" i="66"/>
  <c r="B6" i="66"/>
  <c r="B5" i="66"/>
  <c r="B4" i="66"/>
  <c r="B3" i="66"/>
  <c r="C23" i="66"/>
  <c r="JW146" i="3"/>
  <c r="S170" i="3"/>
  <c r="D108" i="2"/>
  <c r="D106" i="2"/>
  <c r="D93" i="2"/>
  <c r="D79" i="2"/>
  <c r="E91" i="2"/>
  <c r="C91" i="2"/>
  <c r="D91" i="2"/>
  <c r="D97" i="2"/>
  <c r="D19" i="2"/>
  <c r="D5" i="2"/>
  <c r="OD58" i="3"/>
  <c r="OD107" i="3"/>
  <c r="OD50" i="3"/>
  <c r="NX22" i="3"/>
  <c r="MT155" i="3"/>
  <c r="MS155" i="3"/>
  <c r="JT150" i="3"/>
  <c r="JT54" i="3"/>
  <c r="JT50" i="3"/>
  <c r="JK54" i="3"/>
  <c r="JK50" i="3"/>
  <c r="IG54" i="3"/>
  <c r="IG50" i="3"/>
  <c r="IM146" i="3"/>
  <c r="GT90" i="3"/>
  <c r="GQ176" i="3"/>
  <c r="EL150" i="3"/>
  <c r="EL118" i="3"/>
  <c r="CP97" i="3"/>
  <c r="CM97" i="3"/>
  <c r="BX69" i="3"/>
  <c r="BU176" i="3"/>
  <c r="C5" i="1" l="1"/>
  <c r="J49" i="2" l="1"/>
  <c r="OH184" i="3" l="1"/>
  <c r="OG184" i="3"/>
  <c r="OF184" i="3"/>
  <c r="OE184" i="3"/>
  <c r="OD184" i="3"/>
  <c r="OC184" i="3"/>
  <c r="OB184" i="3"/>
  <c r="OA184" i="3"/>
  <c r="NZ184" i="3"/>
  <c r="NY184" i="3"/>
  <c r="NX184" i="3"/>
  <c r="NW184" i="3"/>
  <c r="NV184" i="3"/>
  <c r="NU184" i="3"/>
  <c r="NT184" i="3"/>
  <c r="NS184" i="3"/>
  <c r="NR184" i="3"/>
  <c r="NQ184" i="3"/>
  <c r="NP184" i="3"/>
  <c r="NO184" i="3"/>
  <c r="NN184" i="3"/>
  <c r="NM184" i="3"/>
  <c r="NL184" i="3"/>
  <c r="NK184" i="3"/>
  <c r="NJ184" i="3"/>
  <c r="NI184" i="3"/>
  <c r="NH184" i="3"/>
  <c r="NG184" i="3"/>
  <c r="NF184" i="3"/>
  <c r="NE184" i="3"/>
  <c r="ND184" i="3"/>
  <c r="NC184" i="3"/>
  <c r="NB184" i="3"/>
  <c r="NA184" i="3"/>
  <c r="MZ184" i="3"/>
  <c r="MY184" i="3"/>
  <c r="MX184" i="3"/>
  <c r="MW184" i="3"/>
  <c r="MV184" i="3"/>
  <c r="MU184" i="3"/>
  <c r="MT184" i="3"/>
  <c r="MS184" i="3"/>
  <c r="MR184" i="3"/>
  <c r="MQ184" i="3"/>
  <c r="MP184" i="3"/>
  <c r="MO184" i="3"/>
  <c r="MN184" i="3"/>
  <c r="MM184" i="3"/>
  <c r="ML184" i="3"/>
  <c r="MK184" i="3"/>
  <c r="MJ184" i="3"/>
  <c r="MI184" i="3"/>
  <c r="MH184" i="3"/>
  <c r="MG184" i="3"/>
  <c r="MF184" i="3"/>
  <c r="ME184" i="3"/>
  <c r="MD184" i="3"/>
  <c r="MC184" i="3"/>
  <c r="MB184" i="3"/>
  <c r="MA184" i="3"/>
  <c r="LZ184" i="3"/>
  <c r="LY184" i="3"/>
  <c r="LX184" i="3"/>
  <c r="LW184" i="3"/>
  <c r="LV184" i="3"/>
  <c r="LU184" i="3"/>
  <c r="LT184" i="3"/>
  <c r="LS184" i="3"/>
  <c r="LR184" i="3"/>
  <c r="LQ184" i="3"/>
  <c r="LP184" i="3"/>
  <c r="LO184" i="3"/>
  <c r="LN184" i="3"/>
  <c r="LM184" i="3"/>
  <c r="LL184" i="3"/>
  <c r="LK184" i="3"/>
  <c r="LJ184" i="3"/>
  <c r="LI184" i="3"/>
  <c r="LH184" i="3"/>
  <c r="LG184" i="3"/>
  <c r="LF184" i="3"/>
  <c r="LE184" i="3"/>
  <c r="LD184" i="3"/>
  <c r="LC184" i="3"/>
  <c r="LB184" i="3"/>
  <c r="LA184" i="3"/>
  <c r="KZ184" i="3"/>
  <c r="KY184" i="3"/>
  <c r="KX184" i="3"/>
  <c r="KW184" i="3"/>
  <c r="KV184" i="3"/>
  <c r="KU184" i="3"/>
  <c r="KT184" i="3"/>
  <c r="KS184" i="3"/>
  <c r="KR184" i="3"/>
  <c r="KQ184" i="3"/>
  <c r="KP184" i="3"/>
  <c r="KO184" i="3"/>
  <c r="KN184" i="3"/>
  <c r="KM184" i="3"/>
  <c r="KL184" i="3"/>
  <c r="KK184" i="3"/>
  <c r="KJ184" i="3"/>
  <c r="KI184" i="3"/>
  <c r="KH184" i="3"/>
  <c r="KG184" i="3"/>
  <c r="KF184" i="3"/>
  <c r="KE184" i="3"/>
  <c r="KD184" i="3"/>
  <c r="KC184" i="3"/>
  <c r="KB184" i="3"/>
  <c r="KA184" i="3"/>
  <c r="JZ184" i="3"/>
  <c r="JY184" i="3"/>
  <c r="JX184" i="3"/>
  <c r="JW184" i="3"/>
  <c r="JV184" i="3"/>
  <c r="JU184" i="3"/>
  <c r="JT184" i="3"/>
  <c r="JS184" i="3"/>
  <c r="JR184" i="3"/>
  <c r="JQ184" i="3"/>
  <c r="JP184" i="3"/>
  <c r="JO184" i="3"/>
  <c r="JN184" i="3"/>
  <c r="JM184" i="3"/>
  <c r="JL184" i="3"/>
  <c r="JK184" i="3"/>
  <c r="JJ184" i="3"/>
  <c r="JI184" i="3"/>
  <c r="JH184" i="3"/>
  <c r="JG184" i="3"/>
  <c r="JF184" i="3"/>
  <c r="JE184" i="3"/>
  <c r="JD184" i="3"/>
  <c r="JC184" i="3"/>
  <c r="JB184" i="3"/>
  <c r="JA184" i="3"/>
  <c r="IZ184" i="3"/>
  <c r="IY184" i="3"/>
  <c r="IX184" i="3"/>
  <c r="IW184" i="3"/>
  <c r="IV184" i="3"/>
  <c r="IU184" i="3"/>
  <c r="IT184" i="3"/>
  <c r="IS184" i="3"/>
  <c r="IR184" i="3"/>
  <c r="IQ184" i="3"/>
  <c r="IP184" i="3"/>
  <c r="IO184" i="3"/>
  <c r="IN184" i="3"/>
  <c r="IM184" i="3"/>
  <c r="IL184" i="3"/>
  <c r="IK184" i="3"/>
  <c r="IJ184" i="3"/>
  <c r="II184" i="3"/>
  <c r="IH184" i="3"/>
  <c r="IG184" i="3"/>
  <c r="IF184" i="3"/>
  <c r="IE184" i="3"/>
  <c r="ID184" i="3"/>
  <c r="IC184" i="3"/>
  <c r="IB184" i="3"/>
  <c r="IA184" i="3"/>
  <c r="HZ184" i="3"/>
  <c r="HY184" i="3"/>
  <c r="HX184" i="3"/>
  <c r="HW184" i="3"/>
  <c r="HV184" i="3"/>
  <c r="HU184" i="3"/>
  <c r="HT184" i="3"/>
  <c r="HS184" i="3"/>
  <c r="HR184" i="3"/>
  <c r="HQ184" i="3"/>
  <c r="HP184" i="3"/>
  <c r="HO184" i="3"/>
  <c r="HN184" i="3"/>
  <c r="HM184" i="3"/>
  <c r="HL184" i="3"/>
  <c r="HK184" i="3"/>
  <c r="HJ184" i="3"/>
  <c r="HI184" i="3"/>
  <c r="HH184" i="3"/>
  <c r="HG184" i="3"/>
  <c r="HF184" i="3"/>
  <c r="HE184" i="3"/>
  <c r="HD184" i="3"/>
  <c r="HC184" i="3"/>
  <c r="HB184" i="3"/>
  <c r="HA184" i="3"/>
  <c r="GZ184" i="3"/>
  <c r="GY184" i="3"/>
  <c r="GX184" i="3"/>
  <c r="GW184" i="3"/>
  <c r="GV184" i="3"/>
  <c r="GU184" i="3"/>
  <c r="GT184" i="3"/>
  <c r="GS184" i="3"/>
  <c r="GR184" i="3"/>
  <c r="GQ184" i="3"/>
  <c r="GP184" i="3"/>
  <c r="GO184" i="3"/>
  <c r="GN184" i="3"/>
  <c r="GM184" i="3"/>
  <c r="GL184" i="3"/>
  <c r="GK184" i="3"/>
  <c r="GJ184" i="3"/>
  <c r="GI184" i="3"/>
  <c r="GH184" i="3"/>
  <c r="GG184" i="3"/>
  <c r="GF184" i="3"/>
  <c r="GE184" i="3"/>
  <c r="GD184" i="3"/>
  <c r="GC184" i="3"/>
  <c r="GB184" i="3"/>
  <c r="GA184" i="3"/>
  <c r="FZ184" i="3"/>
  <c r="FY184" i="3"/>
  <c r="FX184" i="3"/>
  <c r="FW184" i="3"/>
  <c r="FV184" i="3"/>
  <c r="FU184" i="3"/>
  <c r="FT184" i="3"/>
  <c r="FS184" i="3"/>
  <c r="FR184" i="3"/>
  <c r="FQ184" i="3"/>
  <c r="FP184" i="3"/>
  <c r="FO184" i="3"/>
  <c r="FN184" i="3"/>
  <c r="FM184" i="3"/>
  <c r="FL184" i="3"/>
  <c r="FK184" i="3"/>
  <c r="FJ184" i="3"/>
  <c r="FI184" i="3"/>
  <c r="FH184" i="3"/>
  <c r="FG184" i="3"/>
  <c r="FF184" i="3"/>
  <c r="FE184" i="3"/>
  <c r="FD184" i="3"/>
  <c r="FC184" i="3"/>
  <c r="FB184" i="3"/>
  <c r="FA184" i="3"/>
  <c r="EZ184" i="3"/>
  <c r="EY184" i="3"/>
  <c r="EX184" i="3"/>
  <c r="EW184" i="3"/>
  <c r="EV184" i="3"/>
  <c r="EU184" i="3"/>
  <c r="ET184" i="3"/>
  <c r="ES184" i="3"/>
  <c r="ER184" i="3"/>
  <c r="EQ184" i="3"/>
  <c r="EP184" i="3"/>
  <c r="EO184" i="3"/>
  <c r="EN184" i="3"/>
  <c r="EM184" i="3"/>
  <c r="EL184" i="3"/>
  <c r="EK184" i="3"/>
  <c r="EJ184" i="3"/>
  <c r="EI184" i="3"/>
  <c r="EH184" i="3"/>
  <c r="EG184" i="3"/>
  <c r="EF184" i="3"/>
  <c r="EE184" i="3"/>
  <c r="ED184" i="3"/>
  <c r="EC184" i="3"/>
  <c r="EB184" i="3"/>
  <c r="EA184" i="3"/>
  <c r="DZ184" i="3"/>
  <c r="DY184" i="3"/>
  <c r="DX184" i="3"/>
  <c r="DW184" i="3"/>
  <c r="DV184" i="3"/>
  <c r="DU184" i="3"/>
  <c r="DT184" i="3"/>
  <c r="DS184" i="3"/>
  <c r="DR184" i="3"/>
  <c r="DQ184" i="3"/>
  <c r="DP184" i="3"/>
  <c r="DO184" i="3"/>
  <c r="DN184" i="3"/>
  <c r="DM184" i="3"/>
  <c r="DL184" i="3"/>
  <c r="DK184" i="3"/>
  <c r="DJ184" i="3"/>
  <c r="DI184" i="3"/>
  <c r="DH184" i="3"/>
  <c r="DG184" i="3"/>
  <c r="DF184" i="3"/>
  <c r="DE184" i="3"/>
  <c r="DD184" i="3"/>
  <c r="DC184" i="3"/>
  <c r="DB184" i="3"/>
  <c r="DA184" i="3"/>
  <c r="CZ184" i="3"/>
  <c r="CY184" i="3"/>
  <c r="CX184" i="3"/>
  <c r="CW184" i="3"/>
  <c r="CV184" i="3"/>
  <c r="CU184" i="3"/>
  <c r="CT184" i="3"/>
  <c r="CS184" i="3"/>
  <c r="CR184" i="3"/>
  <c r="CQ184" i="3"/>
  <c r="CP184" i="3"/>
  <c r="CO184" i="3"/>
  <c r="CN184" i="3"/>
  <c r="CM184" i="3"/>
  <c r="CL184" i="3"/>
  <c r="CK184" i="3"/>
  <c r="CJ184" i="3"/>
  <c r="CI184" i="3"/>
  <c r="CH184" i="3"/>
  <c r="CG184" i="3"/>
  <c r="CF184" i="3"/>
  <c r="CE184" i="3"/>
  <c r="CD184" i="3"/>
  <c r="CC184" i="3"/>
  <c r="CB184" i="3"/>
  <c r="CA184" i="3"/>
  <c r="BZ184" i="3"/>
  <c r="BY184" i="3"/>
  <c r="BX184" i="3"/>
  <c r="BW184" i="3"/>
  <c r="BV184" i="3"/>
  <c r="BU184"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V184" i="3"/>
  <c r="U184" i="3"/>
  <c r="T184" i="3"/>
  <c r="S184" i="3"/>
  <c r="R184" i="3"/>
  <c r="Q184" i="3"/>
  <c r="P184" i="3"/>
  <c r="O184" i="3"/>
  <c r="N184" i="3"/>
  <c r="M184" i="3"/>
  <c r="L184" i="3"/>
  <c r="K184" i="3"/>
  <c r="J184" i="3"/>
  <c r="I184" i="3"/>
  <c r="H184" i="3"/>
  <c r="G184" i="3"/>
  <c r="OH43" i="3"/>
  <c r="OG43" i="3"/>
  <c r="OF43" i="3"/>
  <c r="OE43" i="3"/>
  <c r="OD43" i="3"/>
  <c r="OC43" i="3"/>
  <c r="OB43" i="3"/>
  <c r="OA43" i="3"/>
  <c r="NZ43" i="3"/>
  <c r="NY43" i="3"/>
  <c r="NX43" i="3"/>
  <c r="NW43" i="3"/>
  <c r="NV43" i="3"/>
  <c r="NU43" i="3"/>
  <c r="NT43" i="3"/>
  <c r="NS43" i="3"/>
  <c r="NR43" i="3"/>
  <c r="NQ43" i="3"/>
  <c r="NP43" i="3"/>
  <c r="NO43" i="3"/>
  <c r="NN43" i="3"/>
  <c r="NM43" i="3"/>
  <c r="NL43" i="3"/>
  <c r="NK43" i="3"/>
  <c r="NJ43" i="3"/>
  <c r="NI43" i="3"/>
  <c r="NH43" i="3"/>
  <c r="NG43" i="3"/>
  <c r="NF43" i="3"/>
  <c r="NE43" i="3"/>
  <c r="ND43" i="3"/>
  <c r="NC43" i="3"/>
  <c r="NB43" i="3"/>
  <c r="NA43" i="3"/>
  <c r="MZ43" i="3"/>
  <c r="MY43" i="3"/>
  <c r="MX43" i="3"/>
  <c r="MW43" i="3"/>
  <c r="MV43" i="3"/>
  <c r="MU43" i="3"/>
  <c r="MT43" i="3"/>
  <c r="MS43" i="3"/>
  <c r="MR43" i="3"/>
  <c r="MQ43" i="3"/>
  <c r="MP43" i="3"/>
  <c r="MO43" i="3"/>
  <c r="MN43" i="3"/>
  <c r="MM43" i="3"/>
  <c r="ML43" i="3"/>
  <c r="MK43" i="3"/>
  <c r="MJ43" i="3"/>
  <c r="MI43" i="3"/>
  <c r="MH43" i="3"/>
  <c r="MG43" i="3"/>
  <c r="MF43" i="3"/>
  <c r="ME43" i="3"/>
  <c r="MD43" i="3"/>
  <c r="MC43" i="3"/>
  <c r="MB43" i="3"/>
  <c r="MA43" i="3"/>
  <c r="LZ43" i="3"/>
  <c r="LY43" i="3"/>
  <c r="LX43" i="3"/>
  <c r="LW43" i="3"/>
  <c r="LV43" i="3"/>
  <c r="LU43" i="3"/>
  <c r="LT43" i="3"/>
  <c r="LS43" i="3"/>
  <c r="LR43" i="3"/>
  <c r="LQ43" i="3"/>
  <c r="LP43" i="3"/>
  <c r="LO43" i="3"/>
  <c r="LN43" i="3"/>
  <c r="LM43" i="3"/>
  <c r="LL43" i="3"/>
  <c r="LK43" i="3"/>
  <c r="LJ43" i="3"/>
  <c r="LI43" i="3"/>
  <c r="LH43" i="3"/>
  <c r="LG43" i="3"/>
  <c r="LF43" i="3"/>
  <c r="LE43" i="3"/>
  <c r="LD43" i="3"/>
  <c r="LC43" i="3"/>
  <c r="LB43" i="3"/>
  <c r="LA43" i="3"/>
  <c r="KZ43" i="3"/>
  <c r="KY43" i="3"/>
  <c r="KX43" i="3"/>
  <c r="KW43" i="3"/>
  <c r="KV43" i="3"/>
  <c r="KU43" i="3"/>
  <c r="KT43" i="3"/>
  <c r="KS43" i="3"/>
  <c r="KR43" i="3"/>
  <c r="KQ43" i="3"/>
  <c r="KP43" i="3"/>
  <c r="KO43" i="3"/>
  <c r="KN43" i="3"/>
  <c r="KM43" i="3"/>
  <c r="KL43" i="3"/>
  <c r="KK43" i="3"/>
  <c r="KJ43" i="3"/>
  <c r="KI43" i="3"/>
  <c r="KH43" i="3"/>
  <c r="KG43" i="3"/>
  <c r="KF43" i="3"/>
  <c r="KE43" i="3"/>
  <c r="KD43" i="3"/>
  <c r="KC43" i="3"/>
  <c r="KB43" i="3"/>
  <c r="KA43" i="3"/>
  <c r="JZ43" i="3"/>
  <c r="JY43" i="3"/>
  <c r="JX43" i="3"/>
  <c r="JW43" i="3"/>
  <c r="JV43" i="3"/>
  <c r="JU43" i="3"/>
  <c r="JT43" i="3"/>
  <c r="JS43" i="3"/>
  <c r="JR43" i="3"/>
  <c r="JQ43" i="3"/>
  <c r="JP43" i="3"/>
  <c r="JO43" i="3"/>
  <c r="JN43" i="3"/>
  <c r="JM43" i="3"/>
  <c r="JL43" i="3"/>
  <c r="JK43" i="3"/>
  <c r="JJ43" i="3"/>
  <c r="JI43" i="3"/>
  <c r="JH43" i="3"/>
  <c r="JG43" i="3"/>
  <c r="JF43" i="3"/>
  <c r="JE43" i="3"/>
  <c r="JD43" i="3"/>
  <c r="JC43" i="3"/>
  <c r="JB43" i="3"/>
  <c r="JA43" i="3"/>
  <c r="IZ43" i="3"/>
  <c r="IY43" i="3"/>
  <c r="IX43" i="3"/>
  <c r="IW43" i="3"/>
  <c r="IV43" i="3"/>
  <c r="IU43" i="3"/>
  <c r="IT43" i="3"/>
  <c r="IS43" i="3"/>
  <c r="IR43" i="3"/>
  <c r="IQ43" i="3"/>
  <c r="IP43" i="3"/>
  <c r="IO43" i="3"/>
  <c r="IN43" i="3"/>
  <c r="IM43" i="3"/>
  <c r="IL43" i="3"/>
  <c r="IK43" i="3"/>
  <c r="IJ43" i="3"/>
  <c r="II43" i="3"/>
  <c r="IH43" i="3"/>
  <c r="IG43" i="3"/>
  <c r="IF43" i="3"/>
  <c r="IE43" i="3"/>
  <c r="ID43" i="3"/>
  <c r="IC43" i="3"/>
  <c r="IB43" i="3"/>
  <c r="IA43" i="3"/>
  <c r="HZ43" i="3"/>
  <c r="HY43" i="3"/>
  <c r="HX43" i="3"/>
  <c r="HW43" i="3"/>
  <c r="HV43" i="3"/>
  <c r="HU43" i="3"/>
  <c r="HT43" i="3"/>
  <c r="HS43" i="3"/>
  <c r="HR43" i="3"/>
  <c r="HQ43" i="3"/>
  <c r="HP43" i="3"/>
  <c r="HO43" i="3"/>
  <c r="HN43" i="3"/>
  <c r="HM43" i="3"/>
  <c r="HL43" i="3"/>
  <c r="HK43" i="3"/>
  <c r="HJ43" i="3"/>
  <c r="HI43" i="3"/>
  <c r="HH43" i="3"/>
  <c r="HG43" i="3"/>
  <c r="HF43" i="3"/>
  <c r="HE43" i="3"/>
  <c r="HD43" i="3"/>
  <c r="HC43" i="3"/>
  <c r="HB43" i="3"/>
  <c r="HA43" i="3"/>
  <c r="GZ43" i="3"/>
  <c r="GY43" i="3"/>
  <c r="GX43" i="3"/>
  <c r="GW43" i="3"/>
  <c r="GV43" i="3"/>
  <c r="GU43" i="3"/>
  <c r="GT43" i="3"/>
  <c r="GS43" i="3"/>
  <c r="GR43" i="3"/>
  <c r="GQ43" i="3"/>
  <c r="GP43" i="3"/>
  <c r="GO43" i="3"/>
  <c r="GN43" i="3"/>
  <c r="GM43" i="3"/>
  <c r="GL43" i="3"/>
  <c r="GK43" i="3"/>
  <c r="GJ43" i="3"/>
  <c r="GI43" i="3"/>
  <c r="GH43" i="3"/>
  <c r="GG43" i="3"/>
  <c r="GF43" i="3"/>
  <c r="GE43" i="3"/>
  <c r="GD43" i="3"/>
  <c r="GC43" i="3"/>
  <c r="GB43" i="3"/>
  <c r="GA43" i="3"/>
  <c r="FZ43" i="3"/>
  <c r="FY43" i="3"/>
  <c r="FX43" i="3"/>
  <c r="FW43" i="3"/>
  <c r="FV43" i="3"/>
  <c r="FU43" i="3"/>
  <c r="FT43" i="3"/>
  <c r="FS43" i="3"/>
  <c r="FR43" i="3"/>
  <c r="FQ43" i="3"/>
  <c r="FP43" i="3"/>
  <c r="FO43" i="3"/>
  <c r="FN43" i="3"/>
  <c r="FM43" i="3"/>
  <c r="FL43" i="3"/>
  <c r="FK43" i="3"/>
  <c r="FJ43" i="3"/>
  <c r="FI43" i="3"/>
  <c r="FH43" i="3"/>
  <c r="FG43" i="3"/>
  <c r="FF43" i="3"/>
  <c r="FE43" i="3"/>
  <c r="FD43" i="3"/>
  <c r="FC43" i="3"/>
  <c r="FB43" i="3"/>
  <c r="FA43" i="3"/>
  <c r="EZ43" i="3"/>
  <c r="EY43" i="3"/>
  <c r="EX43" i="3"/>
  <c r="EW43" i="3"/>
  <c r="EV43" i="3"/>
  <c r="EU43" i="3"/>
  <c r="ET43" i="3"/>
  <c r="ES43" i="3"/>
  <c r="ER43" i="3"/>
  <c r="EQ43" i="3"/>
  <c r="EP43" i="3"/>
  <c r="EO43" i="3"/>
  <c r="EN43" i="3"/>
  <c r="EM43" i="3"/>
  <c r="EL43" i="3"/>
  <c r="EK43" i="3"/>
  <c r="EJ43" i="3"/>
  <c r="EI43" i="3"/>
  <c r="EH43" i="3"/>
  <c r="EG43" i="3"/>
  <c r="EF43" i="3"/>
  <c r="EE43" i="3"/>
  <c r="ED43" i="3"/>
  <c r="EC43" i="3"/>
  <c r="EB43" i="3"/>
  <c r="EA43" i="3"/>
  <c r="DZ43" i="3"/>
  <c r="DY43" i="3"/>
  <c r="DX43" i="3"/>
  <c r="DW43" i="3"/>
  <c r="DV43"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OH32" i="3"/>
  <c r="OG32" i="3"/>
  <c r="OF32" i="3"/>
  <c r="OE32" i="3"/>
  <c r="OD32" i="3"/>
  <c r="OC32" i="3"/>
  <c r="OB32" i="3"/>
  <c r="OA32" i="3"/>
  <c r="NZ32" i="3"/>
  <c r="NY32" i="3"/>
  <c r="NX32" i="3"/>
  <c r="NW32" i="3"/>
  <c r="NV32" i="3"/>
  <c r="NU32" i="3"/>
  <c r="NT32" i="3"/>
  <c r="NS32" i="3"/>
  <c r="NR32" i="3"/>
  <c r="NQ32" i="3"/>
  <c r="NP32" i="3"/>
  <c r="NO32" i="3"/>
  <c r="NN32" i="3"/>
  <c r="NM32" i="3"/>
  <c r="NL32" i="3"/>
  <c r="NK32" i="3"/>
  <c r="NJ32" i="3"/>
  <c r="NI32" i="3"/>
  <c r="NH32" i="3"/>
  <c r="NG32" i="3"/>
  <c r="NF32" i="3"/>
  <c r="NE32" i="3"/>
  <c r="ND32" i="3"/>
  <c r="NC32" i="3"/>
  <c r="NB32" i="3"/>
  <c r="NA32" i="3"/>
  <c r="MZ32" i="3"/>
  <c r="MY32" i="3"/>
  <c r="MX32" i="3"/>
  <c r="MW32" i="3"/>
  <c r="MV32" i="3"/>
  <c r="MU32" i="3"/>
  <c r="MT32" i="3"/>
  <c r="MS32" i="3"/>
  <c r="MR32" i="3"/>
  <c r="MQ32" i="3"/>
  <c r="MP32" i="3"/>
  <c r="MO32" i="3"/>
  <c r="MN32" i="3"/>
  <c r="MM32" i="3"/>
  <c r="ML32" i="3"/>
  <c r="MK32" i="3"/>
  <c r="MJ32" i="3"/>
  <c r="MI32" i="3"/>
  <c r="MH32" i="3"/>
  <c r="MG32" i="3"/>
  <c r="MF32" i="3"/>
  <c r="ME32" i="3"/>
  <c r="MD32" i="3"/>
  <c r="MC32" i="3"/>
  <c r="MB32" i="3"/>
  <c r="MA32" i="3"/>
  <c r="LZ32" i="3"/>
  <c r="LY32" i="3"/>
  <c r="LX32" i="3"/>
  <c r="LW32" i="3"/>
  <c r="LV32" i="3"/>
  <c r="LU32" i="3"/>
  <c r="LT32" i="3"/>
  <c r="LS32" i="3"/>
  <c r="LR32" i="3"/>
  <c r="LQ32" i="3"/>
  <c r="LP32" i="3"/>
  <c r="LO32" i="3"/>
  <c r="LN32" i="3"/>
  <c r="LM32" i="3"/>
  <c r="LL32" i="3"/>
  <c r="LK32" i="3"/>
  <c r="LJ32" i="3"/>
  <c r="LI32" i="3"/>
  <c r="LH32" i="3"/>
  <c r="LG32" i="3"/>
  <c r="LF32" i="3"/>
  <c r="LE32" i="3"/>
  <c r="LD32" i="3"/>
  <c r="LC32" i="3"/>
  <c r="LB32" i="3"/>
  <c r="LA32" i="3"/>
  <c r="KZ32" i="3"/>
  <c r="KY32" i="3"/>
  <c r="KX32" i="3"/>
  <c r="KW32" i="3"/>
  <c r="KV32" i="3"/>
  <c r="KU32" i="3"/>
  <c r="KT32" i="3"/>
  <c r="KS32" i="3"/>
  <c r="KR32" i="3"/>
  <c r="KQ32" i="3"/>
  <c r="KP32" i="3"/>
  <c r="KO32" i="3"/>
  <c r="KN32" i="3"/>
  <c r="KM32" i="3"/>
  <c r="KL32" i="3"/>
  <c r="KK32" i="3"/>
  <c r="KJ32" i="3"/>
  <c r="KI32" i="3"/>
  <c r="KH32" i="3"/>
  <c r="KG32" i="3"/>
  <c r="KF32" i="3"/>
  <c r="KE32" i="3"/>
  <c r="KD32" i="3"/>
  <c r="KC32" i="3"/>
  <c r="KB32" i="3"/>
  <c r="KA32" i="3"/>
  <c r="JZ32" i="3"/>
  <c r="JY32" i="3"/>
  <c r="JX32" i="3"/>
  <c r="JW32" i="3"/>
  <c r="JV32" i="3"/>
  <c r="JU32" i="3"/>
  <c r="JT32" i="3"/>
  <c r="JS32" i="3"/>
  <c r="JR32" i="3"/>
  <c r="JQ32" i="3"/>
  <c r="JP32" i="3"/>
  <c r="JO32" i="3"/>
  <c r="JN32" i="3"/>
  <c r="JM32" i="3"/>
  <c r="JL32" i="3"/>
  <c r="JK32" i="3"/>
  <c r="JJ32" i="3"/>
  <c r="JI32" i="3"/>
  <c r="JH32" i="3"/>
  <c r="JG32" i="3"/>
  <c r="JF32" i="3"/>
  <c r="JE32" i="3"/>
  <c r="JD32" i="3"/>
  <c r="JC32" i="3"/>
  <c r="JB32" i="3"/>
  <c r="JA32" i="3"/>
  <c r="IZ32" i="3"/>
  <c r="IY32" i="3"/>
  <c r="IX32" i="3"/>
  <c r="IW32" i="3"/>
  <c r="IV32" i="3"/>
  <c r="IU32" i="3"/>
  <c r="IT32" i="3"/>
  <c r="IS32" i="3"/>
  <c r="IR32" i="3"/>
  <c r="IQ32" i="3"/>
  <c r="IP32" i="3"/>
  <c r="IO32" i="3"/>
  <c r="IN32" i="3"/>
  <c r="IM32" i="3"/>
  <c r="IL32" i="3"/>
  <c r="IK32" i="3"/>
  <c r="IJ32" i="3"/>
  <c r="II32" i="3"/>
  <c r="IH32" i="3"/>
  <c r="IG32" i="3"/>
  <c r="IF32" i="3"/>
  <c r="IE32" i="3"/>
  <c r="ID32" i="3"/>
  <c r="IC32" i="3"/>
  <c r="IB32" i="3"/>
  <c r="IA32" i="3"/>
  <c r="HZ32" i="3"/>
  <c r="HY32" i="3"/>
  <c r="HX32" i="3"/>
  <c r="HW32" i="3"/>
  <c r="HV32" i="3"/>
  <c r="HU32" i="3"/>
  <c r="HT32" i="3"/>
  <c r="HS32" i="3"/>
  <c r="HR32" i="3"/>
  <c r="HQ32" i="3"/>
  <c r="HP32" i="3"/>
  <c r="HO32" i="3"/>
  <c r="HN32" i="3"/>
  <c r="HM32" i="3"/>
  <c r="HL32" i="3"/>
  <c r="HK32" i="3"/>
  <c r="HJ32" i="3"/>
  <c r="HI32" i="3"/>
  <c r="HH32" i="3"/>
  <c r="HG32" i="3"/>
  <c r="HF32" i="3"/>
  <c r="HE32" i="3"/>
  <c r="HD32" i="3"/>
  <c r="HC32" i="3"/>
  <c r="HB32" i="3"/>
  <c r="HA32" i="3"/>
  <c r="GZ32" i="3"/>
  <c r="GY32" i="3"/>
  <c r="GX32" i="3"/>
  <c r="GW32" i="3"/>
  <c r="GV32" i="3"/>
  <c r="GU32" i="3"/>
  <c r="GT32" i="3"/>
  <c r="GS32" i="3"/>
  <c r="GR32" i="3"/>
  <c r="GQ32" i="3"/>
  <c r="GP32" i="3"/>
  <c r="GO32" i="3"/>
  <c r="GN32" i="3"/>
  <c r="GM32" i="3"/>
  <c r="GL32" i="3"/>
  <c r="GK32" i="3"/>
  <c r="GJ32" i="3"/>
  <c r="GI32" i="3"/>
  <c r="GH32" i="3"/>
  <c r="GG32" i="3"/>
  <c r="GF32" i="3"/>
  <c r="GE32" i="3"/>
  <c r="GD32" i="3"/>
  <c r="GC32" i="3"/>
  <c r="GB32" i="3"/>
  <c r="GA32" i="3"/>
  <c r="FZ32" i="3"/>
  <c r="FY32" i="3"/>
  <c r="FX32" i="3"/>
  <c r="FW32" i="3"/>
  <c r="FV32"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EM32" i="3"/>
  <c r="EL32" i="3"/>
  <c r="EK32" i="3"/>
  <c r="EJ32" i="3"/>
  <c r="EI32" i="3"/>
  <c r="EH32" i="3"/>
  <c r="EG32" i="3"/>
  <c r="EF32" i="3"/>
  <c r="EE32" i="3"/>
  <c r="ED32" i="3"/>
  <c r="EC32" i="3"/>
  <c r="EB32" i="3"/>
  <c r="EA32" i="3"/>
  <c r="DZ32" i="3"/>
  <c r="DY32" i="3"/>
  <c r="DX32" i="3"/>
  <c r="DW32" i="3"/>
  <c r="DV32"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OH28" i="3"/>
  <c r="OG28" i="3"/>
  <c r="OF28" i="3"/>
  <c r="OE28" i="3"/>
  <c r="OD28" i="3"/>
  <c r="OC28" i="3"/>
  <c r="OB28" i="3"/>
  <c r="OA28" i="3"/>
  <c r="NZ28" i="3"/>
  <c r="NY28" i="3"/>
  <c r="NX28" i="3"/>
  <c r="NW28" i="3"/>
  <c r="NV28" i="3"/>
  <c r="NU28" i="3"/>
  <c r="NT28" i="3"/>
  <c r="NS28" i="3"/>
  <c r="NR28" i="3"/>
  <c r="NQ28" i="3"/>
  <c r="NP28" i="3"/>
  <c r="NO28" i="3"/>
  <c r="NN28" i="3"/>
  <c r="NM28" i="3"/>
  <c r="NL28" i="3"/>
  <c r="NK28" i="3"/>
  <c r="NJ28" i="3"/>
  <c r="NI28" i="3"/>
  <c r="NH28" i="3"/>
  <c r="NG28" i="3"/>
  <c r="NF28" i="3"/>
  <c r="NE28" i="3"/>
  <c r="ND28" i="3"/>
  <c r="NC28" i="3"/>
  <c r="NB28" i="3"/>
  <c r="NA28" i="3"/>
  <c r="MZ28" i="3"/>
  <c r="MY28" i="3"/>
  <c r="MX28" i="3"/>
  <c r="MW28" i="3"/>
  <c r="MV28" i="3"/>
  <c r="MU28" i="3"/>
  <c r="MT28" i="3"/>
  <c r="MS28" i="3"/>
  <c r="MR28" i="3"/>
  <c r="MQ28" i="3"/>
  <c r="MP28" i="3"/>
  <c r="MO28" i="3"/>
  <c r="MN28" i="3"/>
  <c r="MM28" i="3"/>
  <c r="ML28" i="3"/>
  <c r="MK28" i="3"/>
  <c r="MJ28" i="3"/>
  <c r="MI28" i="3"/>
  <c r="MH28" i="3"/>
  <c r="MG28" i="3"/>
  <c r="MF28" i="3"/>
  <c r="ME28" i="3"/>
  <c r="MD28" i="3"/>
  <c r="MC28" i="3"/>
  <c r="MB28" i="3"/>
  <c r="MA28" i="3"/>
  <c r="LZ28" i="3"/>
  <c r="LY28" i="3"/>
  <c r="LX28" i="3"/>
  <c r="LW28" i="3"/>
  <c r="LV28" i="3"/>
  <c r="LU28" i="3"/>
  <c r="LT28" i="3"/>
  <c r="LS28" i="3"/>
  <c r="LR28" i="3"/>
  <c r="LQ28" i="3"/>
  <c r="LP28" i="3"/>
  <c r="LO28" i="3"/>
  <c r="LN28" i="3"/>
  <c r="LM28" i="3"/>
  <c r="LL28" i="3"/>
  <c r="LK28" i="3"/>
  <c r="LJ28" i="3"/>
  <c r="LI28" i="3"/>
  <c r="LH28" i="3"/>
  <c r="LG28" i="3"/>
  <c r="LF28" i="3"/>
  <c r="LE28" i="3"/>
  <c r="LD28" i="3"/>
  <c r="LC28" i="3"/>
  <c r="LB28" i="3"/>
  <c r="LA28" i="3"/>
  <c r="KZ28" i="3"/>
  <c r="KY28" i="3"/>
  <c r="KX28" i="3"/>
  <c r="KW28" i="3"/>
  <c r="KV28" i="3"/>
  <c r="KU28" i="3"/>
  <c r="KT28" i="3"/>
  <c r="KS28" i="3"/>
  <c r="KR28" i="3"/>
  <c r="KQ28" i="3"/>
  <c r="KP28" i="3"/>
  <c r="KO28" i="3"/>
  <c r="KN28" i="3"/>
  <c r="KM28" i="3"/>
  <c r="KL28" i="3"/>
  <c r="KK28" i="3"/>
  <c r="KJ28" i="3"/>
  <c r="KI28" i="3"/>
  <c r="KH28" i="3"/>
  <c r="KG28" i="3"/>
  <c r="KF28" i="3"/>
  <c r="KE28" i="3"/>
  <c r="KD28" i="3"/>
  <c r="KC28" i="3"/>
  <c r="KB28" i="3"/>
  <c r="KA28" i="3"/>
  <c r="JZ28" i="3"/>
  <c r="JY28" i="3"/>
  <c r="JX28" i="3"/>
  <c r="JW28" i="3"/>
  <c r="JV28" i="3"/>
  <c r="JU28" i="3"/>
  <c r="JT28" i="3"/>
  <c r="JS28" i="3"/>
  <c r="JR28" i="3"/>
  <c r="JQ28" i="3"/>
  <c r="JP28" i="3"/>
  <c r="JO28" i="3"/>
  <c r="JN28" i="3"/>
  <c r="JM28" i="3"/>
  <c r="JL28" i="3"/>
  <c r="JK28" i="3"/>
  <c r="JJ28" i="3"/>
  <c r="JI28" i="3"/>
  <c r="JH28" i="3"/>
  <c r="JG28" i="3"/>
  <c r="JF28" i="3"/>
  <c r="JE28" i="3"/>
  <c r="JD28" i="3"/>
  <c r="JC28" i="3"/>
  <c r="JB28" i="3"/>
  <c r="JA28" i="3"/>
  <c r="IZ28" i="3"/>
  <c r="IY28" i="3"/>
  <c r="IX28" i="3"/>
  <c r="IW28" i="3"/>
  <c r="IV28" i="3"/>
  <c r="IU28" i="3"/>
  <c r="IT28" i="3"/>
  <c r="IS28" i="3"/>
  <c r="IR28" i="3"/>
  <c r="IQ28" i="3"/>
  <c r="IP28" i="3"/>
  <c r="IO28" i="3"/>
  <c r="IN28" i="3"/>
  <c r="IM28" i="3"/>
  <c r="IL28" i="3"/>
  <c r="IK28" i="3"/>
  <c r="IJ28" i="3"/>
  <c r="II28" i="3"/>
  <c r="IH28" i="3"/>
  <c r="IG28" i="3"/>
  <c r="IF28" i="3"/>
  <c r="IE28" i="3"/>
  <c r="ID28" i="3"/>
  <c r="IC28" i="3"/>
  <c r="IB28" i="3"/>
  <c r="IA28" i="3"/>
  <c r="HZ28" i="3"/>
  <c r="HY28" i="3"/>
  <c r="HX28" i="3"/>
  <c r="HW28" i="3"/>
  <c r="HV28" i="3"/>
  <c r="HU28" i="3"/>
  <c r="HT28" i="3"/>
  <c r="HS28" i="3"/>
  <c r="HR28" i="3"/>
  <c r="HQ28" i="3"/>
  <c r="HP28" i="3"/>
  <c r="HO28" i="3"/>
  <c r="HN28" i="3"/>
  <c r="HM28" i="3"/>
  <c r="HL28" i="3"/>
  <c r="HK28" i="3"/>
  <c r="HJ28" i="3"/>
  <c r="HI28" i="3"/>
  <c r="HH28"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GF28" i="3"/>
  <c r="GE28" i="3"/>
  <c r="GD28" i="3"/>
  <c r="GC28" i="3"/>
  <c r="GB28" i="3"/>
  <c r="GA28" i="3"/>
  <c r="FZ28" i="3"/>
  <c r="FY28" i="3"/>
  <c r="FX28" i="3"/>
  <c r="FW28" i="3"/>
  <c r="FV28" i="3"/>
  <c r="FU28" i="3"/>
  <c r="FT28" i="3"/>
  <c r="FS28" i="3"/>
  <c r="FR28" i="3"/>
  <c r="FQ28" i="3"/>
  <c r="FP28" i="3"/>
  <c r="FO28" i="3"/>
  <c r="FN28" i="3"/>
  <c r="FM28" i="3"/>
  <c r="FL28" i="3"/>
  <c r="FK28" i="3"/>
  <c r="FJ28" i="3"/>
  <c r="FI28" i="3"/>
  <c r="FH28" i="3"/>
  <c r="FG28" i="3"/>
  <c r="FF28" i="3"/>
  <c r="FE28" i="3"/>
  <c r="FD28" i="3"/>
  <c r="FC28" i="3"/>
  <c r="FB28" i="3"/>
  <c r="FA28" i="3"/>
  <c r="EZ28" i="3"/>
  <c r="EY28" i="3"/>
  <c r="EX28" i="3"/>
  <c r="EW28" i="3"/>
  <c r="EV28" i="3"/>
  <c r="EU28" i="3"/>
  <c r="ET28" i="3"/>
  <c r="ES28" i="3"/>
  <c r="ER28" i="3"/>
  <c r="EQ28" i="3"/>
  <c r="EP28" i="3"/>
  <c r="EO28" i="3"/>
  <c r="EN28" i="3"/>
  <c r="EM28" i="3"/>
  <c r="EL28" i="3"/>
  <c r="EK28" i="3"/>
  <c r="EJ28" i="3"/>
  <c r="EI28" i="3"/>
  <c r="EH28" i="3"/>
  <c r="EG28" i="3"/>
  <c r="EF28" i="3"/>
  <c r="EE28" i="3"/>
  <c r="ED28" i="3"/>
  <c r="EC28" i="3"/>
  <c r="EB28" i="3"/>
  <c r="EA28" i="3"/>
  <c r="DZ28" i="3"/>
  <c r="DY28" i="3"/>
  <c r="DX28" i="3"/>
  <c r="DW28" i="3"/>
  <c r="DV28"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OH23" i="3"/>
  <c r="OG23" i="3"/>
  <c r="OF23" i="3"/>
  <c r="OE23" i="3"/>
  <c r="OD23" i="3"/>
  <c r="OC23" i="3"/>
  <c r="OB23" i="3"/>
  <c r="OA23" i="3"/>
  <c r="NZ23" i="3"/>
  <c r="NY23" i="3"/>
  <c r="NX23" i="3"/>
  <c r="NW23" i="3"/>
  <c r="NV23" i="3"/>
  <c r="NU23" i="3"/>
  <c r="NT23" i="3"/>
  <c r="NS23" i="3"/>
  <c r="NR23" i="3"/>
  <c r="NQ23" i="3"/>
  <c r="NP23" i="3"/>
  <c r="NO23" i="3"/>
  <c r="NN23" i="3"/>
  <c r="NM23" i="3"/>
  <c r="NL23" i="3"/>
  <c r="NK23" i="3"/>
  <c r="NJ23" i="3"/>
  <c r="NI23" i="3"/>
  <c r="NH23" i="3"/>
  <c r="NG23" i="3"/>
  <c r="NF23" i="3"/>
  <c r="NE23" i="3"/>
  <c r="ND23" i="3"/>
  <c r="NC23" i="3"/>
  <c r="NB23" i="3"/>
  <c r="NA23" i="3"/>
  <c r="MZ23" i="3"/>
  <c r="MY23" i="3"/>
  <c r="MX23" i="3"/>
  <c r="MW23" i="3"/>
  <c r="MV23" i="3"/>
  <c r="MU23" i="3"/>
  <c r="MT23" i="3"/>
  <c r="MS23" i="3"/>
  <c r="MR23" i="3"/>
  <c r="MQ23" i="3"/>
  <c r="MP23" i="3"/>
  <c r="MO23" i="3"/>
  <c r="MN23" i="3"/>
  <c r="MM23" i="3"/>
  <c r="ML23" i="3"/>
  <c r="MK23" i="3"/>
  <c r="MJ23" i="3"/>
  <c r="MI23" i="3"/>
  <c r="MH23" i="3"/>
  <c r="MG23" i="3"/>
  <c r="MF23" i="3"/>
  <c r="ME23" i="3"/>
  <c r="MD23" i="3"/>
  <c r="MC23" i="3"/>
  <c r="MB23" i="3"/>
  <c r="MA23" i="3"/>
  <c r="LZ23" i="3"/>
  <c r="LY23" i="3"/>
  <c r="LX23" i="3"/>
  <c r="LW23" i="3"/>
  <c r="LV23" i="3"/>
  <c r="LU23" i="3"/>
  <c r="LT23" i="3"/>
  <c r="LS23" i="3"/>
  <c r="LR23" i="3"/>
  <c r="LQ23" i="3"/>
  <c r="LP23" i="3"/>
  <c r="LO23" i="3"/>
  <c r="LN23" i="3"/>
  <c r="LM23" i="3"/>
  <c r="LL23" i="3"/>
  <c r="LK23" i="3"/>
  <c r="LJ23" i="3"/>
  <c r="LI23" i="3"/>
  <c r="LH23" i="3"/>
  <c r="LG23" i="3"/>
  <c r="LF23" i="3"/>
  <c r="LE23" i="3"/>
  <c r="LD23" i="3"/>
  <c r="LC23" i="3"/>
  <c r="LB23" i="3"/>
  <c r="LA23" i="3"/>
  <c r="KZ23" i="3"/>
  <c r="KY23" i="3"/>
  <c r="KX23" i="3"/>
  <c r="KW23" i="3"/>
  <c r="KV23" i="3"/>
  <c r="KU23" i="3"/>
  <c r="KT23" i="3"/>
  <c r="KS23" i="3"/>
  <c r="KR23" i="3"/>
  <c r="KQ23" i="3"/>
  <c r="KP23" i="3"/>
  <c r="KO23" i="3"/>
  <c r="KN23" i="3"/>
  <c r="KM23" i="3"/>
  <c r="KL23" i="3"/>
  <c r="KK23" i="3"/>
  <c r="KJ23" i="3"/>
  <c r="KI23" i="3"/>
  <c r="KH23" i="3"/>
  <c r="KG23" i="3"/>
  <c r="KF23" i="3"/>
  <c r="KE23" i="3"/>
  <c r="KD23" i="3"/>
  <c r="KC23" i="3"/>
  <c r="KB23" i="3"/>
  <c r="KA23" i="3"/>
  <c r="JZ23" i="3"/>
  <c r="JY23" i="3"/>
  <c r="JX23" i="3"/>
  <c r="JW23" i="3"/>
  <c r="JV23" i="3"/>
  <c r="JU23" i="3"/>
  <c r="JT23" i="3"/>
  <c r="JS23" i="3"/>
  <c r="JR23" i="3"/>
  <c r="JQ23" i="3"/>
  <c r="JP23" i="3"/>
  <c r="JO23" i="3"/>
  <c r="JN23" i="3"/>
  <c r="JM23" i="3"/>
  <c r="JL23" i="3"/>
  <c r="JK23" i="3"/>
  <c r="JJ23" i="3"/>
  <c r="JI23" i="3"/>
  <c r="JH23" i="3"/>
  <c r="JG23" i="3"/>
  <c r="JF23" i="3"/>
  <c r="JE23" i="3"/>
  <c r="JD23" i="3"/>
  <c r="JC23" i="3"/>
  <c r="JB23" i="3"/>
  <c r="JA23" i="3"/>
  <c r="IZ23" i="3"/>
  <c r="IY23" i="3"/>
  <c r="IX23" i="3"/>
  <c r="IW23" i="3"/>
  <c r="IV23" i="3"/>
  <c r="IU23" i="3"/>
  <c r="IT23" i="3"/>
  <c r="IS23" i="3"/>
  <c r="IR23" i="3"/>
  <c r="IQ23" i="3"/>
  <c r="IP23" i="3"/>
  <c r="IO23" i="3"/>
  <c r="IN23" i="3"/>
  <c r="IM23" i="3"/>
  <c r="IL23" i="3"/>
  <c r="IK23" i="3"/>
  <c r="IJ23" i="3"/>
  <c r="II23" i="3"/>
  <c r="IH23" i="3"/>
  <c r="IG23" i="3"/>
  <c r="IF23" i="3"/>
  <c r="IE23" i="3"/>
  <c r="ID23" i="3"/>
  <c r="IC23" i="3"/>
  <c r="IB23" i="3"/>
  <c r="IA23" i="3"/>
  <c r="HZ23" i="3"/>
  <c r="HY23" i="3"/>
  <c r="HX23" i="3"/>
  <c r="HW23" i="3"/>
  <c r="HV23" i="3"/>
  <c r="HU23" i="3"/>
  <c r="HT23" i="3"/>
  <c r="HS23" i="3"/>
  <c r="HR23" i="3"/>
  <c r="HQ23" i="3"/>
  <c r="HP23" i="3"/>
  <c r="HO23" i="3"/>
  <c r="HN23" i="3"/>
  <c r="HM23" i="3"/>
  <c r="HL23" i="3"/>
  <c r="HK23" i="3"/>
  <c r="HJ23" i="3"/>
  <c r="HI23" i="3"/>
  <c r="HH23" i="3"/>
  <c r="HG23" i="3"/>
  <c r="HF23" i="3"/>
  <c r="HE23" i="3"/>
  <c r="HD23" i="3"/>
  <c r="HC23" i="3"/>
  <c r="HB23" i="3"/>
  <c r="HA23" i="3"/>
  <c r="GZ23" i="3"/>
  <c r="GY23" i="3"/>
  <c r="GX23" i="3"/>
  <c r="GW23" i="3"/>
  <c r="GV23" i="3"/>
  <c r="GU23" i="3"/>
  <c r="GT23" i="3"/>
  <c r="GS23" i="3"/>
  <c r="GR23" i="3"/>
  <c r="GQ23" i="3"/>
  <c r="GP23" i="3"/>
  <c r="GO23" i="3"/>
  <c r="GN23" i="3"/>
  <c r="GM23" i="3"/>
  <c r="GL23" i="3"/>
  <c r="GK23" i="3"/>
  <c r="GJ23" i="3"/>
  <c r="GI23" i="3"/>
  <c r="GH23" i="3"/>
  <c r="GG23" i="3"/>
  <c r="GF23" i="3"/>
  <c r="GE23" i="3"/>
  <c r="GD23" i="3"/>
  <c r="GC23" i="3"/>
  <c r="GB23" i="3"/>
  <c r="GA23" i="3"/>
  <c r="FZ23" i="3"/>
  <c r="FY23" i="3"/>
  <c r="FX23" i="3"/>
  <c r="FW23" i="3"/>
  <c r="FV23"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EM23" i="3"/>
  <c r="EL23" i="3"/>
  <c r="EK23" i="3"/>
  <c r="EJ23" i="3"/>
  <c r="EI23" i="3"/>
  <c r="EH23" i="3"/>
  <c r="EG23" i="3"/>
  <c r="EF23" i="3"/>
  <c r="EE23" i="3"/>
  <c r="ED23" i="3"/>
  <c r="EC23" i="3"/>
  <c r="EB23" i="3"/>
  <c r="EA23" i="3"/>
  <c r="DZ23" i="3"/>
  <c r="DY23" i="3"/>
  <c r="DX23" i="3"/>
  <c r="DW23" i="3"/>
  <c r="DV23"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OH21" i="3"/>
  <c r="OG21" i="3"/>
  <c r="OF21" i="3"/>
  <c r="OE21" i="3"/>
  <c r="OD21" i="3"/>
  <c r="OC21" i="3"/>
  <c r="OB21" i="3"/>
  <c r="OA21" i="3"/>
  <c r="NZ21" i="3"/>
  <c r="NY21" i="3"/>
  <c r="NX21" i="3"/>
  <c r="NW21" i="3"/>
  <c r="NV21" i="3"/>
  <c r="NU21" i="3"/>
  <c r="NT21" i="3"/>
  <c r="NS21" i="3"/>
  <c r="NR21" i="3"/>
  <c r="NQ21" i="3"/>
  <c r="NP21" i="3"/>
  <c r="NO21" i="3"/>
  <c r="NN21" i="3"/>
  <c r="NM21" i="3"/>
  <c r="NL21" i="3"/>
  <c r="NK21" i="3"/>
  <c r="NJ21" i="3"/>
  <c r="NI21" i="3"/>
  <c r="NH21" i="3"/>
  <c r="NG21" i="3"/>
  <c r="NF21" i="3"/>
  <c r="NE21" i="3"/>
  <c r="ND21" i="3"/>
  <c r="NC21" i="3"/>
  <c r="NB21" i="3"/>
  <c r="NA21" i="3"/>
  <c r="MZ21" i="3"/>
  <c r="MY21" i="3"/>
  <c r="MX21" i="3"/>
  <c r="MW21" i="3"/>
  <c r="MV21" i="3"/>
  <c r="MU21" i="3"/>
  <c r="MT21" i="3"/>
  <c r="MS21" i="3"/>
  <c r="MR21" i="3"/>
  <c r="MQ21" i="3"/>
  <c r="MP21" i="3"/>
  <c r="MO21" i="3"/>
  <c r="MN21" i="3"/>
  <c r="MM21" i="3"/>
  <c r="ML21" i="3"/>
  <c r="MK21" i="3"/>
  <c r="MJ21" i="3"/>
  <c r="MI21" i="3"/>
  <c r="MH21" i="3"/>
  <c r="MG21" i="3"/>
  <c r="MF21" i="3"/>
  <c r="ME21" i="3"/>
  <c r="MD21" i="3"/>
  <c r="MC21" i="3"/>
  <c r="MB21" i="3"/>
  <c r="MA21" i="3"/>
  <c r="LZ21" i="3"/>
  <c r="LY21" i="3"/>
  <c r="LX21" i="3"/>
  <c r="LW21" i="3"/>
  <c r="LV21" i="3"/>
  <c r="LU21" i="3"/>
  <c r="LT21" i="3"/>
  <c r="LS21" i="3"/>
  <c r="LR21" i="3"/>
  <c r="LQ21" i="3"/>
  <c r="LP21" i="3"/>
  <c r="LO21" i="3"/>
  <c r="LN21" i="3"/>
  <c r="LM21" i="3"/>
  <c r="LL21" i="3"/>
  <c r="LK21" i="3"/>
  <c r="LJ21" i="3"/>
  <c r="LI21" i="3"/>
  <c r="LH21" i="3"/>
  <c r="LG21" i="3"/>
  <c r="LF21" i="3"/>
  <c r="LE21" i="3"/>
  <c r="LD21" i="3"/>
  <c r="LC21" i="3"/>
  <c r="LB21" i="3"/>
  <c r="LA21" i="3"/>
  <c r="KZ21" i="3"/>
  <c r="KY21" i="3"/>
  <c r="KX21" i="3"/>
  <c r="KW21" i="3"/>
  <c r="KV21" i="3"/>
  <c r="KU21" i="3"/>
  <c r="KT21" i="3"/>
  <c r="KS21" i="3"/>
  <c r="KR21" i="3"/>
  <c r="KQ21" i="3"/>
  <c r="KP21" i="3"/>
  <c r="KO21" i="3"/>
  <c r="KN21" i="3"/>
  <c r="KM21" i="3"/>
  <c r="KL21" i="3"/>
  <c r="KK21" i="3"/>
  <c r="KJ21" i="3"/>
  <c r="KI21" i="3"/>
  <c r="KH21" i="3"/>
  <c r="KG21" i="3"/>
  <c r="KF21" i="3"/>
  <c r="KE21" i="3"/>
  <c r="KD21" i="3"/>
  <c r="KC21" i="3"/>
  <c r="KB21" i="3"/>
  <c r="KA21" i="3"/>
  <c r="JZ21" i="3"/>
  <c r="JY21" i="3"/>
  <c r="JX21" i="3"/>
  <c r="JW21" i="3"/>
  <c r="JV21" i="3"/>
  <c r="JU21" i="3"/>
  <c r="JT21" i="3"/>
  <c r="JS21" i="3"/>
  <c r="JR21" i="3"/>
  <c r="JQ21" i="3"/>
  <c r="JP21" i="3"/>
  <c r="JO21" i="3"/>
  <c r="JN21" i="3"/>
  <c r="JM21" i="3"/>
  <c r="JL21" i="3"/>
  <c r="JK21" i="3"/>
  <c r="JJ21" i="3"/>
  <c r="JI21" i="3"/>
  <c r="JH21" i="3"/>
  <c r="JG21" i="3"/>
  <c r="JF21" i="3"/>
  <c r="JE21" i="3"/>
  <c r="JD21" i="3"/>
  <c r="JC21" i="3"/>
  <c r="JB21" i="3"/>
  <c r="JA21" i="3"/>
  <c r="IZ21" i="3"/>
  <c r="IY21" i="3"/>
  <c r="IX21" i="3"/>
  <c r="IW21" i="3"/>
  <c r="IV21" i="3"/>
  <c r="IU21" i="3"/>
  <c r="IT21" i="3"/>
  <c r="IS21" i="3"/>
  <c r="IR21" i="3"/>
  <c r="IQ21" i="3"/>
  <c r="IP21" i="3"/>
  <c r="IO21" i="3"/>
  <c r="IN21" i="3"/>
  <c r="IM21" i="3"/>
  <c r="IL21" i="3"/>
  <c r="IK21" i="3"/>
  <c r="IJ21" i="3"/>
  <c r="II21" i="3"/>
  <c r="IH21" i="3"/>
  <c r="IG21" i="3"/>
  <c r="IF21" i="3"/>
  <c r="IE21" i="3"/>
  <c r="ID21" i="3"/>
  <c r="IC21" i="3"/>
  <c r="IB21" i="3"/>
  <c r="IA21" i="3"/>
  <c r="HZ21" i="3"/>
  <c r="HY21" i="3"/>
  <c r="HX21" i="3"/>
  <c r="HW21" i="3"/>
  <c r="HV21" i="3"/>
  <c r="HU21" i="3"/>
  <c r="HT21" i="3"/>
  <c r="HS21" i="3"/>
  <c r="HR21" i="3"/>
  <c r="HQ21" i="3"/>
  <c r="HP21" i="3"/>
  <c r="HO21" i="3"/>
  <c r="HN21" i="3"/>
  <c r="HM21" i="3"/>
  <c r="HL21" i="3"/>
  <c r="HK21" i="3"/>
  <c r="HJ21" i="3"/>
  <c r="HI21" i="3"/>
  <c r="HH21" i="3"/>
  <c r="HG21" i="3"/>
  <c r="HF21" i="3"/>
  <c r="HE21" i="3"/>
  <c r="HD21" i="3"/>
  <c r="HC21" i="3"/>
  <c r="HB21" i="3"/>
  <c r="HA21" i="3"/>
  <c r="GZ21" i="3"/>
  <c r="GY21" i="3"/>
  <c r="GX21" i="3"/>
  <c r="GW21" i="3"/>
  <c r="GV21" i="3"/>
  <c r="GU21" i="3"/>
  <c r="GT21" i="3"/>
  <c r="GS21" i="3"/>
  <c r="GR21" i="3"/>
  <c r="GQ21" i="3"/>
  <c r="GP21" i="3"/>
  <c r="GO21" i="3"/>
  <c r="GN21" i="3"/>
  <c r="GM21" i="3"/>
  <c r="GL21" i="3"/>
  <c r="GK21" i="3"/>
  <c r="GJ21" i="3"/>
  <c r="GI21" i="3"/>
  <c r="GH21" i="3"/>
  <c r="GG21" i="3"/>
  <c r="GF21" i="3"/>
  <c r="GE21" i="3"/>
  <c r="GD21" i="3"/>
  <c r="GC21" i="3"/>
  <c r="GB21" i="3"/>
  <c r="GA21" i="3"/>
  <c r="FZ21" i="3"/>
  <c r="FY21" i="3"/>
  <c r="FX21" i="3"/>
  <c r="FW21" i="3"/>
  <c r="FV21" i="3"/>
  <c r="FU21" i="3"/>
  <c r="FT21" i="3"/>
  <c r="FS21" i="3"/>
  <c r="FR21" i="3"/>
  <c r="FQ21" i="3"/>
  <c r="FP21" i="3"/>
  <c r="FO21" i="3"/>
  <c r="FN21" i="3"/>
  <c r="FM21" i="3"/>
  <c r="FL21" i="3"/>
  <c r="FK21" i="3"/>
  <c r="FJ21" i="3"/>
  <c r="FI21" i="3"/>
  <c r="FH21" i="3"/>
  <c r="FG21" i="3"/>
  <c r="FF21" i="3"/>
  <c r="FE21" i="3"/>
  <c r="FD21" i="3"/>
  <c r="FC21" i="3"/>
  <c r="FB21" i="3"/>
  <c r="FA21" i="3"/>
  <c r="EZ21" i="3"/>
  <c r="EY21" i="3"/>
  <c r="EX21" i="3"/>
  <c r="EW21" i="3"/>
  <c r="EV21" i="3"/>
  <c r="EU21" i="3"/>
  <c r="ET21" i="3"/>
  <c r="ES21" i="3"/>
  <c r="ER21" i="3"/>
  <c r="EQ21" i="3"/>
  <c r="EP21" i="3"/>
  <c r="EO21" i="3"/>
  <c r="EN21" i="3"/>
  <c r="EM21" i="3"/>
  <c r="EL21" i="3"/>
  <c r="EK21" i="3"/>
  <c r="EJ21" i="3"/>
  <c r="EI21" i="3"/>
  <c r="EH21" i="3"/>
  <c r="EG21" i="3"/>
  <c r="EF21" i="3"/>
  <c r="EE21" i="3"/>
  <c r="ED21" i="3"/>
  <c r="EC21" i="3"/>
  <c r="EB21" i="3"/>
  <c r="EA21" i="3"/>
  <c r="DZ21" i="3"/>
  <c r="DY21" i="3"/>
  <c r="DX21" i="3"/>
  <c r="DW21" i="3"/>
  <c r="DV2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OH8" i="3"/>
  <c r="OH7" i="3" s="1"/>
  <c r="OG8" i="3"/>
  <c r="OF8" i="3"/>
  <c r="OE8" i="3"/>
  <c r="OD8" i="3"/>
  <c r="OC8" i="3"/>
  <c r="OC7" i="3" s="1"/>
  <c r="OB8" i="3"/>
  <c r="OA8" i="3"/>
  <c r="NZ8" i="3"/>
  <c r="NZ7" i="3" s="1"/>
  <c r="NY8" i="3"/>
  <c r="NX8" i="3"/>
  <c r="NW8" i="3"/>
  <c r="NV8" i="3"/>
  <c r="NU8" i="3"/>
  <c r="NT8" i="3"/>
  <c r="NS8" i="3"/>
  <c r="NR8" i="3"/>
  <c r="NQ8" i="3"/>
  <c r="NQ7" i="3" s="1"/>
  <c r="NP8" i="3"/>
  <c r="NO8" i="3"/>
  <c r="NN8" i="3"/>
  <c r="NN7" i="3" s="1"/>
  <c r="NM8" i="3"/>
  <c r="NL8" i="3"/>
  <c r="NK8" i="3"/>
  <c r="NJ8" i="3"/>
  <c r="NI8" i="3"/>
  <c r="NH8" i="3"/>
  <c r="NG8" i="3"/>
  <c r="NF8" i="3"/>
  <c r="NF7" i="3" s="1"/>
  <c r="NE8" i="3"/>
  <c r="ND8" i="3"/>
  <c r="NC8" i="3"/>
  <c r="NB8" i="3"/>
  <c r="NA8" i="3"/>
  <c r="NA7" i="3" s="1"/>
  <c r="MZ8" i="3"/>
  <c r="MY8" i="3"/>
  <c r="MX8" i="3"/>
  <c r="MW8" i="3"/>
  <c r="MV8" i="3"/>
  <c r="MU8" i="3"/>
  <c r="MT8" i="3"/>
  <c r="MT7" i="3" s="1"/>
  <c r="MS8" i="3"/>
  <c r="MR8" i="3"/>
  <c r="MQ8" i="3"/>
  <c r="MP8" i="3"/>
  <c r="MP7" i="3" s="1"/>
  <c r="MO8" i="3"/>
  <c r="MO7" i="3" s="1"/>
  <c r="MN8" i="3"/>
  <c r="MM8" i="3"/>
  <c r="ML8" i="3"/>
  <c r="MK8" i="3"/>
  <c r="MK7" i="3" s="1"/>
  <c r="MJ8" i="3"/>
  <c r="MI8" i="3"/>
  <c r="MH8" i="3"/>
  <c r="MG8" i="3"/>
  <c r="MF8" i="3"/>
  <c r="ME8" i="3"/>
  <c r="MD8" i="3"/>
  <c r="MD7" i="3" s="1"/>
  <c r="MC8" i="3"/>
  <c r="MC7" i="3" s="1"/>
  <c r="MB8" i="3"/>
  <c r="MA8" i="3"/>
  <c r="LZ8" i="3"/>
  <c r="LZ7" i="3" s="1"/>
  <c r="LY8" i="3"/>
  <c r="LX8" i="3"/>
  <c r="LW8" i="3"/>
  <c r="LV8" i="3"/>
  <c r="LU8" i="3"/>
  <c r="LT8" i="3"/>
  <c r="LS8" i="3"/>
  <c r="LR8" i="3"/>
  <c r="LR7" i="3" s="1"/>
  <c r="LQ8" i="3"/>
  <c r="LQ7" i="3" s="1"/>
  <c r="LP8" i="3"/>
  <c r="LO8" i="3"/>
  <c r="LN8" i="3"/>
  <c r="LM8" i="3"/>
  <c r="LL8" i="3"/>
  <c r="LK8" i="3"/>
  <c r="LJ8" i="3"/>
  <c r="LI8" i="3"/>
  <c r="LI7" i="3" s="1"/>
  <c r="LH8" i="3"/>
  <c r="LG8" i="3"/>
  <c r="LF8" i="3"/>
  <c r="LE8" i="3"/>
  <c r="LD8" i="3"/>
  <c r="LC8" i="3"/>
  <c r="LB8" i="3"/>
  <c r="LA8" i="3"/>
  <c r="LA7" i="3" s="1"/>
  <c r="KZ8" i="3"/>
  <c r="KY8" i="3"/>
  <c r="KX8" i="3"/>
  <c r="KW8" i="3"/>
  <c r="KW7" i="3" s="1"/>
  <c r="KV8" i="3"/>
  <c r="KU8" i="3"/>
  <c r="KT8" i="3"/>
  <c r="KS8" i="3"/>
  <c r="KR8" i="3"/>
  <c r="KQ8" i="3"/>
  <c r="KP8" i="3"/>
  <c r="KP7" i="3" s="1"/>
  <c r="KO8" i="3"/>
  <c r="KO7" i="3" s="1"/>
  <c r="KN8" i="3"/>
  <c r="KM8" i="3"/>
  <c r="KL8" i="3"/>
  <c r="KK8" i="3"/>
  <c r="KJ8" i="3"/>
  <c r="KI8" i="3"/>
  <c r="KH8" i="3"/>
  <c r="KH7" i="3" s="1"/>
  <c r="KG8" i="3"/>
  <c r="KF8" i="3"/>
  <c r="KE8" i="3"/>
  <c r="KD8" i="3"/>
  <c r="KD7" i="3" s="1"/>
  <c r="KC8" i="3"/>
  <c r="KB8" i="3"/>
  <c r="KA8" i="3"/>
  <c r="JZ8" i="3"/>
  <c r="JY8" i="3"/>
  <c r="JY7" i="3" s="1"/>
  <c r="JX8" i="3"/>
  <c r="JW8" i="3"/>
  <c r="JV8" i="3"/>
  <c r="JV7" i="3" s="1"/>
  <c r="JU8" i="3"/>
  <c r="JT8" i="3"/>
  <c r="JS8" i="3"/>
  <c r="JR8" i="3"/>
  <c r="JR7" i="3" s="1"/>
  <c r="JQ8" i="3"/>
  <c r="JQ7" i="3" s="1"/>
  <c r="JP8" i="3"/>
  <c r="JO8" i="3"/>
  <c r="JN8" i="3"/>
  <c r="JM8" i="3"/>
  <c r="JL8" i="3"/>
  <c r="JK8" i="3"/>
  <c r="JJ8" i="3"/>
  <c r="JI8" i="3"/>
  <c r="JH8" i="3"/>
  <c r="JG8" i="3"/>
  <c r="JF8" i="3"/>
  <c r="JE8" i="3"/>
  <c r="JE7" i="3" s="1"/>
  <c r="JD8" i="3"/>
  <c r="JC8" i="3"/>
  <c r="JB8" i="3"/>
  <c r="JB7" i="3" s="1"/>
  <c r="JA8" i="3"/>
  <c r="IZ8" i="3"/>
  <c r="IY8" i="3"/>
  <c r="IX8" i="3"/>
  <c r="IX7" i="3" s="1"/>
  <c r="IW8" i="3"/>
  <c r="IW7" i="3" s="1"/>
  <c r="IV8" i="3"/>
  <c r="IU8" i="3"/>
  <c r="IT8" i="3"/>
  <c r="IS8" i="3"/>
  <c r="IR8" i="3"/>
  <c r="IQ8" i="3"/>
  <c r="IP8" i="3"/>
  <c r="IO8" i="3"/>
  <c r="IO7" i="3" s="1"/>
  <c r="IN8" i="3"/>
  <c r="IM8" i="3"/>
  <c r="IL8" i="3"/>
  <c r="IL7" i="3" s="1"/>
  <c r="IK8" i="3"/>
  <c r="IJ8" i="3"/>
  <c r="II8" i="3"/>
  <c r="IH8" i="3"/>
  <c r="IH7" i="3" s="1"/>
  <c r="IG8" i="3"/>
  <c r="IF8" i="3"/>
  <c r="IE8" i="3"/>
  <c r="ID8" i="3"/>
  <c r="IC8" i="3"/>
  <c r="IC7" i="3" s="1"/>
  <c r="IB8" i="3"/>
  <c r="IA8" i="3"/>
  <c r="HZ8" i="3"/>
  <c r="HY8" i="3"/>
  <c r="HX8" i="3"/>
  <c r="HW8" i="3"/>
  <c r="HV8" i="3"/>
  <c r="HV7" i="3" s="1"/>
  <c r="HU8" i="3"/>
  <c r="HT8" i="3"/>
  <c r="HS8" i="3"/>
  <c r="HR8" i="3"/>
  <c r="HQ8" i="3"/>
  <c r="HQ7" i="3" s="1"/>
  <c r="HP8" i="3"/>
  <c r="HO8" i="3"/>
  <c r="HN8" i="3"/>
  <c r="HN7" i="3" s="1"/>
  <c r="HM8" i="3"/>
  <c r="HM7" i="3" s="1"/>
  <c r="HL8" i="3"/>
  <c r="HK8" i="3"/>
  <c r="HJ8" i="3"/>
  <c r="HI8" i="3"/>
  <c r="HH8" i="3"/>
  <c r="HG8" i="3"/>
  <c r="HF8" i="3"/>
  <c r="HE8" i="3"/>
  <c r="HE7" i="3" s="1"/>
  <c r="HD8" i="3"/>
  <c r="HC8" i="3"/>
  <c r="HB8" i="3"/>
  <c r="HB7" i="3" s="1"/>
  <c r="HA8" i="3"/>
  <c r="HA7" i="3" s="1"/>
  <c r="GZ8" i="3"/>
  <c r="GY8" i="3"/>
  <c r="GX8" i="3"/>
  <c r="GX7" i="3" s="1"/>
  <c r="GW8" i="3"/>
  <c r="GV8" i="3"/>
  <c r="GU8" i="3"/>
  <c r="GT8" i="3"/>
  <c r="GS8" i="3"/>
  <c r="GR8" i="3"/>
  <c r="GQ8" i="3"/>
  <c r="GP8" i="3"/>
  <c r="GO8" i="3"/>
  <c r="GN8" i="3"/>
  <c r="GM8" i="3"/>
  <c r="GL8" i="3"/>
  <c r="GL7" i="3" s="1"/>
  <c r="GK8" i="3"/>
  <c r="GJ8" i="3"/>
  <c r="GI8" i="3"/>
  <c r="GH8" i="3"/>
  <c r="GH7" i="3" s="1"/>
  <c r="GG8" i="3"/>
  <c r="GG7" i="3" s="1"/>
  <c r="GF8" i="3"/>
  <c r="GE8" i="3"/>
  <c r="GD8" i="3"/>
  <c r="GC8" i="3"/>
  <c r="GC7" i="3" s="1"/>
  <c r="GB8" i="3"/>
  <c r="GA8" i="3"/>
  <c r="FZ8" i="3"/>
  <c r="FZ7" i="3" s="1"/>
  <c r="FY8" i="3"/>
  <c r="FY7" i="3" s="1"/>
  <c r="FX8" i="3"/>
  <c r="FW8" i="3"/>
  <c r="FV8" i="3"/>
  <c r="FU8" i="3"/>
  <c r="FT8" i="3"/>
  <c r="FS8" i="3"/>
  <c r="FR8" i="3"/>
  <c r="FR7" i="3" s="1"/>
  <c r="FQ8" i="3"/>
  <c r="FP8" i="3"/>
  <c r="FO8" i="3"/>
  <c r="FN8" i="3"/>
  <c r="FN7" i="3" s="1"/>
  <c r="FM8" i="3"/>
  <c r="FL8" i="3"/>
  <c r="FK8" i="3"/>
  <c r="FJ8" i="3"/>
  <c r="FJ7" i="3" s="1"/>
  <c r="FI8" i="3"/>
  <c r="FI7" i="3" s="1"/>
  <c r="FH8" i="3"/>
  <c r="FG8" i="3"/>
  <c r="FF8" i="3"/>
  <c r="FE8" i="3"/>
  <c r="FE7" i="3" s="1"/>
  <c r="FD8" i="3"/>
  <c r="FC8" i="3"/>
  <c r="FB8" i="3"/>
  <c r="FB7" i="3" s="1"/>
  <c r="FA8" i="3"/>
  <c r="EZ8" i="3"/>
  <c r="EY8" i="3"/>
  <c r="EX8" i="3"/>
  <c r="EX7" i="3" s="1"/>
  <c r="EW8" i="3"/>
  <c r="EV8" i="3"/>
  <c r="EU8" i="3"/>
  <c r="ET8" i="3"/>
  <c r="ET7" i="3" s="1"/>
  <c r="ES8" i="3"/>
  <c r="ER8" i="3"/>
  <c r="EQ8" i="3"/>
  <c r="EP8" i="3"/>
  <c r="EO8" i="3"/>
  <c r="EO7" i="3" s="1"/>
  <c r="EN8" i="3"/>
  <c r="EM8" i="3"/>
  <c r="EL8" i="3"/>
  <c r="EL7" i="3" s="1"/>
  <c r="EK8" i="3"/>
  <c r="EJ8" i="3"/>
  <c r="EI8" i="3"/>
  <c r="EH8" i="3"/>
  <c r="EH7" i="3" s="1"/>
  <c r="EG8" i="3"/>
  <c r="EF8" i="3"/>
  <c r="EE8" i="3"/>
  <c r="ED8" i="3"/>
  <c r="ED7" i="3" s="1"/>
  <c r="EC8" i="3"/>
  <c r="EB8" i="3"/>
  <c r="EA8" i="3"/>
  <c r="DZ8" i="3"/>
  <c r="DY8" i="3"/>
  <c r="DX8" i="3"/>
  <c r="DW8" i="3"/>
  <c r="DV8" i="3"/>
  <c r="DV7" i="3" s="1"/>
  <c r="DU8" i="3"/>
  <c r="DU7" i="3" s="1"/>
  <c r="DT8" i="3"/>
  <c r="DS8" i="3"/>
  <c r="DR8" i="3"/>
  <c r="DQ8" i="3"/>
  <c r="DP8" i="3"/>
  <c r="DO8" i="3"/>
  <c r="DN8" i="3"/>
  <c r="DM8" i="3"/>
  <c r="DM7" i="3" s="1"/>
  <c r="DL8" i="3"/>
  <c r="DK8" i="3"/>
  <c r="DJ8" i="3"/>
  <c r="DJ7" i="3" s="1"/>
  <c r="DI8" i="3"/>
  <c r="DH8" i="3"/>
  <c r="DG8" i="3"/>
  <c r="DF8" i="3"/>
  <c r="DF7" i="3" s="1"/>
  <c r="DE8" i="3"/>
  <c r="DD8" i="3"/>
  <c r="DC8" i="3"/>
  <c r="DB8" i="3"/>
  <c r="DA8" i="3"/>
  <c r="CZ8" i="3"/>
  <c r="CY8" i="3"/>
  <c r="CX8" i="3"/>
  <c r="CW8" i="3"/>
  <c r="CV8" i="3"/>
  <c r="CU8" i="3"/>
  <c r="CT8" i="3"/>
  <c r="CT7" i="3" s="1"/>
  <c r="CS8" i="3"/>
  <c r="CS7" i="3" s="1"/>
  <c r="CR8" i="3"/>
  <c r="CQ8" i="3"/>
  <c r="CP8" i="3"/>
  <c r="CP7" i="3" s="1"/>
  <c r="CO8" i="3"/>
  <c r="CO7" i="3" s="1"/>
  <c r="CN8" i="3"/>
  <c r="CM8" i="3"/>
  <c r="CL8" i="3"/>
  <c r="CL7" i="3" s="1"/>
  <c r="CK8" i="3"/>
  <c r="CJ8" i="3"/>
  <c r="CI8" i="3"/>
  <c r="CH8" i="3"/>
  <c r="CG8" i="3"/>
  <c r="CG7" i="3" s="1"/>
  <c r="CF8" i="3"/>
  <c r="CE8" i="3"/>
  <c r="CD8" i="3"/>
  <c r="CC8" i="3"/>
  <c r="CC7" i="3" s="1"/>
  <c r="CB8" i="3"/>
  <c r="CA8" i="3"/>
  <c r="BZ8" i="3"/>
  <c r="BZ7" i="3" s="1"/>
  <c r="BY8" i="3"/>
  <c r="BX8" i="3"/>
  <c r="BW8" i="3"/>
  <c r="BV8" i="3"/>
  <c r="BV7" i="3" s="1"/>
  <c r="BU8" i="3"/>
  <c r="BT8" i="3"/>
  <c r="BS8" i="3"/>
  <c r="BR8" i="3"/>
  <c r="BR7" i="3" s="1"/>
  <c r="BQ8" i="3"/>
  <c r="BP8" i="3"/>
  <c r="BO8" i="3"/>
  <c r="BN8" i="3"/>
  <c r="BM8" i="3"/>
  <c r="BM7" i="3" s="1"/>
  <c r="BL8" i="3"/>
  <c r="BK8" i="3"/>
  <c r="BJ8" i="3"/>
  <c r="BI8" i="3"/>
  <c r="BI7" i="3" s="1"/>
  <c r="BH8" i="3"/>
  <c r="BG8" i="3"/>
  <c r="BF8" i="3"/>
  <c r="BF7" i="3" s="1"/>
  <c r="BE8" i="3"/>
  <c r="BD8" i="3"/>
  <c r="BC8" i="3"/>
  <c r="BB8" i="3"/>
  <c r="BB7" i="3" s="1"/>
  <c r="BA8" i="3"/>
  <c r="BA7" i="3" s="1"/>
  <c r="AZ8" i="3"/>
  <c r="AY8" i="3"/>
  <c r="AX8" i="3"/>
  <c r="AW8" i="3"/>
  <c r="AV8" i="3"/>
  <c r="AU8" i="3"/>
  <c r="AT8" i="3"/>
  <c r="AT7" i="3" s="1"/>
  <c r="AS8" i="3"/>
  <c r="AS7" i="3" s="1"/>
  <c r="AR8" i="3"/>
  <c r="AQ8" i="3"/>
  <c r="AP8" i="3"/>
  <c r="AP7" i="3" s="1"/>
  <c r="AO8" i="3"/>
  <c r="AO7" i="3" s="1"/>
  <c r="AN8" i="3"/>
  <c r="AM8" i="3"/>
  <c r="AL8" i="3"/>
  <c r="AL7" i="3" s="1"/>
  <c r="AK8" i="3"/>
  <c r="AK7" i="3" s="1"/>
  <c r="AJ8" i="3"/>
  <c r="AI8" i="3"/>
  <c r="AH8" i="3"/>
  <c r="AG8" i="3"/>
  <c r="AG7" i="3" s="1"/>
  <c r="AF8" i="3"/>
  <c r="AE8" i="3"/>
  <c r="AD8" i="3"/>
  <c r="AD7" i="3" s="1"/>
  <c r="AC8" i="3"/>
  <c r="AB8" i="3"/>
  <c r="AA8" i="3"/>
  <c r="Z8" i="3"/>
  <c r="Z7" i="3" s="1"/>
  <c r="Y8" i="3"/>
  <c r="X8" i="3"/>
  <c r="W8" i="3"/>
  <c r="V8" i="3"/>
  <c r="V7" i="3" s="1"/>
  <c r="U8" i="3"/>
  <c r="T8" i="3"/>
  <c r="S8" i="3"/>
  <c r="R8" i="3"/>
  <c r="R7" i="3" s="1"/>
  <c r="Q8" i="3"/>
  <c r="Q7" i="3" s="1"/>
  <c r="P8" i="3"/>
  <c r="O8" i="3"/>
  <c r="N8" i="3"/>
  <c r="M8" i="3"/>
  <c r="M7" i="3" s="1"/>
  <c r="L8" i="3"/>
  <c r="K8" i="3"/>
  <c r="J8" i="3"/>
  <c r="J7" i="3" s="1"/>
  <c r="I8" i="3"/>
  <c r="I7" i="3" s="1"/>
  <c r="H8" i="3"/>
  <c r="G8" i="3"/>
  <c r="OD7" i="3"/>
  <c r="NI7" i="3"/>
  <c r="OH102" i="3"/>
  <c r="OG102" i="3"/>
  <c r="OF102" i="3"/>
  <c r="OE102" i="3"/>
  <c r="OD102" i="3"/>
  <c r="OC102" i="3"/>
  <c r="OB102" i="3"/>
  <c r="OA102" i="3"/>
  <c r="NZ102" i="3"/>
  <c r="NY102" i="3"/>
  <c r="NX102" i="3"/>
  <c r="NW102" i="3"/>
  <c r="NV102" i="3"/>
  <c r="NU102" i="3"/>
  <c r="NT102" i="3"/>
  <c r="NS102" i="3"/>
  <c r="NR102" i="3"/>
  <c r="NQ102" i="3"/>
  <c r="NP102" i="3"/>
  <c r="NO102" i="3"/>
  <c r="NN102" i="3"/>
  <c r="NM102" i="3"/>
  <c r="NL102" i="3"/>
  <c r="NK102" i="3"/>
  <c r="NJ102" i="3"/>
  <c r="NI102" i="3"/>
  <c r="NH102" i="3"/>
  <c r="NG102" i="3"/>
  <c r="NF102" i="3"/>
  <c r="NE102" i="3"/>
  <c r="ND102" i="3"/>
  <c r="NC102" i="3"/>
  <c r="NB102" i="3"/>
  <c r="NA102" i="3"/>
  <c r="MZ102" i="3"/>
  <c r="MY102" i="3"/>
  <c r="MX102" i="3"/>
  <c r="MW102" i="3"/>
  <c r="MV102" i="3"/>
  <c r="MU102" i="3"/>
  <c r="MT102" i="3"/>
  <c r="MS102" i="3"/>
  <c r="MR102" i="3"/>
  <c r="MQ102" i="3"/>
  <c r="MP102" i="3"/>
  <c r="MO102" i="3"/>
  <c r="MN102" i="3"/>
  <c r="MM102" i="3"/>
  <c r="ML102" i="3"/>
  <c r="MK102" i="3"/>
  <c r="MJ102" i="3"/>
  <c r="MI102" i="3"/>
  <c r="MH102" i="3"/>
  <c r="MG102" i="3"/>
  <c r="MF102" i="3"/>
  <c r="ME102" i="3"/>
  <c r="MD102" i="3"/>
  <c r="MC102" i="3"/>
  <c r="MB102" i="3"/>
  <c r="MA102" i="3"/>
  <c r="LZ102" i="3"/>
  <c r="LY102" i="3"/>
  <c r="LX102" i="3"/>
  <c r="LW102" i="3"/>
  <c r="LV102" i="3"/>
  <c r="LU102" i="3"/>
  <c r="LT102" i="3"/>
  <c r="LS102" i="3"/>
  <c r="LR102" i="3"/>
  <c r="LQ102" i="3"/>
  <c r="LP102" i="3"/>
  <c r="LO102" i="3"/>
  <c r="LN102" i="3"/>
  <c r="LM102" i="3"/>
  <c r="LL102" i="3"/>
  <c r="LK102" i="3"/>
  <c r="LJ102" i="3"/>
  <c r="LI102" i="3"/>
  <c r="LH102" i="3"/>
  <c r="LG102" i="3"/>
  <c r="LF102" i="3"/>
  <c r="LE102" i="3"/>
  <c r="LD102" i="3"/>
  <c r="LC102" i="3"/>
  <c r="LB102" i="3"/>
  <c r="LA102" i="3"/>
  <c r="KZ102" i="3"/>
  <c r="KY102" i="3"/>
  <c r="KX102" i="3"/>
  <c r="KW102" i="3"/>
  <c r="KV102" i="3"/>
  <c r="KU102" i="3"/>
  <c r="KT102" i="3"/>
  <c r="KS102" i="3"/>
  <c r="KR102" i="3"/>
  <c r="KQ102" i="3"/>
  <c r="KP102" i="3"/>
  <c r="KO102" i="3"/>
  <c r="KN102" i="3"/>
  <c r="KM102" i="3"/>
  <c r="KL102" i="3"/>
  <c r="KK102" i="3"/>
  <c r="KJ102" i="3"/>
  <c r="KI102" i="3"/>
  <c r="KH102" i="3"/>
  <c r="KG102" i="3"/>
  <c r="KF102" i="3"/>
  <c r="KE102" i="3"/>
  <c r="KD102" i="3"/>
  <c r="KC102" i="3"/>
  <c r="KB102" i="3"/>
  <c r="KA102" i="3"/>
  <c r="JZ102" i="3"/>
  <c r="JY102" i="3"/>
  <c r="JX102" i="3"/>
  <c r="JW102" i="3"/>
  <c r="JV102" i="3"/>
  <c r="JU102" i="3"/>
  <c r="JT102" i="3"/>
  <c r="JS102" i="3"/>
  <c r="JR102" i="3"/>
  <c r="JQ102" i="3"/>
  <c r="JP102" i="3"/>
  <c r="JO102" i="3"/>
  <c r="JN102" i="3"/>
  <c r="JM102" i="3"/>
  <c r="JL102" i="3"/>
  <c r="JK102" i="3"/>
  <c r="JJ102" i="3"/>
  <c r="JI102" i="3"/>
  <c r="JH102" i="3"/>
  <c r="JG102" i="3"/>
  <c r="JF102" i="3"/>
  <c r="JE102" i="3"/>
  <c r="JD102" i="3"/>
  <c r="JC102" i="3"/>
  <c r="JB102" i="3"/>
  <c r="JA102" i="3"/>
  <c r="IZ102" i="3"/>
  <c r="IY102" i="3"/>
  <c r="IX102" i="3"/>
  <c r="IW102" i="3"/>
  <c r="IV102" i="3"/>
  <c r="IU102" i="3"/>
  <c r="IT102" i="3"/>
  <c r="IS102" i="3"/>
  <c r="IR102" i="3"/>
  <c r="IQ102" i="3"/>
  <c r="IP102" i="3"/>
  <c r="IO102" i="3"/>
  <c r="IN102" i="3"/>
  <c r="IM102" i="3"/>
  <c r="IL102" i="3"/>
  <c r="IK102" i="3"/>
  <c r="IJ102" i="3"/>
  <c r="II102" i="3"/>
  <c r="IH102" i="3"/>
  <c r="IG102" i="3"/>
  <c r="IF102" i="3"/>
  <c r="IE102" i="3"/>
  <c r="ID102" i="3"/>
  <c r="IC102" i="3"/>
  <c r="IB102" i="3"/>
  <c r="IA102" i="3"/>
  <c r="HZ102" i="3"/>
  <c r="HY102" i="3"/>
  <c r="HX102" i="3"/>
  <c r="HW102" i="3"/>
  <c r="HV102" i="3"/>
  <c r="HU102" i="3"/>
  <c r="HT102" i="3"/>
  <c r="HS102" i="3"/>
  <c r="HR102" i="3"/>
  <c r="HQ102" i="3"/>
  <c r="HP102" i="3"/>
  <c r="HO102" i="3"/>
  <c r="HN102" i="3"/>
  <c r="HM102" i="3"/>
  <c r="HL102" i="3"/>
  <c r="HK102" i="3"/>
  <c r="HJ102" i="3"/>
  <c r="HI102" i="3"/>
  <c r="HH102" i="3"/>
  <c r="HG102" i="3"/>
  <c r="HF102" i="3"/>
  <c r="HE102" i="3"/>
  <c r="HD102" i="3"/>
  <c r="HC102" i="3"/>
  <c r="HB102" i="3"/>
  <c r="HA102" i="3"/>
  <c r="GZ102" i="3"/>
  <c r="GY102" i="3"/>
  <c r="GX102" i="3"/>
  <c r="GW102" i="3"/>
  <c r="GV102" i="3"/>
  <c r="GU102" i="3"/>
  <c r="GT102" i="3"/>
  <c r="GS102" i="3"/>
  <c r="GR102" i="3"/>
  <c r="GQ102" i="3"/>
  <c r="GP102" i="3"/>
  <c r="GO102" i="3"/>
  <c r="GN102" i="3"/>
  <c r="GM102" i="3"/>
  <c r="GL102" i="3"/>
  <c r="GK102" i="3"/>
  <c r="GJ102" i="3"/>
  <c r="GI102" i="3"/>
  <c r="GH102" i="3"/>
  <c r="GG102" i="3"/>
  <c r="GF102" i="3"/>
  <c r="GE102" i="3"/>
  <c r="GD102" i="3"/>
  <c r="GC102" i="3"/>
  <c r="GB102" i="3"/>
  <c r="GA102" i="3"/>
  <c r="FZ102" i="3"/>
  <c r="FY102" i="3"/>
  <c r="FX102" i="3"/>
  <c r="FW102" i="3"/>
  <c r="FV102" i="3"/>
  <c r="FU102" i="3"/>
  <c r="FT102" i="3"/>
  <c r="FS102" i="3"/>
  <c r="FR102" i="3"/>
  <c r="FQ102" i="3"/>
  <c r="FP102" i="3"/>
  <c r="FO102" i="3"/>
  <c r="FN102" i="3"/>
  <c r="FM102" i="3"/>
  <c r="FL102" i="3"/>
  <c r="FK102" i="3"/>
  <c r="FJ102" i="3"/>
  <c r="FI102" i="3"/>
  <c r="FH102" i="3"/>
  <c r="FG102" i="3"/>
  <c r="FF102" i="3"/>
  <c r="FE102" i="3"/>
  <c r="FD102" i="3"/>
  <c r="FC102" i="3"/>
  <c r="FB102" i="3"/>
  <c r="FA102" i="3"/>
  <c r="EZ102" i="3"/>
  <c r="EY102" i="3"/>
  <c r="EX102" i="3"/>
  <c r="EW102" i="3"/>
  <c r="EV102" i="3"/>
  <c r="EU102" i="3"/>
  <c r="ET102" i="3"/>
  <c r="ES102" i="3"/>
  <c r="ER102" i="3"/>
  <c r="EQ102" i="3"/>
  <c r="EP102" i="3"/>
  <c r="EO102" i="3"/>
  <c r="EN102" i="3"/>
  <c r="EM102" i="3"/>
  <c r="EL102" i="3"/>
  <c r="EK102" i="3"/>
  <c r="EJ102" i="3"/>
  <c r="EI102" i="3"/>
  <c r="EH102" i="3"/>
  <c r="EG102" i="3"/>
  <c r="EF102" i="3"/>
  <c r="EE102" i="3"/>
  <c r="ED102" i="3"/>
  <c r="EC102" i="3"/>
  <c r="EB102" i="3"/>
  <c r="EA102" i="3"/>
  <c r="DZ102" i="3"/>
  <c r="DY102" i="3"/>
  <c r="DX102" i="3"/>
  <c r="DW102" i="3"/>
  <c r="DV102" i="3"/>
  <c r="DU102" i="3"/>
  <c r="DT102" i="3"/>
  <c r="DS102" i="3"/>
  <c r="DR102" i="3"/>
  <c r="DQ102" i="3"/>
  <c r="DP102" i="3"/>
  <c r="DO102" i="3"/>
  <c r="DN102" i="3"/>
  <c r="DM102" i="3"/>
  <c r="DL102" i="3"/>
  <c r="DK102" i="3"/>
  <c r="DJ102" i="3"/>
  <c r="DI102" i="3"/>
  <c r="DH102" i="3"/>
  <c r="DG102" i="3"/>
  <c r="DF102" i="3"/>
  <c r="DE102" i="3"/>
  <c r="DD102" i="3"/>
  <c r="DC102" i="3"/>
  <c r="DB102" i="3"/>
  <c r="DA102" i="3"/>
  <c r="CZ102"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V102" i="3"/>
  <c r="U102" i="3"/>
  <c r="T102" i="3"/>
  <c r="S102" i="3"/>
  <c r="R102" i="3"/>
  <c r="Q102" i="3"/>
  <c r="P102" i="3"/>
  <c r="O102" i="3"/>
  <c r="N102" i="3"/>
  <c r="M102" i="3"/>
  <c r="L102" i="3"/>
  <c r="K102" i="3"/>
  <c r="J102" i="3"/>
  <c r="I102" i="3"/>
  <c r="H102" i="3"/>
  <c r="G102" i="3"/>
  <c r="OH83" i="3"/>
  <c r="OG83" i="3"/>
  <c r="OF83" i="3"/>
  <c r="OE83" i="3"/>
  <c r="OD83" i="3"/>
  <c r="OC83" i="3"/>
  <c r="OB83" i="3"/>
  <c r="OA83" i="3"/>
  <c r="NZ83" i="3"/>
  <c r="NY83" i="3"/>
  <c r="NX83" i="3"/>
  <c r="NW83" i="3"/>
  <c r="NV83" i="3"/>
  <c r="NU83" i="3"/>
  <c r="NT83" i="3"/>
  <c r="NS83" i="3"/>
  <c r="NR83" i="3"/>
  <c r="NQ83" i="3"/>
  <c r="NP83" i="3"/>
  <c r="NO83" i="3"/>
  <c r="NN83" i="3"/>
  <c r="NM83" i="3"/>
  <c r="NL83" i="3"/>
  <c r="NK83" i="3"/>
  <c r="NJ83" i="3"/>
  <c r="NI83" i="3"/>
  <c r="NH83" i="3"/>
  <c r="NG83" i="3"/>
  <c r="NF83" i="3"/>
  <c r="NE83" i="3"/>
  <c r="ND83" i="3"/>
  <c r="NC83" i="3"/>
  <c r="NB83" i="3"/>
  <c r="NA83" i="3"/>
  <c r="MZ83" i="3"/>
  <c r="MY83" i="3"/>
  <c r="MX83" i="3"/>
  <c r="MW83" i="3"/>
  <c r="MV83" i="3"/>
  <c r="MU83" i="3"/>
  <c r="MT83" i="3"/>
  <c r="MS83" i="3"/>
  <c r="MR83" i="3"/>
  <c r="MQ83" i="3"/>
  <c r="MP83" i="3"/>
  <c r="MO83" i="3"/>
  <c r="MN83" i="3"/>
  <c r="MM83" i="3"/>
  <c r="ML83" i="3"/>
  <c r="MK83" i="3"/>
  <c r="MJ83" i="3"/>
  <c r="MI83" i="3"/>
  <c r="MH83" i="3"/>
  <c r="MG83" i="3"/>
  <c r="MF83" i="3"/>
  <c r="ME83" i="3"/>
  <c r="MD83" i="3"/>
  <c r="MC83" i="3"/>
  <c r="MB83" i="3"/>
  <c r="MA83" i="3"/>
  <c r="LZ83" i="3"/>
  <c r="LY83" i="3"/>
  <c r="LX83" i="3"/>
  <c r="LW83" i="3"/>
  <c r="LV83" i="3"/>
  <c r="LU83" i="3"/>
  <c r="LT83" i="3"/>
  <c r="LS83" i="3"/>
  <c r="LR83" i="3"/>
  <c r="LQ83" i="3"/>
  <c r="LP83" i="3"/>
  <c r="LO83" i="3"/>
  <c r="LN83" i="3"/>
  <c r="LM83" i="3"/>
  <c r="LL83" i="3"/>
  <c r="LK83" i="3"/>
  <c r="LJ83" i="3"/>
  <c r="LI83" i="3"/>
  <c r="LH83" i="3"/>
  <c r="LG83" i="3"/>
  <c r="LF83" i="3"/>
  <c r="LE83" i="3"/>
  <c r="LD83" i="3"/>
  <c r="LC83" i="3"/>
  <c r="LB83" i="3"/>
  <c r="LA83" i="3"/>
  <c r="KZ83" i="3"/>
  <c r="KY83" i="3"/>
  <c r="KX83" i="3"/>
  <c r="KW83" i="3"/>
  <c r="KV83" i="3"/>
  <c r="KU83" i="3"/>
  <c r="KT83" i="3"/>
  <c r="KS83" i="3"/>
  <c r="KR83" i="3"/>
  <c r="KQ83" i="3"/>
  <c r="KP83" i="3"/>
  <c r="KO83" i="3"/>
  <c r="KN83" i="3"/>
  <c r="KM83" i="3"/>
  <c r="KL83" i="3"/>
  <c r="KK83" i="3"/>
  <c r="KJ83" i="3"/>
  <c r="KI83" i="3"/>
  <c r="KH83" i="3"/>
  <c r="KG83" i="3"/>
  <c r="KF83" i="3"/>
  <c r="KE83" i="3"/>
  <c r="KD83" i="3"/>
  <c r="KC83" i="3"/>
  <c r="KB83" i="3"/>
  <c r="KA83" i="3"/>
  <c r="JZ83" i="3"/>
  <c r="JY83" i="3"/>
  <c r="JX83" i="3"/>
  <c r="JW83" i="3"/>
  <c r="JV83" i="3"/>
  <c r="JU83" i="3"/>
  <c r="JT83" i="3"/>
  <c r="JS83" i="3"/>
  <c r="JR83" i="3"/>
  <c r="JQ83" i="3"/>
  <c r="JP83" i="3"/>
  <c r="JO83" i="3"/>
  <c r="JN83" i="3"/>
  <c r="JM83" i="3"/>
  <c r="JL83" i="3"/>
  <c r="JK83" i="3"/>
  <c r="JJ83" i="3"/>
  <c r="JI83" i="3"/>
  <c r="JH83" i="3"/>
  <c r="JG83" i="3"/>
  <c r="JF83" i="3"/>
  <c r="JE83" i="3"/>
  <c r="JD83" i="3"/>
  <c r="JC83" i="3"/>
  <c r="JB83" i="3"/>
  <c r="JA83" i="3"/>
  <c r="IZ83" i="3"/>
  <c r="IY83" i="3"/>
  <c r="IX83" i="3"/>
  <c r="IW83" i="3"/>
  <c r="IV83" i="3"/>
  <c r="IU83" i="3"/>
  <c r="IT83" i="3"/>
  <c r="IS83" i="3"/>
  <c r="IR83" i="3"/>
  <c r="IQ83" i="3"/>
  <c r="IP83" i="3"/>
  <c r="IO83" i="3"/>
  <c r="IN83" i="3"/>
  <c r="IM83" i="3"/>
  <c r="IL83" i="3"/>
  <c r="IK83" i="3"/>
  <c r="IJ83" i="3"/>
  <c r="II83" i="3"/>
  <c r="IH83" i="3"/>
  <c r="IG83" i="3"/>
  <c r="IF83" i="3"/>
  <c r="IE83" i="3"/>
  <c r="ID83" i="3"/>
  <c r="IC83" i="3"/>
  <c r="IB83" i="3"/>
  <c r="IA83" i="3"/>
  <c r="HZ83" i="3"/>
  <c r="HY83" i="3"/>
  <c r="HX83" i="3"/>
  <c r="HW83" i="3"/>
  <c r="HV83" i="3"/>
  <c r="HU83" i="3"/>
  <c r="HT83" i="3"/>
  <c r="HS83" i="3"/>
  <c r="HR83" i="3"/>
  <c r="HQ83" i="3"/>
  <c r="HP83" i="3"/>
  <c r="HO83" i="3"/>
  <c r="HN83" i="3"/>
  <c r="HM83" i="3"/>
  <c r="HL83" i="3"/>
  <c r="HK83" i="3"/>
  <c r="HJ83" i="3"/>
  <c r="HI83" i="3"/>
  <c r="HH83" i="3"/>
  <c r="HG83" i="3"/>
  <c r="HF83" i="3"/>
  <c r="HE83" i="3"/>
  <c r="HD83" i="3"/>
  <c r="HC83" i="3"/>
  <c r="HB83" i="3"/>
  <c r="HA83" i="3"/>
  <c r="GZ83" i="3"/>
  <c r="GY83" i="3"/>
  <c r="GX83" i="3"/>
  <c r="GW83" i="3"/>
  <c r="GV83" i="3"/>
  <c r="GU83" i="3"/>
  <c r="GT83" i="3"/>
  <c r="GS83" i="3"/>
  <c r="GR83" i="3"/>
  <c r="GQ83" i="3"/>
  <c r="GP83" i="3"/>
  <c r="GO83" i="3"/>
  <c r="GN83" i="3"/>
  <c r="GM83" i="3"/>
  <c r="GL83" i="3"/>
  <c r="GK83" i="3"/>
  <c r="GJ83" i="3"/>
  <c r="GI83" i="3"/>
  <c r="GH83" i="3"/>
  <c r="GG83" i="3"/>
  <c r="GF83" i="3"/>
  <c r="GE83" i="3"/>
  <c r="GD83" i="3"/>
  <c r="GC83" i="3"/>
  <c r="GB83" i="3"/>
  <c r="GA83" i="3"/>
  <c r="FZ83" i="3"/>
  <c r="FY83" i="3"/>
  <c r="FX83" i="3"/>
  <c r="FW83" i="3"/>
  <c r="FV83"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I83" i="3"/>
  <c r="H83" i="3"/>
  <c r="G83" i="3"/>
  <c r="OH57" i="3"/>
  <c r="OG57" i="3"/>
  <c r="OF57" i="3"/>
  <c r="OE57" i="3"/>
  <c r="OD57" i="3"/>
  <c r="OC57" i="3"/>
  <c r="OB57" i="3"/>
  <c r="OA57" i="3"/>
  <c r="NZ57" i="3"/>
  <c r="NY57" i="3"/>
  <c r="NX57" i="3"/>
  <c r="NW57" i="3"/>
  <c r="NV57" i="3"/>
  <c r="NU57" i="3"/>
  <c r="NT57" i="3"/>
  <c r="NS57" i="3"/>
  <c r="NR57" i="3"/>
  <c r="NQ57" i="3"/>
  <c r="NP57" i="3"/>
  <c r="NO57" i="3"/>
  <c r="NN57" i="3"/>
  <c r="NM57" i="3"/>
  <c r="NL57" i="3"/>
  <c r="NK57" i="3"/>
  <c r="NJ57" i="3"/>
  <c r="NI57" i="3"/>
  <c r="NH57" i="3"/>
  <c r="NG57" i="3"/>
  <c r="NF57" i="3"/>
  <c r="NE57" i="3"/>
  <c r="ND57" i="3"/>
  <c r="NC57" i="3"/>
  <c r="NB57" i="3"/>
  <c r="NA57" i="3"/>
  <c r="MZ57" i="3"/>
  <c r="MY57" i="3"/>
  <c r="MX57" i="3"/>
  <c r="MW57" i="3"/>
  <c r="MV57" i="3"/>
  <c r="MU57" i="3"/>
  <c r="MT57" i="3"/>
  <c r="MS57" i="3"/>
  <c r="MR57" i="3"/>
  <c r="MQ57" i="3"/>
  <c r="MP57" i="3"/>
  <c r="MO57" i="3"/>
  <c r="MN57" i="3"/>
  <c r="MM57" i="3"/>
  <c r="ML57" i="3"/>
  <c r="MK57" i="3"/>
  <c r="MJ57" i="3"/>
  <c r="MI57" i="3"/>
  <c r="MH57" i="3"/>
  <c r="MG57" i="3"/>
  <c r="MF57" i="3"/>
  <c r="ME57" i="3"/>
  <c r="MD57" i="3"/>
  <c r="MC57" i="3"/>
  <c r="MB57" i="3"/>
  <c r="MA57" i="3"/>
  <c r="LZ57" i="3"/>
  <c r="LY57" i="3"/>
  <c r="LX57" i="3"/>
  <c r="LW57" i="3"/>
  <c r="LV57" i="3"/>
  <c r="LU57" i="3"/>
  <c r="LT57" i="3"/>
  <c r="LS57" i="3"/>
  <c r="LR57" i="3"/>
  <c r="LQ57" i="3"/>
  <c r="LP57" i="3"/>
  <c r="LO57" i="3"/>
  <c r="LN57" i="3"/>
  <c r="LM57" i="3"/>
  <c r="LL57" i="3"/>
  <c r="LK57" i="3"/>
  <c r="LJ57" i="3"/>
  <c r="LI57" i="3"/>
  <c r="LH57" i="3"/>
  <c r="LG57" i="3"/>
  <c r="LF57" i="3"/>
  <c r="LE57" i="3"/>
  <c r="LD57" i="3"/>
  <c r="LC57" i="3"/>
  <c r="LB57" i="3"/>
  <c r="LA57" i="3"/>
  <c r="KZ57" i="3"/>
  <c r="KY57" i="3"/>
  <c r="KX57" i="3"/>
  <c r="KW57" i="3"/>
  <c r="KV57" i="3"/>
  <c r="KU57" i="3"/>
  <c r="KT57" i="3"/>
  <c r="KS57" i="3"/>
  <c r="KR57" i="3"/>
  <c r="KQ57" i="3"/>
  <c r="KP57" i="3"/>
  <c r="KO57" i="3"/>
  <c r="KN57" i="3"/>
  <c r="KM57" i="3"/>
  <c r="KL57" i="3"/>
  <c r="KK57" i="3"/>
  <c r="KJ57" i="3"/>
  <c r="KI57" i="3"/>
  <c r="KH57" i="3"/>
  <c r="KG57" i="3"/>
  <c r="KF57" i="3"/>
  <c r="KE57" i="3"/>
  <c r="KD57" i="3"/>
  <c r="KC57" i="3"/>
  <c r="KB57" i="3"/>
  <c r="KA57" i="3"/>
  <c r="JZ57" i="3"/>
  <c r="JY57" i="3"/>
  <c r="JX57" i="3"/>
  <c r="JW57" i="3"/>
  <c r="JV57" i="3"/>
  <c r="JU57" i="3"/>
  <c r="JT57" i="3"/>
  <c r="JS57" i="3"/>
  <c r="JR57" i="3"/>
  <c r="JQ57" i="3"/>
  <c r="JP57" i="3"/>
  <c r="JO57" i="3"/>
  <c r="JN57" i="3"/>
  <c r="JM57" i="3"/>
  <c r="JL57" i="3"/>
  <c r="JK57" i="3"/>
  <c r="JJ57" i="3"/>
  <c r="JI57" i="3"/>
  <c r="JH57" i="3"/>
  <c r="JG57" i="3"/>
  <c r="JF57" i="3"/>
  <c r="JE57" i="3"/>
  <c r="JD57" i="3"/>
  <c r="JC57" i="3"/>
  <c r="JB57" i="3"/>
  <c r="JA57" i="3"/>
  <c r="IZ57" i="3"/>
  <c r="IY57" i="3"/>
  <c r="IX57" i="3"/>
  <c r="IW57" i="3"/>
  <c r="IV57" i="3"/>
  <c r="IU57" i="3"/>
  <c r="IT57" i="3"/>
  <c r="IS57" i="3"/>
  <c r="IR57" i="3"/>
  <c r="IQ57" i="3"/>
  <c r="IP57" i="3"/>
  <c r="IO57" i="3"/>
  <c r="IN57" i="3"/>
  <c r="IM57" i="3"/>
  <c r="IL57" i="3"/>
  <c r="IK57" i="3"/>
  <c r="IJ57" i="3"/>
  <c r="II57" i="3"/>
  <c r="IH57" i="3"/>
  <c r="IG57" i="3"/>
  <c r="IF57" i="3"/>
  <c r="IE57" i="3"/>
  <c r="ID57" i="3"/>
  <c r="IC57" i="3"/>
  <c r="IB57" i="3"/>
  <c r="IA57" i="3"/>
  <c r="HZ57" i="3"/>
  <c r="HY57" i="3"/>
  <c r="HX57" i="3"/>
  <c r="HW57" i="3"/>
  <c r="HV57" i="3"/>
  <c r="HU57" i="3"/>
  <c r="HT57" i="3"/>
  <c r="HS57" i="3"/>
  <c r="HR57" i="3"/>
  <c r="HQ57" i="3"/>
  <c r="HP57" i="3"/>
  <c r="HO57" i="3"/>
  <c r="HN57" i="3"/>
  <c r="HM57" i="3"/>
  <c r="HL57" i="3"/>
  <c r="HK57" i="3"/>
  <c r="HJ57" i="3"/>
  <c r="HI57" i="3"/>
  <c r="HH57" i="3"/>
  <c r="HG57" i="3"/>
  <c r="HF57" i="3"/>
  <c r="HE57" i="3"/>
  <c r="HD57" i="3"/>
  <c r="HC57" i="3"/>
  <c r="HB57" i="3"/>
  <c r="HA57" i="3"/>
  <c r="GZ57" i="3"/>
  <c r="GY57" i="3"/>
  <c r="GX57" i="3"/>
  <c r="GW57" i="3"/>
  <c r="GV57" i="3"/>
  <c r="GU57" i="3"/>
  <c r="GT57" i="3"/>
  <c r="GS57" i="3"/>
  <c r="GR57" i="3"/>
  <c r="GQ57" i="3"/>
  <c r="GP57" i="3"/>
  <c r="GO57" i="3"/>
  <c r="GN57" i="3"/>
  <c r="GM57" i="3"/>
  <c r="GL57" i="3"/>
  <c r="GK57" i="3"/>
  <c r="GJ57" i="3"/>
  <c r="GI57" i="3"/>
  <c r="GH57" i="3"/>
  <c r="GG57" i="3"/>
  <c r="GF57" i="3"/>
  <c r="GE57" i="3"/>
  <c r="GD57" i="3"/>
  <c r="GC57" i="3"/>
  <c r="GB57" i="3"/>
  <c r="GA57" i="3"/>
  <c r="FZ57" i="3"/>
  <c r="FY57" i="3"/>
  <c r="FX57" i="3"/>
  <c r="FW57" i="3"/>
  <c r="FV57" i="3"/>
  <c r="FU57" i="3"/>
  <c r="FT57" i="3"/>
  <c r="FS57" i="3"/>
  <c r="FR57" i="3"/>
  <c r="FQ57" i="3"/>
  <c r="FP57" i="3"/>
  <c r="FO57" i="3"/>
  <c r="FN57" i="3"/>
  <c r="FM57" i="3"/>
  <c r="FL57" i="3"/>
  <c r="FK57" i="3"/>
  <c r="FJ57" i="3"/>
  <c r="FI57" i="3"/>
  <c r="FH57" i="3"/>
  <c r="FG57" i="3"/>
  <c r="FF57" i="3"/>
  <c r="FE57" i="3"/>
  <c r="FD57" i="3"/>
  <c r="FC57" i="3"/>
  <c r="FB57" i="3"/>
  <c r="FA57" i="3"/>
  <c r="EZ57" i="3"/>
  <c r="EY57" i="3"/>
  <c r="EX57" i="3"/>
  <c r="EW57" i="3"/>
  <c r="EV57" i="3"/>
  <c r="EU57" i="3"/>
  <c r="ET57" i="3"/>
  <c r="ES57" i="3"/>
  <c r="ER57" i="3"/>
  <c r="EQ57" i="3"/>
  <c r="EP57" i="3"/>
  <c r="EO57" i="3"/>
  <c r="EN57" i="3"/>
  <c r="EM57" i="3"/>
  <c r="EL57" i="3"/>
  <c r="EK57" i="3"/>
  <c r="EJ57" i="3"/>
  <c r="EI57" i="3"/>
  <c r="EH57" i="3"/>
  <c r="EG57" i="3"/>
  <c r="EF57" i="3"/>
  <c r="EE57" i="3"/>
  <c r="ED57" i="3"/>
  <c r="EC57" i="3"/>
  <c r="EB57" i="3"/>
  <c r="EA57" i="3"/>
  <c r="DZ57" i="3"/>
  <c r="DY57" i="3"/>
  <c r="DX57" i="3"/>
  <c r="DW57" i="3"/>
  <c r="DV57" i="3"/>
  <c r="DU57" i="3"/>
  <c r="DT57" i="3"/>
  <c r="DS57" i="3"/>
  <c r="DR57"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W57" i="3"/>
  <c r="V57" i="3"/>
  <c r="U57" i="3"/>
  <c r="T57" i="3"/>
  <c r="S57" i="3"/>
  <c r="R57" i="3"/>
  <c r="Q57" i="3"/>
  <c r="P57" i="3"/>
  <c r="O57" i="3"/>
  <c r="N57" i="3"/>
  <c r="M57" i="3"/>
  <c r="L57" i="3"/>
  <c r="K57" i="3"/>
  <c r="J57" i="3"/>
  <c r="I57" i="3"/>
  <c r="H57" i="3"/>
  <c r="G57" i="3"/>
  <c r="F57" i="3"/>
  <c r="OH47" i="3"/>
  <c r="OG47" i="3"/>
  <c r="OF47" i="3"/>
  <c r="OE47" i="3"/>
  <c r="OD47" i="3"/>
  <c r="OC47" i="3"/>
  <c r="OB47" i="3"/>
  <c r="OA47" i="3"/>
  <c r="NZ47" i="3"/>
  <c r="NY47" i="3"/>
  <c r="NX47" i="3"/>
  <c r="NW47" i="3"/>
  <c r="NV47" i="3"/>
  <c r="NU47" i="3"/>
  <c r="NT47" i="3"/>
  <c r="NS47" i="3"/>
  <c r="NR47" i="3"/>
  <c r="NQ47" i="3"/>
  <c r="NP47" i="3"/>
  <c r="NO47" i="3"/>
  <c r="NN47" i="3"/>
  <c r="NM47" i="3"/>
  <c r="NL47" i="3"/>
  <c r="NK47" i="3"/>
  <c r="NJ47" i="3"/>
  <c r="NI47" i="3"/>
  <c r="NH47" i="3"/>
  <c r="NG47" i="3"/>
  <c r="NF47" i="3"/>
  <c r="NE47" i="3"/>
  <c r="ND47" i="3"/>
  <c r="NC47" i="3"/>
  <c r="NB47" i="3"/>
  <c r="NA47" i="3"/>
  <c r="MZ47" i="3"/>
  <c r="MY47" i="3"/>
  <c r="MX47" i="3"/>
  <c r="MW47" i="3"/>
  <c r="MV47" i="3"/>
  <c r="MU47" i="3"/>
  <c r="MT47" i="3"/>
  <c r="MS47" i="3"/>
  <c r="MR47" i="3"/>
  <c r="MQ47" i="3"/>
  <c r="MP47" i="3"/>
  <c r="MO47" i="3"/>
  <c r="MN47" i="3"/>
  <c r="MM47" i="3"/>
  <c r="ML47" i="3"/>
  <c r="MK47" i="3"/>
  <c r="MJ47" i="3"/>
  <c r="MI47" i="3"/>
  <c r="MH47" i="3"/>
  <c r="MG47" i="3"/>
  <c r="MF47" i="3"/>
  <c r="ME47" i="3"/>
  <c r="MD47" i="3"/>
  <c r="MC47" i="3"/>
  <c r="MB47" i="3"/>
  <c r="MA47" i="3"/>
  <c r="LZ47" i="3"/>
  <c r="LY47" i="3"/>
  <c r="LX47" i="3"/>
  <c r="LW47" i="3"/>
  <c r="LV47" i="3"/>
  <c r="LU47" i="3"/>
  <c r="LT47" i="3"/>
  <c r="LS47" i="3"/>
  <c r="LR47" i="3"/>
  <c r="LQ47" i="3"/>
  <c r="LP47" i="3"/>
  <c r="LO47" i="3"/>
  <c r="LN47" i="3"/>
  <c r="LM47" i="3"/>
  <c r="LL47" i="3"/>
  <c r="LK47" i="3"/>
  <c r="LJ47" i="3"/>
  <c r="LI47" i="3"/>
  <c r="LH47" i="3"/>
  <c r="LG47" i="3"/>
  <c r="LF47" i="3"/>
  <c r="LE47" i="3"/>
  <c r="LD47" i="3"/>
  <c r="LC47" i="3"/>
  <c r="LB47" i="3"/>
  <c r="LA47" i="3"/>
  <c r="KZ47" i="3"/>
  <c r="KY47" i="3"/>
  <c r="KX47" i="3"/>
  <c r="KW47" i="3"/>
  <c r="KV47" i="3"/>
  <c r="KU47" i="3"/>
  <c r="KT47" i="3"/>
  <c r="KS47" i="3"/>
  <c r="KR47" i="3"/>
  <c r="KQ47" i="3"/>
  <c r="KP47" i="3"/>
  <c r="KO47" i="3"/>
  <c r="KN47" i="3"/>
  <c r="KM47" i="3"/>
  <c r="KL47" i="3"/>
  <c r="KK47" i="3"/>
  <c r="KJ47" i="3"/>
  <c r="KI47" i="3"/>
  <c r="KH47" i="3"/>
  <c r="KG47" i="3"/>
  <c r="KF47" i="3"/>
  <c r="KE47" i="3"/>
  <c r="KD47" i="3"/>
  <c r="KC47" i="3"/>
  <c r="KB47" i="3"/>
  <c r="KA47" i="3"/>
  <c r="JZ47" i="3"/>
  <c r="JY47" i="3"/>
  <c r="JX47" i="3"/>
  <c r="JW47" i="3"/>
  <c r="JV47" i="3"/>
  <c r="JU47" i="3"/>
  <c r="JT47" i="3"/>
  <c r="JR47" i="3"/>
  <c r="JQ47" i="3"/>
  <c r="JP47" i="3"/>
  <c r="JO47" i="3"/>
  <c r="JN47" i="3"/>
  <c r="JM47" i="3"/>
  <c r="JL47" i="3"/>
  <c r="JK47" i="3"/>
  <c r="JJ47" i="3"/>
  <c r="JI47" i="3"/>
  <c r="JH47" i="3"/>
  <c r="JG47" i="3"/>
  <c r="JF47" i="3"/>
  <c r="JE47" i="3"/>
  <c r="JD47" i="3"/>
  <c r="JC47" i="3"/>
  <c r="JB47" i="3"/>
  <c r="JA47" i="3"/>
  <c r="IZ47" i="3"/>
  <c r="IY47" i="3"/>
  <c r="IX47" i="3"/>
  <c r="IW47" i="3"/>
  <c r="IV47" i="3"/>
  <c r="IU47" i="3"/>
  <c r="IT47" i="3"/>
  <c r="IS47" i="3"/>
  <c r="IQ47" i="3"/>
  <c r="IP47" i="3"/>
  <c r="IO47" i="3"/>
  <c r="IN47" i="3"/>
  <c r="IM47" i="3"/>
  <c r="IL47" i="3"/>
  <c r="IK47" i="3"/>
  <c r="IJ47" i="3"/>
  <c r="II47" i="3"/>
  <c r="IH47" i="3"/>
  <c r="IG47" i="3"/>
  <c r="IE47" i="3"/>
  <c r="ID47" i="3"/>
  <c r="IC47" i="3"/>
  <c r="IB47" i="3"/>
  <c r="IA47" i="3"/>
  <c r="HZ47" i="3"/>
  <c r="HY47" i="3"/>
  <c r="HX47" i="3"/>
  <c r="HW47" i="3"/>
  <c r="HV47" i="3"/>
  <c r="HU47" i="3"/>
  <c r="HT47" i="3"/>
  <c r="HS47" i="3"/>
  <c r="HR47" i="3"/>
  <c r="HQ47" i="3"/>
  <c r="HP47" i="3"/>
  <c r="HO47" i="3"/>
  <c r="HN47" i="3"/>
  <c r="HM47" i="3"/>
  <c r="HL47" i="3"/>
  <c r="HK47" i="3"/>
  <c r="HJ47" i="3"/>
  <c r="HI47" i="3"/>
  <c r="HH47" i="3"/>
  <c r="HG47" i="3"/>
  <c r="HF47" i="3"/>
  <c r="HE47" i="3"/>
  <c r="HD47" i="3"/>
  <c r="HC47" i="3"/>
  <c r="HB47" i="3"/>
  <c r="HA47" i="3"/>
  <c r="GZ47" i="3"/>
  <c r="GY47" i="3"/>
  <c r="GX47" i="3"/>
  <c r="GW47" i="3"/>
  <c r="GV47" i="3"/>
  <c r="GU47" i="3"/>
  <c r="GT47" i="3"/>
  <c r="GS47" i="3"/>
  <c r="GR47" i="3"/>
  <c r="GQ47" i="3"/>
  <c r="GP47" i="3"/>
  <c r="GO47" i="3"/>
  <c r="GN47" i="3"/>
  <c r="GM47" i="3"/>
  <c r="GL47" i="3"/>
  <c r="GK47" i="3"/>
  <c r="GJ47" i="3"/>
  <c r="GI47" i="3"/>
  <c r="GH47" i="3"/>
  <c r="GG47" i="3"/>
  <c r="GF47" i="3"/>
  <c r="GE47" i="3"/>
  <c r="GD47" i="3"/>
  <c r="GC47" i="3"/>
  <c r="GB47" i="3"/>
  <c r="GA47" i="3"/>
  <c r="FZ47" i="3"/>
  <c r="FY47" i="3"/>
  <c r="FX47" i="3"/>
  <c r="FW47" i="3"/>
  <c r="FV47" i="3"/>
  <c r="FU47" i="3"/>
  <c r="FT47" i="3"/>
  <c r="FS47" i="3"/>
  <c r="FR47" i="3"/>
  <c r="FQ47" i="3"/>
  <c r="FP47" i="3"/>
  <c r="FO47" i="3"/>
  <c r="FN47" i="3"/>
  <c r="FM47" i="3"/>
  <c r="FL47" i="3"/>
  <c r="FK47" i="3"/>
  <c r="FJ47" i="3"/>
  <c r="FI47" i="3"/>
  <c r="FH47" i="3"/>
  <c r="FG47" i="3"/>
  <c r="FF47" i="3"/>
  <c r="FE47" i="3"/>
  <c r="FD47" i="3"/>
  <c r="FC47" i="3"/>
  <c r="FB47" i="3"/>
  <c r="FA47" i="3"/>
  <c r="EZ47" i="3"/>
  <c r="EY47" i="3"/>
  <c r="EX47" i="3"/>
  <c r="EW47" i="3"/>
  <c r="EV47" i="3"/>
  <c r="EU47" i="3"/>
  <c r="ET47" i="3"/>
  <c r="ES47" i="3"/>
  <c r="ER47" i="3"/>
  <c r="EQ47" i="3"/>
  <c r="EP47" i="3"/>
  <c r="EO47" i="3"/>
  <c r="EN47" i="3"/>
  <c r="EM47" i="3"/>
  <c r="EL47" i="3"/>
  <c r="EK47" i="3"/>
  <c r="EJ47" i="3"/>
  <c r="EI47" i="3"/>
  <c r="EH47" i="3"/>
  <c r="EG47" i="3"/>
  <c r="EF47" i="3"/>
  <c r="EE47" i="3"/>
  <c r="ED47" i="3"/>
  <c r="EC47" i="3"/>
  <c r="EB47" i="3"/>
  <c r="EA47" i="3"/>
  <c r="DZ47" i="3"/>
  <c r="DY47" i="3"/>
  <c r="DX47" i="3"/>
  <c r="DW47" i="3"/>
  <c r="DV47"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I47" i="3"/>
  <c r="H47" i="3"/>
  <c r="G47" i="3"/>
  <c r="LY7" i="3" l="1"/>
  <c r="HJ7" i="3"/>
  <c r="AC7" i="3"/>
  <c r="KT7" i="3"/>
  <c r="LF7" i="3"/>
  <c r="KL7" i="3"/>
  <c r="U7" i="3"/>
  <c r="CK7" i="3"/>
  <c r="HI7" i="3"/>
  <c r="Y7" i="3"/>
  <c r="AW7" i="3"/>
  <c r="BE7" i="3"/>
  <c r="BU7" i="3"/>
  <c r="DE7" i="3"/>
  <c r="EG7" i="3"/>
  <c r="EW7" i="3"/>
  <c r="GK7" i="3"/>
  <c r="HU7" i="3"/>
  <c r="KG7" i="3"/>
  <c r="LE7" i="3"/>
  <c r="MG7" i="3"/>
  <c r="N7" i="3"/>
  <c r="AH7" i="3"/>
  <c r="AX7" i="3"/>
  <c r="BJ7" i="3"/>
  <c r="BN7" i="3"/>
  <c r="CD7" i="3"/>
  <c r="CH7" i="3"/>
  <c r="CX7" i="3"/>
  <c r="DB7" i="3"/>
  <c r="DN7" i="3"/>
  <c r="DR7" i="3"/>
  <c r="DZ7" i="3"/>
  <c r="EP7" i="3"/>
  <c r="FF7" i="3"/>
  <c r="FV7" i="3"/>
  <c r="GD7" i="3"/>
  <c r="GP7" i="3"/>
  <c r="GT7" i="3"/>
  <c r="HF7" i="3"/>
  <c r="HR7" i="3"/>
  <c r="HZ7" i="3"/>
  <c r="IP7" i="3"/>
  <c r="IT7" i="3"/>
  <c r="JF7" i="3"/>
  <c r="JJ7" i="3"/>
  <c r="JN7" i="3"/>
  <c r="JZ7" i="3"/>
  <c r="KX7" i="3"/>
  <c r="LB7" i="3"/>
  <c r="LJ7" i="3"/>
  <c r="LN7" i="3"/>
  <c r="LV7" i="3"/>
  <c r="MH7" i="3"/>
  <c r="ML7" i="3"/>
  <c r="NB7" i="3"/>
  <c r="NJ7" i="3"/>
  <c r="NR7" i="3"/>
  <c r="NV7" i="3"/>
  <c r="ID7" i="3"/>
  <c r="MX7" i="3"/>
  <c r="H7" i="3"/>
  <c r="L7" i="3"/>
  <c r="P7" i="3"/>
  <c r="T7" i="3"/>
  <c r="X7" i="3"/>
  <c r="AB7" i="3"/>
  <c r="AF7" i="3"/>
  <c r="AJ7" i="3"/>
  <c r="AN7" i="3"/>
  <c r="AR7" i="3"/>
  <c r="AV7" i="3"/>
  <c r="AZ7" i="3"/>
  <c r="BD7" i="3"/>
  <c r="BH7" i="3"/>
  <c r="BL7" i="3"/>
  <c r="BP7" i="3"/>
  <c r="BT7" i="3"/>
  <c r="BX7" i="3"/>
  <c r="CB7" i="3"/>
  <c r="CF7" i="3"/>
  <c r="CJ7" i="3"/>
  <c r="CN7" i="3"/>
  <c r="CR7" i="3"/>
  <c r="CV7" i="3"/>
  <c r="CZ7" i="3"/>
  <c r="DD7" i="3"/>
  <c r="DH7" i="3"/>
  <c r="DL7" i="3"/>
  <c r="DP7" i="3"/>
  <c r="DT7" i="3"/>
  <c r="DX7" i="3"/>
  <c r="EB7" i="3"/>
  <c r="EF7" i="3"/>
  <c r="EJ7" i="3"/>
  <c r="EN7" i="3"/>
  <c r="ER7" i="3"/>
  <c r="EV7" i="3"/>
  <c r="EZ7" i="3"/>
  <c r="FD7" i="3"/>
  <c r="FH7" i="3"/>
  <c r="FL7" i="3"/>
  <c r="FP7" i="3"/>
  <c r="FT7" i="3"/>
  <c r="FX7" i="3"/>
  <c r="GB7" i="3"/>
  <c r="GF7" i="3"/>
  <c r="GJ7" i="3"/>
  <c r="GN7" i="3"/>
  <c r="GR7" i="3"/>
  <c r="GV7" i="3"/>
  <c r="GZ7" i="3"/>
  <c r="HD7" i="3"/>
  <c r="HH7" i="3"/>
  <c r="HL7" i="3"/>
  <c r="HP7" i="3"/>
  <c r="HT7" i="3"/>
  <c r="HX7" i="3"/>
  <c r="IB7" i="3"/>
  <c r="IF7" i="3"/>
  <c r="IJ7" i="3"/>
  <c r="IN7" i="3"/>
  <c r="IR7" i="3"/>
  <c r="IV7" i="3"/>
  <c r="IZ7" i="3"/>
  <c r="JD7" i="3"/>
  <c r="JH7" i="3"/>
  <c r="JL7" i="3"/>
  <c r="JP7" i="3"/>
  <c r="JT7" i="3"/>
  <c r="JX7" i="3"/>
  <c r="KB7" i="3"/>
  <c r="KF7" i="3"/>
  <c r="KJ7" i="3"/>
  <c r="KN7" i="3"/>
  <c r="KR7" i="3"/>
  <c r="KV7" i="3"/>
  <c r="KZ7" i="3"/>
  <c r="LD7" i="3"/>
  <c r="LH7" i="3"/>
  <c r="LL7" i="3"/>
  <c r="LP7" i="3"/>
  <c r="LT7" i="3"/>
  <c r="LX7" i="3"/>
  <c r="MB7" i="3"/>
  <c r="MF7" i="3"/>
  <c r="MJ7" i="3"/>
  <c r="MN7" i="3"/>
  <c r="MR7" i="3"/>
  <c r="MV7" i="3"/>
  <c r="MZ7" i="3"/>
  <c r="ND7" i="3"/>
  <c r="NH7" i="3"/>
  <c r="NL7" i="3"/>
  <c r="NP7" i="3"/>
  <c r="NT7" i="3"/>
  <c r="NX7" i="3"/>
  <c r="OB7" i="3"/>
  <c r="OF7" i="3"/>
  <c r="HS7" i="3"/>
  <c r="G7" i="3"/>
  <c r="K7" i="3"/>
  <c r="O7" i="3"/>
  <c r="S7" i="3"/>
  <c r="W7" i="3"/>
  <c r="AA7" i="3"/>
  <c r="AE7" i="3"/>
  <c r="AI7" i="3"/>
  <c r="AM7" i="3"/>
  <c r="AQ7" i="3"/>
  <c r="AU7" i="3"/>
  <c r="AY7" i="3"/>
  <c r="BC7" i="3"/>
  <c r="BG7" i="3"/>
  <c r="BK7" i="3"/>
  <c r="BS7" i="3"/>
  <c r="BW7" i="3"/>
  <c r="CA7" i="3"/>
  <c r="CI7" i="3"/>
  <c r="CM7" i="3"/>
  <c r="CQ7" i="3"/>
  <c r="CY7" i="3"/>
  <c r="DC7" i="3"/>
  <c r="DG7" i="3"/>
  <c r="DO7" i="3"/>
  <c r="DS7" i="3"/>
  <c r="DW7" i="3"/>
  <c r="EE7" i="3"/>
  <c r="EI7" i="3"/>
  <c r="EM7" i="3"/>
  <c r="EU7" i="3"/>
  <c r="EY7" i="3"/>
  <c r="FC7" i="3"/>
  <c r="FK7" i="3"/>
  <c r="FO7" i="3"/>
  <c r="FS7" i="3"/>
  <c r="GA7" i="3"/>
  <c r="GE7" i="3"/>
  <c r="GI7" i="3"/>
  <c r="GQ7" i="3"/>
  <c r="GU7" i="3"/>
  <c r="GY7" i="3"/>
  <c r="HG7" i="3"/>
  <c r="HK7" i="3"/>
  <c r="HO7" i="3"/>
  <c r="HW7" i="3"/>
  <c r="IA7" i="3"/>
  <c r="IE7" i="3"/>
  <c r="IM7" i="3"/>
  <c r="IQ7" i="3"/>
  <c r="IU7" i="3"/>
  <c r="JC7" i="3"/>
  <c r="JG7" i="3"/>
  <c r="JK7" i="3"/>
  <c r="JS7" i="3"/>
  <c r="JW7" i="3"/>
  <c r="KA7" i="3"/>
  <c r="KI7" i="3"/>
  <c r="KM7" i="3"/>
  <c r="KQ7" i="3"/>
  <c r="KY7" i="3"/>
  <c r="LC7" i="3"/>
  <c r="LG7" i="3"/>
  <c r="LO7" i="3"/>
  <c r="LS7" i="3"/>
  <c r="LW7" i="3"/>
  <c r="ME7" i="3"/>
  <c r="BO7" i="3"/>
  <c r="CE7" i="3"/>
  <c r="DK7" i="3"/>
  <c r="EA7" i="3"/>
  <c r="EQ7" i="3"/>
  <c r="FW7" i="3"/>
  <c r="GM7" i="3"/>
  <c r="HC7" i="3"/>
  <c r="II7" i="3"/>
  <c r="IY7" i="3"/>
  <c r="JO7" i="3"/>
  <c r="KU7" i="3"/>
  <c r="LK7" i="3"/>
  <c r="MA7" i="3"/>
  <c r="CU7" i="3"/>
  <c r="FG7" i="3"/>
  <c r="KE7" i="3"/>
  <c r="MM7" i="3"/>
  <c r="MY7" i="3"/>
  <c r="NK7" i="3"/>
  <c r="NS7" i="3"/>
  <c r="NW7" i="3"/>
  <c r="MI7" i="3"/>
  <c r="MU7" i="3"/>
  <c r="NC7" i="3"/>
  <c r="NO7" i="3"/>
  <c r="OA7" i="3"/>
  <c r="NG7" i="3"/>
  <c r="MQ7" i="3"/>
  <c r="BQ7" i="3"/>
  <c r="BY7" i="3"/>
  <c r="DA7" i="3"/>
  <c r="DI7" i="3"/>
  <c r="EC7" i="3"/>
  <c r="EK7" i="3"/>
  <c r="FM7" i="3"/>
  <c r="FU7" i="3"/>
  <c r="GO7" i="3"/>
  <c r="GW7" i="3"/>
  <c r="HY7" i="3"/>
  <c r="IG7" i="3"/>
  <c r="JA7" i="3"/>
  <c r="JI7" i="3"/>
  <c r="KK7" i="3"/>
  <c r="KS7" i="3"/>
  <c r="LM7" i="3"/>
  <c r="LU7" i="3"/>
  <c r="MW7" i="3"/>
  <c r="NE7" i="3"/>
  <c r="NY7" i="3"/>
  <c r="OG7" i="3"/>
  <c r="CW7" i="3"/>
  <c r="DQ7" i="3"/>
  <c r="DY7" i="3"/>
  <c r="ES7" i="3"/>
  <c r="FA7" i="3"/>
  <c r="FQ7" i="3"/>
  <c r="GS7" i="3"/>
  <c r="IK7" i="3"/>
  <c r="IS7" i="3"/>
  <c r="JM7" i="3"/>
  <c r="JU7" i="3"/>
  <c r="KC7" i="3"/>
  <c r="MS7" i="3"/>
  <c r="NM7" i="3"/>
  <c r="NU7" i="3"/>
  <c r="OE7" i="3"/>
  <c r="E124" i="3"/>
  <c r="D124" i="3"/>
  <c r="C124" i="3"/>
  <c r="E75" i="3"/>
  <c r="D75" i="3"/>
  <c r="C75" i="3"/>
  <c r="E74" i="3"/>
  <c r="D74" i="3"/>
  <c r="C74" i="3"/>
  <c r="E73" i="3"/>
  <c r="D73" i="3"/>
  <c r="C73" i="3"/>
  <c r="E72" i="3"/>
  <c r="D72" i="3"/>
  <c r="C72" i="3"/>
  <c r="E54" i="3"/>
  <c r="D54" i="3"/>
  <c r="E53" i="3"/>
  <c r="D53" i="3"/>
  <c r="C53" i="3"/>
  <c r="E52" i="3"/>
  <c r="D52" i="3"/>
  <c r="C52" i="3"/>
  <c r="E51" i="3"/>
  <c r="D51" i="3"/>
  <c r="C51" i="3"/>
  <c r="E50" i="3"/>
  <c r="D50" i="3"/>
  <c r="C50" i="3"/>
  <c r="E49" i="3"/>
  <c r="D49" i="3"/>
  <c r="C49" i="3"/>
  <c r="E48" i="3"/>
  <c r="D48" i="3"/>
  <c r="C48" i="3"/>
  <c r="E45" i="3"/>
  <c r="D45" i="3"/>
  <c r="C45" i="3"/>
  <c r="E44" i="3"/>
  <c r="D44" i="3"/>
  <c r="C44" i="3"/>
  <c r="E41" i="3"/>
  <c r="D41" i="3"/>
  <c r="C41" i="3"/>
  <c r="E40" i="3"/>
  <c r="D40" i="3"/>
  <c r="C40" i="3"/>
  <c r="E39" i="3"/>
  <c r="D39" i="3"/>
  <c r="C39" i="3"/>
  <c r="E38" i="3"/>
  <c r="D38" i="3"/>
  <c r="C38" i="3"/>
  <c r="E37" i="3"/>
  <c r="D37" i="3"/>
  <c r="C37" i="3"/>
  <c r="E36" i="3"/>
  <c r="D36" i="3"/>
  <c r="C36" i="3"/>
  <c r="E35" i="3"/>
  <c r="D35" i="3"/>
  <c r="C35" i="3"/>
  <c r="E34" i="3"/>
  <c r="D34" i="3"/>
  <c r="C34" i="3"/>
  <c r="E33" i="3"/>
  <c r="D33" i="3"/>
  <c r="C33" i="3"/>
  <c r="E180" i="3"/>
  <c r="D180" i="3"/>
  <c r="C180" i="3"/>
  <c r="E179" i="3"/>
  <c r="D179" i="3"/>
  <c r="C179" i="3"/>
  <c r="E178" i="3"/>
  <c r="D178" i="3"/>
  <c r="C178" i="3"/>
  <c r="E177" i="3"/>
  <c r="D177" i="3"/>
  <c r="C177" i="3"/>
  <c r="E176" i="3"/>
  <c r="D176" i="3"/>
  <c r="C176" i="3"/>
  <c r="E175" i="3"/>
  <c r="D175" i="3"/>
  <c r="C175" i="3"/>
  <c r="E182" i="3"/>
  <c r="D182" i="3"/>
  <c r="C182" i="3"/>
  <c r="E187" i="3"/>
  <c r="D187" i="3"/>
  <c r="C187" i="3"/>
  <c r="E186" i="3"/>
  <c r="D186" i="3"/>
  <c r="C186" i="3"/>
  <c r="E185" i="3"/>
  <c r="D185" i="3"/>
  <c r="C185" i="3"/>
  <c r="E194" i="3"/>
  <c r="D194" i="3"/>
  <c r="C194" i="3"/>
  <c r="E193" i="3"/>
  <c r="D193" i="3"/>
  <c r="C193" i="3"/>
  <c r="C184" i="3" l="1"/>
  <c r="C32" i="3"/>
  <c r="C71" i="3"/>
  <c r="E170" i="3"/>
  <c r="D170" i="3"/>
  <c r="C170" i="3"/>
  <c r="E169" i="3"/>
  <c r="D169" i="3"/>
  <c r="C169" i="3"/>
  <c r="C168" i="62" s="1"/>
  <c r="E168" i="3"/>
  <c r="D168" i="3"/>
  <c r="C168" i="3"/>
  <c r="C167" i="62" s="1"/>
  <c r="E165" i="3"/>
  <c r="D165" i="3"/>
  <c r="C165" i="3"/>
  <c r="E164" i="3"/>
  <c r="D164" i="3"/>
  <c r="C164" i="3"/>
  <c r="E161" i="3"/>
  <c r="D161" i="3"/>
  <c r="C161" i="3"/>
  <c r="E159" i="3"/>
  <c r="D159" i="3"/>
  <c r="C159" i="3"/>
  <c r="E158" i="3"/>
  <c r="D158" i="3"/>
  <c r="C158" i="3"/>
  <c r="E155" i="3"/>
  <c r="D155" i="3"/>
  <c r="C155" i="3"/>
  <c r="E153" i="3"/>
  <c r="D153" i="3"/>
  <c r="C153" i="3"/>
  <c r="E152" i="3"/>
  <c r="D152" i="3"/>
  <c r="C152" i="3"/>
  <c r="E151" i="3"/>
  <c r="D151" i="3"/>
  <c r="C151" i="3"/>
  <c r="E150" i="3"/>
  <c r="D150" i="3"/>
  <c r="C150" i="3"/>
  <c r="E149" i="3"/>
  <c r="D149" i="3"/>
  <c r="C149" i="3"/>
  <c r="E146" i="3"/>
  <c r="D146" i="3"/>
  <c r="C146" i="3"/>
  <c r="E145" i="3"/>
  <c r="D145" i="3"/>
  <c r="C145" i="3"/>
  <c r="E144" i="3"/>
  <c r="D144" i="3"/>
  <c r="C144" i="3"/>
  <c r="E143" i="3"/>
  <c r="D143" i="3"/>
  <c r="C143" i="3"/>
  <c r="E142" i="3"/>
  <c r="D142" i="3"/>
  <c r="C142" i="3"/>
  <c r="E141" i="3"/>
  <c r="D141" i="3"/>
  <c r="C141" i="3"/>
  <c r="E140" i="3"/>
  <c r="D140" i="3"/>
  <c r="C140" i="3"/>
  <c r="E139" i="3"/>
  <c r="D139" i="3"/>
  <c r="C139" i="3"/>
  <c r="E136" i="3"/>
  <c r="D136" i="3"/>
  <c r="C136" i="3"/>
  <c r="E135" i="3"/>
  <c r="D135" i="3"/>
  <c r="C135" i="3"/>
  <c r="E132" i="3"/>
  <c r="D132" i="3"/>
  <c r="C132" i="3"/>
  <c r="E131" i="3"/>
  <c r="D131" i="3"/>
  <c r="C131" i="3"/>
  <c r="E128" i="3"/>
  <c r="D128" i="3"/>
  <c r="C128" i="3"/>
  <c r="E127" i="3"/>
  <c r="D127" i="3"/>
  <c r="C127" i="3"/>
  <c r="E121" i="3"/>
  <c r="D121" i="3"/>
  <c r="C121" i="3"/>
  <c r="E120" i="3"/>
  <c r="D120" i="3"/>
  <c r="C120" i="3"/>
  <c r="E119" i="3"/>
  <c r="D119" i="3"/>
  <c r="C119" i="3"/>
  <c r="E118" i="3"/>
  <c r="D118" i="3"/>
  <c r="C118" i="3"/>
  <c r="E115" i="3"/>
  <c r="D115" i="3"/>
  <c r="C115" i="3"/>
  <c r="E114" i="3"/>
  <c r="D114" i="3"/>
  <c r="C114" i="3"/>
  <c r="E113" i="3"/>
  <c r="D113" i="3"/>
  <c r="C113" i="3"/>
  <c r="E112" i="3"/>
  <c r="D112" i="3"/>
  <c r="C112" i="3"/>
  <c r="E111" i="3"/>
  <c r="D111" i="3"/>
  <c r="C111" i="3"/>
  <c r="E108" i="3"/>
  <c r="D108" i="3"/>
  <c r="C108" i="3"/>
  <c r="E107" i="3"/>
  <c r="D107" i="3"/>
  <c r="C107" i="3"/>
  <c r="E106" i="3"/>
  <c r="D106" i="3"/>
  <c r="C106" i="3"/>
  <c r="E105" i="3"/>
  <c r="D105" i="3"/>
  <c r="C105" i="3"/>
  <c r="E104" i="3"/>
  <c r="D104" i="3"/>
  <c r="C104" i="3"/>
  <c r="E103" i="3"/>
  <c r="D103" i="3"/>
  <c r="C103" i="3"/>
  <c r="E100" i="3"/>
  <c r="D100" i="3"/>
  <c r="C100" i="3"/>
  <c r="E99" i="3"/>
  <c r="D99" i="3"/>
  <c r="C99" i="3"/>
  <c r="E98" i="3"/>
  <c r="D98" i="3"/>
  <c r="C98" i="3"/>
  <c r="E97" i="3"/>
  <c r="D97" i="3"/>
  <c r="C97" i="3"/>
  <c r="E96" i="3"/>
  <c r="D96" i="3"/>
  <c r="C96" i="3"/>
  <c r="E95" i="3"/>
  <c r="D95" i="3"/>
  <c r="C95" i="3"/>
  <c r="E92" i="3"/>
  <c r="D92" i="3"/>
  <c r="C92" i="3"/>
  <c r="E91" i="3"/>
  <c r="D91" i="3"/>
  <c r="C91" i="3"/>
  <c r="E90" i="3"/>
  <c r="D90" i="3"/>
  <c r="C90" i="3"/>
  <c r="E89" i="3"/>
  <c r="D89" i="3"/>
  <c r="C89" i="3"/>
  <c r="E88" i="3"/>
  <c r="D88" i="3"/>
  <c r="C88" i="3"/>
  <c r="E87" i="3"/>
  <c r="D87" i="3"/>
  <c r="C87" i="3"/>
  <c r="E86" i="3"/>
  <c r="D86" i="3"/>
  <c r="C86" i="3"/>
  <c r="E85" i="3"/>
  <c r="D85" i="3"/>
  <c r="C85" i="3"/>
  <c r="E84" i="3"/>
  <c r="D84" i="3"/>
  <c r="C84" i="3"/>
  <c r="E81" i="3"/>
  <c r="D81" i="3"/>
  <c r="C81" i="3"/>
  <c r="E80" i="3"/>
  <c r="D80" i="3"/>
  <c r="C80" i="3"/>
  <c r="E79" i="3"/>
  <c r="D79" i="3"/>
  <c r="C79" i="3"/>
  <c r="E78" i="3"/>
  <c r="D78" i="3"/>
  <c r="C78"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31" i="3"/>
  <c r="D31" i="3"/>
  <c r="C31" i="3"/>
  <c r="E30" i="3"/>
  <c r="D30" i="3"/>
  <c r="C30" i="3"/>
  <c r="E29" i="3"/>
  <c r="D29" i="3"/>
  <c r="C29" i="3"/>
  <c r="E27" i="3"/>
  <c r="D27" i="3"/>
  <c r="C27" i="3"/>
  <c r="E26" i="3"/>
  <c r="D26" i="3"/>
  <c r="C26" i="3"/>
  <c r="E25" i="3"/>
  <c r="D25" i="3"/>
  <c r="C25" i="3"/>
  <c r="E24" i="3"/>
  <c r="D24" i="3"/>
  <c r="C24" i="3"/>
  <c r="E22" i="3"/>
  <c r="D22" i="3"/>
  <c r="C22"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55" i="3"/>
  <c r="D55" i="3"/>
  <c r="C55" i="3"/>
  <c r="C181" i="62"/>
  <c r="C169" i="62"/>
  <c r="C110" i="3" l="1"/>
  <c r="C77" i="3"/>
  <c r="C138" i="3"/>
  <c r="C117" i="3"/>
  <c r="C102" i="3"/>
  <c r="C94" i="3"/>
  <c r="C83" i="3"/>
  <c r="C57" i="3"/>
  <c r="C8" i="3"/>
  <c r="C186" i="62"/>
  <c r="C185" i="62"/>
  <c r="C184" i="62"/>
  <c r="C179" i="62"/>
  <c r="C178" i="62"/>
  <c r="C177" i="62"/>
  <c r="C176" i="62"/>
  <c r="C175" i="62"/>
  <c r="C174" i="62"/>
  <c r="C164" i="62"/>
  <c r="C163" i="62"/>
  <c r="C158" i="62"/>
  <c r="C157" i="62"/>
  <c r="D154" i="62"/>
  <c r="C154" i="62"/>
  <c r="D152" i="62"/>
  <c r="C152" i="62"/>
  <c r="D151" i="62"/>
  <c r="C151" i="62"/>
  <c r="D150" i="62"/>
  <c r="C150" i="62"/>
  <c r="D149" i="62"/>
  <c r="C149" i="62"/>
  <c r="D148" i="62"/>
  <c r="C148" i="62"/>
  <c r="C145" i="62"/>
  <c r="C144" i="62"/>
  <c r="C143" i="62"/>
  <c r="C142" i="62"/>
  <c r="C141" i="62"/>
  <c r="C140" i="62"/>
  <c r="C139" i="62"/>
  <c r="C138" i="62"/>
  <c r="C135" i="62"/>
  <c r="C134" i="62"/>
  <c r="C131" i="62"/>
  <c r="C130" i="62"/>
  <c r="C127" i="62"/>
  <c r="C126" i="62"/>
  <c r="C123" i="62"/>
  <c r="C120" i="62"/>
  <c r="C119" i="62"/>
  <c r="C118" i="62"/>
  <c r="C117" i="62"/>
  <c r="C114" i="62"/>
  <c r="C113" i="62"/>
  <c r="C112" i="62"/>
  <c r="C111" i="62"/>
  <c r="C110" i="62"/>
  <c r="C107" i="62"/>
  <c r="C106" i="62"/>
  <c r="C105" i="62"/>
  <c r="C104" i="62"/>
  <c r="C103" i="62"/>
  <c r="C102" i="62"/>
  <c r="C99" i="62"/>
  <c r="C98" i="62"/>
  <c r="C97" i="62"/>
  <c r="C96" i="62"/>
  <c r="C95" i="62"/>
  <c r="C94" i="62"/>
  <c r="C91" i="62"/>
  <c r="C90" i="62"/>
  <c r="C89" i="62"/>
  <c r="C88" i="62"/>
  <c r="C87" i="62"/>
  <c r="D86" i="62"/>
  <c r="C86" i="62"/>
  <c r="D85" i="62"/>
  <c r="C85" i="62"/>
  <c r="D84" i="62"/>
  <c r="C84" i="62"/>
  <c r="D83" i="62"/>
  <c r="C83" i="62"/>
  <c r="C80" i="62"/>
  <c r="C79" i="62"/>
  <c r="C78" i="62"/>
  <c r="C77" i="62"/>
  <c r="C74" i="62"/>
  <c r="C73" i="62"/>
  <c r="C72" i="62"/>
  <c r="C71" i="62"/>
  <c r="C68" i="62"/>
  <c r="C67" i="62"/>
  <c r="C66" i="62"/>
  <c r="C65" i="62"/>
  <c r="C64" i="62"/>
  <c r="C63" i="62"/>
  <c r="C62" i="62"/>
  <c r="C61" i="62"/>
  <c r="C60" i="62"/>
  <c r="C59" i="62"/>
  <c r="C58" i="62"/>
  <c r="C57" i="62"/>
  <c r="C52" i="62"/>
  <c r="C51" i="62"/>
  <c r="C50" i="62"/>
  <c r="C49" i="62"/>
  <c r="C48" i="62"/>
  <c r="C47" i="62"/>
  <c r="C44" i="62"/>
  <c r="C43" i="62"/>
  <c r="C30" i="62"/>
  <c r="C40" i="62"/>
  <c r="C39" i="62"/>
  <c r="C38" i="62"/>
  <c r="C37" i="62"/>
  <c r="C36" i="62"/>
  <c r="C35" i="62"/>
  <c r="C34" i="62"/>
  <c r="C33" i="62"/>
  <c r="C32" i="62"/>
  <c r="C29" i="62"/>
  <c r="C28" i="62"/>
  <c r="C26" i="62"/>
  <c r="C25" i="62"/>
  <c r="C24" i="62"/>
  <c r="C23" i="62"/>
  <c r="BY104" i="3"/>
  <c r="JS47" i="3" l="1"/>
  <c r="IU54" i="3" l="1"/>
  <c r="IO54" i="3"/>
  <c r="HN54" i="3" l="1"/>
  <c r="FC174" i="3" l="1"/>
  <c r="FC167" i="3"/>
  <c r="FC163" i="3"/>
  <c r="FC157" i="3"/>
  <c r="FC148" i="3"/>
  <c r="FC138" i="3"/>
  <c r="FC134" i="3"/>
  <c r="FC130" i="3"/>
  <c r="FC126" i="3"/>
  <c r="FC123" i="3"/>
  <c r="FC117" i="3"/>
  <c r="FC110" i="3"/>
  <c r="FC94" i="3"/>
  <c r="FC77" i="3"/>
  <c r="FC71" i="3"/>
  <c r="FC56" i="3" l="1"/>
  <c r="FC189" i="3"/>
  <c r="EZ148" i="3"/>
  <c r="EZ134" i="3"/>
  <c r="EZ130" i="3"/>
  <c r="EZ117" i="3"/>
  <c r="EZ110" i="3"/>
  <c r="EZ77" i="3"/>
  <c r="EZ71" i="3"/>
  <c r="C108" i="2" l="1"/>
  <c r="DS167" i="3" l="1"/>
  <c r="DS163" i="3"/>
  <c r="DS157" i="3"/>
  <c r="DS148" i="3"/>
  <c r="DS138" i="3"/>
  <c r="DS134" i="3"/>
  <c r="DS130" i="3"/>
  <c r="DS126" i="3"/>
  <c r="DS123" i="3"/>
  <c r="DS117" i="3"/>
  <c r="DS110" i="3"/>
  <c r="DS94" i="3"/>
  <c r="DS77" i="3"/>
  <c r="DS71" i="3"/>
  <c r="DP174" i="3"/>
  <c r="DP189" i="3" s="1"/>
  <c r="DP167" i="3"/>
  <c r="DP163" i="3"/>
  <c r="DP157" i="3"/>
  <c r="DP148" i="3"/>
  <c r="DP138" i="3"/>
  <c r="DP134" i="3"/>
  <c r="DP130" i="3"/>
  <c r="DP126" i="3"/>
  <c r="DP123" i="3"/>
  <c r="DP117" i="3"/>
  <c r="DP110" i="3"/>
  <c r="DP94" i="3"/>
  <c r="DP77" i="3"/>
  <c r="DP71" i="3"/>
  <c r="DA174" i="3"/>
  <c r="DA167" i="3"/>
  <c r="DA163" i="3"/>
  <c r="DA157" i="3"/>
  <c r="DA148" i="3"/>
  <c r="DA138" i="3"/>
  <c r="DA134" i="3"/>
  <c r="DA130" i="3"/>
  <c r="DA126" i="3"/>
  <c r="DA123" i="3"/>
  <c r="DA117" i="3"/>
  <c r="DA110" i="3"/>
  <c r="DA94" i="3"/>
  <c r="DA77" i="3"/>
  <c r="DA71" i="3"/>
  <c r="CX174" i="3"/>
  <c r="CX167" i="3"/>
  <c r="CX163" i="3"/>
  <c r="CX157" i="3"/>
  <c r="CX148" i="3"/>
  <c r="CX138" i="3"/>
  <c r="CX134" i="3"/>
  <c r="CX130" i="3"/>
  <c r="CX126" i="3"/>
  <c r="CX123" i="3"/>
  <c r="CX117" i="3"/>
  <c r="CX110" i="3"/>
  <c r="CX94" i="3"/>
  <c r="CX77" i="3"/>
  <c r="CX71" i="3"/>
  <c r="CI174" i="3"/>
  <c r="CI167" i="3"/>
  <c r="CI163" i="3"/>
  <c r="CI157" i="3"/>
  <c r="CI148" i="3"/>
  <c r="CI138" i="3"/>
  <c r="CI134" i="3"/>
  <c r="CI130" i="3"/>
  <c r="CI126" i="3"/>
  <c r="CI123" i="3"/>
  <c r="CI117" i="3"/>
  <c r="CI110" i="3"/>
  <c r="CI94" i="3"/>
  <c r="CI77" i="3"/>
  <c r="CI71" i="3"/>
  <c r="CC174" i="3"/>
  <c r="CC167" i="3"/>
  <c r="CC163" i="3"/>
  <c r="CC157" i="3"/>
  <c r="CC148" i="3"/>
  <c r="CC138" i="3"/>
  <c r="CC134" i="3"/>
  <c r="CC130" i="3"/>
  <c r="CC126" i="3"/>
  <c r="CC123" i="3"/>
  <c r="CC117" i="3"/>
  <c r="CC110" i="3"/>
  <c r="CC94" i="3"/>
  <c r="CC77" i="3"/>
  <c r="CC71" i="3"/>
  <c r="BE174" i="3"/>
  <c r="BE167" i="3"/>
  <c r="BE163" i="3"/>
  <c r="BE157" i="3"/>
  <c r="BE148" i="3"/>
  <c r="BE138" i="3"/>
  <c r="BE134" i="3"/>
  <c r="BE130" i="3"/>
  <c r="BE126" i="3"/>
  <c r="BE123" i="3"/>
  <c r="BE117" i="3"/>
  <c r="BE110" i="3"/>
  <c r="BE94" i="3"/>
  <c r="BE77" i="3"/>
  <c r="BE71" i="3"/>
  <c r="AM174" i="3"/>
  <c r="AM189" i="3" s="1"/>
  <c r="AM167" i="3"/>
  <c r="AM163" i="3"/>
  <c r="AM157" i="3"/>
  <c r="AM148" i="3"/>
  <c r="AM138" i="3"/>
  <c r="AM134" i="3"/>
  <c r="AM130" i="3"/>
  <c r="AM126" i="3"/>
  <c r="AM123" i="3"/>
  <c r="AM117" i="3"/>
  <c r="AM110" i="3"/>
  <c r="AM94" i="3"/>
  <c r="AM77" i="3"/>
  <c r="AM71" i="3"/>
  <c r="AM56" i="3" l="1"/>
  <c r="DA56" i="3"/>
  <c r="DA172" i="3" s="1"/>
  <c r="CX56" i="3"/>
  <c r="BE56" i="3"/>
  <c r="CC56" i="3"/>
  <c r="CI56" i="3"/>
  <c r="DS56" i="3"/>
  <c r="DP56" i="3"/>
  <c r="DP172" i="3" s="1"/>
  <c r="DP191" i="3" s="1"/>
  <c r="DA189" i="3"/>
  <c r="CC189" i="3"/>
  <c r="CX189" i="3"/>
  <c r="BE189" i="3"/>
  <c r="CI189" i="3"/>
  <c r="E125" i="2"/>
  <c r="E28" i="2"/>
  <c r="E63" i="2"/>
  <c r="DA191" i="3" l="1"/>
  <c r="C41" i="64" s="1"/>
  <c r="DS172" i="3"/>
  <c r="CC172" i="3"/>
  <c r="CC191" i="3" s="1"/>
  <c r="BE172" i="3"/>
  <c r="BE191" i="3" s="1"/>
  <c r="CX172" i="3"/>
  <c r="CX191" i="3" s="1"/>
  <c r="C38" i="64" s="1"/>
  <c r="AM172" i="3"/>
  <c r="AM191" i="3" s="1"/>
  <c r="CI172" i="3"/>
  <c r="CI191" i="3" s="1"/>
  <c r="E128" i="2"/>
  <c r="D95" i="2"/>
  <c r="D81" i="2"/>
  <c r="D53" i="2"/>
  <c r="IX150" i="3" l="1"/>
  <c r="IR47" i="3"/>
  <c r="IF47" i="3" l="1"/>
  <c r="C54" i="3"/>
  <c r="C47" i="3" s="1"/>
  <c r="EW135" i="3"/>
  <c r="C53" i="62" l="1"/>
  <c r="C136" i="1"/>
  <c r="GA174" i="3" l="1"/>
  <c r="GA189" i="3" s="1"/>
  <c r="GA167" i="3"/>
  <c r="GA163" i="3"/>
  <c r="GA157" i="3"/>
  <c r="GA148" i="3"/>
  <c r="GA138" i="3"/>
  <c r="GA134" i="3"/>
  <c r="GA130" i="3"/>
  <c r="GA126" i="3"/>
  <c r="GA123" i="3"/>
  <c r="GA117" i="3"/>
  <c r="GA110" i="3"/>
  <c r="GA94" i="3"/>
  <c r="GA77" i="3"/>
  <c r="GA71" i="3"/>
  <c r="FX174" i="3"/>
  <c r="FX167" i="3"/>
  <c r="FX163" i="3"/>
  <c r="FX157" i="3"/>
  <c r="FX148" i="3"/>
  <c r="FX138" i="3"/>
  <c r="FX134" i="3"/>
  <c r="FX130" i="3"/>
  <c r="FX126" i="3"/>
  <c r="FX123" i="3"/>
  <c r="FX117" i="3"/>
  <c r="FX110" i="3"/>
  <c r="FX94" i="3"/>
  <c r="FX77" i="3"/>
  <c r="FX71" i="3"/>
  <c r="GS167" i="3"/>
  <c r="GS163" i="3"/>
  <c r="GS157" i="3"/>
  <c r="GS148" i="3"/>
  <c r="GS138" i="3"/>
  <c r="GS134" i="3"/>
  <c r="GS130" i="3"/>
  <c r="GS126" i="3"/>
  <c r="GS123" i="3"/>
  <c r="GS117" i="3"/>
  <c r="GS110" i="3"/>
  <c r="GS94" i="3"/>
  <c r="GS77" i="3"/>
  <c r="GS71" i="3"/>
  <c r="GP148" i="3"/>
  <c r="GP138" i="3"/>
  <c r="GP134" i="3"/>
  <c r="GP130" i="3"/>
  <c r="GP126" i="3"/>
  <c r="GP123" i="3"/>
  <c r="GP117" i="3"/>
  <c r="GP110" i="3"/>
  <c r="GP94" i="3"/>
  <c r="GP77" i="3"/>
  <c r="GP71" i="3"/>
  <c r="GM174" i="3"/>
  <c r="GM167" i="3"/>
  <c r="GM163" i="3"/>
  <c r="GM157" i="3"/>
  <c r="GM148" i="3"/>
  <c r="GM138" i="3"/>
  <c r="GM134" i="3"/>
  <c r="GM130" i="3"/>
  <c r="GM126" i="3"/>
  <c r="GM123" i="3"/>
  <c r="GM117" i="3"/>
  <c r="GM110" i="3"/>
  <c r="GM94" i="3"/>
  <c r="GM77" i="3"/>
  <c r="GM71" i="3"/>
  <c r="EB167" i="3"/>
  <c r="EB163" i="3"/>
  <c r="EB157" i="3"/>
  <c r="EB148" i="3"/>
  <c r="EB138" i="3"/>
  <c r="EB134" i="3"/>
  <c r="EB130" i="3"/>
  <c r="EB126" i="3"/>
  <c r="EB123" i="3"/>
  <c r="EB117" i="3"/>
  <c r="EB110" i="3"/>
  <c r="EB94" i="3"/>
  <c r="EB77" i="3"/>
  <c r="EB71" i="3"/>
  <c r="CO167" i="3"/>
  <c r="CO163" i="3"/>
  <c r="CO157" i="3"/>
  <c r="CO148" i="3"/>
  <c r="CO138" i="3"/>
  <c r="CO134" i="3"/>
  <c r="CO130" i="3"/>
  <c r="CO126" i="3"/>
  <c r="CO123" i="3"/>
  <c r="CO117" i="3"/>
  <c r="CO110" i="3"/>
  <c r="CO94" i="3"/>
  <c r="CO77" i="3"/>
  <c r="CO71" i="3"/>
  <c r="GA56" i="3" l="1"/>
  <c r="CO56" i="3"/>
  <c r="GM56" i="3"/>
  <c r="FX56" i="3"/>
  <c r="EB56" i="3"/>
  <c r="GS56" i="3"/>
  <c r="GM189" i="3"/>
  <c r="FX189" i="3"/>
  <c r="FC172" i="3"/>
  <c r="FC191" i="3" s="1"/>
  <c r="GA172" i="3" l="1"/>
  <c r="GA191" i="3" s="1"/>
  <c r="GM172" i="3"/>
  <c r="GM191" i="3" s="1"/>
  <c r="FX172" i="3"/>
  <c r="FX191" i="3" s="1"/>
  <c r="BT176" i="3"/>
  <c r="AY182" i="3"/>
  <c r="JV174" i="3" l="1"/>
  <c r="JV167" i="3"/>
  <c r="JV163" i="3"/>
  <c r="JV157" i="3"/>
  <c r="JV148" i="3"/>
  <c r="JV138" i="3"/>
  <c r="JV134" i="3"/>
  <c r="JV130" i="3"/>
  <c r="JV126" i="3"/>
  <c r="JV123" i="3"/>
  <c r="JV117" i="3"/>
  <c r="JV110" i="3"/>
  <c r="JV94" i="3"/>
  <c r="JV77" i="3"/>
  <c r="JV71" i="3"/>
  <c r="JP174" i="3"/>
  <c r="JP167" i="3"/>
  <c r="JP163" i="3"/>
  <c r="JP157" i="3"/>
  <c r="JP148" i="3"/>
  <c r="JP138" i="3"/>
  <c r="JP134" i="3"/>
  <c r="JP130" i="3"/>
  <c r="JP126" i="3"/>
  <c r="JP123" i="3"/>
  <c r="JP117" i="3"/>
  <c r="JP110" i="3"/>
  <c r="JP94" i="3"/>
  <c r="JP77" i="3"/>
  <c r="JP71" i="3"/>
  <c r="JM174" i="3"/>
  <c r="JM167" i="3"/>
  <c r="JM163" i="3"/>
  <c r="JM157" i="3"/>
  <c r="JM148" i="3"/>
  <c r="JM138" i="3"/>
  <c r="JM134" i="3"/>
  <c r="JM130" i="3"/>
  <c r="JM126" i="3"/>
  <c r="JM123" i="3"/>
  <c r="JM117" i="3"/>
  <c r="JM110" i="3"/>
  <c r="JM94" i="3"/>
  <c r="JM77" i="3"/>
  <c r="JM71" i="3"/>
  <c r="JJ174" i="3"/>
  <c r="JJ167" i="3"/>
  <c r="JJ163" i="3"/>
  <c r="JJ157" i="3"/>
  <c r="JJ148" i="3"/>
  <c r="JJ138" i="3"/>
  <c r="JJ134" i="3"/>
  <c r="JJ130" i="3"/>
  <c r="JJ126" i="3"/>
  <c r="JJ123" i="3"/>
  <c r="JJ117" i="3"/>
  <c r="JJ110" i="3"/>
  <c r="JJ94" i="3"/>
  <c r="JJ77" i="3"/>
  <c r="JJ71" i="3"/>
  <c r="JG174" i="3"/>
  <c r="JG167" i="3"/>
  <c r="JG163" i="3"/>
  <c r="JG157" i="3"/>
  <c r="JG148" i="3"/>
  <c r="JG138" i="3"/>
  <c r="JG134" i="3"/>
  <c r="JG130" i="3"/>
  <c r="JG126" i="3"/>
  <c r="JG123" i="3"/>
  <c r="JG117" i="3"/>
  <c r="JG110" i="3"/>
  <c r="JG94" i="3"/>
  <c r="JG77" i="3"/>
  <c r="JG71" i="3"/>
  <c r="KE174" i="3"/>
  <c r="KE167" i="3"/>
  <c r="KE163" i="3"/>
  <c r="KE157" i="3"/>
  <c r="KE148" i="3"/>
  <c r="KE138" i="3"/>
  <c r="KE134" i="3"/>
  <c r="KE130" i="3"/>
  <c r="KE126" i="3"/>
  <c r="KE123" i="3"/>
  <c r="KE117" i="3"/>
  <c r="KE110" i="3"/>
  <c r="KE94" i="3"/>
  <c r="KE77" i="3"/>
  <c r="KE71" i="3"/>
  <c r="KE56" i="3" l="1"/>
  <c r="JG56" i="3"/>
  <c r="JG172" i="3" s="1"/>
  <c r="JV56" i="3"/>
  <c r="JP56" i="3"/>
  <c r="JJ56" i="3"/>
  <c r="JJ172" i="3" s="1"/>
  <c r="JM56" i="3"/>
  <c r="JM172" i="3" s="1"/>
  <c r="JG189" i="3"/>
  <c r="JM189" i="3"/>
  <c r="JV189" i="3"/>
  <c r="KE189" i="3"/>
  <c r="JJ189" i="3"/>
  <c r="JP189" i="3"/>
  <c r="JP172" i="3" l="1"/>
  <c r="JP191" i="3" s="1"/>
  <c r="JV172" i="3"/>
  <c r="JV191" i="3" s="1"/>
  <c r="JM191" i="3"/>
  <c r="JG191" i="3"/>
  <c r="JJ191" i="3"/>
  <c r="KE172" i="3"/>
  <c r="KE191" i="3" s="1"/>
  <c r="JS174" i="3"/>
  <c r="JS167" i="3"/>
  <c r="JS163" i="3"/>
  <c r="JS157" i="3"/>
  <c r="JS148" i="3"/>
  <c r="JS138" i="3"/>
  <c r="JS134" i="3"/>
  <c r="JS130" i="3"/>
  <c r="JS126" i="3"/>
  <c r="JS123" i="3"/>
  <c r="JS117" i="3"/>
  <c r="JS110" i="3"/>
  <c r="JS94" i="3"/>
  <c r="JS77" i="3"/>
  <c r="JS71" i="3"/>
  <c r="JS56" i="3" l="1"/>
  <c r="JS189" i="3"/>
  <c r="JS172" i="3" l="1"/>
  <c r="JS191" i="3" s="1"/>
  <c r="KN174" i="3"/>
  <c r="KN167" i="3"/>
  <c r="KN163" i="3"/>
  <c r="KN157" i="3"/>
  <c r="KN148" i="3"/>
  <c r="KN138" i="3"/>
  <c r="KN134" i="3"/>
  <c r="KN130" i="3"/>
  <c r="KN126" i="3"/>
  <c r="KN123" i="3"/>
  <c r="KN117" i="3"/>
  <c r="KN110" i="3"/>
  <c r="KN94" i="3"/>
  <c r="KN77" i="3"/>
  <c r="KN71" i="3"/>
  <c r="KN56" i="3" l="1"/>
  <c r="KN189" i="3"/>
  <c r="LR174" i="3"/>
  <c r="LR167" i="3"/>
  <c r="LR163" i="3"/>
  <c r="LR157" i="3"/>
  <c r="LR148" i="3"/>
  <c r="LR138" i="3"/>
  <c r="LR134" i="3"/>
  <c r="LR130" i="3"/>
  <c r="LR126" i="3"/>
  <c r="LR123" i="3"/>
  <c r="LR117" i="3"/>
  <c r="LR110" i="3"/>
  <c r="LR94" i="3"/>
  <c r="LR77" i="3"/>
  <c r="LR71" i="3"/>
  <c r="LF174" i="3"/>
  <c r="LF167" i="3"/>
  <c r="LF163" i="3"/>
  <c r="LF157" i="3"/>
  <c r="LF148" i="3"/>
  <c r="LF138" i="3"/>
  <c r="LF134" i="3"/>
  <c r="LF130" i="3"/>
  <c r="LF126" i="3"/>
  <c r="LF123" i="3"/>
  <c r="LF117" i="3"/>
  <c r="LF110" i="3"/>
  <c r="LF94" i="3"/>
  <c r="LF77" i="3"/>
  <c r="LF71" i="3"/>
  <c r="JA174" i="3"/>
  <c r="JA167" i="3"/>
  <c r="JA163" i="3"/>
  <c r="JA157" i="3"/>
  <c r="JA148" i="3"/>
  <c r="JA138" i="3"/>
  <c r="JA134" i="3"/>
  <c r="JA130" i="3"/>
  <c r="JA126" i="3"/>
  <c r="JA123" i="3"/>
  <c r="JA117" i="3"/>
  <c r="JA110" i="3"/>
  <c r="JA94" i="3"/>
  <c r="JA77" i="3"/>
  <c r="JA71" i="3"/>
  <c r="IX174" i="3"/>
  <c r="IX167" i="3"/>
  <c r="IX163" i="3"/>
  <c r="IX157" i="3"/>
  <c r="IX148" i="3"/>
  <c r="IX138" i="3"/>
  <c r="IX134" i="3"/>
  <c r="IX130" i="3"/>
  <c r="IX126" i="3"/>
  <c r="IX123" i="3"/>
  <c r="IX117" i="3"/>
  <c r="IX110" i="3"/>
  <c r="IX94" i="3"/>
  <c r="JA56" i="3" l="1"/>
  <c r="IX56" i="3"/>
  <c r="IX172" i="3" s="1"/>
  <c r="LR56" i="3"/>
  <c r="LF56" i="3"/>
  <c r="IX189" i="3"/>
  <c r="KN172" i="3"/>
  <c r="KN191" i="3" s="1"/>
  <c r="LR189" i="3"/>
  <c r="LF189" i="3"/>
  <c r="JA189" i="3"/>
  <c r="IX191" i="3" l="1"/>
  <c r="LR172" i="3"/>
  <c r="LR191" i="3" s="1"/>
  <c r="C81" i="64" s="1"/>
  <c r="JA172" i="3"/>
  <c r="JA191" i="3" s="1"/>
  <c r="LF172" i="3"/>
  <c r="LF191" i="3" s="1"/>
  <c r="LC174" i="3"/>
  <c r="LC167" i="3"/>
  <c r="LC163" i="3"/>
  <c r="LC157" i="3"/>
  <c r="LC148" i="3"/>
  <c r="LC138" i="3"/>
  <c r="LC134" i="3"/>
  <c r="LC130" i="3"/>
  <c r="LC126" i="3"/>
  <c r="LC123" i="3"/>
  <c r="LC117" i="3"/>
  <c r="LC110" i="3"/>
  <c r="LC94" i="3"/>
  <c r="LC77" i="3"/>
  <c r="LC71" i="3"/>
  <c r="KK174" i="3"/>
  <c r="KK189" i="3" s="1"/>
  <c r="KK191" i="3" s="1"/>
  <c r="KK167" i="3"/>
  <c r="KK163" i="3"/>
  <c r="KK157" i="3"/>
  <c r="KK148" i="3"/>
  <c r="KK138" i="3"/>
  <c r="KK134" i="3"/>
  <c r="KK130" i="3"/>
  <c r="KK126" i="3"/>
  <c r="KK123" i="3"/>
  <c r="KK117" i="3"/>
  <c r="KK110" i="3"/>
  <c r="KK94" i="3"/>
  <c r="KK77" i="3"/>
  <c r="KK71" i="3"/>
  <c r="IU174" i="3"/>
  <c r="IU167" i="3"/>
  <c r="IU163" i="3"/>
  <c r="IU157" i="3"/>
  <c r="IU148" i="3"/>
  <c r="IU138" i="3"/>
  <c r="IU134" i="3"/>
  <c r="IU130" i="3"/>
  <c r="IU126" i="3"/>
  <c r="IU123" i="3"/>
  <c r="IU117" i="3"/>
  <c r="IU110" i="3"/>
  <c r="IU94" i="3"/>
  <c r="IU77" i="3"/>
  <c r="IU71" i="3"/>
  <c r="IR174" i="3"/>
  <c r="IR189" i="3" s="1"/>
  <c r="IR167" i="3"/>
  <c r="IR163" i="3"/>
  <c r="IR157" i="3"/>
  <c r="IR148" i="3"/>
  <c r="IR138" i="3"/>
  <c r="IR134" i="3"/>
  <c r="IR130" i="3"/>
  <c r="IR126" i="3"/>
  <c r="IR123" i="3"/>
  <c r="IR117" i="3"/>
  <c r="IR110" i="3"/>
  <c r="IR94" i="3"/>
  <c r="IR77" i="3"/>
  <c r="IR71" i="3"/>
  <c r="LC56" i="3" l="1"/>
  <c r="LC172" i="3" s="1"/>
  <c r="KK56" i="3"/>
  <c r="IR56" i="3"/>
  <c r="IU56" i="3"/>
  <c r="LC189" i="3"/>
  <c r="IU189" i="3"/>
  <c r="LC191" i="3" l="1"/>
  <c r="IU172" i="3"/>
  <c r="IU191" i="3" s="1"/>
  <c r="IR172" i="3"/>
  <c r="IR191" i="3" s="1"/>
  <c r="IO174" i="3"/>
  <c r="IO167" i="3"/>
  <c r="IO163" i="3"/>
  <c r="IO157" i="3"/>
  <c r="IO148" i="3"/>
  <c r="IO138" i="3"/>
  <c r="IO134" i="3"/>
  <c r="IO130" i="3"/>
  <c r="IO126" i="3"/>
  <c r="IO123" i="3"/>
  <c r="IO117" i="3"/>
  <c r="IO110" i="3"/>
  <c r="IO94" i="3"/>
  <c r="IO77" i="3"/>
  <c r="IO71" i="3"/>
  <c r="IL174" i="3"/>
  <c r="IL167" i="3"/>
  <c r="IL163" i="3"/>
  <c r="IL157" i="3"/>
  <c r="IL148" i="3"/>
  <c r="IL138" i="3"/>
  <c r="IL134" i="3"/>
  <c r="IL130" i="3"/>
  <c r="IL126" i="3"/>
  <c r="IL123" i="3"/>
  <c r="IL117" i="3"/>
  <c r="IL110" i="3"/>
  <c r="IL94" i="3"/>
  <c r="IL77" i="3"/>
  <c r="IL71" i="3"/>
  <c r="IL56" i="3" l="1"/>
  <c r="IO56" i="3"/>
  <c r="IO189" i="3"/>
  <c r="IL189" i="3"/>
  <c r="IL172" i="3" l="1"/>
  <c r="IL191" i="3" s="1"/>
  <c r="IO172" i="3"/>
  <c r="IO191" i="3" s="1"/>
  <c r="II174" i="3"/>
  <c r="II167" i="3"/>
  <c r="II163" i="3"/>
  <c r="II157" i="3"/>
  <c r="II148" i="3"/>
  <c r="II138" i="3"/>
  <c r="II134" i="3"/>
  <c r="II130" i="3"/>
  <c r="II126" i="3"/>
  <c r="II123" i="3"/>
  <c r="II117" i="3"/>
  <c r="II110" i="3"/>
  <c r="II94" i="3"/>
  <c r="II77" i="3"/>
  <c r="II71" i="3"/>
  <c r="IF174" i="3"/>
  <c r="IF167" i="3"/>
  <c r="IF163" i="3"/>
  <c r="IF157" i="3"/>
  <c r="IF148" i="3"/>
  <c r="IF138" i="3"/>
  <c r="IF134" i="3"/>
  <c r="IF130" i="3"/>
  <c r="IF126" i="3"/>
  <c r="IF123" i="3"/>
  <c r="IF117" i="3"/>
  <c r="IF110" i="3"/>
  <c r="IF94" i="3"/>
  <c r="IF77" i="3"/>
  <c r="IF71" i="3"/>
  <c r="IF56" i="3" l="1"/>
  <c r="II56" i="3"/>
  <c r="II189" i="3"/>
  <c r="IF189" i="3"/>
  <c r="IF172" i="3" l="1"/>
  <c r="IF191" i="3" s="1"/>
  <c r="II172" i="3"/>
  <c r="II191" i="3" s="1"/>
  <c r="HW174" i="3"/>
  <c r="HW167" i="3"/>
  <c r="HW163" i="3"/>
  <c r="HW157" i="3"/>
  <c r="HW148" i="3"/>
  <c r="HW134" i="3"/>
  <c r="HW130" i="3"/>
  <c r="HW123" i="3"/>
  <c r="HW117" i="3"/>
  <c r="HW110" i="3"/>
  <c r="HW94" i="3"/>
  <c r="HW77" i="3"/>
  <c r="HW71" i="3"/>
  <c r="HW56" i="3" l="1"/>
  <c r="HW189" i="3"/>
  <c r="HW172" i="3" l="1"/>
  <c r="HW191" i="3" s="1"/>
  <c r="HT174" i="3"/>
  <c r="HT167" i="3"/>
  <c r="HT163" i="3"/>
  <c r="HT157" i="3"/>
  <c r="HT148" i="3"/>
  <c r="HT138" i="3"/>
  <c r="HT134" i="3"/>
  <c r="HT130" i="3"/>
  <c r="HT126" i="3"/>
  <c r="HT123" i="3"/>
  <c r="HT117" i="3"/>
  <c r="HT110" i="3"/>
  <c r="HT94" i="3"/>
  <c r="HT77" i="3"/>
  <c r="HT71" i="3"/>
  <c r="HT56" i="3" l="1"/>
  <c r="HT189" i="3"/>
  <c r="HT172" i="3" l="1"/>
  <c r="HT191" i="3" s="1"/>
  <c r="HQ174" i="3"/>
  <c r="HQ167" i="3"/>
  <c r="HQ163" i="3"/>
  <c r="HQ157" i="3"/>
  <c r="HQ148" i="3"/>
  <c r="HQ138" i="3"/>
  <c r="HQ134" i="3"/>
  <c r="HQ130" i="3"/>
  <c r="HQ126" i="3"/>
  <c r="HQ123" i="3"/>
  <c r="HQ117" i="3"/>
  <c r="HQ110" i="3"/>
  <c r="HQ94" i="3"/>
  <c r="HQ77" i="3"/>
  <c r="HQ71" i="3"/>
  <c r="HQ56" i="3" l="1"/>
  <c r="HQ189" i="3"/>
  <c r="HN174" i="3"/>
  <c r="HN167" i="3"/>
  <c r="HN163" i="3"/>
  <c r="HN157" i="3"/>
  <c r="HN148" i="3"/>
  <c r="HN138" i="3"/>
  <c r="HN134" i="3"/>
  <c r="HN130" i="3"/>
  <c r="HN126" i="3"/>
  <c r="HN123" i="3"/>
  <c r="HN117" i="3"/>
  <c r="HN110" i="3"/>
  <c r="HN94" i="3"/>
  <c r="HN77" i="3"/>
  <c r="HN71" i="3"/>
  <c r="HN56" i="3" l="1"/>
  <c r="HN189" i="3"/>
  <c r="HQ172" i="3"/>
  <c r="HQ191" i="3" s="1"/>
  <c r="HN172" i="3" l="1"/>
  <c r="HN191" i="3" s="1"/>
  <c r="HK174" i="3"/>
  <c r="HK167" i="3"/>
  <c r="HK163" i="3"/>
  <c r="HK157" i="3"/>
  <c r="HK148" i="3"/>
  <c r="HK138" i="3"/>
  <c r="HK134" i="3"/>
  <c r="HK130" i="3"/>
  <c r="HK126" i="3"/>
  <c r="HK123" i="3"/>
  <c r="HK117" i="3"/>
  <c r="HK110" i="3"/>
  <c r="HK94" i="3"/>
  <c r="HK77" i="3"/>
  <c r="HK71" i="3"/>
  <c r="HK56" i="3" l="1"/>
  <c r="HK189" i="3"/>
  <c r="HH174" i="3"/>
  <c r="HH167" i="3"/>
  <c r="HH163" i="3"/>
  <c r="HH157" i="3"/>
  <c r="HH148" i="3"/>
  <c r="HH138" i="3"/>
  <c r="HH134" i="3"/>
  <c r="HH130" i="3"/>
  <c r="HH123" i="3"/>
  <c r="HH117" i="3"/>
  <c r="HH110" i="3"/>
  <c r="HH94" i="3"/>
  <c r="HH77" i="3"/>
  <c r="HH71" i="3"/>
  <c r="HH56" i="3" l="1"/>
  <c r="HH189" i="3"/>
  <c r="HK172" i="3"/>
  <c r="HK191" i="3" s="1"/>
  <c r="HH172" i="3" l="1"/>
  <c r="HH191" i="3" s="1"/>
  <c r="OF174" i="3"/>
  <c r="OF167" i="3"/>
  <c r="OF163" i="3"/>
  <c r="OF157" i="3"/>
  <c r="OF148" i="3"/>
  <c r="OF138" i="3"/>
  <c r="OF134" i="3"/>
  <c r="OF130" i="3"/>
  <c r="OF126" i="3"/>
  <c r="OF123" i="3"/>
  <c r="OF117" i="3"/>
  <c r="OF110" i="3"/>
  <c r="OF94" i="3"/>
  <c r="OF77" i="3"/>
  <c r="OF71" i="3"/>
  <c r="NZ174" i="3"/>
  <c r="NZ167" i="3"/>
  <c r="NZ163" i="3"/>
  <c r="NZ157" i="3"/>
  <c r="NZ148" i="3"/>
  <c r="NZ138" i="3"/>
  <c r="NZ134" i="3"/>
  <c r="NZ130" i="3"/>
  <c r="NZ126" i="3"/>
  <c r="NZ123" i="3"/>
  <c r="NZ117" i="3"/>
  <c r="NZ110" i="3"/>
  <c r="NZ94" i="3"/>
  <c r="NZ77" i="3"/>
  <c r="NZ71" i="3"/>
  <c r="NT174" i="3"/>
  <c r="NT167" i="3"/>
  <c r="NT163" i="3"/>
  <c r="NT157" i="3"/>
  <c r="NT148" i="3"/>
  <c r="NT138" i="3"/>
  <c r="NT134" i="3"/>
  <c r="NT130" i="3"/>
  <c r="NT126" i="3"/>
  <c r="NT123" i="3"/>
  <c r="NT117" i="3"/>
  <c r="NT110" i="3"/>
  <c r="NT94" i="3"/>
  <c r="NT77" i="3"/>
  <c r="NT71" i="3"/>
  <c r="NQ174" i="3"/>
  <c r="NQ167" i="3"/>
  <c r="NQ163" i="3"/>
  <c r="NQ157" i="3"/>
  <c r="NQ148" i="3"/>
  <c r="NQ138" i="3"/>
  <c r="NQ134" i="3"/>
  <c r="NQ130" i="3"/>
  <c r="NQ126" i="3"/>
  <c r="NQ123" i="3"/>
  <c r="NQ117" i="3"/>
  <c r="NQ110" i="3"/>
  <c r="NQ94" i="3"/>
  <c r="NQ77" i="3"/>
  <c r="NQ71" i="3"/>
  <c r="NN174" i="3"/>
  <c r="NN167" i="3"/>
  <c r="NN163" i="3"/>
  <c r="NN157" i="3"/>
  <c r="NN148" i="3"/>
  <c r="NN138" i="3"/>
  <c r="NN134" i="3"/>
  <c r="NN130" i="3"/>
  <c r="NN126" i="3"/>
  <c r="NN123" i="3"/>
  <c r="NN117" i="3"/>
  <c r="NN110" i="3"/>
  <c r="NN94" i="3"/>
  <c r="NN77" i="3"/>
  <c r="NN71" i="3"/>
  <c r="NE174" i="3"/>
  <c r="NE167" i="3"/>
  <c r="NE163" i="3"/>
  <c r="NE157" i="3"/>
  <c r="NE148" i="3"/>
  <c r="NE138" i="3"/>
  <c r="NE134" i="3"/>
  <c r="NE130" i="3"/>
  <c r="NE126" i="3"/>
  <c r="NE123" i="3"/>
  <c r="NE117" i="3"/>
  <c r="NE110" i="3"/>
  <c r="NE94" i="3"/>
  <c r="NE77" i="3"/>
  <c r="NE71" i="3"/>
  <c r="NB174" i="3"/>
  <c r="NB167" i="3"/>
  <c r="NB163" i="3"/>
  <c r="NB157" i="3"/>
  <c r="NB148" i="3"/>
  <c r="NB138" i="3"/>
  <c r="NB134" i="3"/>
  <c r="NB130" i="3"/>
  <c r="NB126" i="3"/>
  <c r="NB123" i="3"/>
  <c r="NB117" i="3"/>
  <c r="NB110" i="3"/>
  <c r="NB94" i="3"/>
  <c r="NB77" i="3"/>
  <c r="NB71" i="3"/>
  <c r="MY174" i="3"/>
  <c r="MY167" i="3"/>
  <c r="MY163" i="3"/>
  <c r="MY157" i="3"/>
  <c r="MY148" i="3"/>
  <c r="MY138" i="3"/>
  <c r="MY134" i="3"/>
  <c r="MY130" i="3"/>
  <c r="MY126" i="3"/>
  <c r="MY123" i="3"/>
  <c r="MY117" i="3"/>
  <c r="MY110" i="3"/>
  <c r="MY94" i="3"/>
  <c r="MY77" i="3"/>
  <c r="MY71" i="3"/>
  <c r="MV174" i="3"/>
  <c r="MV167" i="3"/>
  <c r="MV163" i="3"/>
  <c r="MV157" i="3"/>
  <c r="MV148" i="3"/>
  <c r="MV138" i="3"/>
  <c r="MV134" i="3"/>
  <c r="MV130" i="3"/>
  <c r="MV126" i="3"/>
  <c r="MV123" i="3"/>
  <c r="MV117" i="3"/>
  <c r="MV110" i="3"/>
  <c r="MV94" i="3"/>
  <c r="MV77" i="3"/>
  <c r="MV71" i="3"/>
  <c r="MS174" i="3"/>
  <c r="MS167" i="3"/>
  <c r="MS163" i="3"/>
  <c r="MS157" i="3"/>
  <c r="MS148" i="3"/>
  <c r="MS138" i="3"/>
  <c r="MS134" i="3"/>
  <c r="MS130" i="3"/>
  <c r="MS126" i="3"/>
  <c r="MS123" i="3"/>
  <c r="MS117" i="3"/>
  <c r="MS110" i="3"/>
  <c r="MS94" i="3"/>
  <c r="MS77" i="3"/>
  <c r="MS71" i="3"/>
  <c r="MP174" i="3"/>
  <c r="MP167" i="3"/>
  <c r="MP163" i="3"/>
  <c r="MP157" i="3"/>
  <c r="MP148" i="3"/>
  <c r="MP138" i="3"/>
  <c r="MP134" i="3"/>
  <c r="MP130" i="3"/>
  <c r="MP126" i="3"/>
  <c r="MP123" i="3"/>
  <c r="MP117" i="3"/>
  <c r="MP110" i="3"/>
  <c r="MP94" i="3"/>
  <c r="MP77" i="3"/>
  <c r="MP71" i="3"/>
  <c r="MJ174" i="3"/>
  <c r="MJ167" i="3"/>
  <c r="MJ163" i="3"/>
  <c r="MJ157" i="3"/>
  <c r="MJ148" i="3"/>
  <c r="MJ138" i="3"/>
  <c r="MJ134" i="3"/>
  <c r="MJ130" i="3"/>
  <c r="MJ126" i="3"/>
  <c r="MJ123" i="3"/>
  <c r="MJ117" i="3"/>
  <c r="MJ110" i="3"/>
  <c r="MJ94" i="3"/>
  <c r="MJ77" i="3"/>
  <c r="MJ71" i="3"/>
  <c r="MG174" i="3"/>
  <c r="MG167" i="3"/>
  <c r="MG163" i="3"/>
  <c r="MG157" i="3"/>
  <c r="MG148" i="3"/>
  <c r="MG138" i="3"/>
  <c r="MG134" i="3"/>
  <c r="MG130" i="3"/>
  <c r="MG126" i="3"/>
  <c r="MG123" i="3"/>
  <c r="MG117" i="3"/>
  <c r="MG110" i="3"/>
  <c r="MG94" i="3"/>
  <c r="MG77" i="3"/>
  <c r="MG71" i="3"/>
  <c r="MD174" i="3"/>
  <c r="MD167" i="3"/>
  <c r="MD163" i="3"/>
  <c r="MD157" i="3"/>
  <c r="MD148" i="3"/>
  <c r="MD138" i="3"/>
  <c r="MD134" i="3"/>
  <c r="MD130" i="3"/>
  <c r="MD126" i="3"/>
  <c r="MD123" i="3"/>
  <c r="MD117" i="3"/>
  <c r="MD110" i="3"/>
  <c r="MD94" i="3"/>
  <c r="MD77" i="3"/>
  <c r="MD71" i="3"/>
  <c r="MA174" i="3"/>
  <c r="MA189" i="3" s="1"/>
  <c r="MA167" i="3"/>
  <c r="MA163" i="3"/>
  <c r="MA157" i="3"/>
  <c r="MA148" i="3"/>
  <c r="MA138" i="3"/>
  <c r="MA134" i="3"/>
  <c r="MA130" i="3"/>
  <c r="MA126" i="3"/>
  <c r="MA123" i="3"/>
  <c r="MA117" i="3"/>
  <c r="MA110" i="3"/>
  <c r="MA94" i="3"/>
  <c r="MA77" i="3"/>
  <c r="MA71" i="3"/>
  <c r="LX174" i="3"/>
  <c r="LX189" i="3" s="1"/>
  <c r="LX167" i="3"/>
  <c r="LX163" i="3"/>
  <c r="LX157" i="3"/>
  <c r="LX148" i="3"/>
  <c r="LX138" i="3"/>
  <c r="LX134" i="3"/>
  <c r="LX130" i="3"/>
  <c r="LX126" i="3"/>
  <c r="LX123" i="3"/>
  <c r="LX117" i="3"/>
  <c r="LX110" i="3"/>
  <c r="LX94" i="3"/>
  <c r="LX77" i="3"/>
  <c r="LX71" i="3"/>
  <c r="MD56" i="3" l="1"/>
  <c r="NE56" i="3"/>
  <c r="MS56" i="3"/>
  <c r="NZ56" i="3"/>
  <c r="MG56" i="3"/>
  <c r="MV56" i="3"/>
  <c r="NN56" i="3"/>
  <c r="OF56" i="3"/>
  <c r="OF172" i="3" s="1"/>
  <c r="MA56" i="3"/>
  <c r="MP56" i="3"/>
  <c r="NB56" i="3"/>
  <c r="NT56" i="3"/>
  <c r="LX56" i="3"/>
  <c r="MJ56" i="3"/>
  <c r="MY56" i="3"/>
  <c r="MY172" i="3" s="1"/>
  <c r="NQ56" i="3"/>
  <c r="NE189" i="3"/>
  <c r="MP189" i="3"/>
  <c r="NN189" i="3"/>
  <c r="NT189" i="3"/>
  <c r="OF189" i="3"/>
  <c r="MJ189" i="3"/>
  <c r="NZ189" i="3"/>
  <c r="MV189" i="3"/>
  <c r="MD189" i="3"/>
  <c r="MS189" i="3"/>
  <c r="NB189" i="3"/>
  <c r="MG189" i="3"/>
  <c r="MY189" i="3"/>
  <c r="NQ189" i="3"/>
  <c r="MV172" i="3" l="1"/>
  <c r="MV191" i="3" s="1"/>
  <c r="NQ172" i="3"/>
  <c r="NQ191" i="3" s="1"/>
  <c r="MG172" i="3"/>
  <c r="MG191" i="3" s="1"/>
  <c r="MS172" i="3"/>
  <c r="MS191" i="3" s="1"/>
  <c r="NE172" i="3"/>
  <c r="NE191" i="3" s="1"/>
  <c r="MJ172" i="3"/>
  <c r="MJ191" i="3" s="1"/>
  <c r="OF191" i="3"/>
  <c r="NT172" i="3"/>
  <c r="NT191" i="3" s="1"/>
  <c r="NB172" i="3"/>
  <c r="NB191" i="3" s="1"/>
  <c r="MP172" i="3"/>
  <c r="MP191" i="3" s="1"/>
  <c r="MD172" i="3"/>
  <c r="MD191" i="3" s="1"/>
  <c r="MA172" i="3"/>
  <c r="MA191" i="3" s="1"/>
  <c r="NZ172" i="3"/>
  <c r="NZ191" i="3" s="1"/>
  <c r="NN172" i="3"/>
  <c r="NN191" i="3" s="1"/>
  <c r="LX172" i="3"/>
  <c r="LX191" i="3" s="1"/>
  <c r="MY191" i="3"/>
  <c r="FL174" i="3"/>
  <c r="FL189" i="3" s="1"/>
  <c r="FL167" i="3"/>
  <c r="FL163" i="3"/>
  <c r="FL157" i="3"/>
  <c r="FL148" i="3"/>
  <c r="FL138" i="3"/>
  <c r="FL134" i="3"/>
  <c r="FL130" i="3"/>
  <c r="FL126" i="3"/>
  <c r="FL123" i="3"/>
  <c r="FL117" i="3"/>
  <c r="FL110" i="3"/>
  <c r="FL94" i="3"/>
  <c r="FL77" i="3"/>
  <c r="FL71" i="3"/>
  <c r="EW174" i="3"/>
  <c r="EW167" i="3"/>
  <c r="EW163" i="3"/>
  <c r="EW157" i="3"/>
  <c r="EW148" i="3"/>
  <c r="EW138" i="3"/>
  <c r="EW134" i="3"/>
  <c r="EW130" i="3"/>
  <c r="EW126" i="3"/>
  <c r="EW123" i="3"/>
  <c r="EW117" i="3"/>
  <c r="EW94" i="3"/>
  <c r="EW77" i="3"/>
  <c r="EW71" i="3"/>
  <c r="EW56" i="3" l="1"/>
  <c r="FL56" i="3"/>
  <c r="C86" i="64"/>
  <c r="C135" i="1" s="1"/>
  <c r="C88" i="64"/>
  <c r="C92" i="64"/>
  <c r="C141" i="1" s="1"/>
  <c r="C93" i="64"/>
  <c r="C142" i="1" s="1"/>
  <c r="C90" i="64"/>
  <c r="C139" i="1" s="1"/>
  <c r="C95" i="64"/>
  <c r="C144" i="1" s="1"/>
  <c r="EW189" i="3"/>
  <c r="FL172" i="3" l="1"/>
  <c r="FL191" i="3" s="1"/>
  <c r="EW172" i="3"/>
  <c r="EW191" i="3" s="1"/>
  <c r="EZ174" i="3"/>
  <c r="EZ167" i="3"/>
  <c r="EZ163" i="3"/>
  <c r="EZ157" i="3"/>
  <c r="EZ138" i="3"/>
  <c r="EZ126" i="3"/>
  <c r="EZ123" i="3"/>
  <c r="EZ94" i="3"/>
  <c r="EZ56" i="3" l="1"/>
  <c r="EZ189" i="3"/>
  <c r="FF174" i="3"/>
  <c r="FF167" i="3"/>
  <c r="FF163" i="3"/>
  <c r="FF157" i="3"/>
  <c r="FF148" i="3"/>
  <c r="FF138" i="3"/>
  <c r="FF134" i="3"/>
  <c r="FF130" i="3"/>
  <c r="FF126" i="3"/>
  <c r="FF123" i="3"/>
  <c r="FF117" i="3"/>
  <c r="FF110" i="3"/>
  <c r="FF94" i="3"/>
  <c r="FF77" i="3"/>
  <c r="FF71" i="3"/>
  <c r="FI174" i="3"/>
  <c r="FI167" i="3"/>
  <c r="FI163" i="3"/>
  <c r="FI157" i="3"/>
  <c r="FI148" i="3"/>
  <c r="FI138" i="3"/>
  <c r="FI134" i="3"/>
  <c r="FI130" i="3"/>
  <c r="FI126" i="3"/>
  <c r="FI123" i="3"/>
  <c r="FI117" i="3"/>
  <c r="FI110" i="3"/>
  <c r="FI94" i="3"/>
  <c r="FI77" i="3"/>
  <c r="FI71" i="3"/>
  <c r="FI56" i="3" l="1"/>
  <c r="FF56" i="3"/>
  <c r="EZ172" i="3"/>
  <c r="EZ191" i="3" s="1"/>
  <c r="FF189" i="3"/>
  <c r="FI189" i="3"/>
  <c r="FI172" i="3" l="1"/>
  <c r="FI191" i="3" s="1"/>
  <c r="FF172" i="3"/>
  <c r="FF191" i="3" s="1"/>
  <c r="F35" i="67"/>
  <c r="F37" i="67" s="1"/>
  <c r="C35" i="67"/>
  <c r="C37" i="67" s="1"/>
  <c r="EN174" i="3"/>
  <c r="EN167" i="3"/>
  <c r="EN163" i="3"/>
  <c r="EN157" i="3"/>
  <c r="EN148" i="3"/>
  <c r="EN138" i="3"/>
  <c r="EN134" i="3"/>
  <c r="EN130" i="3"/>
  <c r="EN126" i="3"/>
  <c r="EN123" i="3"/>
  <c r="EN117" i="3"/>
  <c r="EN110" i="3"/>
  <c r="EN94" i="3"/>
  <c r="EN77" i="3"/>
  <c r="EN71" i="3"/>
  <c r="EK174" i="3"/>
  <c r="EK167" i="3"/>
  <c r="EK163" i="3"/>
  <c r="EK157" i="3"/>
  <c r="EK148" i="3"/>
  <c r="EK138" i="3"/>
  <c r="EK134" i="3"/>
  <c r="EK130" i="3"/>
  <c r="EK126" i="3"/>
  <c r="EK123" i="3"/>
  <c r="EK117" i="3"/>
  <c r="EK110" i="3"/>
  <c r="EK94" i="3"/>
  <c r="EK77" i="3"/>
  <c r="EK71" i="3"/>
  <c r="EN56" i="3" l="1"/>
  <c r="EK56" i="3"/>
  <c r="C59" i="64"/>
  <c r="EN189" i="3"/>
  <c r="EK189" i="3"/>
  <c r="EN172" i="3" l="1"/>
  <c r="EN191" i="3" s="1"/>
  <c r="EK172" i="3"/>
  <c r="EK191" i="3" s="1"/>
  <c r="GG174" i="3"/>
  <c r="GG167" i="3"/>
  <c r="GG163" i="3"/>
  <c r="GG157" i="3"/>
  <c r="GG148" i="3"/>
  <c r="GG138" i="3"/>
  <c r="GG134" i="3"/>
  <c r="GG130" i="3"/>
  <c r="GG126" i="3"/>
  <c r="GG123" i="3"/>
  <c r="GG117" i="3"/>
  <c r="GG110" i="3"/>
  <c r="GG94" i="3"/>
  <c r="GG77" i="3"/>
  <c r="GG71" i="3"/>
  <c r="GD174" i="3"/>
  <c r="GD167" i="3"/>
  <c r="GD163" i="3"/>
  <c r="GD157" i="3"/>
  <c r="GD148" i="3"/>
  <c r="GD138" i="3"/>
  <c r="GD134" i="3"/>
  <c r="GD130" i="3"/>
  <c r="GD126" i="3"/>
  <c r="GD123" i="3"/>
  <c r="GD117" i="3"/>
  <c r="GD110" i="3"/>
  <c r="GD94" i="3"/>
  <c r="GD77" i="3"/>
  <c r="GD71" i="3"/>
  <c r="FU174" i="3"/>
  <c r="FU167" i="3"/>
  <c r="FU163" i="3"/>
  <c r="FU157" i="3"/>
  <c r="FU148" i="3"/>
  <c r="FU138" i="3"/>
  <c r="FU134" i="3"/>
  <c r="FU130" i="3"/>
  <c r="FU126" i="3"/>
  <c r="FU123" i="3"/>
  <c r="FU117" i="3"/>
  <c r="FU110" i="3"/>
  <c r="FU94" i="3"/>
  <c r="FU77" i="3"/>
  <c r="FU71" i="3"/>
  <c r="FR174" i="3"/>
  <c r="FR167" i="3"/>
  <c r="FR163" i="3"/>
  <c r="FR157" i="3"/>
  <c r="FR148" i="3"/>
  <c r="FR138" i="3"/>
  <c r="FR134" i="3"/>
  <c r="FR130" i="3"/>
  <c r="FR126" i="3"/>
  <c r="FR123" i="3"/>
  <c r="FR117" i="3"/>
  <c r="FR110" i="3"/>
  <c r="FR94" i="3"/>
  <c r="FR77" i="3"/>
  <c r="FR71" i="3"/>
  <c r="FO174" i="3"/>
  <c r="FO167" i="3"/>
  <c r="FO163" i="3"/>
  <c r="FO157" i="3"/>
  <c r="FO148" i="3"/>
  <c r="FO138" i="3"/>
  <c r="FO134" i="3"/>
  <c r="FO130" i="3"/>
  <c r="FO126" i="3"/>
  <c r="FO123" i="3"/>
  <c r="FO117" i="3"/>
  <c r="FO110" i="3"/>
  <c r="FO94" i="3"/>
  <c r="FO77" i="3"/>
  <c r="FO71" i="3"/>
  <c r="FQ44" i="3"/>
  <c r="FP71" i="3"/>
  <c r="FQ71" i="3"/>
  <c r="FS71" i="3"/>
  <c r="FT71" i="3"/>
  <c r="FV71" i="3"/>
  <c r="FW71" i="3"/>
  <c r="FP77" i="3"/>
  <c r="FQ77" i="3"/>
  <c r="FS77" i="3"/>
  <c r="FT77" i="3"/>
  <c r="FV77" i="3"/>
  <c r="FW77" i="3"/>
  <c r="FQ92" i="3"/>
  <c r="FP94" i="3"/>
  <c r="FQ94" i="3"/>
  <c r="FS94" i="3"/>
  <c r="FT94" i="3"/>
  <c r="FV94" i="3"/>
  <c r="FW94" i="3"/>
  <c r="FP110" i="3"/>
  <c r="FQ110" i="3"/>
  <c r="FS110" i="3"/>
  <c r="FT110" i="3"/>
  <c r="FV110" i="3"/>
  <c r="FW110" i="3"/>
  <c r="FP117" i="3"/>
  <c r="FQ117" i="3"/>
  <c r="FS117" i="3"/>
  <c r="FT117" i="3"/>
  <c r="FV117" i="3"/>
  <c r="FW117" i="3"/>
  <c r="FP123" i="3"/>
  <c r="FQ123" i="3"/>
  <c r="FS123" i="3"/>
  <c r="FT123" i="3"/>
  <c r="FV123" i="3"/>
  <c r="FW123" i="3"/>
  <c r="FP126" i="3"/>
  <c r="FQ126" i="3"/>
  <c r="FS126" i="3"/>
  <c r="FT126" i="3"/>
  <c r="FV126" i="3"/>
  <c r="FW126" i="3"/>
  <c r="FP130" i="3"/>
  <c r="FQ130" i="3"/>
  <c r="FS130" i="3"/>
  <c r="FT130" i="3"/>
  <c r="FV130" i="3"/>
  <c r="FW130" i="3"/>
  <c r="FP134" i="3"/>
  <c r="FQ134" i="3"/>
  <c r="FS134" i="3"/>
  <c r="FT134" i="3"/>
  <c r="FV134" i="3"/>
  <c r="FW134" i="3"/>
  <c r="FP138" i="3"/>
  <c r="FQ138" i="3"/>
  <c r="FS138" i="3"/>
  <c r="FT138" i="3"/>
  <c r="FV138" i="3"/>
  <c r="FW138" i="3"/>
  <c r="FP148" i="3"/>
  <c r="FQ148" i="3"/>
  <c r="FS148" i="3"/>
  <c r="FT148" i="3"/>
  <c r="FV148" i="3"/>
  <c r="FW148" i="3"/>
  <c r="FP157" i="3"/>
  <c r="FQ157" i="3"/>
  <c r="FS157" i="3"/>
  <c r="FT157" i="3"/>
  <c r="FV157" i="3"/>
  <c r="FW157" i="3"/>
  <c r="FP163" i="3"/>
  <c r="FQ163" i="3"/>
  <c r="FS163" i="3"/>
  <c r="FT163" i="3"/>
  <c r="FV163" i="3"/>
  <c r="FW163" i="3"/>
  <c r="FP167" i="3"/>
  <c r="FQ167" i="3"/>
  <c r="FS167" i="3"/>
  <c r="FT167" i="3"/>
  <c r="FV167" i="3"/>
  <c r="FW167" i="3"/>
  <c r="FP174" i="3"/>
  <c r="FQ174" i="3"/>
  <c r="FS174" i="3"/>
  <c r="FT174" i="3"/>
  <c r="FV174" i="3"/>
  <c r="FW174" i="3"/>
  <c r="FO56" i="3" l="1"/>
  <c r="GG56" i="3"/>
  <c r="FR56" i="3"/>
  <c r="FT56" i="3"/>
  <c r="FV56" i="3"/>
  <c r="FP56" i="3"/>
  <c r="FU56" i="3"/>
  <c r="FS56" i="3"/>
  <c r="FS172" i="3" s="1"/>
  <c r="FW56" i="3"/>
  <c r="FQ56" i="3"/>
  <c r="GD56" i="3"/>
  <c r="FW189" i="3"/>
  <c r="C57" i="64"/>
  <c r="FP189" i="3"/>
  <c r="FS189" i="3"/>
  <c r="GD189" i="3"/>
  <c r="FU189" i="3"/>
  <c r="GG189" i="3"/>
  <c r="FV189" i="3"/>
  <c r="FR189" i="3"/>
  <c r="FT189" i="3"/>
  <c r="FO189" i="3"/>
  <c r="FQ189" i="3"/>
  <c r="GD172" i="3" l="1"/>
  <c r="GD191" i="3" s="1"/>
  <c r="FR172" i="3"/>
  <c r="FR191" i="3" s="1"/>
  <c r="FP172" i="3"/>
  <c r="FP191" i="3" s="1"/>
  <c r="FQ172" i="3"/>
  <c r="FQ191" i="3" s="1"/>
  <c r="FS191" i="3"/>
  <c r="FW172" i="3"/>
  <c r="FW191" i="3" s="1"/>
  <c r="GG172" i="3"/>
  <c r="GG191" i="3" s="1"/>
  <c r="FU172" i="3"/>
  <c r="FU191" i="3" s="1"/>
  <c r="FV172" i="3"/>
  <c r="FV191" i="3" s="1"/>
  <c r="FO172" i="3"/>
  <c r="FO191" i="3" s="1"/>
  <c r="FT172" i="3"/>
  <c r="FT191" i="3" s="1"/>
  <c r="I55" i="2"/>
  <c r="EF90" i="3" l="1"/>
  <c r="CH88" i="3" l="1"/>
  <c r="CA174" i="3"/>
  <c r="CA167" i="3"/>
  <c r="CA163" i="3"/>
  <c r="CA157" i="3"/>
  <c r="CA148" i="3"/>
  <c r="CA138" i="3"/>
  <c r="CA134" i="3"/>
  <c r="CA130" i="3"/>
  <c r="CA126" i="3"/>
  <c r="CA123" i="3"/>
  <c r="CA117" i="3"/>
  <c r="CA110" i="3"/>
  <c r="CA94" i="3"/>
  <c r="CA77" i="3"/>
  <c r="CA71" i="3"/>
  <c r="CA56" i="3" l="1"/>
  <c r="CA189" i="3"/>
  <c r="BO174" i="3" l="1"/>
  <c r="BO167" i="3"/>
  <c r="BO165" i="3"/>
  <c r="BO163" i="3" s="1"/>
  <c r="BO157" i="3"/>
  <c r="BO148" i="3"/>
  <c r="BO138" i="3"/>
  <c r="BO134" i="3"/>
  <c r="BO130" i="3"/>
  <c r="BO126" i="3"/>
  <c r="BO123" i="3"/>
  <c r="BO117" i="3"/>
  <c r="BO110" i="3"/>
  <c r="BO94" i="3"/>
  <c r="DU174" i="3"/>
  <c r="DT174" i="3"/>
  <c r="DS174" i="3"/>
  <c r="DR174" i="3"/>
  <c r="DQ174" i="3"/>
  <c r="DU167" i="3"/>
  <c r="DT167" i="3"/>
  <c r="DR167" i="3"/>
  <c r="DQ167" i="3"/>
  <c r="DU163" i="3"/>
  <c r="DT163" i="3"/>
  <c r="DR163" i="3"/>
  <c r="DQ163" i="3"/>
  <c r="DU157" i="3"/>
  <c r="DT157" i="3"/>
  <c r="DR157" i="3"/>
  <c r="DQ157" i="3"/>
  <c r="DU148" i="3"/>
  <c r="DT148" i="3"/>
  <c r="DR148" i="3"/>
  <c r="DQ148" i="3"/>
  <c r="DU138" i="3"/>
  <c r="DT138" i="3"/>
  <c r="DR138" i="3"/>
  <c r="DQ138" i="3"/>
  <c r="DU134" i="3"/>
  <c r="DT134" i="3"/>
  <c r="DR134" i="3"/>
  <c r="DQ134" i="3"/>
  <c r="DU130" i="3"/>
  <c r="DT130" i="3"/>
  <c r="DR130" i="3"/>
  <c r="DQ130" i="3"/>
  <c r="DU126" i="3"/>
  <c r="DT126" i="3"/>
  <c r="DR126" i="3"/>
  <c r="DQ126" i="3"/>
  <c r="DU123" i="3"/>
  <c r="DT123" i="3"/>
  <c r="DR123" i="3"/>
  <c r="DQ123" i="3"/>
  <c r="DU117" i="3"/>
  <c r="DT117" i="3"/>
  <c r="DR117" i="3"/>
  <c r="DQ117" i="3"/>
  <c r="DU110" i="3"/>
  <c r="DT110" i="3"/>
  <c r="DR110" i="3"/>
  <c r="DQ110" i="3"/>
  <c r="DU94" i="3"/>
  <c r="DT94" i="3"/>
  <c r="DR94" i="3"/>
  <c r="DQ94" i="3"/>
  <c r="DU77" i="3"/>
  <c r="DT77" i="3"/>
  <c r="DR77" i="3"/>
  <c r="DQ77" i="3"/>
  <c r="DU71" i="3"/>
  <c r="DT71" i="3"/>
  <c r="DR71" i="3"/>
  <c r="DR56" i="3" s="1"/>
  <c r="DQ71" i="3"/>
  <c r="DQ56" i="3" s="1"/>
  <c r="DO174" i="3"/>
  <c r="DN174" i="3"/>
  <c r="DM174" i="3"/>
  <c r="DO167" i="3"/>
  <c r="DN167" i="3"/>
  <c r="DM167" i="3"/>
  <c r="DO163" i="3"/>
  <c r="DN163" i="3"/>
  <c r="DM163" i="3"/>
  <c r="DO157" i="3"/>
  <c r="DN157" i="3"/>
  <c r="DM157" i="3"/>
  <c r="DO148" i="3"/>
  <c r="DN148" i="3"/>
  <c r="DM148" i="3"/>
  <c r="DO138" i="3"/>
  <c r="DN138" i="3"/>
  <c r="DM138" i="3"/>
  <c r="DO134" i="3"/>
  <c r="DN134" i="3"/>
  <c r="DM134" i="3"/>
  <c r="DO130" i="3"/>
  <c r="DN130" i="3"/>
  <c r="DM130" i="3"/>
  <c r="DO126" i="3"/>
  <c r="DN126" i="3"/>
  <c r="DM126" i="3"/>
  <c r="DO123" i="3"/>
  <c r="DN123" i="3"/>
  <c r="DM123" i="3"/>
  <c r="DO117" i="3"/>
  <c r="DN117" i="3"/>
  <c r="DM117" i="3"/>
  <c r="DO110" i="3"/>
  <c r="DN110" i="3"/>
  <c r="DM110" i="3"/>
  <c r="DO94" i="3"/>
  <c r="DN94" i="3"/>
  <c r="DM94" i="3"/>
  <c r="DO77" i="3"/>
  <c r="DN77" i="3"/>
  <c r="DM77" i="3"/>
  <c r="DO71" i="3"/>
  <c r="DN71" i="3"/>
  <c r="DM71" i="3"/>
  <c r="DI174" i="3"/>
  <c r="DH174" i="3"/>
  <c r="DG174" i="3"/>
  <c r="DI167" i="3"/>
  <c r="DH167" i="3"/>
  <c r="DG167" i="3"/>
  <c r="DI163" i="3"/>
  <c r="DH163" i="3"/>
  <c r="DG163" i="3"/>
  <c r="DI157" i="3"/>
  <c r="DH157" i="3"/>
  <c r="DG157" i="3"/>
  <c r="DI148" i="3"/>
  <c r="DH148" i="3"/>
  <c r="DG148" i="3"/>
  <c r="DI138" i="3"/>
  <c r="DH138" i="3"/>
  <c r="DG138" i="3"/>
  <c r="DI134" i="3"/>
  <c r="DH134" i="3"/>
  <c r="DG134" i="3"/>
  <c r="DI130" i="3"/>
  <c r="DH130" i="3"/>
  <c r="DG130" i="3"/>
  <c r="DI126" i="3"/>
  <c r="DH126" i="3"/>
  <c r="DG126" i="3"/>
  <c r="DI123" i="3"/>
  <c r="DH123" i="3"/>
  <c r="DG123" i="3"/>
  <c r="DI117" i="3"/>
  <c r="DH117" i="3"/>
  <c r="DG117" i="3"/>
  <c r="DI110" i="3"/>
  <c r="DH110" i="3"/>
  <c r="DG110" i="3"/>
  <c r="DI95" i="3"/>
  <c r="DI94" i="3" s="1"/>
  <c r="DH94" i="3"/>
  <c r="DG94" i="3"/>
  <c r="DI77" i="3"/>
  <c r="DH77" i="3"/>
  <c r="DG77" i="3"/>
  <c r="DI71" i="3"/>
  <c r="DH71" i="3"/>
  <c r="DG71" i="3"/>
  <c r="DC174" i="3"/>
  <c r="DB174" i="3"/>
  <c r="DC167" i="3"/>
  <c r="DB167" i="3"/>
  <c r="DC163" i="3"/>
  <c r="DB163" i="3"/>
  <c r="DC157" i="3"/>
  <c r="DB157" i="3"/>
  <c r="DC148" i="3"/>
  <c r="DB148" i="3"/>
  <c r="DC138" i="3"/>
  <c r="DB138" i="3"/>
  <c r="DC134" i="3"/>
  <c r="DB134" i="3"/>
  <c r="DC130" i="3"/>
  <c r="DB130" i="3"/>
  <c r="DC126" i="3"/>
  <c r="DB126" i="3"/>
  <c r="DC123" i="3"/>
  <c r="DB123" i="3"/>
  <c r="DC117" i="3"/>
  <c r="DB117" i="3"/>
  <c r="DC110" i="3"/>
  <c r="DB110" i="3"/>
  <c r="DC94" i="3"/>
  <c r="DB94" i="3"/>
  <c r="DC85" i="3"/>
  <c r="DB84" i="3"/>
  <c r="DC77" i="3"/>
  <c r="DB77" i="3"/>
  <c r="DC71" i="3"/>
  <c r="DB71" i="3"/>
  <c r="CZ174" i="3"/>
  <c r="CY174" i="3"/>
  <c r="CZ167" i="3"/>
  <c r="CY167" i="3"/>
  <c r="CZ163" i="3"/>
  <c r="CY163" i="3"/>
  <c r="CY157" i="3"/>
  <c r="CZ148" i="3"/>
  <c r="CY148" i="3"/>
  <c r="CZ138" i="3"/>
  <c r="CY138" i="3"/>
  <c r="CZ134" i="3"/>
  <c r="CY134" i="3"/>
  <c r="CZ130" i="3"/>
  <c r="CY130" i="3"/>
  <c r="CZ126" i="3"/>
  <c r="CY126" i="3"/>
  <c r="CZ123" i="3"/>
  <c r="CY123" i="3"/>
  <c r="CZ117" i="3"/>
  <c r="CY117" i="3"/>
  <c r="CZ110" i="3"/>
  <c r="CY110" i="3"/>
  <c r="CZ94" i="3"/>
  <c r="CY94" i="3"/>
  <c r="CZ77" i="3"/>
  <c r="CY77" i="3"/>
  <c r="CZ71" i="3"/>
  <c r="CY71" i="3"/>
  <c r="CQ174" i="3"/>
  <c r="CP174" i="3"/>
  <c r="CO174" i="3"/>
  <c r="CQ167" i="3"/>
  <c r="CP167" i="3"/>
  <c r="CQ163" i="3"/>
  <c r="CP163" i="3"/>
  <c r="CQ157" i="3"/>
  <c r="CP157" i="3"/>
  <c r="CQ148" i="3"/>
  <c r="CP148" i="3"/>
  <c r="CQ138" i="3"/>
  <c r="CP138" i="3"/>
  <c r="CQ134" i="3"/>
  <c r="CP134" i="3"/>
  <c r="CQ130" i="3"/>
  <c r="CP130" i="3"/>
  <c r="CQ126" i="3"/>
  <c r="CP126" i="3"/>
  <c r="CQ123" i="3"/>
  <c r="CP123" i="3"/>
  <c r="CQ117" i="3"/>
  <c r="CP117" i="3"/>
  <c r="CQ110" i="3"/>
  <c r="CP110" i="3"/>
  <c r="CQ94" i="3"/>
  <c r="CP94" i="3"/>
  <c r="CQ77" i="3"/>
  <c r="CP77" i="3"/>
  <c r="CQ71" i="3"/>
  <c r="CP71" i="3"/>
  <c r="CK174" i="3"/>
  <c r="CJ174" i="3"/>
  <c r="CK167" i="3"/>
  <c r="CJ167" i="3"/>
  <c r="CK163" i="3"/>
  <c r="CJ163" i="3"/>
  <c r="CK157" i="3"/>
  <c r="CJ157" i="3"/>
  <c r="CK148" i="3"/>
  <c r="CJ148" i="3"/>
  <c r="CK138" i="3"/>
  <c r="CJ138" i="3"/>
  <c r="CK134" i="3"/>
  <c r="CJ134" i="3"/>
  <c r="CK130" i="3"/>
  <c r="CJ130" i="3"/>
  <c r="CK126" i="3"/>
  <c r="CJ126" i="3"/>
  <c r="CK123" i="3"/>
  <c r="CJ123" i="3"/>
  <c r="CK117" i="3"/>
  <c r="CJ117" i="3"/>
  <c r="CK110" i="3"/>
  <c r="CJ110" i="3"/>
  <c r="CK94" i="3"/>
  <c r="CJ94" i="3"/>
  <c r="CK77" i="3"/>
  <c r="CJ77" i="3"/>
  <c r="CK71" i="3"/>
  <c r="CJ71" i="3"/>
  <c r="CE174" i="3"/>
  <c r="CD174" i="3"/>
  <c r="CE167" i="3"/>
  <c r="CD167" i="3"/>
  <c r="CE163" i="3"/>
  <c r="CD163" i="3"/>
  <c r="CE157" i="3"/>
  <c r="CD157" i="3"/>
  <c r="CE148" i="3"/>
  <c r="CD148" i="3"/>
  <c r="CE138" i="3"/>
  <c r="CD138" i="3"/>
  <c r="CE134" i="3"/>
  <c r="CD134" i="3"/>
  <c r="CE130" i="3"/>
  <c r="CD130" i="3"/>
  <c r="CE126" i="3"/>
  <c r="CD126" i="3"/>
  <c r="CE123" i="3"/>
  <c r="CD123" i="3"/>
  <c r="CE117" i="3"/>
  <c r="CD117" i="3"/>
  <c r="CE110" i="3"/>
  <c r="CD110" i="3"/>
  <c r="CE94" i="3"/>
  <c r="CD94" i="3"/>
  <c r="CE85" i="3"/>
  <c r="CE77" i="3"/>
  <c r="CD77" i="3"/>
  <c r="CE71" i="3"/>
  <c r="CD71" i="3"/>
  <c r="BG174" i="3"/>
  <c r="BF174" i="3"/>
  <c r="BG167" i="3"/>
  <c r="BF167" i="3"/>
  <c r="BG163" i="3"/>
  <c r="BF163" i="3"/>
  <c r="BG157" i="3"/>
  <c r="BF157" i="3"/>
  <c r="BG148" i="3"/>
  <c r="BF148" i="3"/>
  <c r="BG138" i="3"/>
  <c r="BF138" i="3"/>
  <c r="BG134" i="3"/>
  <c r="BF134" i="3"/>
  <c r="BG130" i="3"/>
  <c r="BF130" i="3"/>
  <c r="BG126" i="3"/>
  <c r="BF126" i="3"/>
  <c r="BG123" i="3"/>
  <c r="BF123" i="3"/>
  <c r="BG117" i="3"/>
  <c r="BF117" i="3"/>
  <c r="BG110" i="3"/>
  <c r="BF110" i="3"/>
  <c r="BG94" i="3"/>
  <c r="BF94" i="3"/>
  <c r="BG77" i="3"/>
  <c r="BF77" i="3"/>
  <c r="BG71" i="3"/>
  <c r="BF71" i="3"/>
  <c r="BA174" i="3"/>
  <c r="BA189" i="3" s="1"/>
  <c r="AZ174" i="3"/>
  <c r="AZ189" i="3" s="1"/>
  <c r="AY174" i="3"/>
  <c r="AY189" i="3" s="1"/>
  <c r="AX174" i="3"/>
  <c r="AX189" i="3" s="1"/>
  <c r="AW174" i="3"/>
  <c r="AW189" i="3" s="1"/>
  <c r="AV174" i="3"/>
  <c r="AV189" i="3" s="1"/>
  <c r="AU174" i="3"/>
  <c r="AU189" i="3" s="1"/>
  <c r="AT174" i="3"/>
  <c r="AT189" i="3" s="1"/>
  <c r="AS174" i="3"/>
  <c r="AS189" i="3" s="1"/>
  <c r="AR174" i="3"/>
  <c r="AR189" i="3" s="1"/>
  <c r="AQ174" i="3"/>
  <c r="AQ189" i="3" s="1"/>
  <c r="AP174" i="3"/>
  <c r="AP189" i="3" s="1"/>
  <c r="BA167" i="3"/>
  <c r="AZ167" i="3"/>
  <c r="AY167" i="3"/>
  <c r="AX167" i="3"/>
  <c r="AW167" i="3"/>
  <c r="AV167" i="3"/>
  <c r="AU167" i="3"/>
  <c r="AT167" i="3"/>
  <c r="AS167" i="3"/>
  <c r="AR167" i="3"/>
  <c r="AQ167" i="3"/>
  <c r="AP167" i="3"/>
  <c r="BA163" i="3"/>
  <c r="AZ163" i="3"/>
  <c r="AY163" i="3"/>
  <c r="AX163" i="3"/>
  <c r="AW163" i="3"/>
  <c r="AV163" i="3"/>
  <c r="AU163" i="3"/>
  <c r="AT163" i="3"/>
  <c r="AS163" i="3"/>
  <c r="AR163" i="3"/>
  <c r="AQ163" i="3"/>
  <c r="AP163" i="3"/>
  <c r="BA157" i="3"/>
  <c r="AZ157" i="3"/>
  <c r="AY157" i="3"/>
  <c r="AX157" i="3"/>
  <c r="AW157" i="3"/>
  <c r="AV157" i="3"/>
  <c r="AU157" i="3"/>
  <c r="AT157" i="3"/>
  <c r="AS157" i="3"/>
  <c r="AR157" i="3"/>
  <c r="AQ157" i="3"/>
  <c r="AP157" i="3"/>
  <c r="BA148" i="3"/>
  <c r="AZ148" i="3"/>
  <c r="AY148" i="3"/>
  <c r="AX148" i="3"/>
  <c r="AW148" i="3"/>
  <c r="AV148" i="3"/>
  <c r="AU148" i="3"/>
  <c r="AT148" i="3"/>
  <c r="AS148" i="3"/>
  <c r="AR148" i="3"/>
  <c r="AQ148" i="3"/>
  <c r="AP148" i="3"/>
  <c r="BA138" i="3"/>
  <c r="AZ138" i="3"/>
  <c r="AY138" i="3"/>
  <c r="AX138" i="3"/>
  <c r="AW138" i="3"/>
  <c r="AV138" i="3"/>
  <c r="AU138" i="3"/>
  <c r="AT138" i="3"/>
  <c r="AS138" i="3"/>
  <c r="AR138" i="3"/>
  <c r="AQ138" i="3"/>
  <c r="AP138" i="3"/>
  <c r="BA134" i="3"/>
  <c r="AZ134" i="3"/>
  <c r="AY134" i="3"/>
  <c r="AX134" i="3"/>
  <c r="AW134" i="3"/>
  <c r="AV134" i="3"/>
  <c r="AU134" i="3"/>
  <c r="AT134" i="3"/>
  <c r="AS134" i="3"/>
  <c r="AR134" i="3"/>
  <c r="AQ134" i="3"/>
  <c r="AP134" i="3"/>
  <c r="BA130" i="3"/>
  <c r="AZ130" i="3"/>
  <c r="AY130" i="3"/>
  <c r="AX130" i="3"/>
  <c r="AW130" i="3"/>
  <c r="AV130" i="3"/>
  <c r="AU130" i="3"/>
  <c r="AT130" i="3"/>
  <c r="AS130" i="3"/>
  <c r="AR130" i="3"/>
  <c r="AQ130" i="3"/>
  <c r="AP130" i="3"/>
  <c r="BA126" i="3"/>
  <c r="AZ126" i="3"/>
  <c r="AY126" i="3"/>
  <c r="AX126" i="3"/>
  <c r="AW126" i="3"/>
  <c r="AV126" i="3"/>
  <c r="AU126" i="3"/>
  <c r="AT126" i="3"/>
  <c r="AS126" i="3"/>
  <c r="AR126" i="3"/>
  <c r="AQ126" i="3"/>
  <c r="AP126" i="3"/>
  <c r="BA123" i="3"/>
  <c r="AZ123" i="3"/>
  <c r="AY123" i="3"/>
  <c r="AX123" i="3"/>
  <c r="AW123" i="3"/>
  <c r="AV123" i="3"/>
  <c r="AU123" i="3"/>
  <c r="AT123" i="3"/>
  <c r="AS123" i="3"/>
  <c r="AR123" i="3"/>
  <c r="AQ123" i="3"/>
  <c r="AP123" i="3"/>
  <c r="BA117" i="3"/>
  <c r="AZ117" i="3"/>
  <c r="AY117" i="3"/>
  <c r="AX117" i="3"/>
  <c r="AW117" i="3"/>
  <c r="AV117" i="3"/>
  <c r="AU117" i="3"/>
  <c r="AT117" i="3"/>
  <c r="AS117" i="3"/>
  <c r="AR117" i="3"/>
  <c r="AQ117" i="3"/>
  <c r="AP117" i="3"/>
  <c r="BA110" i="3"/>
  <c r="AZ110" i="3"/>
  <c r="AY110" i="3"/>
  <c r="AX110" i="3"/>
  <c r="AW110" i="3"/>
  <c r="AV110" i="3"/>
  <c r="AU110" i="3"/>
  <c r="AT110" i="3"/>
  <c r="AS110" i="3"/>
  <c r="AR110" i="3"/>
  <c r="AQ110" i="3"/>
  <c r="AP110" i="3"/>
  <c r="BA94" i="3"/>
  <c r="AZ94" i="3"/>
  <c r="AY94" i="3"/>
  <c r="AX94" i="3"/>
  <c r="AW94" i="3"/>
  <c r="AV94" i="3"/>
  <c r="AU94" i="3"/>
  <c r="AT94" i="3"/>
  <c r="AS94" i="3"/>
  <c r="AR94" i="3"/>
  <c r="AQ94" i="3"/>
  <c r="AP94" i="3"/>
  <c r="BA77" i="3"/>
  <c r="AZ77" i="3"/>
  <c r="AY77" i="3"/>
  <c r="AX77" i="3"/>
  <c r="AW77" i="3"/>
  <c r="AV77" i="3"/>
  <c r="AU77" i="3"/>
  <c r="AT77" i="3"/>
  <c r="AS77" i="3"/>
  <c r="AR77" i="3"/>
  <c r="AQ77" i="3"/>
  <c r="AP77" i="3"/>
  <c r="BA71" i="3"/>
  <c r="BA56" i="3" s="1"/>
  <c r="AZ71" i="3"/>
  <c r="AZ56" i="3" s="1"/>
  <c r="AY71" i="3"/>
  <c r="AY56" i="3" s="1"/>
  <c r="AX71" i="3"/>
  <c r="AX56" i="3" s="1"/>
  <c r="AW71" i="3"/>
  <c r="AW56" i="3" s="1"/>
  <c r="AV71" i="3"/>
  <c r="AU71" i="3"/>
  <c r="AU56" i="3" s="1"/>
  <c r="AT71" i="3"/>
  <c r="AT56" i="3" s="1"/>
  <c r="AS71" i="3"/>
  <c r="AR71" i="3"/>
  <c r="AR56" i="3" s="1"/>
  <c r="AQ71" i="3"/>
  <c r="AQ56" i="3" s="1"/>
  <c r="AP71" i="3"/>
  <c r="AP56" i="3" s="1"/>
  <c r="AO174" i="3"/>
  <c r="AN174" i="3"/>
  <c r="AO167" i="3"/>
  <c r="AN167" i="3"/>
  <c r="AO163" i="3"/>
  <c r="AN163" i="3"/>
  <c r="AO157" i="3"/>
  <c r="AN157" i="3"/>
  <c r="AO148" i="3"/>
  <c r="AN148" i="3"/>
  <c r="AO138" i="3"/>
  <c r="AN138" i="3"/>
  <c r="AO134" i="3"/>
  <c r="AN134" i="3"/>
  <c r="AO130" i="3"/>
  <c r="AN130" i="3"/>
  <c r="AO126" i="3"/>
  <c r="AN126" i="3"/>
  <c r="AO123" i="3"/>
  <c r="AN123" i="3"/>
  <c r="AO117" i="3"/>
  <c r="AN117" i="3"/>
  <c r="AO110" i="3"/>
  <c r="AN110" i="3"/>
  <c r="AO94" i="3"/>
  <c r="AN94" i="3"/>
  <c r="AO77" i="3"/>
  <c r="AN77" i="3"/>
  <c r="AO71" i="3"/>
  <c r="AN71" i="3"/>
  <c r="AL174" i="3"/>
  <c r="AK174" i="3"/>
  <c r="AJ174" i="3"/>
  <c r="AL167" i="3"/>
  <c r="AK167" i="3"/>
  <c r="AJ167" i="3"/>
  <c r="AL163" i="3"/>
  <c r="AK163" i="3"/>
  <c r="AJ163" i="3"/>
  <c r="AL157" i="3"/>
  <c r="AK157" i="3"/>
  <c r="AJ157" i="3"/>
  <c r="AL148" i="3"/>
  <c r="AK148" i="3"/>
  <c r="AJ148" i="3"/>
  <c r="AL138" i="3"/>
  <c r="AK138" i="3"/>
  <c r="AJ138" i="3"/>
  <c r="AL134" i="3"/>
  <c r="AK134" i="3"/>
  <c r="AJ134" i="3"/>
  <c r="AL130" i="3"/>
  <c r="AK130" i="3"/>
  <c r="AJ130" i="3"/>
  <c r="AL126" i="3"/>
  <c r="AK126" i="3"/>
  <c r="AJ126" i="3"/>
  <c r="AL123" i="3"/>
  <c r="AK123" i="3"/>
  <c r="AJ123" i="3"/>
  <c r="AL117" i="3"/>
  <c r="AK117" i="3"/>
  <c r="AJ117" i="3"/>
  <c r="AL110" i="3"/>
  <c r="AK110" i="3"/>
  <c r="AJ110" i="3"/>
  <c r="AL94" i="3"/>
  <c r="AK94" i="3"/>
  <c r="AJ94" i="3"/>
  <c r="AL77" i="3"/>
  <c r="AK77" i="3"/>
  <c r="AJ77" i="3"/>
  <c r="AL71" i="3"/>
  <c r="AK71" i="3"/>
  <c r="AJ71" i="3"/>
  <c r="AS56" i="3" l="1"/>
  <c r="DT56" i="3"/>
  <c r="DT172" i="3" s="1"/>
  <c r="AV56" i="3"/>
  <c r="AV172" i="3" s="1"/>
  <c r="AV191" i="3" s="1"/>
  <c r="AK56" i="3"/>
  <c r="DH56" i="3"/>
  <c r="DM56" i="3"/>
  <c r="DG56" i="3"/>
  <c r="AN56" i="3"/>
  <c r="CD56" i="3"/>
  <c r="CQ56" i="3"/>
  <c r="AO56" i="3"/>
  <c r="CJ56" i="3"/>
  <c r="DC56" i="3"/>
  <c r="CE56" i="3"/>
  <c r="DU56" i="3"/>
  <c r="DU172" i="3" s="1"/>
  <c r="DN56" i="3"/>
  <c r="AJ56" i="3"/>
  <c r="BG56" i="3"/>
  <c r="CP56" i="3"/>
  <c r="CZ56" i="3"/>
  <c r="DB56" i="3"/>
  <c r="AL56" i="3"/>
  <c r="DI56" i="3"/>
  <c r="BF56" i="3"/>
  <c r="CK56" i="3"/>
  <c r="CY56" i="3"/>
  <c r="DO56" i="3"/>
  <c r="AN189" i="3"/>
  <c r="AP172" i="3"/>
  <c r="AP191" i="3" s="1"/>
  <c r="AS172" i="3"/>
  <c r="AS191" i="3" s="1"/>
  <c r="DI189" i="3"/>
  <c r="AW172" i="3"/>
  <c r="AW191" i="3" s="1"/>
  <c r="BA172" i="3"/>
  <c r="BA191" i="3" s="1"/>
  <c r="BG189" i="3"/>
  <c r="CD189" i="3"/>
  <c r="CO189" i="3"/>
  <c r="DM189" i="3"/>
  <c r="AX172" i="3"/>
  <c r="AX191" i="3" s="1"/>
  <c r="AQ172" i="3"/>
  <c r="AQ191" i="3" s="1"/>
  <c r="AU172" i="3"/>
  <c r="AU191" i="3" s="1"/>
  <c r="AO189" i="3"/>
  <c r="AY172" i="3"/>
  <c r="AY191" i="3" s="1"/>
  <c r="CK189" i="3"/>
  <c r="CP189" i="3"/>
  <c r="DB189" i="3"/>
  <c r="DG189" i="3"/>
  <c r="AR172" i="3"/>
  <c r="AR191" i="3" s="1"/>
  <c r="AZ172" i="3"/>
  <c r="AZ191" i="3" s="1"/>
  <c r="CQ189" i="3"/>
  <c r="CZ189" i="3"/>
  <c r="DC189" i="3"/>
  <c r="DO189" i="3"/>
  <c r="DQ189" i="3"/>
  <c r="DU189" i="3"/>
  <c r="BO189" i="3"/>
  <c r="AT172" i="3"/>
  <c r="AT191" i="3" s="1"/>
  <c r="DR189" i="3"/>
  <c r="DN189" i="3"/>
  <c r="BF189" i="3"/>
  <c r="CE189" i="3"/>
  <c r="CJ189" i="3"/>
  <c r="DS189" i="3"/>
  <c r="DS191" i="3" s="1"/>
  <c r="DR172" i="3"/>
  <c r="DH189" i="3"/>
  <c r="CY189" i="3"/>
  <c r="DT189" i="3"/>
  <c r="DQ172" i="3"/>
  <c r="CC2" i="3"/>
  <c r="CO172" i="3"/>
  <c r="CO191" i="3" l="1"/>
  <c r="C35" i="64" s="1"/>
  <c r="DU191" i="3"/>
  <c r="C23" i="64"/>
  <c r="C22" i="64"/>
  <c r="AK172" i="3"/>
  <c r="DN172" i="3"/>
  <c r="DN191" i="3" s="1"/>
  <c r="AL172" i="3"/>
  <c r="AJ172" i="3"/>
  <c r="CJ172" i="3"/>
  <c r="CJ191" i="3" s="1"/>
  <c r="CE172" i="3"/>
  <c r="CE191" i="3" s="1"/>
  <c r="CE2" i="3" s="1"/>
  <c r="CK172" i="3"/>
  <c r="CK191" i="3" s="1"/>
  <c r="DM172" i="3"/>
  <c r="DM191" i="3" s="1"/>
  <c r="CQ172" i="3"/>
  <c r="CQ191" i="3" s="1"/>
  <c r="CZ172" i="3"/>
  <c r="CZ191" i="3" s="1"/>
  <c r="DT191" i="3"/>
  <c r="BG172" i="3"/>
  <c r="BG191" i="3" s="1"/>
  <c r="CP172" i="3"/>
  <c r="CP191" i="3" s="1"/>
  <c r="DR191" i="3"/>
  <c r="AN172" i="3"/>
  <c r="AN191" i="3" s="1"/>
  <c r="DC172" i="3"/>
  <c r="DC191" i="3" s="1"/>
  <c r="CD172" i="3"/>
  <c r="CD191" i="3" s="1"/>
  <c r="CD2" i="3" s="1"/>
  <c r="DO172" i="3"/>
  <c r="DO191" i="3" s="1"/>
  <c r="DH172" i="3"/>
  <c r="DH191" i="3" s="1"/>
  <c r="CY172" i="3"/>
  <c r="CY191" i="3" s="1"/>
  <c r="DQ191" i="3"/>
  <c r="DB172" i="3"/>
  <c r="DB191" i="3" s="1"/>
  <c r="AO172" i="3"/>
  <c r="AO191" i="3" s="1"/>
  <c r="E22" i="64" s="1"/>
  <c r="DI172" i="3"/>
  <c r="DI191" i="3" s="1"/>
  <c r="BF172" i="3"/>
  <c r="BF191" i="3" s="1"/>
  <c r="DG172" i="3"/>
  <c r="DG191" i="3" s="1"/>
  <c r="C44" i="64" s="1"/>
  <c r="I174" i="3"/>
  <c r="I167" i="3"/>
  <c r="I163" i="3"/>
  <c r="I157" i="3"/>
  <c r="I148" i="3"/>
  <c r="I138" i="3"/>
  <c r="I134" i="3"/>
  <c r="I130" i="3"/>
  <c r="I126" i="3"/>
  <c r="I123" i="3"/>
  <c r="I117" i="3"/>
  <c r="I110" i="3"/>
  <c r="I94" i="3"/>
  <c r="I77" i="3"/>
  <c r="I71" i="3"/>
  <c r="I56" i="3" l="1"/>
  <c r="I189" i="3"/>
  <c r="C28" i="67"/>
  <c r="C23" i="67"/>
  <c r="D147" i="2"/>
  <c r="D133" i="2"/>
  <c r="D122" i="2"/>
  <c r="D118" i="2"/>
  <c r="D116" i="2" s="1"/>
  <c r="D102" i="2"/>
  <c r="D87" i="2"/>
  <c r="D69" i="2"/>
  <c r="D61" i="2"/>
  <c r="D49" i="2"/>
  <c r="D38" i="2"/>
  <c r="D33" i="2"/>
  <c r="D27" i="2"/>
  <c r="D16" i="2"/>
  <c r="D10" i="2"/>
  <c r="D4" i="2"/>
  <c r="C29" i="67"/>
  <c r="C27" i="67"/>
  <c r="C30" i="67"/>
  <c r="C25" i="67"/>
  <c r="C24" i="67"/>
  <c r="C22" i="67"/>
  <c r="C19" i="67"/>
  <c r="C18" i="67"/>
  <c r="C17" i="67"/>
  <c r="C13" i="67"/>
  <c r="C14" i="67"/>
  <c r="C12" i="67"/>
  <c r="D68" i="2" l="1"/>
  <c r="D104" i="2"/>
  <c r="D101" i="2" s="1"/>
  <c r="D100" i="2" s="1"/>
  <c r="D51" i="2"/>
  <c r="D142" i="2"/>
  <c r="D15" i="2"/>
  <c r="D114" i="2"/>
  <c r="F4" i="67"/>
  <c r="C9" i="67"/>
  <c r="C8" i="67"/>
  <c r="C7" i="67"/>
  <c r="C4" i="67"/>
  <c r="GY44" i="3"/>
  <c r="D9" i="2" l="1"/>
  <c r="D67" i="2"/>
  <c r="N174" i="3"/>
  <c r="M174" i="3"/>
  <c r="L174" i="3"/>
  <c r="N167" i="3"/>
  <c r="M167" i="3"/>
  <c r="L167" i="3"/>
  <c r="N163" i="3"/>
  <c r="M163" i="3"/>
  <c r="L163" i="3"/>
  <c r="N157" i="3"/>
  <c r="M157" i="3"/>
  <c r="L157" i="3"/>
  <c r="N148" i="3"/>
  <c r="M148" i="3"/>
  <c r="L148" i="3"/>
  <c r="N138" i="3"/>
  <c r="M138" i="3"/>
  <c r="L138" i="3"/>
  <c r="N134" i="3"/>
  <c r="M134" i="3"/>
  <c r="L134" i="3"/>
  <c r="N130" i="3"/>
  <c r="M130" i="3"/>
  <c r="L130" i="3"/>
  <c r="N126" i="3"/>
  <c r="M126" i="3"/>
  <c r="L126" i="3"/>
  <c r="N123" i="3"/>
  <c r="M123" i="3"/>
  <c r="L123" i="3"/>
  <c r="N117" i="3"/>
  <c r="M117" i="3"/>
  <c r="L117" i="3"/>
  <c r="N110" i="3"/>
  <c r="M110" i="3"/>
  <c r="L110" i="3"/>
  <c r="N94" i="3"/>
  <c r="M94" i="3"/>
  <c r="L94" i="3"/>
  <c r="N77" i="3"/>
  <c r="M77" i="3"/>
  <c r="L77" i="3"/>
  <c r="N71" i="3"/>
  <c r="M71" i="3"/>
  <c r="L71" i="3"/>
  <c r="M56" i="3" l="1"/>
  <c r="N56" i="3"/>
  <c r="L56" i="3"/>
  <c r="M189" i="3"/>
  <c r="L189" i="3"/>
  <c r="N189" i="3"/>
  <c r="D126" i="2"/>
  <c r="GL174" i="3"/>
  <c r="GK174" i="3"/>
  <c r="GJ174" i="3"/>
  <c r="GL167" i="3"/>
  <c r="GK167" i="3"/>
  <c r="GJ167" i="3"/>
  <c r="GL163" i="3"/>
  <c r="GK163" i="3"/>
  <c r="GJ163" i="3"/>
  <c r="GL157" i="3"/>
  <c r="GK157" i="3"/>
  <c r="GJ157" i="3"/>
  <c r="GL148" i="3"/>
  <c r="GK148" i="3"/>
  <c r="GJ148" i="3"/>
  <c r="GL138" i="3"/>
  <c r="GK138" i="3"/>
  <c r="GJ138" i="3"/>
  <c r="GL134" i="3"/>
  <c r="GK134" i="3"/>
  <c r="GJ134" i="3"/>
  <c r="GL130" i="3"/>
  <c r="GK130" i="3"/>
  <c r="GJ130" i="3"/>
  <c r="GL126" i="3"/>
  <c r="GK126" i="3"/>
  <c r="GJ126" i="3"/>
  <c r="GL123" i="3"/>
  <c r="GK123" i="3"/>
  <c r="GJ123" i="3"/>
  <c r="GL117" i="3"/>
  <c r="GK117" i="3"/>
  <c r="GJ117" i="3"/>
  <c r="GL110" i="3"/>
  <c r="GK110" i="3"/>
  <c r="GJ110" i="3"/>
  <c r="GL94" i="3"/>
  <c r="GK94" i="3"/>
  <c r="GJ94" i="3"/>
  <c r="GL77" i="3"/>
  <c r="GK77" i="3"/>
  <c r="GJ77" i="3"/>
  <c r="GL71" i="3"/>
  <c r="GK71" i="3"/>
  <c r="GJ71" i="3"/>
  <c r="IE174" i="3"/>
  <c r="ID174" i="3"/>
  <c r="IC174" i="3"/>
  <c r="IE167" i="3"/>
  <c r="ID167" i="3"/>
  <c r="IC167" i="3"/>
  <c r="IE163" i="3"/>
  <c r="ID163" i="3"/>
  <c r="IC163" i="3"/>
  <c r="IE157" i="3"/>
  <c r="ID157" i="3"/>
  <c r="IC157" i="3"/>
  <c r="IE148" i="3"/>
  <c r="ID148" i="3"/>
  <c r="IC148" i="3"/>
  <c r="IE138" i="3"/>
  <c r="ID138" i="3"/>
  <c r="IC138" i="3"/>
  <c r="IE134" i="3"/>
  <c r="ID134" i="3"/>
  <c r="IC134" i="3"/>
  <c r="IE130" i="3"/>
  <c r="ID130" i="3"/>
  <c r="IC130" i="3"/>
  <c r="IE126" i="3"/>
  <c r="ID126" i="3"/>
  <c r="IC126" i="3"/>
  <c r="IE123" i="3"/>
  <c r="ID123" i="3"/>
  <c r="IC123" i="3"/>
  <c r="IE117" i="3"/>
  <c r="ID117" i="3"/>
  <c r="IC117" i="3"/>
  <c r="IE110" i="3"/>
  <c r="ID110" i="3"/>
  <c r="IC110" i="3"/>
  <c r="IE94" i="3"/>
  <c r="ID94" i="3"/>
  <c r="IC94" i="3"/>
  <c r="IE77" i="3"/>
  <c r="ID77" i="3"/>
  <c r="IC77" i="3"/>
  <c r="IE71" i="3"/>
  <c r="ID71" i="3"/>
  <c r="IC71" i="3"/>
  <c r="IC56" i="3" l="1"/>
  <c r="GK56" i="3"/>
  <c r="ID56" i="3"/>
  <c r="GJ56" i="3"/>
  <c r="GL56" i="3"/>
  <c r="IE56" i="3"/>
  <c r="L172" i="3"/>
  <c r="L191" i="3" s="1"/>
  <c r="L2" i="3" s="1"/>
  <c r="ID189" i="3"/>
  <c r="GK189" i="3"/>
  <c r="IC189" i="3"/>
  <c r="GL189" i="3"/>
  <c r="IE189" i="3"/>
  <c r="GJ189" i="3"/>
  <c r="N172" i="3"/>
  <c r="N191" i="3" s="1"/>
  <c r="N2" i="3" s="1"/>
  <c r="M172" i="3"/>
  <c r="M191" i="3" s="1"/>
  <c r="M2" i="3" s="1"/>
  <c r="GO174" i="3"/>
  <c r="GN174" i="3"/>
  <c r="GO167" i="3"/>
  <c r="GN167" i="3"/>
  <c r="GO163" i="3"/>
  <c r="GN163" i="3"/>
  <c r="GO157" i="3"/>
  <c r="GN157" i="3"/>
  <c r="GO148" i="3"/>
  <c r="GN148" i="3"/>
  <c r="GO138" i="3"/>
  <c r="GN138" i="3"/>
  <c r="GO134" i="3"/>
  <c r="GN134" i="3"/>
  <c r="GO130" i="3"/>
  <c r="GN130" i="3"/>
  <c r="GO126" i="3"/>
  <c r="GN126" i="3"/>
  <c r="GO123" i="3"/>
  <c r="GN123" i="3"/>
  <c r="GO117" i="3"/>
  <c r="GN117" i="3"/>
  <c r="GO110" i="3"/>
  <c r="GN110" i="3"/>
  <c r="GO94" i="3"/>
  <c r="GN94" i="3"/>
  <c r="GO85" i="3"/>
  <c r="GO77" i="3"/>
  <c r="GN77" i="3"/>
  <c r="GO71" i="3"/>
  <c r="GN71" i="3"/>
  <c r="GK172" i="3" l="1"/>
  <c r="GK191" i="3" s="1"/>
  <c r="GK2" i="3" s="1"/>
  <c r="IC172" i="3"/>
  <c r="IC191" i="3" s="1"/>
  <c r="GN56" i="3"/>
  <c r="GO56" i="3"/>
  <c r="ID172" i="3"/>
  <c r="ID191" i="3" s="1"/>
  <c r="ID2" i="3" s="1"/>
  <c r="IE172" i="3"/>
  <c r="IE191" i="3" s="1"/>
  <c r="IE2" i="3" s="1"/>
  <c r="GJ172" i="3"/>
  <c r="GJ191" i="3" s="1"/>
  <c r="GL172" i="3"/>
  <c r="GL191" i="3" s="1"/>
  <c r="GL2" i="3" s="1"/>
  <c r="GO189" i="3"/>
  <c r="GM2" i="3"/>
  <c r="GN189" i="3"/>
  <c r="IC2" i="3" l="1"/>
  <c r="GJ2" i="3"/>
  <c r="C60" i="64"/>
  <c r="GN172" i="3"/>
  <c r="GN191" i="3" s="1"/>
  <c r="GN2" i="3" s="1"/>
  <c r="GO172" i="3"/>
  <c r="GO191" i="3" s="1"/>
  <c r="GO2" i="3" s="1"/>
  <c r="GR174" i="3"/>
  <c r="GQ174" i="3"/>
  <c r="GP174" i="3"/>
  <c r="GR167" i="3"/>
  <c r="GQ167" i="3"/>
  <c r="GP167" i="3"/>
  <c r="GR163" i="3"/>
  <c r="GQ163" i="3"/>
  <c r="GP163" i="3"/>
  <c r="GR157" i="3"/>
  <c r="GQ157" i="3"/>
  <c r="GP157" i="3"/>
  <c r="GR148" i="3"/>
  <c r="GQ148" i="3"/>
  <c r="GR138" i="3"/>
  <c r="GQ138" i="3"/>
  <c r="GR134" i="3"/>
  <c r="GQ134" i="3"/>
  <c r="GR130" i="3"/>
  <c r="GQ130" i="3"/>
  <c r="GR126" i="3"/>
  <c r="GQ126" i="3"/>
  <c r="GR123" i="3"/>
  <c r="GQ123" i="3"/>
  <c r="GR117" i="3"/>
  <c r="GQ117" i="3"/>
  <c r="GR110" i="3"/>
  <c r="GQ110" i="3"/>
  <c r="GR94" i="3"/>
  <c r="GQ94" i="3"/>
  <c r="GR85" i="3"/>
  <c r="GR77" i="3"/>
  <c r="GQ77" i="3"/>
  <c r="GR71" i="3"/>
  <c r="GQ71" i="3"/>
  <c r="GP56" i="3" l="1"/>
  <c r="GR56" i="3"/>
  <c r="GQ56" i="3"/>
  <c r="GP189" i="3"/>
  <c r="GQ189" i="3"/>
  <c r="GR189" i="3"/>
  <c r="GR172" i="3" l="1"/>
  <c r="GR191" i="3" s="1"/>
  <c r="GR2" i="3" s="1"/>
  <c r="GQ172" i="3"/>
  <c r="GQ191" i="3" s="1"/>
  <c r="GQ2" i="3" s="1"/>
  <c r="GP172" i="3"/>
  <c r="GP191" i="3" s="1"/>
  <c r="C61" i="64" s="1"/>
  <c r="DY71" i="3"/>
  <c r="DZ71" i="3"/>
  <c r="EA71" i="3"/>
  <c r="EC71" i="3"/>
  <c r="ED71" i="3"/>
  <c r="DY77" i="3"/>
  <c r="DZ77" i="3"/>
  <c r="EA77" i="3"/>
  <c r="EC77" i="3"/>
  <c r="ED77" i="3"/>
  <c r="DY94" i="3"/>
  <c r="DZ94" i="3"/>
  <c r="EA94" i="3"/>
  <c r="EC94" i="3"/>
  <c r="ED94" i="3"/>
  <c r="DY110" i="3"/>
  <c r="DZ110" i="3"/>
  <c r="EA110" i="3"/>
  <c r="EC110" i="3"/>
  <c r="ED110" i="3"/>
  <c r="DY117" i="3"/>
  <c r="DZ117" i="3"/>
  <c r="EA117" i="3"/>
  <c r="EC117" i="3"/>
  <c r="ED117" i="3"/>
  <c r="DY123" i="3"/>
  <c r="DZ123" i="3"/>
  <c r="EA123" i="3"/>
  <c r="EC123" i="3"/>
  <c r="ED123" i="3"/>
  <c r="DY126" i="3"/>
  <c r="DZ126" i="3"/>
  <c r="EA126" i="3"/>
  <c r="EC126" i="3"/>
  <c r="ED126" i="3"/>
  <c r="DY130" i="3"/>
  <c r="DZ130" i="3"/>
  <c r="EA130" i="3"/>
  <c r="EC130" i="3"/>
  <c r="ED130" i="3"/>
  <c r="DY134" i="3"/>
  <c r="DZ134" i="3"/>
  <c r="EA134" i="3"/>
  <c r="EC134" i="3"/>
  <c r="ED134" i="3"/>
  <c r="DY138" i="3"/>
  <c r="DZ138" i="3"/>
  <c r="EA138" i="3"/>
  <c r="EC138" i="3"/>
  <c r="ED138" i="3"/>
  <c r="DY148" i="3"/>
  <c r="DZ148" i="3"/>
  <c r="EA148" i="3"/>
  <c r="EC148" i="3"/>
  <c r="ED148" i="3"/>
  <c r="DY157" i="3"/>
  <c r="DZ157" i="3"/>
  <c r="EA157" i="3"/>
  <c r="EC157" i="3"/>
  <c r="ED157" i="3"/>
  <c r="DY163" i="3"/>
  <c r="DZ163" i="3"/>
  <c r="EA163" i="3"/>
  <c r="EC163" i="3"/>
  <c r="ED163" i="3"/>
  <c r="DY167" i="3"/>
  <c r="DZ167" i="3"/>
  <c r="EA167" i="3"/>
  <c r="EC167" i="3"/>
  <c r="ED167" i="3"/>
  <c r="DY174" i="3"/>
  <c r="DZ174" i="3"/>
  <c r="EA174" i="3"/>
  <c r="EB174" i="3"/>
  <c r="EC174" i="3"/>
  <c r="ED174" i="3"/>
  <c r="EC56" i="3" l="1"/>
  <c r="ED56" i="3"/>
  <c r="DY56" i="3"/>
  <c r="EA56" i="3"/>
  <c r="DZ56" i="3"/>
  <c r="EB189" i="3"/>
  <c r="EC189" i="3"/>
  <c r="GP2" i="3"/>
  <c r="EA189" i="3"/>
  <c r="ED189" i="3"/>
  <c r="DY189" i="3"/>
  <c r="DZ189" i="3"/>
  <c r="EP174" i="3"/>
  <c r="EO174" i="3"/>
  <c r="EP167" i="3"/>
  <c r="EO167" i="3"/>
  <c r="EP163" i="3"/>
  <c r="EO163" i="3"/>
  <c r="EP157" i="3"/>
  <c r="EO157" i="3"/>
  <c r="EP148" i="3"/>
  <c r="EO148" i="3"/>
  <c r="EP138" i="3"/>
  <c r="EO138" i="3"/>
  <c r="EP134" i="3"/>
  <c r="EO134" i="3"/>
  <c r="EP130" i="3"/>
  <c r="EO130" i="3"/>
  <c r="EP126" i="3"/>
  <c r="EO126" i="3"/>
  <c r="EP123" i="3"/>
  <c r="EO123" i="3"/>
  <c r="EP117" i="3"/>
  <c r="EO117" i="3"/>
  <c r="EP110" i="3"/>
  <c r="EO110" i="3"/>
  <c r="EP94" i="3"/>
  <c r="EO94" i="3"/>
  <c r="EP77" i="3"/>
  <c r="EO77" i="3"/>
  <c r="EP71" i="3"/>
  <c r="EO71" i="3"/>
  <c r="EP56" i="3" l="1"/>
  <c r="EO56" i="3"/>
  <c r="EO189" i="3"/>
  <c r="EP189" i="3"/>
  <c r="EC172" i="3"/>
  <c r="EC191" i="3" s="1"/>
  <c r="EC2" i="3" s="1"/>
  <c r="ED172" i="3"/>
  <c r="ED191" i="3" s="1"/>
  <c r="ED2" i="3" s="1"/>
  <c r="DY172" i="3"/>
  <c r="DY191" i="3" s="1"/>
  <c r="EA172" i="3"/>
  <c r="EA191" i="3" s="1"/>
  <c r="EA2" i="3" s="1"/>
  <c r="DZ172" i="3"/>
  <c r="DZ191" i="3" s="1"/>
  <c r="DZ2" i="3" s="1"/>
  <c r="EB172" i="3"/>
  <c r="EB191" i="3" s="1"/>
  <c r="EB2" i="3" s="1"/>
  <c r="EN2" i="3"/>
  <c r="C55" i="64" l="1"/>
  <c r="EP172" i="3"/>
  <c r="EP191" i="3" s="1"/>
  <c r="EP2" i="3" s="1"/>
  <c r="DY2" i="3"/>
  <c r="EO172" i="3"/>
  <c r="EO191" i="3" s="1"/>
  <c r="EO2" i="3" s="1"/>
  <c r="OH115" i="3"/>
  <c r="MO114" i="3"/>
  <c r="MO85" i="3"/>
  <c r="MO61" i="3"/>
  <c r="MR35" i="3"/>
  <c r="MF27" i="3" l="1"/>
  <c r="ML155" i="3" l="1"/>
  <c r="JU146" i="3" l="1"/>
  <c r="JU88" i="3"/>
  <c r="JU61" i="3"/>
  <c r="JU59" i="3"/>
  <c r="JI174" i="3"/>
  <c r="JH174" i="3"/>
  <c r="JI167" i="3"/>
  <c r="JH167" i="3"/>
  <c r="JI163" i="3"/>
  <c r="JH163" i="3"/>
  <c r="JI157" i="3"/>
  <c r="JH157" i="3"/>
  <c r="JI148" i="3"/>
  <c r="JH148" i="3"/>
  <c r="JI138" i="3"/>
  <c r="JH138" i="3"/>
  <c r="JI134" i="3"/>
  <c r="JH134" i="3"/>
  <c r="JI130" i="3"/>
  <c r="JH130" i="3"/>
  <c r="JI126" i="3"/>
  <c r="JH126" i="3"/>
  <c r="JI123" i="3"/>
  <c r="JH123" i="3"/>
  <c r="JI117" i="3"/>
  <c r="JH117" i="3"/>
  <c r="JI110" i="3"/>
  <c r="JH110" i="3"/>
  <c r="JI94" i="3"/>
  <c r="JH94" i="3"/>
  <c r="JI77" i="3"/>
  <c r="JH77" i="3"/>
  <c r="JI71" i="3"/>
  <c r="JH71" i="3"/>
  <c r="IH84" i="3"/>
  <c r="JH56" i="3" l="1"/>
  <c r="JI56" i="3"/>
  <c r="C39" i="67"/>
  <c r="JI189" i="3"/>
  <c r="JH189" i="3"/>
  <c r="JG2" i="3"/>
  <c r="K69" i="3"/>
  <c r="FN59" i="3"/>
  <c r="JH172" i="3" l="1"/>
  <c r="JH191" i="3" s="1"/>
  <c r="JH2" i="3" s="1"/>
  <c r="JI172" i="3"/>
  <c r="JI191" i="3" s="1"/>
  <c r="JI2" i="3" s="1"/>
  <c r="FB150" i="3"/>
  <c r="DR2" i="3" l="1"/>
  <c r="BA2" i="3"/>
  <c r="C10" i="2"/>
  <c r="E69" i="2"/>
  <c r="C69" i="2"/>
  <c r="EQ44" i="3" l="1"/>
  <c r="BW78" i="3" l="1"/>
  <c r="D20" i="1" l="1"/>
  <c r="E20" i="1"/>
  <c r="OE174" i="3" l="1"/>
  <c r="OE167" i="3"/>
  <c r="OE163" i="3"/>
  <c r="OE157" i="3"/>
  <c r="OE148" i="3"/>
  <c r="OE138" i="3"/>
  <c r="OE134" i="3"/>
  <c r="OE130" i="3"/>
  <c r="OE126" i="3"/>
  <c r="OE123" i="3"/>
  <c r="OE117" i="3"/>
  <c r="OE110" i="3"/>
  <c r="OE94" i="3"/>
  <c r="OE77" i="3"/>
  <c r="OE71" i="3"/>
  <c r="OB174" i="3"/>
  <c r="OB167" i="3"/>
  <c r="OB163" i="3"/>
  <c r="OB157" i="3"/>
  <c r="OB148" i="3"/>
  <c r="OB138" i="3"/>
  <c r="OB134" i="3"/>
  <c r="OB130" i="3"/>
  <c r="OB126" i="3"/>
  <c r="OB123" i="3"/>
  <c r="OB117" i="3"/>
  <c r="OB110" i="3"/>
  <c r="OB94" i="3"/>
  <c r="OB77" i="3"/>
  <c r="OB71" i="3"/>
  <c r="NY174" i="3"/>
  <c r="NY167" i="3"/>
  <c r="NY163" i="3"/>
  <c r="NY157" i="3"/>
  <c r="NY148" i="3"/>
  <c r="NY138" i="3"/>
  <c r="NY134" i="3"/>
  <c r="NY130" i="3"/>
  <c r="NY126" i="3"/>
  <c r="NY123" i="3"/>
  <c r="NY117" i="3"/>
  <c r="NY110" i="3"/>
  <c r="NY94" i="3"/>
  <c r="NY77" i="3"/>
  <c r="NY71" i="3"/>
  <c r="NV174" i="3"/>
  <c r="NV167" i="3"/>
  <c r="NV163" i="3"/>
  <c r="NV157" i="3"/>
  <c r="NV148" i="3"/>
  <c r="NV138" i="3"/>
  <c r="NV134" i="3"/>
  <c r="NV130" i="3"/>
  <c r="NV126" i="3"/>
  <c r="NV123" i="3"/>
  <c r="NV117" i="3"/>
  <c r="NV110" i="3"/>
  <c r="NV94" i="3"/>
  <c r="NV77" i="3"/>
  <c r="NV71" i="3"/>
  <c r="NS174" i="3"/>
  <c r="NS167" i="3"/>
  <c r="NS163" i="3"/>
  <c r="NS157" i="3"/>
  <c r="NS148" i="3"/>
  <c r="NS138" i="3"/>
  <c r="NS134" i="3"/>
  <c r="NS130" i="3"/>
  <c r="NS126" i="3"/>
  <c r="NS123" i="3"/>
  <c r="NS117" i="3"/>
  <c r="NS110" i="3"/>
  <c r="NS94" i="3"/>
  <c r="NS77" i="3"/>
  <c r="NS71" i="3"/>
  <c r="NP174" i="3"/>
  <c r="NP167" i="3"/>
  <c r="NP163" i="3"/>
  <c r="NP157" i="3"/>
  <c r="NP148" i="3"/>
  <c r="NP138" i="3"/>
  <c r="NP134" i="3"/>
  <c r="NP130" i="3"/>
  <c r="NP126" i="3"/>
  <c r="NP123" i="3"/>
  <c r="NP117" i="3"/>
  <c r="NP110" i="3"/>
  <c r="NP94" i="3"/>
  <c r="NP77" i="3"/>
  <c r="NP71" i="3"/>
  <c r="NM174" i="3"/>
  <c r="NM167" i="3"/>
  <c r="NM163" i="3"/>
  <c r="NM157" i="3"/>
  <c r="NM148" i="3"/>
  <c r="NM138" i="3"/>
  <c r="NM134" i="3"/>
  <c r="NM130" i="3"/>
  <c r="NM126" i="3"/>
  <c r="NM123" i="3"/>
  <c r="NM117" i="3"/>
  <c r="NM110" i="3"/>
  <c r="NM94" i="3"/>
  <c r="NM77" i="3"/>
  <c r="NM71" i="3"/>
  <c r="NJ174" i="3"/>
  <c r="NJ167" i="3"/>
  <c r="NJ163" i="3"/>
  <c r="NJ157" i="3"/>
  <c r="NJ148" i="3"/>
  <c r="NJ138" i="3"/>
  <c r="NJ134" i="3"/>
  <c r="NJ130" i="3"/>
  <c r="NJ126" i="3"/>
  <c r="NJ123" i="3"/>
  <c r="NJ117" i="3"/>
  <c r="NJ110" i="3"/>
  <c r="NJ94" i="3"/>
  <c r="NJ77" i="3"/>
  <c r="NJ71" i="3"/>
  <c r="NG174" i="3"/>
  <c r="NG167" i="3"/>
  <c r="NG163" i="3"/>
  <c r="NG157" i="3"/>
  <c r="NG148" i="3"/>
  <c r="NG138" i="3"/>
  <c r="NG134" i="3"/>
  <c r="NG130" i="3"/>
  <c r="NG126" i="3"/>
  <c r="NG123" i="3"/>
  <c r="NG117" i="3"/>
  <c r="NG110" i="3"/>
  <c r="NG94" i="3"/>
  <c r="NG77" i="3"/>
  <c r="NG71" i="3"/>
  <c r="ND174" i="3"/>
  <c r="ND167" i="3"/>
  <c r="ND163" i="3"/>
  <c r="ND157" i="3"/>
  <c r="ND148" i="3"/>
  <c r="ND138" i="3"/>
  <c r="ND134" i="3"/>
  <c r="ND130" i="3"/>
  <c r="ND126" i="3"/>
  <c r="ND123" i="3"/>
  <c r="ND117" i="3"/>
  <c r="ND110" i="3"/>
  <c r="ND94" i="3"/>
  <c r="ND77" i="3"/>
  <c r="ND71" i="3"/>
  <c r="NA174" i="3"/>
  <c r="NA167" i="3"/>
  <c r="NA163" i="3"/>
  <c r="NA157" i="3"/>
  <c r="NA148" i="3"/>
  <c r="NA138" i="3"/>
  <c r="NA134" i="3"/>
  <c r="NA130" i="3"/>
  <c r="NA126" i="3"/>
  <c r="NA123" i="3"/>
  <c r="NA117" i="3"/>
  <c r="NA110" i="3"/>
  <c r="NA94" i="3"/>
  <c r="NA77" i="3"/>
  <c r="NA71" i="3"/>
  <c r="MX174" i="3"/>
  <c r="MX167" i="3"/>
  <c r="MX163" i="3"/>
  <c r="MX157" i="3"/>
  <c r="MX148" i="3"/>
  <c r="MX138" i="3"/>
  <c r="MX134" i="3"/>
  <c r="MX130" i="3"/>
  <c r="MX126" i="3"/>
  <c r="MX123" i="3"/>
  <c r="MX117" i="3"/>
  <c r="MX110" i="3"/>
  <c r="MX94" i="3"/>
  <c r="MX77" i="3"/>
  <c r="MX71" i="3"/>
  <c r="MU174" i="3"/>
  <c r="MU167" i="3"/>
  <c r="MU163" i="3"/>
  <c r="MU157" i="3"/>
  <c r="MU148" i="3"/>
  <c r="MU138" i="3"/>
  <c r="MU134" i="3"/>
  <c r="MU130" i="3"/>
  <c r="MU126" i="3"/>
  <c r="MU123" i="3"/>
  <c r="MU117" i="3"/>
  <c r="MU110" i="3"/>
  <c r="MU94" i="3"/>
  <c r="MU77" i="3"/>
  <c r="MU71" i="3"/>
  <c r="MR174" i="3"/>
  <c r="MR167" i="3"/>
  <c r="MR163" i="3"/>
  <c r="MR157" i="3"/>
  <c r="MR148" i="3"/>
  <c r="MR138" i="3"/>
  <c r="MR134" i="3"/>
  <c r="MR130" i="3"/>
  <c r="MR126" i="3"/>
  <c r="MR123" i="3"/>
  <c r="MR117" i="3"/>
  <c r="MR110" i="3"/>
  <c r="MR94" i="3"/>
  <c r="MR77" i="3"/>
  <c r="MR71" i="3"/>
  <c r="MO174" i="3"/>
  <c r="MO167" i="3"/>
  <c r="MO163" i="3"/>
  <c r="MO157" i="3"/>
  <c r="MO148" i="3"/>
  <c r="MO138" i="3"/>
  <c r="MO134" i="3"/>
  <c r="MO130" i="3"/>
  <c r="MO126" i="3"/>
  <c r="MO123" i="3"/>
  <c r="MO117" i="3"/>
  <c r="MO110" i="3"/>
  <c r="MO94" i="3"/>
  <c r="MO77" i="3"/>
  <c r="MO71" i="3"/>
  <c r="ML174" i="3"/>
  <c r="ML167" i="3"/>
  <c r="ML163" i="3"/>
  <c r="ML157" i="3"/>
  <c r="ML148" i="3"/>
  <c r="ML138" i="3"/>
  <c r="ML134" i="3"/>
  <c r="ML130" i="3"/>
  <c r="ML126" i="3"/>
  <c r="ML123" i="3"/>
  <c r="ML117" i="3"/>
  <c r="ML110" i="3"/>
  <c r="ML94" i="3"/>
  <c r="ML77" i="3"/>
  <c r="ML71" i="3"/>
  <c r="MI174" i="3"/>
  <c r="MI167" i="3"/>
  <c r="MI163" i="3"/>
  <c r="MI157" i="3"/>
  <c r="MI148" i="3"/>
  <c r="MI138" i="3"/>
  <c r="MI134" i="3"/>
  <c r="MI130" i="3"/>
  <c r="MI126" i="3"/>
  <c r="MI123" i="3"/>
  <c r="MI117" i="3"/>
  <c r="MI110" i="3"/>
  <c r="MI94" i="3"/>
  <c r="MI77" i="3"/>
  <c r="MI71" i="3"/>
  <c r="MF174" i="3"/>
  <c r="MF167" i="3"/>
  <c r="MF163" i="3"/>
  <c r="MF157" i="3"/>
  <c r="MF148" i="3"/>
  <c r="MF138" i="3"/>
  <c r="MF134" i="3"/>
  <c r="MF130" i="3"/>
  <c r="MF126" i="3"/>
  <c r="MF123" i="3"/>
  <c r="MF117" i="3"/>
  <c r="MF110" i="3"/>
  <c r="MF94" i="3"/>
  <c r="MF77" i="3"/>
  <c r="MF71" i="3"/>
  <c r="MC174" i="3"/>
  <c r="MC167" i="3"/>
  <c r="MC163" i="3"/>
  <c r="MC157" i="3"/>
  <c r="MC148" i="3"/>
  <c r="MC138" i="3"/>
  <c r="MC134" i="3"/>
  <c r="MC130" i="3"/>
  <c r="MC126" i="3"/>
  <c r="MC123" i="3"/>
  <c r="MC117" i="3"/>
  <c r="MC110" i="3"/>
  <c r="MC94" i="3"/>
  <c r="MC77" i="3"/>
  <c r="MC71" i="3"/>
  <c r="LZ174" i="3"/>
  <c r="LZ167" i="3"/>
  <c r="LZ163" i="3"/>
  <c r="LZ157" i="3"/>
  <c r="LZ148" i="3"/>
  <c r="LZ138" i="3"/>
  <c r="LZ134" i="3"/>
  <c r="LZ130" i="3"/>
  <c r="LZ126" i="3"/>
  <c r="LZ123" i="3"/>
  <c r="LZ117" i="3"/>
  <c r="LZ110" i="3"/>
  <c r="LZ94" i="3"/>
  <c r="LZ77" i="3"/>
  <c r="LZ71" i="3"/>
  <c r="DX174" i="3"/>
  <c r="DX167" i="3"/>
  <c r="DX163" i="3"/>
  <c r="DX157" i="3"/>
  <c r="DX148" i="3"/>
  <c r="DX138" i="3"/>
  <c r="DX134" i="3"/>
  <c r="DX130" i="3"/>
  <c r="DX126" i="3"/>
  <c r="DX123" i="3"/>
  <c r="DX117" i="3"/>
  <c r="DX110" i="3"/>
  <c r="DX94" i="3"/>
  <c r="DX77" i="3"/>
  <c r="DX71" i="3"/>
  <c r="DL174" i="3"/>
  <c r="DL167" i="3"/>
  <c r="DL163" i="3"/>
  <c r="DL157" i="3"/>
  <c r="DL148" i="3"/>
  <c r="DL138" i="3"/>
  <c r="DL134" i="3"/>
  <c r="DL130" i="3"/>
  <c r="DL126" i="3"/>
  <c r="DL123" i="3"/>
  <c r="DL117" i="3"/>
  <c r="DL110" i="3"/>
  <c r="DL94" i="3"/>
  <c r="DL77" i="3"/>
  <c r="DL71" i="3"/>
  <c r="DF174" i="3"/>
  <c r="DF167" i="3"/>
  <c r="DF163" i="3"/>
  <c r="DF157" i="3"/>
  <c r="DF148" i="3"/>
  <c r="DF138" i="3"/>
  <c r="DF134" i="3"/>
  <c r="DF130" i="3"/>
  <c r="DF126" i="3"/>
  <c r="DF123" i="3"/>
  <c r="DF117" i="3"/>
  <c r="DF110" i="3"/>
  <c r="DF94" i="3"/>
  <c r="DF77" i="3"/>
  <c r="DF71" i="3"/>
  <c r="CW174" i="3"/>
  <c r="CW167" i="3"/>
  <c r="CW163" i="3"/>
  <c r="CW157" i="3"/>
  <c r="CW148" i="3"/>
  <c r="CW138" i="3"/>
  <c r="CW134" i="3"/>
  <c r="CW130" i="3"/>
  <c r="CW126" i="3"/>
  <c r="CW123" i="3"/>
  <c r="CW117" i="3"/>
  <c r="CW110" i="3"/>
  <c r="CW94" i="3"/>
  <c r="CW77" i="3"/>
  <c r="CW71" i="3"/>
  <c r="CT174" i="3"/>
  <c r="CT167" i="3"/>
  <c r="CT163" i="3"/>
  <c r="CT157" i="3"/>
  <c r="CT148" i="3"/>
  <c r="CT138" i="3"/>
  <c r="CT134" i="3"/>
  <c r="CT130" i="3"/>
  <c r="CT126" i="3"/>
  <c r="CT123" i="3"/>
  <c r="CT117" i="3"/>
  <c r="CT110" i="3"/>
  <c r="CT94" i="3"/>
  <c r="CT77" i="3"/>
  <c r="CT71" i="3"/>
  <c r="CN174" i="3"/>
  <c r="CN167" i="3"/>
  <c r="CN163" i="3"/>
  <c r="CN157" i="3"/>
  <c r="CN148" i="3"/>
  <c r="CN138" i="3"/>
  <c r="CN134" i="3"/>
  <c r="CN130" i="3"/>
  <c r="CN126" i="3"/>
  <c r="CN123" i="3"/>
  <c r="CN117" i="3"/>
  <c r="CN110" i="3"/>
  <c r="CN94" i="3"/>
  <c r="CN77" i="3"/>
  <c r="CN71" i="3"/>
  <c r="CH115" i="3"/>
  <c r="CH174" i="3"/>
  <c r="CH167" i="3"/>
  <c r="CH163" i="3"/>
  <c r="CH157" i="3"/>
  <c r="CH148" i="3"/>
  <c r="CH138" i="3"/>
  <c r="CH134" i="3"/>
  <c r="CH130" i="3"/>
  <c r="CH126" i="3"/>
  <c r="CH123" i="3"/>
  <c r="CH117" i="3"/>
  <c r="CH94" i="3"/>
  <c r="CH77" i="3"/>
  <c r="CH71" i="3"/>
  <c r="CB174" i="3"/>
  <c r="CB167" i="3"/>
  <c r="CB163" i="3"/>
  <c r="CB157" i="3"/>
  <c r="CB148" i="3"/>
  <c r="CB138" i="3"/>
  <c r="CB134" i="3"/>
  <c r="CB130" i="3"/>
  <c r="CB126" i="3"/>
  <c r="CB123" i="3"/>
  <c r="CB117" i="3"/>
  <c r="CB110" i="3"/>
  <c r="CB94" i="3"/>
  <c r="CB77" i="3"/>
  <c r="CB71" i="3"/>
  <c r="BY174" i="3"/>
  <c r="BY167" i="3"/>
  <c r="BY163" i="3"/>
  <c r="BY157" i="3"/>
  <c r="BY148" i="3"/>
  <c r="BY138" i="3"/>
  <c r="BY134" i="3"/>
  <c r="BY130" i="3"/>
  <c r="BY126" i="3"/>
  <c r="BY123" i="3"/>
  <c r="BY117" i="3"/>
  <c r="BY110" i="3"/>
  <c r="BY94" i="3"/>
  <c r="BY77" i="3"/>
  <c r="BY71" i="3"/>
  <c r="BV85" i="3"/>
  <c r="BV174" i="3"/>
  <c r="BV167" i="3"/>
  <c r="BV163" i="3"/>
  <c r="BV157" i="3"/>
  <c r="BV148" i="3"/>
  <c r="BV138" i="3"/>
  <c r="BV134" i="3"/>
  <c r="BV130" i="3"/>
  <c r="BV126" i="3"/>
  <c r="BV123" i="3"/>
  <c r="BV117" i="3"/>
  <c r="BV110" i="3"/>
  <c r="BV94" i="3"/>
  <c r="BV77" i="3"/>
  <c r="BV71" i="3"/>
  <c r="BS174" i="3"/>
  <c r="BS167" i="3"/>
  <c r="BS163" i="3"/>
  <c r="BS157" i="3"/>
  <c r="BS148" i="3"/>
  <c r="BS138" i="3"/>
  <c r="BS134" i="3"/>
  <c r="BS130" i="3"/>
  <c r="BS126" i="3"/>
  <c r="BS123" i="3"/>
  <c r="BS117" i="3"/>
  <c r="BS110" i="3"/>
  <c r="BS94" i="3"/>
  <c r="BS77" i="3"/>
  <c r="BS71" i="3"/>
  <c r="BP174" i="3"/>
  <c r="BP167" i="3"/>
  <c r="BP163" i="3"/>
  <c r="BP157" i="3"/>
  <c r="BP148" i="3"/>
  <c r="BP138" i="3"/>
  <c r="BP134" i="3"/>
  <c r="BP130" i="3"/>
  <c r="BP126" i="3"/>
  <c r="BP123" i="3"/>
  <c r="BP117" i="3"/>
  <c r="BP110" i="3"/>
  <c r="BP94" i="3"/>
  <c r="BP77" i="3"/>
  <c r="BP71" i="3"/>
  <c r="BM174" i="3"/>
  <c r="BM167" i="3"/>
  <c r="BM163" i="3"/>
  <c r="BM157" i="3"/>
  <c r="BM148" i="3"/>
  <c r="BM138" i="3"/>
  <c r="BM134" i="3"/>
  <c r="BM130" i="3"/>
  <c r="BM126" i="3"/>
  <c r="BM123" i="3"/>
  <c r="BM117" i="3"/>
  <c r="BM110" i="3"/>
  <c r="BM94" i="3"/>
  <c r="BM77" i="3"/>
  <c r="BM71" i="3"/>
  <c r="BJ174" i="3"/>
  <c r="BJ167" i="3"/>
  <c r="BJ163" i="3"/>
  <c r="BJ157" i="3"/>
  <c r="BJ148" i="3"/>
  <c r="BJ138" i="3"/>
  <c r="BJ134" i="3"/>
  <c r="BJ130" i="3"/>
  <c r="BJ126" i="3"/>
  <c r="BJ123" i="3"/>
  <c r="BJ117" i="3"/>
  <c r="BJ110" i="3"/>
  <c r="BJ94" i="3"/>
  <c r="BJ77" i="3"/>
  <c r="BJ71" i="3"/>
  <c r="BD174" i="3"/>
  <c r="BD167" i="3"/>
  <c r="BD163" i="3"/>
  <c r="BD157" i="3"/>
  <c r="BD148" i="3"/>
  <c r="BD138" i="3"/>
  <c r="BD134" i="3"/>
  <c r="BD130" i="3"/>
  <c r="BD126" i="3"/>
  <c r="BD123" i="3"/>
  <c r="BD117" i="3"/>
  <c r="BD110" i="3"/>
  <c r="BD94" i="3"/>
  <c r="BD77" i="3"/>
  <c r="BD71" i="3"/>
  <c r="AI174" i="3"/>
  <c r="AI167" i="3"/>
  <c r="AI163" i="3"/>
  <c r="AI157" i="3"/>
  <c r="AI148" i="3"/>
  <c r="AI138" i="3"/>
  <c r="AI134" i="3"/>
  <c r="AI130" i="3"/>
  <c r="AI126" i="3"/>
  <c r="AI123" i="3"/>
  <c r="AI117" i="3"/>
  <c r="AI110" i="3"/>
  <c r="AI94" i="3"/>
  <c r="AI77" i="3"/>
  <c r="AI71" i="3"/>
  <c r="AF174" i="3"/>
  <c r="AF167" i="3"/>
  <c r="AF163" i="3"/>
  <c r="AF157" i="3"/>
  <c r="AF148" i="3"/>
  <c r="AF138" i="3"/>
  <c r="AF134" i="3"/>
  <c r="AF130" i="3"/>
  <c r="AF126" i="3"/>
  <c r="AF123" i="3"/>
  <c r="AF117" i="3"/>
  <c r="AF110" i="3"/>
  <c r="AF94" i="3"/>
  <c r="AF77" i="3"/>
  <c r="AF71" i="3"/>
  <c r="AC174" i="3"/>
  <c r="AC167" i="3"/>
  <c r="AC163" i="3"/>
  <c r="AC157" i="3"/>
  <c r="AC148" i="3"/>
  <c r="AC138" i="3"/>
  <c r="AC134" i="3"/>
  <c r="AC130" i="3"/>
  <c r="AC126" i="3"/>
  <c r="AC123" i="3"/>
  <c r="AC117" i="3"/>
  <c r="AC110" i="3"/>
  <c r="AC94" i="3"/>
  <c r="AC77" i="3"/>
  <c r="AC71" i="3"/>
  <c r="Z174" i="3"/>
  <c r="Z167" i="3"/>
  <c r="Z163" i="3"/>
  <c r="Z157" i="3"/>
  <c r="Z148" i="3"/>
  <c r="Z138" i="3"/>
  <c r="Z134" i="3"/>
  <c r="Z130" i="3"/>
  <c r="Z126" i="3"/>
  <c r="Z123" i="3"/>
  <c r="Z117" i="3"/>
  <c r="Z110" i="3"/>
  <c r="Z94" i="3"/>
  <c r="Z77" i="3"/>
  <c r="Z71" i="3"/>
  <c r="W174" i="3"/>
  <c r="W167" i="3"/>
  <c r="W163" i="3"/>
  <c r="W157" i="3"/>
  <c r="W148" i="3"/>
  <c r="W138" i="3"/>
  <c r="W134" i="3"/>
  <c r="W130" i="3"/>
  <c r="W126" i="3"/>
  <c r="W123" i="3"/>
  <c r="W117" i="3"/>
  <c r="W110" i="3"/>
  <c r="W94" i="3"/>
  <c r="W77" i="3"/>
  <c r="W71" i="3"/>
  <c r="T174" i="3"/>
  <c r="T167" i="3"/>
  <c r="T163" i="3"/>
  <c r="T157" i="3"/>
  <c r="T148" i="3"/>
  <c r="T138" i="3"/>
  <c r="T134" i="3"/>
  <c r="T130" i="3"/>
  <c r="T126" i="3"/>
  <c r="T123" i="3"/>
  <c r="T117" i="3"/>
  <c r="T110" i="3"/>
  <c r="T94" i="3"/>
  <c r="T77" i="3"/>
  <c r="T71" i="3"/>
  <c r="Q174" i="3"/>
  <c r="Q167" i="3"/>
  <c r="Q163" i="3"/>
  <c r="Q157" i="3"/>
  <c r="Q148" i="3"/>
  <c r="Q138" i="3"/>
  <c r="Q134" i="3"/>
  <c r="Q130" i="3"/>
  <c r="Q126" i="3"/>
  <c r="Q123" i="3"/>
  <c r="Q117" i="3"/>
  <c r="Q110" i="3"/>
  <c r="Q94" i="3"/>
  <c r="Q77" i="3"/>
  <c r="Q71" i="3"/>
  <c r="K110" i="3"/>
  <c r="K174" i="3"/>
  <c r="K167" i="3"/>
  <c r="K163" i="3"/>
  <c r="K157" i="3"/>
  <c r="K148" i="3"/>
  <c r="K138" i="3"/>
  <c r="K134" i="3"/>
  <c r="K130" i="3"/>
  <c r="K126" i="3"/>
  <c r="K123" i="3"/>
  <c r="K117" i="3"/>
  <c r="K94" i="3"/>
  <c r="K77" i="3"/>
  <c r="K71" i="3"/>
  <c r="H174" i="3"/>
  <c r="H167" i="3"/>
  <c r="H163" i="3"/>
  <c r="H157" i="3"/>
  <c r="H148" i="3"/>
  <c r="H138" i="3"/>
  <c r="H134" i="3"/>
  <c r="H130" i="3"/>
  <c r="H126" i="3"/>
  <c r="H123" i="3"/>
  <c r="H117" i="3"/>
  <c r="H110" i="3"/>
  <c r="H94" i="3"/>
  <c r="H77" i="3"/>
  <c r="H71" i="3"/>
  <c r="LW174" i="3"/>
  <c r="LW167" i="3"/>
  <c r="LW163" i="3"/>
  <c r="LW157" i="3"/>
  <c r="LW148" i="3"/>
  <c r="LW138" i="3"/>
  <c r="LW134" i="3"/>
  <c r="LW130" i="3"/>
  <c r="LW126" i="3"/>
  <c r="LW123" i="3"/>
  <c r="LW117" i="3"/>
  <c r="LW110" i="3"/>
  <c r="LW94" i="3"/>
  <c r="LW77" i="3"/>
  <c r="LW71" i="3"/>
  <c r="LT174" i="3"/>
  <c r="LT167" i="3"/>
  <c r="LT163" i="3"/>
  <c r="LT157" i="3"/>
  <c r="LT148" i="3"/>
  <c r="LT138" i="3"/>
  <c r="LT134" i="3"/>
  <c r="LT130" i="3"/>
  <c r="LT126" i="3"/>
  <c r="LT123" i="3"/>
  <c r="LT117" i="3"/>
  <c r="LT110" i="3"/>
  <c r="LT94" i="3"/>
  <c r="LT77" i="3"/>
  <c r="LT71" i="3"/>
  <c r="LQ174" i="3"/>
  <c r="LQ167" i="3"/>
  <c r="LQ163" i="3"/>
  <c r="LQ157" i="3"/>
  <c r="LQ148" i="3"/>
  <c r="LQ138" i="3"/>
  <c r="LQ134" i="3"/>
  <c r="LQ130" i="3"/>
  <c r="LQ126" i="3"/>
  <c r="LQ123" i="3"/>
  <c r="LQ117" i="3"/>
  <c r="LQ110" i="3"/>
  <c r="LQ94" i="3"/>
  <c r="LQ77" i="3"/>
  <c r="LQ71" i="3"/>
  <c r="LN174" i="3"/>
  <c r="LN167" i="3"/>
  <c r="LN163" i="3"/>
  <c r="LN157" i="3"/>
  <c r="LN148" i="3"/>
  <c r="LN138" i="3"/>
  <c r="LN134" i="3"/>
  <c r="LN130" i="3"/>
  <c r="LN126" i="3"/>
  <c r="LN123" i="3"/>
  <c r="LN117" i="3"/>
  <c r="LN110" i="3"/>
  <c r="LN94" i="3"/>
  <c r="LN77" i="3"/>
  <c r="LN71" i="3"/>
  <c r="LK174" i="3"/>
  <c r="LK167" i="3"/>
  <c r="LK163" i="3"/>
  <c r="LK157" i="3"/>
  <c r="LK148" i="3"/>
  <c r="LK138" i="3"/>
  <c r="LK134" i="3"/>
  <c r="LK130" i="3"/>
  <c r="LK126" i="3"/>
  <c r="LK123" i="3"/>
  <c r="LK117" i="3"/>
  <c r="LK110" i="3"/>
  <c r="LK94" i="3"/>
  <c r="LK77" i="3"/>
  <c r="LK71" i="3"/>
  <c r="LH174" i="3"/>
  <c r="LH167" i="3"/>
  <c r="LH163" i="3"/>
  <c r="LH157" i="3"/>
  <c r="LH148" i="3"/>
  <c r="LH138" i="3"/>
  <c r="LH134" i="3"/>
  <c r="LH130" i="3"/>
  <c r="LH126" i="3"/>
  <c r="LH123" i="3"/>
  <c r="LH117" i="3"/>
  <c r="LH110" i="3"/>
  <c r="LH94" i="3"/>
  <c r="LH77" i="3"/>
  <c r="LH71" i="3"/>
  <c r="LE174" i="3"/>
  <c r="LE167" i="3"/>
  <c r="LE163" i="3"/>
  <c r="LE157" i="3"/>
  <c r="LE148" i="3"/>
  <c r="LE138" i="3"/>
  <c r="LE134" i="3"/>
  <c r="LE130" i="3"/>
  <c r="LE126" i="3"/>
  <c r="LE123" i="3"/>
  <c r="LE117" i="3"/>
  <c r="LE110" i="3"/>
  <c r="LE94" i="3"/>
  <c r="LE77" i="3"/>
  <c r="LE71" i="3"/>
  <c r="LB174" i="3"/>
  <c r="LB167" i="3"/>
  <c r="LB163" i="3"/>
  <c r="LB157" i="3"/>
  <c r="LB148" i="3"/>
  <c r="LB138" i="3"/>
  <c r="LB134" i="3"/>
  <c r="LB130" i="3"/>
  <c r="LB126" i="3"/>
  <c r="LB123" i="3"/>
  <c r="LB117" i="3"/>
  <c r="LB110" i="3"/>
  <c r="LB94" i="3"/>
  <c r="LB77" i="3"/>
  <c r="LB71" i="3"/>
  <c r="KY174" i="3"/>
  <c r="KY167" i="3"/>
  <c r="KY163" i="3"/>
  <c r="KY157" i="3"/>
  <c r="KY148" i="3"/>
  <c r="KY138" i="3"/>
  <c r="KY134" i="3"/>
  <c r="KY130" i="3"/>
  <c r="KY126" i="3"/>
  <c r="KY123" i="3"/>
  <c r="KY117" i="3"/>
  <c r="KY110" i="3"/>
  <c r="KY94" i="3"/>
  <c r="KY77" i="3"/>
  <c r="KY71" i="3"/>
  <c r="KV174" i="3"/>
  <c r="KV167" i="3"/>
  <c r="KV163" i="3"/>
  <c r="KV157" i="3"/>
  <c r="KV148" i="3"/>
  <c r="KV138" i="3"/>
  <c r="KV134" i="3"/>
  <c r="KV130" i="3"/>
  <c r="KV126" i="3"/>
  <c r="KV123" i="3"/>
  <c r="KV117" i="3"/>
  <c r="KV110" i="3"/>
  <c r="KV94" i="3"/>
  <c r="KV77" i="3"/>
  <c r="KV71" i="3"/>
  <c r="KS174" i="3"/>
  <c r="KS167" i="3"/>
  <c r="KS163" i="3"/>
  <c r="KS157" i="3"/>
  <c r="KS148" i="3"/>
  <c r="KS138" i="3"/>
  <c r="KS134" i="3"/>
  <c r="KS130" i="3"/>
  <c r="KS126" i="3"/>
  <c r="KS123" i="3"/>
  <c r="KS117" i="3"/>
  <c r="KS110" i="3"/>
  <c r="KS94" i="3"/>
  <c r="KS77" i="3"/>
  <c r="KS71" i="3"/>
  <c r="KP174" i="3"/>
  <c r="KP167" i="3"/>
  <c r="KP163" i="3"/>
  <c r="KP157" i="3"/>
  <c r="KP148" i="3"/>
  <c r="KP138" i="3"/>
  <c r="KP134" i="3"/>
  <c r="KP130" i="3"/>
  <c r="KP126" i="3"/>
  <c r="KP123" i="3"/>
  <c r="KP117" i="3"/>
  <c r="KP110" i="3"/>
  <c r="KP94" i="3"/>
  <c r="KP77" i="3"/>
  <c r="KP71" i="3"/>
  <c r="KM174" i="3"/>
  <c r="KM167" i="3"/>
  <c r="KM163" i="3"/>
  <c r="KM157" i="3"/>
  <c r="KM148" i="3"/>
  <c r="KM138" i="3"/>
  <c r="KM134" i="3"/>
  <c r="KM130" i="3"/>
  <c r="KM126" i="3"/>
  <c r="KM123" i="3"/>
  <c r="KM117" i="3"/>
  <c r="KM110" i="3"/>
  <c r="KM94" i="3"/>
  <c r="KM77" i="3"/>
  <c r="KM71" i="3"/>
  <c r="KG150" i="3"/>
  <c r="KA143" i="3"/>
  <c r="JU142" i="3"/>
  <c r="JU89" i="3"/>
  <c r="JU86" i="3"/>
  <c r="JU85" i="3"/>
  <c r="JU79" i="3"/>
  <c r="JU58" i="3"/>
  <c r="HJ69" i="3"/>
  <c r="KV56" i="3" l="1"/>
  <c r="LH56" i="3"/>
  <c r="LT56" i="3"/>
  <c r="Q56" i="3"/>
  <c r="AC56" i="3"/>
  <c r="BJ56" i="3"/>
  <c r="BV56" i="3"/>
  <c r="BY56" i="3"/>
  <c r="CT56" i="3"/>
  <c r="DX56" i="3"/>
  <c r="MI56" i="3"/>
  <c r="MU56" i="3"/>
  <c r="NG56" i="3"/>
  <c r="NS56" i="3"/>
  <c r="OE56" i="3"/>
  <c r="OB56" i="3"/>
  <c r="KP56" i="3"/>
  <c r="LB56" i="3"/>
  <c r="LN56" i="3"/>
  <c r="H56" i="3"/>
  <c r="W56" i="3"/>
  <c r="AI56" i="3"/>
  <c r="BP56" i="3"/>
  <c r="DF56" i="3"/>
  <c r="MC56" i="3"/>
  <c r="MO56" i="3"/>
  <c r="NA56" i="3"/>
  <c r="NM56" i="3"/>
  <c r="KM56" i="3"/>
  <c r="KY56" i="3"/>
  <c r="LK56" i="3"/>
  <c r="LW56" i="3"/>
  <c r="T56" i="3"/>
  <c r="AF56" i="3"/>
  <c r="BM56" i="3"/>
  <c r="CB56" i="3"/>
  <c r="CW56" i="3"/>
  <c r="LZ56" i="3"/>
  <c r="ML56" i="3"/>
  <c r="MX56" i="3"/>
  <c r="NJ56" i="3"/>
  <c r="NV56" i="3"/>
  <c r="KS56" i="3"/>
  <c r="LE56" i="3"/>
  <c r="LQ56" i="3"/>
  <c r="K56" i="3"/>
  <c r="Z56" i="3"/>
  <c r="BD56" i="3"/>
  <c r="BS56" i="3"/>
  <c r="CN56" i="3"/>
  <c r="DL56" i="3"/>
  <c r="MF56" i="3"/>
  <c r="MR56" i="3"/>
  <c r="ND56" i="3"/>
  <c r="NP56" i="3"/>
  <c r="NY56" i="3"/>
  <c r="CH110" i="3"/>
  <c r="CH56" i="3" s="1"/>
  <c r="CW189" i="3"/>
  <c r="DL189" i="3"/>
  <c r="DX189" i="3"/>
  <c r="MC189" i="3"/>
  <c r="MI189" i="3"/>
  <c r="MR189" i="3"/>
  <c r="MX189" i="3"/>
  <c r="ND189" i="3"/>
  <c r="NJ189" i="3"/>
  <c r="NV189" i="3"/>
  <c r="OB189" i="3"/>
  <c r="BD189" i="3"/>
  <c r="MF189" i="3"/>
  <c r="MU189" i="3"/>
  <c r="NM189" i="3"/>
  <c r="NS189" i="3"/>
  <c r="Z189" i="3"/>
  <c r="KV189" i="3"/>
  <c r="LH189" i="3"/>
  <c r="AC189" i="3"/>
  <c r="BM189" i="3"/>
  <c r="BS189" i="3"/>
  <c r="DF189" i="3"/>
  <c r="CB189" i="3"/>
  <c r="KP189" i="3"/>
  <c r="KS189" i="3"/>
  <c r="LN189" i="3"/>
  <c r="LT189" i="3"/>
  <c r="CH189" i="3"/>
  <c r="CN189" i="3"/>
  <c r="CT189" i="3"/>
  <c r="NP189" i="3"/>
  <c r="AI189" i="3"/>
  <c r="LE189" i="3"/>
  <c r="LK189" i="3"/>
  <c r="T189" i="3"/>
  <c r="BP189" i="3"/>
  <c r="BV189" i="3"/>
  <c r="BY189" i="3"/>
  <c r="ML189" i="3"/>
  <c r="KY189" i="3"/>
  <c r="LB189" i="3"/>
  <c r="W189" i="3"/>
  <c r="BJ189" i="3"/>
  <c r="LZ189" i="3"/>
  <c r="MO189" i="3"/>
  <c r="NA189" i="3"/>
  <c r="NG189" i="3"/>
  <c r="NY189" i="3"/>
  <c r="OE189" i="3"/>
  <c r="LQ189" i="3"/>
  <c r="Q189" i="3"/>
  <c r="AL189" i="3"/>
  <c r="H189" i="3"/>
  <c r="KM189" i="3"/>
  <c r="LW189" i="3"/>
  <c r="K189" i="3"/>
  <c r="AF189" i="3"/>
  <c r="KJ174" i="3"/>
  <c r="KJ167" i="3"/>
  <c r="KJ163" i="3"/>
  <c r="KJ157" i="3"/>
  <c r="KJ148" i="3"/>
  <c r="KJ138" i="3"/>
  <c r="KJ134" i="3"/>
  <c r="KJ130" i="3"/>
  <c r="KJ126" i="3"/>
  <c r="KJ123" i="3"/>
  <c r="KJ117" i="3"/>
  <c r="KJ110" i="3"/>
  <c r="KJ94" i="3"/>
  <c r="KJ77" i="3"/>
  <c r="KJ71" i="3"/>
  <c r="KG174" i="3"/>
  <c r="KG167" i="3"/>
  <c r="KG163" i="3"/>
  <c r="KG157" i="3"/>
  <c r="KG148" i="3"/>
  <c r="KG138" i="3"/>
  <c r="KG134" i="3"/>
  <c r="KG130" i="3"/>
  <c r="KG126" i="3"/>
  <c r="KG123" i="3"/>
  <c r="KG117" i="3"/>
  <c r="KG110" i="3"/>
  <c r="KG94" i="3"/>
  <c r="KG77" i="3"/>
  <c r="KG71" i="3"/>
  <c r="KD174" i="3"/>
  <c r="KD167" i="3"/>
  <c r="KD163" i="3"/>
  <c r="KD157" i="3"/>
  <c r="KD148" i="3"/>
  <c r="KD138" i="3"/>
  <c r="KD134" i="3"/>
  <c r="KD130" i="3"/>
  <c r="KD126" i="3"/>
  <c r="KD123" i="3"/>
  <c r="KD117" i="3"/>
  <c r="KD110" i="3"/>
  <c r="KD94" i="3"/>
  <c r="KD77" i="3"/>
  <c r="KD71" i="3"/>
  <c r="KA174" i="3"/>
  <c r="KA167" i="3"/>
  <c r="KA163" i="3"/>
  <c r="KA157" i="3"/>
  <c r="KA148" i="3"/>
  <c r="KA138" i="3"/>
  <c r="KA134" i="3"/>
  <c r="KA130" i="3"/>
  <c r="KA126" i="3"/>
  <c r="KA123" i="3"/>
  <c r="KA117" i="3"/>
  <c r="KA110" i="3"/>
  <c r="KA94" i="3"/>
  <c r="KA77" i="3"/>
  <c r="KA71" i="3"/>
  <c r="JX174" i="3"/>
  <c r="JX167" i="3"/>
  <c r="JX163" i="3"/>
  <c r="JX157" i="3"/>
  <c r="JX148" i="3"/>
  <c r="JX138" i="3"/>
  <c r="JX134" i="3"/>
  <c r="JX130" i="3"/>
  <c r="JX126" i="3"/>
  <c r="JX123" i="3"/>
  <c r="JX117" i="3"/>
  <c r="JX110" i="3"/>
  <c r="JX94" i="3"/>
  <c r="JX77" i="3"/>
  <c r="JX71" i="3"/>
  <c r="JU174" i="3"/>
  <c r="JU167" i="3"/>
  <c r="JU163" i="3"/>
  <c r="JU157" i="3"/>
  <c r="JU148" i="3"/>
  <c r="JU138" i="3"/>
  <c r="JU134" i="3"/>
  <c r="JU130" i="3"/>
  <c r="JU126" i="3"/>
  <c r="JU123" i="3"/>
  <c r="JU117" i="3"/>
  <c r="JU110" i="3"/>
  <c r="JU94" i="3"/>
  <c r="JU77" i="3"/>
  <c r="JU71" i="3"/>
  <c r="JR174" i="3"/>
  <c r="JR167" i="3"/>
  <c r="JR163" i="3"/>
  <c r="JR157" i="3"/>
  <c r="JR148" i="3"/>
  <c r="JR138" i="3"/>
  <c r="JR134" i="3"/>
  <c r="JR130" i="3"/>
  <c r="JR126" i="3"/>
  <c r="JR123" i="3"/>
  <c r="JR117" i="3"/>
  <c r="JR110" i="3"/>
  <c r="JR94" i="3"/>
  <c r="JR77" i="3"/>
  <c r="JR71" i="3"/>
  <c r="JO174" i="3"/>
  <c r="JO167" i="3"/>
  <c r="JO163" i="3"/>
  <c r="JO157" i="3"/>
  <c r="JO148" i="3"/>
  <c r="JO138" i="3"/>
  <c r="JO134" i="3"/>
  <c r="JO130" i="3"/>
  <c r="JO126" i="3"/>
  <c r="JO123" i="3"/>
  <c r="JO117" i="3"/>
  <c r="JO110" i="3"/>
  <c r="JO94" i="3"/>
  <c r="JO77" i="3"/>
  <c r="JO71" i="3"/>
  <c r="JL174" i="3"/>
  <c r="JL167" i="3"/>
  <c r="JL163" i="3"/>
  <c r="JL157" i="3"/>
  <c r="JL148" i="3"/>
  <c r="JL138" i="3"/>
  <c r="JL134" i="3"/>
  <c r="JL130" i="3"/>
  <c r="JL126" i="3"/>
  <c r="JL123" i="3"/>
  <c r="JL117" i="3"/>
  <c r="JL110" i="3"/>
  <c r="JL94" i="3"/>
  <c r="JL77" i="3"/>
  <c r="JL71" i="3"/>
  <c r="JF174" i="3"/>
  <c r="JF167" i="3"/>
  <c r="JF163" i="3"/>
  <c r="JF157" i="3"/>
  <c r="JF148" i="3"/>
  <c r="JF138" i="3"/>
  <c r="JF134" i="3"/>
  <c r="JF130" i="3"/>
  <c r="JF126" i="3"/>
  <c r="JF123" i="3"/>
  <c r="JF117" i="3"/>
  <c r="JF110" i="3"/>
  <c r="JF94" i="3"/>
  <c r="JF77" i="3"/>
  <c r="JF71" i="3"/>
  <c r="JC174" i="3"/>
  <c r="JC167" i="3"/>
  <c r="JC163" i="3"/>
  <c r="JC157" i="3"/>
  <c r="JC148" i="3"/>
  <c r="JC138" i="3"/>
  <c r="JC134" i="3"/>
  <c r="JC130" i="3"/>
  <c r="JC126" i="3"/>
  <c r="JC123" i="3"/>
  <c r="JC117" i="3"/>
  <c r="JC110" i="3"/>
  <c r="JC94" i="3"/>
  <c r="JC77" i="3"/>
  <c r="JC71" i="3"/>
  <c r="IZ174" i="3"/>
  <c r="IZ167" i="3"/>
  <c r="IZ163" i="3"/>
  <c r="IZ157" i="3"/>
  <c r="IZ148" i="3"/>
  <c r="IZ138" i="3"/>
  <c r="IZ134" i="3"/>
  <c r="IZ130" i="3"/>
  <c r="IZ126" i="3"/>
  <c r="IZ123" i="3"/>
  <c r="IZ117" i="3"/>
  <c r="IZ110" i="3"/>
  <c r="IZ94" i="3"/>
  <c r="IZ77" i="3"/>
  <c r="IZ71" i="3"/>
  <c r="IW174" i="3"/>
  <c r="IW167" i="3"/>
  <c r="IW163" i="3"/>
  <c r="IW157" i="3"/>
  <c r="IW148" i="3"/>
  <c r="IW138" i="3"/>
  <c r="IW134" i="3"/>
  <c r="IW130" i="3"/>
  <c r="IW126" i="3"/>
  <c r="IW123" i="3"/>
  <c r="IW117" i="3"/>
  <c r="IW110" i="3"/>
  <c r="IW94" i="3"/>
  <c r="IW77" i="3"/>
  <c r="IW71" i="3"/>
  <c r="IT174" i="3"/>
  <c r="IT167" i="3"/>
  <c r="IT163" i="3"/>
  <c r="IT157" i="3"/>
  <c r="IT148" i="3"/>
  <c r="IT138" i="3"/>
  <c r="IT134" i="3"/>
  <c r="IT130" i="3"/>
  <c r="IT126" i="3"/>
  <c r="IT123" i="3"/>
  <c r="IT117" i="3"/>
  <c r="IT110" i="3"/>
  <c r="IT94" i="3"/>
  <c r="IT77" i="3"/>
  <c r="IT71" i="3"/>
  <c r="IQ174" i="3"/>
  <c r="IQ167" i="3"/>
  <c r="IQ163" i="3"/>
  <c r="IQ157" i="3"/>
  <c r="IQ148" i="3"/>
  <c r="IQ138" i="3"/>
  <c r="IQ134" i="3"/>
  <c r="IQ130" i="3"/>
  <c r="IQ126" i="3"/>
  <c r="IQ123" i="3"/>
  <c r="IQ117" i="3"/>
  <c r="IQ110" i="3"/>
  <c r="IQ94" i="3"/>
  <c r="IQ77" i="3"/>
  <c r="IQ71" i="3"/>
  <c r="IN174" i="3"/>
  <c r="IN167" i="3"/>
  <c r="IN163" i="3"/>
  <c r="IN157" i="3"/>
  <c r="IN148" i="3"/>
  <c r="IN138" i="3"/>
  <c r="IN134" i="3"/>
  <c r="IN130" i="3"/>
  <c r="IN126" i="3"/>
  <c r="IN123" i="3"/>
  <c r="IN117" i="3"/>
  <c r="IN110" i="3"/>
  <c r="IN94" i="3"/>
  <c r="IN77" i="3"/>
  <c r="IN71" i="3"/>
  <c r="IK174" i="3"/>
  <c r="IK167" i="3"/>
  <c r="IK163" i="3"/>
  <c r="IK157" i="3"/>
  <c r="IK148" i="3"/>
  <c r="IK138" i="3"/>
  <c r="IK134" i="3"/>
  <c r="IK130" i="3"/>
  <c r="IK126" i="3"/>
  <c r="IK123" i="3"/>
  <c r="IK117" i="3"/>
  <c r="IK110" i="3"/>
  <c r="IK94" i="3"/>
  <c r="IK77" i="3"/>
  <c r="IK71" i="3"/>
  <c r="IH174" i="3"/>
  <c r="IH167" i="3"/>
  <c r="IH163" i="3"/>
  <c r="IH148" i="3"/>
  <c r="IH138" i="3"/>
  <c r="IH134" i="3"/>
  <c r="IH130" i="3"/>
  <c r="IH126" i="3"/>
  <c r="IH123" i="3"/>
  <c r="IH117" i="3"/>
  <c r="IH110" i="3"/>
  <c r="IH94" i="3"/>
  <c r="IH77" i="3"/>
  <c r="IH71" i="3"/>
  <c r="IB174" i="3"/>
  <c r="IB167" i="3"/>
  <c r="IB163" i="3"/>
  <c r="IB157" i="3"/>
  <c r="IB148" i="3"/>
  <c r="IB138" i="3"/>
  <c r="IB134" i="3"/>
  <c r="IB130" i="3"/>
  <c r="IB126" i="3"/>
  <c r="IB123" i="3"/>
  <c r="IB117" i="3"/>
  <c r="IB110" i="3"/>
  <c r="IB94" i="3"/>
  <c r="IB77" i="3"/>
  <c r="IB71" i="3"/>
  <c r="HY174" i="3"/>
  <c r="HY167" i="3"/>
  <c r="HY163" i="3"/>
  <c r="HY157" i="3"/>
  <c r="HY148" i="3"/>
  <c r="HY138" i="3"/>
  <c r="HY134" i="3"/>
  <c r="HY130" i="3"/>
  <c r="HY126" i="3"/>
  <c r="HY123" i="3"/>
  <c r="HY117" i="3"/>
  <c r="HY110" i="3"/>
  <c r="HY94" i="3"/>
  <c r="HY77" i="3"/>
  <c r="HY71" i="3"/>
  <c r="HV174" i="3"/>
  <c r="HV167" i="3"/>
  <c r="HV163" i="3"/>
  <c r="HV157" i="3"/>
  <c r="HV148" i="3"/>
  <c r="HV138" i="3"/>
  <c r="HV134" i="3"/>
  <c r="HV130" i="3"/>
  <c r="HV126" i="3"/>
  <c r="HV123" i="3"/>
  <c r="HV117" i="3"/>
  <c r="HV110" i="3"/>
  <c r="HV94" i="3"/>
  <c r="HV77" i="3"/>
  <c r="HV71" i="3"/>
  <c r="HS174" i="3"/>
  <c r="HS167" i="3"/>
  <c r="HS163" i="3"/>
  <c r="HS157" i="3"/>
  <c r="HS148" i="3"/>
  <c r="HS138" i="3"/>
  <c r="HS134" i="3"/>
  <c r="HS130" i="3"/>
  <c r="HS126" i="3"/>
  <c r="HS123" i="3"/>
  <c r="HS117" i="3"/>
  <c r="HS110" i="3"/>
  <c r="HS94" i="3"/>
  <c r="HS77" i="3"/>
  <c r="HS71" i="3"/>
  <c r="HP174" i="3"/>
  <c r="HP167" i="3"/>
  <c r="HP163" i="3"/>
  <c r="HP157" i="3"/>
  <c r="HP148" i="3"/>
  <c r="HP138" i="3"/>
  <c r="HP134" i="3"/>
  <c r="HP130" i="3"/>
  <c r="HP126" i="3"/>
  <c r="HP123" i="3"/>
  <c r="HP117" i="3"/>
  <c r="HP110" i="3"/>
  <c r="HP94" i="3"/>
  <c r="HP77" i="3"/>
  <c r="HP71" i="3"/>
  <c r="HM174" i="3"/>
  <c r="HM167" i="3"/>
  <c r="HM163" i="3"/>
  <c r="HM157" i="3"/>
  <c r="HM148" i="3"/>
  <c r="HM138" i="3"/>
  <c r="HM134" i="3"/>
  <c r="HM130" i="3"/>
  <c r="HM126" i="3"/>
  <c r="HM123" i="3"/>
  <c r="HM117" i="3"/>
  <c r="HM110" i="3"/>
  <c r="HM94" i="3"/>
  <c r="HM77" i="3"/>
  <c r="HM71" i="3"/>
  <c r="HJ174" i="3"/>
  <c r="HJ167" i="3"/>
  <c r="HJ163" i="3"/>
  <c r="HJ157" i="3"/>
  <c r="HJ148" i="3"/>
  <c r="HJ138" i="3"/>
  <c r="HJ134" i="3"/>
  <c r="HJ130" i="3"/>
  <c r="HJ126" i="3"/>
  <c r="HJ123" i="3"/>
  <c r="HJ117" i="3"/>
  <c r="HJ110" i="3"/>
  <c r="HJ94" i="3"/>
  <c r="HJ77" i="3"/>
  <c r="HJ71" i="3"/>
  <c r="HG174" i="3"/>
  <c r="HG167" i="3"/>
  <c r="HG163" i="3"/>
  <c r="HG157" i="3"/>
  <c r="HG148" i="3"/>
  <c r="HG138" i="3"/>
  <c r="HG134" i="3"/>
  <c r="HG130" i="3"/>
  <c r="HG126" i="3"/>
  <c r="HG123" i="3"/>
  <c r="HG117" i="3"/>
  <c r="HG110" i="3"/>
  <c r="HG94" i="3"/>
  <c r="HG77" i="3"/>
  <c r="HG71" i="3"/>
  <c r="HD174" i="3"/>
  <c r="HD167" i="3"/>
  <c r="HD163" i="3"/>
  <c r="HD157" i="3"/>
  <c r="HD148" i="3"/>
  <c r="HD138" i="3"/>
  <c r="HD134" i="3"/>
  <c r="HD130" i="3"/>
  <c r="HD126" i="3"/>
  <c r="HD123" i="3"/>
  <c r="HD117" i="3"/>
  <c r="HD110" i="3"/>
  <c r="HD94" i="3"/>
  <c r="HD77" i="3"/>
  <c r="HD71" i="3"/>
  <c r="HA174" i="3"/>
  <c r="HA167" i="3"/>
  <c r="HA163" i="3"/>
  <c r="HA157" i="3"/>
  <c r="HA148" i="3"/>
  <c r="HA138" i="3"/>
  <c r="HA134" i="3"/>
  <c r="HA130" i="3"/>
  <c r="HA126" i="3"/>
  <c r="HA123" i="3"/>
  <c r="HA117" i="3"/>
  <c r="HA110" i="3"/>
  <c r="HA94" i="3"/>
  <c r="HA77" i="3"/>
  <c r="HA71" i="3"/>
  <c r="GX174" i="3"/>
  <c r="GX167" i="3"/>
  <c r="GX163" i="3"/>
  <c r="GX157" i="3"/>
  <c r="GX148" i="3"/>
  <c r="GX138" i="3"/>
  <c r="GX134" i="3"/>
  <c r="GX130" i="3"/>
  <c r="GX126" i="3"/>
  <c r="GX123" i="3"/>
  <c r="GX117" i="3"/>
  <c r="GX110" i="3"/>
  <c r="GX94" i="3"/>
  <c r="GX77" i="3"/>
  <c r="GX71" i="3"/>
  <c r="GU174" i="3"/>
  <c r="GU167" i="3"/>
  <c r="GU163" i="3"/>
  <c r="GU157" i="3"/>
  <c r="GU148" i="3"/>
  <c r="GU138" i="3"/>
  <c r="GU134" i="3"/>
  <c r="GU130" i="3"/>
  <c r="GU126" i="3"/>
  <c r="GU123" i="3"/>
  <c r="GU117" i="3"/>
  <c r="GU110" i="3"/>
  <c r="GU94" i="3"/>
  <c r="GU77" i="3"/>
  <c r="GU71" i="3"/>
  <c r="GI174" i="3"/>
  <c r="GI167" i="3"/>
  <c r="GI163" i="3"/>
  <c r="GI157" i="3"/>
  <c r="GI148" i="3"/>
  <c r="GI138" i="3"/>
  <c r="GI134" i="3"/>
  <c r="GI130" i="3"/>
  <c r="GI126" i="3"/>
  <c r="GI123" i="3"/>
  <c r="GI117" i="3"/>
  <c r="GI110" i="3"/>
  <c r="GI94" i="3"/>
  <c r="GI77" i="3"/>
  <c r="GI71" i="3"/>
  <c r="GF174" i="3"/>
  <c r="GF167" i="3"/>
  <c r="GF163" i="3"/>
  <c r="GF157" i="3"/>
  <c r="GF148" i="3"/>
  <c r="GF138" i="3"/>
  <c r="GF134" i="3"/>
  <c r="GF130" i="3"/>
  <c r="GF126" i="3"/>
  <c r="GF123" i="3"/>
  <c r="GF117" i="3"/>
  <c r="GF110" i="3"/>
  <c r="GF94" i="3"/>
  <c r="GF77" i="3"/>
  <c r="GF71" i="3"/>
  <c r="GC174" i="3"/>
  <c r="GC167" i="3"/>
  <c r="GC163" i="3"/>
  <c r="GC157" i="3"/>
  <c r="GC148" i="3"/>
  <c r="GC138" i="3"/>
  <c r="GC134" i="3"/>
  <c r="GC130" i="3"/>
  <c r="GC126" i="3"/>
  <c r="GC123" i="3"/>
  <c r="GC117" i="3"/>
  <c r="GC110" i="3"/>
  <c r="GC94" i="3"/>
  <c r="GC77" i="3"/>
  <c r="GC71" i="3"/>
  <c r="FZ174" i="3"/>
  <c r="FZ167" i="3"/>
  <c r="FZ163" i="3"/>
  <c r="FZ157" i="3"/>
  <c r="FZ148" i="3"/>
  <c r="FZ138" i="3"/>
  <c r="FZ134" i="3"/>
  <c r="FZ130" i="3"/>
  <c r="FZ126" i="3"/>
  <c r="FZ123" i="3"/>
  <c r="FZ117" i="3"/>
  <c r="FZ110" i="3"/>
  <c r="FZ94" i="3"/>
  <c r="FZ77" i="3"/>
  <c r="FZ71" i="3"/>
  <c r="FN174" i="3"/>
  <c r="FN167" i="3"/>
  <c r="FN163" i="3"/>
  <c r="FN157" i="3"/>
  <c r="FN148" i="3"/>
  <c r="FN138" i="3"/>
  <c r="FN134" i="3"/>
  <c r="FN130" i="3"/>
  <c r="FN126" i="3"/>
  <c r="FN123" i="3"/>
  <c r="FN117" i="3"/>
  <c r="FN110" i="3"/>
  <c r="FN94" i="3"/>
  <c r="FN77" i="3"/>
  <c r="FN71" i="3"/>
  <c r="FK174" i="3"/>
  <c r="FK167" i="3"/>
  <c r="FK163" i="3"/>
  <c r="FK157" i="3"/>
  <c r="FK148" i="3"/>
  <c r="FK138" i="3"/>
  <c r="FK134" i="3"/>
  <c r="FK130" i="3"/>
  <c r="FK126" i="3"/>
  <c r="FK123" i="3"/>
  <c r="FK117" i="3"/>
  <c r="FK110" i="3"/>
  <c r="FK94" i="3"/>
  <c r="FK77" i="3"/>
  <c r="FK71" i="3"/>
  <c r="FH174" i="3"/>
  <c r="FH167" i="3"/>
  <c r="FH163" i="3"/>
  <c r="FH157" i="3"/>
  <c r="FH148" i="3"/>
  <c r="FH138" i="3"/>
  <c r="FH134" i="3"/>
  <c r="FH130" i="3"/>
  <c r="FH126" i="3"/>
  <c r="FH123" i="3"/>
  <c r="FH117" i="3"/>
  <c r="FH110" i="3"/>
  <c r="FH94" i="3"/>
  <c r="FH77" i="3"/>
  <c r="FH71" i="3"/>
  <c r="FE174" i="3"/>
  <c r="FE167" i="3"/>
  <c r="FE163" i="3"/>
  <c r="FE157" i="3"/>
  <c r="FE148" i="3"/>
  <c r="FE138" i="3"/>
  <c r="FE134" i="3"/>
  <c r="FE130" i="3"/>
  <c r="FE126" i="3"/>
  <c r="FE123" i="3"/>
  <c r="FE117" i="3"/>
  <c r="FE110" i="3"/>
  <c r="FE94" i="3"/>
  <c r="FE77" i="3"/>
  <c r="FE71" i="3"/>
  <c r="FB174" i="3"/>
  <c r="FB167" i="3"/>
  <c r="FB163" i="3"/>
  <c r="FB157" i="3"/>
  <c r="FB148" i="3"/>
  <c r="FB138" i="3"/>
  <c r="FB134" i="3"/>
  <c r="FB130" i="3"/>
  <c r="FB126" i="3"/>
  <c r="FB123" i="3"/>
  <c r="FB117" i="3"/>
  <c r="FB110" i="3"/>
  <c r="FB94" i="3"/>
  <c r="FB77" i="3"/>
  <c r="FB71" i="3"/>
  <c r="EY174" i="3"/>
  <c r="EY167" i="3"/>
  <c r="EY163" i="3"/>
  <c r="EY157" i="3"/>
  <c r="EY148" i="3"/>
  <c r="EY138" i="3"/>
  <c r="EY134" i="3"/>
  <c r="EY130" i="3"/>
  <c r="EY126" i="3"/>
  <c r="EY123" i="3"/>
  <c r="EY117" i="3"/>
  <c r="EY110" i="3"/>
  <c r="EY94" i="3"/>
  <c r="EY77" i="3"/>
  <c r="EY71" i="3"/>
  <c r="EV85" i="3"/>
  <c r="EV174" i="3"/>
  <c r="EV167" i="3"/>
  <c r="EV163" i="3"/>
  <c r="EV157" i="3"/>
  <c r="EV148" i="3"/>
  <c r="EV138" i="3"/>
  <c r="EV134" i="3"/>
  <c r="EV130" i="3"/>
  <c r="EV126" i="3"/>
  <c r="EV123" i="3"/>
  <c r="EV117" i="3"/>
  <c r="EV110" i="3"/>
  <c r="EV94" i="3"/>
  <c r="EV77" i="3"/>
  <c r="EV71" i="3"/>
  <c r="ES174" i="3"/>
  <c r="ES167" i="3"/>
  <c r="ES163" i="3"/>
  <c r="ES157" i="3"/>
  <c r="ES148" i="3"/>
  <c r="ES138" i="3"/>
  <c r="ES134" i="3"/>
  <c r="ES130" i="3"/>
  <c r="ES126" i="3"/>
  <c r="ES123" i="3"/>
  <c r="ES117" i="3"/>
  <c r="ES110" i="3"/>
  <c r="ES94" i="3"/>
  <c r="ES77" i="3"/>
  <c r="ES71" i="3"/>
  <c r="GF56" i="3" l="1"/>
  <c r="GI56" i="3"/>
  <c r="GC56" i="3"/>
  <c r="GU56" i="3"/>
  <c r="KA56" i="3"/>
  <c r="KD56" i="3"/>
  <c r="KJ56" i="3"/>
  <c r="FZ56" i="3"/>
  <c r="GX56" i="3"/>
  <c r="HA56" i="3"/>
  <c r="HD56" i="3"/>
  <c r="HG56" i="3"/>
  <c r="HJ56" i="3"/>
  <c r="HM56" i="3"/>
  <c r="HP56" i="3"/>
  <c r="HS56" i="3"/>
  <c r="HV56" i="3"/>
  <c r="HY56" i="3"/>
  <c r="IH56" i="3"/>
  <c r="EV56" i="3"/>
  <c r="JR56" i="3"/>
  <c r="JU56" i="3"/>
  <c r="JX56" i="3"/>
  <c r="KG56" i="3"/>
  <c r="ES56" i="3"/>
  <c r="EY56" i="3"/>
  <c r="FB56" i="3"/>
  <c r="FE56" i="3"/>
  <c r="FH56" i="3"/>
  <c r="FK56" i="3"/>
  <c r="FN56" i="3"/>
  <c r="IB56" i="3"/>
  <c r="IK56" i="3"/>
  <c r="IN56" i="3"/>
  <c r="IQ56" i="3"/>
  <c r="IT56" i="3"/>
  <c r="IW56" i="3"/>
  <c r="IW172" i="3" s="1"/>
  <c r="IZ56" i="3"/>
  <c r="JC56" i="3"/>
  <c r="JF56" i="3"/>
  <c r="JL56" i="3"/>
  <c r="JO56" i="3"/>
  <c r="JO172" i="3" s="1"/>
  <c r="KS172" i="3"/>
  <c r="KS191" i="3" s="1"/>
  <c r="KS2" i="3" s="1"/>
  <c r="KM172" i="3"/>
  <c r="KM191" i="3" s="1"/>
  <c r="KM2" i="3" s="1"/>
  <c r="CW172" i="3"/>
  <c r="CW191" i="3" s="1"/>
  <c r="CW2" i="3" s="1"/>
  <c r="BJ172" i="3"/>
  <c r="BJ191" i="3" s="1"/>
  <c r="BJ2" i="3" s="1"/>
  <c r="LQ172" i="3"/>
  <c r="LQ191" i="3" s="1"/>
  <c r="LQ2" i="3" s="1"/>
  <c r="BG2" i="3"/>
  <c r="AC172" i="3"/>
  <c r="AC191" i="3" s="1"/>
  <c r="AC195" i="3" s="1"/>
  <c r="DI2" i="3"/>
  <c r="CB172" i="3"/>
  <c r="CB191" i="3" s="1"/>
  <c r="CB2" i="3" s="1"/>
  <c r="CT172" i="3"/>
  <c r="CT191" i="3" s="1"/>
  <c r="E36" i="64" s="1"/>
  <c r="E85" i="1" s="1"/>
  <c r="T172" i="3"/>
  <c r="T191" i="3" s="1"/>
  <c r="T2" i="3" s="1"/>
  <c r="MO172" i="3"/>
  <c r="MO191" i="3" s="1"/>
  <c r="MO2" i="3" s="1"/>
  <c r="NS172" i="3"/>
  <c r="NS191" i="3" s="1"/>
  <c r="NS2" i="3" s="1"/>
  <c r="LB172" i="3"/>
  <c r="LB191" i="3" s="1"/>
  <c r="LB2" i="3" s="1"/>
  <c r="MC172" i="3"/>
  <c r="MC191" i="3" s="1"/>
  <c r="E136" i="1" s="1"/>
  <c r="MI172" i="3"/>
  <c r="MI191" i="3" s="1"/>
  <c r="MI2" i="3" s="1"/>
  <c r="AR2" i="3"/>
  <c r="BY172" i="3"/>
  <c r="BY191" i="3" s="1"/>
  <c r="BY2" i="3" s="1"/>
  <c r="MR172" i="3"/>
  <c r="MR191" i="3" s="1"/>
  <c r="E90" i="64" s="1"/>
  <c r="E139" i="1" s="1"/>
  <c r="CQ2" i="3"/>
  <c r="NA172" i="3"/>
  <c r="NA191" i="3" s="1"/>
  <c r="NA2" i="3" s="1"/>
  <c r="BV172" i="3"/>
  <c r="BV191" i="3" s="1"/>
  <c r="BV2" i="3" s="1"/>
  <c r="E64" i="1"/>
  <c r="NJ172" i="3"/>
  <c r="NJ191" i="3" s="1"/>
  <c r="NJ2" i="3" s="1"/>
  <c r="IH189" i="3"/>
  <c r="NM172" i="3"/>
  <c r="NM191" i="3" s="1"/>
  <c r="NM2" i="3" s="1"/>
  <c r="Q172" i="3"/>
  <c r="Q191" i="3" s="1"/>
  <c r="Q2" i="3" s="1"/>
  <c r="AL191" i="3"/>
  <c r="E21" i="64" s="1"/>
  <c r="E70" i="1" s="1"/>
  <c r="DU2" i="3"/>
  <c r="AI172" i="3"/>
  <c r="AI191" i="3" s="1"/>
  <c r="E14" i="64" s="1"/>
  <c r="E63" i="1" s="1"/>
  <c r="IK189" i="3"/>
  <c r="JL189" i="3"/>
  <c r="JR189" i="3"/>
  <c r="JX189" i="3"/>
  <c r="KD189" i="3"/>
  <c r="KJ189" i="3"/>
  <c r="BD172" i="3"/>
  <c r="BD191" i="3" s="1"/>
  <c r="BD2" i="3" s="1"/>
  <c r="CH172" i="3"/>
  <c r="CH191" i="3" s="1"/>
  <c r="CH2" i="3" s="1"/>
  <c r="ML172" i="3"/>
  <c r="ML191" i="3" s="1"/>
  <c r="LK172" i="3"/>
  <c r="LK191" i="3" s="1"/>
  <c r="LK2" i="3" s="1"/>
  <c r="KV172" i="3"/>
  <c r="KV191" i="3" s="1"/>
  <c r="KV2" i="3" s="1"/>
  <c r="MF172" i="3"/>
  <c r="MF191" i="3" s="1"/>
  <c r="W172" i="3"/>
  <c r="W191" i="3" s="1"/>
  <c r="W2" i="3" s="1"/>
  <c r="DO2" i="3"/>
  <c r="DF172" i="3"/>
  <c r="DF191" i="3" s="1"/>
  <c r="DF2" i="3" s="1"/>
  <c r="KP172" i="3"/>
  <c r="KP191" i="3" s="1"/>
  <c r="KP2" i="3" s="1"/>
  <c r="KY172" i="3"/>
  <c r="KY191" i="3" s="1"/>
  <c r="CN172" i="3"/>
  <c r="CN191" i="3" s="1"/>
  <c r="CN2" i="3" s="1"/>
  <c r="MX172" i="3"/>
  <c r="MX191" i="3" s="1"/>
  <c r="MX2" i="3" s="1"/>
  <c r="LE172" i="3"/>
  <c r="LE191" i="3" s="1"/>
  <c r="LE2" i="3" s="1"/>
  <c r="K172" i="3"/>
  <c r="K191" i="3" s="1"/>
  <c r="AF172" i="3"/>
  <c r="AF191" i="3" s="1"/>
  <c r="DX172" i="3"/>
  <c r="DX191" i="3" s="1"/>
  <c r="DX2" i="3" s="1"/>
  <c r="LZ172" i="3"/>
  <c r="LZ191" i="3" s="1"/>
  <c r="LH172" i="3"/>
  <c r="LH191" i="3" s="1"/>
  <c r="LH2" i="3" s="1"/>
  <c r="NY172" i="3"/>
  <c r="NY191" i="3" s="1"/>
  <c r="E97" i="64" s="1"/>
  <c r="E146" i="1" s="1"/>
  <c r="OE172" i="3"/>
  <c r="OE191" i="3" s="1"/>
  <c r="OE2" i="3" s="1"/>
  <c r="Z172" i="3"/>
  <c r="Z191" i="3" s="1"/>
  <c r="Z2" i="3" s="1"/>
  <c r="LN172" i="3"/>
  <c r="LN191" i="3" s="1"/>
  <c r="LN2" i="3" s="1"/>
  <c r="LT172" i="3"/>
  <c r="LT191" i="3" s="1"/>
  <c r="E81" i="64" s="1"/>
  <c r="E130" i="1" s="1"/>
  <c r="BM172" i="3"/>
  <c r="BM191" i="3" s="1"/>
  <c r="E29" i="64" s="1"/>
  <c r="E78" i="1" s="1"/>
  <c r="H172" i="3"/>
  <c r="H191" i="3" s="1"/>
  <c r="E5" i="64" s="1"/>
  <c r="E54" i="1" s="1"/>
  <c r="CK2" i="3"/>
  <c r="CZ2" i="3"/>
  <c r="MU172" i="3"/>
  <c r="MU191" i="3" s="1"/>
  <c r="NP172" i="3"/>
  <c r="NP191" i="3" s="1"/>
  <c r="E93" i="64" s="1"/>
  <c r="E142" i="1" s="1"/>
  <c r="OB172" i="3"/>
  <c r="OB191" i="3" s="1"/>
  <c r="LW172" i="3"/>
  <c r="LW191" i="3" s="1"/>
  <c r="BS172" i="3"/>
  <c r="BS191" i="3" s="1"/>
  <c r="BS2" i="3" s="1"/>
  <c r="E41" i="64"/>
  <c r="E90" i="1" s="1"/>
  <c r="DL172" i="3"/>
  <c r="DL191" i="3" s="1"/>
  <c r="DL2" i="3" s="1"/>
  <c r="NV172" i="3"/>
  <c r="NV191" i="3" s="1"/>
  <c r="NV2" i="3" s="1"/>
  <c r="NG172" i="3"/>
  <c r="NG191" i="3" s="1"/>
  <c r="NG2" i="3" s="1"/>
  <c r="ND172" i="3"/>
  <c r="ND191" i="3" s="1"/>
  <c r="BP172" i="3"/>
  <c r="BP191" i="3" s="1"/>
  <c r="BP2" i="3" s="1"/>
  <c r="HP189" i="3"/>
  <c r="HV189" i="3"/>
  <c r="IB189" i="3"/>
  <c r="HS189" i="3"/>
  <c r="HY189" i="3"/>
  <c r="AU2" i="3"/>
  <c r="JC189" i="3"/>
  <c r="IN189" i="3"/>
  <c r="IT189" i="3"/>
  <c r="IZ189" i="3"/>
  <c r="JF189" i="3"/>
  <c r="JU189" i="3"/>
  <c r="KA189" i="3"/>
  <c r="KG189" i="3"/>
  <c r="JO189" i="3"/>
  <c r="EV189" i="3"/>
  <c r="EY189" i="3"/>
  <c r="FE189" i="3"/>
  <c r="IQ189" i="3"/>
  <c r="IW189" i="3"/>
  <c r="HD189" i="3"/>
  <c r="HJ189" i="3"/>
  <c r="GX189" i="3"/>
  <c r="HM189" i="3"/>
  <c r="ES189" i="3"/>
  <c r="GU189" i="3"/>
  <c r="HA189" i="3"/>
  <c r="HG189" i="3"/>
  <c r="FK189" i="3"/>
  <c r="GC189" i="3"/>
  <c r="FN189" i="3"/>
  <c r="GI189" i="3"/>
  <c r="GF189" i="3"/>
  <c r="FB189" i="3"/>
  <c r="FH189" i="3"/>
  <c r="FZ189" i="3"/>
  <c r="EM174" i="3"/>
  <c r="EM167" i="3"/>
  <c r="EM163" i="3"/>
  <c r="EM157" i="3"/>
  <c r="EM148" i="3"/>
  <c r="EM138" i="3"/>
  <c r="EM134" i="3"/>
  <c r="EM130" i="3"/>
  <c r="EM126" i="3"/>
  <c r="EM123" i="3"/>
  <c r="EM117" i="3"/>
  <c r="EM110" i="3"/>
  <c r="EM94" i="3"/>
  <c r="E77" i="62"/>
  <c r="EM77" i="3"/>
  <c r="EM71" i="3"/>
  <c r="EJ174" i="3"/>
  <c r="EJ167" i="3"/>
  <c r="EJ163" i="3"/>
  <c r="EJ157" i="3"/>
  <c r="EJ148" i="3"/>
  <c r="EJ138" i="3"/>
  <c r="EJ134" i="3"/>
  <c r="EJ130" i="3"/>
  <c r="EJ126" i="3"/>
  <c r="EJ123" i="3"/>
  <c r="EJ117" i="3"/>
  <c r="EJ110" i="3"/>
  <c r="EJ94" i="3"/>
  <c r="EJ77" i="3"/>
  <c r="EJ71" i="3"/>
  <c r="E186" i="62"/>
  <c r="E185" i="62"/>
  <c r="E184" i="62"/>
  <c r="E179" i="62"/>
  <c r="E178" i="62"/>
  <c r="E177" i="62"/>
  <c r="E176" i="62"/>
  <c r="E175" i="62"/>
  <c r="E174" i="62"/>
  <c r="E164" i="62"/>
  <c r="E163" i="62"/>
  <c r="E152" i="62"/>
  <c r="E151" i="62"/>
  <c r="E150" i="62"/>
  <c r="E149" i="62"/>
  <c r="E148" i="62"/>
  <c r="E145" i="62"/>
  <c r="E144" i="62"/>
  <c r="E143" i="62"/>
  <c r="E142" i="62"/>
  <c r="E141" i="62"/>
  <c r="E140" i="62"/>
  <c r="E139" i="62"/>
  <c r="E138" i="62"/>
  <c r="E135" i="62"/>
  <c r="E134" i="62"/>
  <c r="E131" i="62"/>
  <c r="E130" i="62"/>
  <c r="E127" i="62"/>
  <c r="E126" i="62"/>
  <c r="E120" i="62"/>
  <c r="E119" i="62"/>
  <c r="E118" i="62"/>
  <c r="E117" i="62"/>
  <c r="E114" i="62"/>
  <c r="E113" i="62"/>
  <c r="E112" i="62"/>
  <c r="E111" i="62"/>
  <c r="E110" i="62"/>
  <c r="E107" i="62"/>
  <c r="E106" i="62"/>
  <c r="E105" i="62"/>
  <c r="E104" i="62"/>
  <c r="E103" i="62"/>
  <c r="E102" i="62"/>
  <c r="E99" i="62"/>
  <c r="E98" i="62"/>
  <c r="E97" i="62"/>
  <c r="E96" i="62"/>
  <c r="E95" i="62"/>
  <c r="E94" i="62"/>
  <c r="E91" i="62"/>
  <c r="E90" i="62"/>
  <c r="E89" i="62"/>
  <c r="E88" i="62"/>
  <c r="E87" i="62"/>
  <c r="E86" i="62"/>
  <c r="E85" i="62"/>
  <c r="E84" i="62"/>
  <c r="E83" i="62"/>
  <c r="E80" i="62"/>
  <c r="E79" i="62"/>
  <c r="E78" i="62"/>
  <c r="E74" i="62"/>
  <c r="E73" i="62"/>
  <c r="E72" i="62"/>
  <c r="E71" i="62"/>
  <c r="E68" i="62"/>
  <c r="E67" i="62"/>
  <c r="E66" i="62"/>
  <c r="E65" i="62"/>
  <c r="E64" i="62"/>
  <c r="E63" i="62"/>
  <c r="E62" i="62"/>
  <c r="E61" i="62"/>
  <c r="E60" i="62"/>
  <c r="E59" i="62"/>
  <c r="E58" i="62"/>
  <c r="E57" i="62"/>
  <c r="E53" i="62"/>
  <c r="E52" i="62"/>
  <c r="E51" i="62"/>
  <c r="E50" i="62"/>
  <c r="E49" i="62"/>
  <c r="E48" i="62"/>
  <c r="E47" i="62"/>
  <c r="E44" i="62"/>
  <c r="E43" i="62"/>
  <c r="E40" i="62"/>
  <c r="E39" i="62"/>
  <c r="E38" i="62"/>
  <c r="E37" i="62"/>
  <c r="E36" i="62"/>
  <c r="E35" i="62"/>
  <c r="E34" i="62"/>
  <c r="E33" i="62"/>
  <c r="E32" i="62"/>
  <c r="E29" i="62"/>
  <c r="E28" i="62"/>
  <c r="E26" i="62"/>
  <c r="E25" i="62"/>
  <c r="E24" i="62"/>
  <c r="E23" i="62"/>
  <c r="OH71" i="3"/>
  <c r="OH77" i="3"/>
  <c r="OH94" i="3"/>
  <c r="OH110" i="3"/>
  <c r="OH117" i="3"/>
  <c r="OH123" i="3"/>
  <c r="OH126" i="3"/>
  <c r="OH130" i="3"/>
  <c r="OH134" i="3"/>
  <c r="OH138" i="3"/>
  <c r="OH148" i="3"/>
  <c r="OH157" i="3"/>
  <c r="OH163" i="3"/>
  <c r="OH167" i="3"/>
  <c r="OH174" i="3"/>
  <c r="EG174" i="3"/>
  <c r="EG167" i="3"/>
  <c r="EG163" i="3"/>
  <c r="EG157" i="3"/>
  <c r="EG148" i="3"/>
  <c r="EG138" i="3"/>
  <c r="EG134" i="3"/>
  <c r="EG130" i="3"/>
  <c r="EG126" i="3"/>
  <c r="EG123" i="3"/>
  <c r="EG117" i="3"/>
  <c r="EG110" i="3"/>
  <c r="EG94" i="3"/>
  <c r="EG77" i="3"/>
  <c r="EG71" i="3"/>
  <c r="E48" i="1"/>
  <c r="E47" i="1"/>
  <c r="E181" i="62"/>
  <c r="E169" i="62"/>
  <c r="E168" i="62"/>
  <c r="E167" i="62"/>
  <c r="E160" i="62"/>
  <c r="E158" i="62"/>
  <c r="E157" i="62"/>
  <c r="E154" i="62"/>
  <c r="E30" i="62"/>
  <c r="E19" i="62"/>
  <c r="E18" i="62"/>
  <c r="E17" i="62"/>
  <c r="E16" i="62"/>
  <c r="E15" i="62"/>
  <c r="E14" i="62"/>
  <c r="E13" i="62"/>
  <c r="E12" i="62"/>
  <c r="E11" i="62"/>
  <c r="E10" i="62"/>
  <c r="E9" i="62"/>
  <c r="E8" i="62"/>
  <c r="EJ56" i="3" l="1"/>
  <c r="OH56" i="3"/>
  <c r="EM56" i="3"/>
  <c r="IT172" i="3"/>
  <c r="IT191" i="3" s="1"/>
  <c r="IT2" i="3" s="1"/>
  <c r="EG56" i="3"/>
  <c r="JL172" i="3"/>
  <c r="JL191" i="3" s="1"/>
  <c r="JL2" i="3" s="1"/>
  <c r="MF2" i="3"/>
  <c r="E88" i="64"/>
  <c r="E137" i="1" s="1"/>
  <c r="E6" i="64"/>
  <c r="E55" i="1" s="1"/>
  <c r="MU2" i="3"/>
  <c r="E92" i="64"/>
  <c r="E141" i="1" s="1"/>
  <c r="ML2" i="3"/>
  <c r="E89" i="64"/>
  <c r="E138" i="1" s="1"/>
  <c r="KA172" i="3"/>
  <c r="KA191" i="3" s="1"/>
  <c r="KA2" i="3" s="1"/>
  <c r="E37" i="64"/>
  <c r="E86" i="1" s="1"/>
  <c r="E44" i="64"/>
  <c r="E93" i="1" s="1"/>
  <c r="E35" i="64"/>
  <c r="E84" i="1" s="1"/>
  <c r="E7" i="64"/>
  <c r="E56" i="1" s="1"/>
  <c r="MR2" i="3"/>
  <c r="E8" i="64"/>
  <c r="E57" i="1" s="1"/>
  <c r="BM2" i="3"/>
  <c r="NP2" i="3"/>
  <c r="MC2" i="3"/>
  <c r="JX172" i="3"/>
  <c r="JX191" i="3" s="1"/>
  <c r="JX2" i="3" s="1"/>
  <c r="E28" i="64"/>
  <c r="E77" i="1" s="1"/>
  <c r="E73" i="1"/>
  <c r="E9" i="64"/>
  <c r="E58" i="1" s="1"/>
  <c r="CT2" i="3"/>
  <c r="E95" i="64"/>
  <c r="E144" i="1" s="1"/>
  <c r="AC2" i="3"/>
  <c r="E10" i="64"/>
  <c r="E59" i="1" s="1"/>
  <c r="KY2" i="3"/>
  <c r="E80" i="64"/>
  <c r="E129" i="1" s="1"/>
  <c r="AL2" i="3"/>
  <c r="NY2" i="3"/>
  <c r="E43" i="64"/>
  <c r="E92" i="1" s="1"/>
  <c r="H2" i="3"/>
  <c r="DC2" i="3"/>
  <c r="E53" i="64"/>
  <c r="E47" i="64" s="1"/>
  <c r="LW2" i="3"/>
  <c r="E83" i="64"/>
  <c r="E132" i="1" s="1"/>
  <c r="K2" i="3"/>
  <c r="E38" i="64"/>
  <c r="E87" i="1" s="1"/>
  <c r="E86" i="64"/>
  <c r="E135" i="1" s="1"/>
  <c r="LZ2" i="3"/>
  <c r="OB2" i="3"/>
  <c r="E98" i="64"/>
  <c r="E147" i="1" s="1"/>
  <c r="LT2" i="3"/>
  <c r="AI2" i="3"/>
  <c r="E34" i="64"/>
  <c r="E83" i="1" s="1"/>
  <c r="E45" i="64"/>
  <c r="E94" i="1" s="1"/>
  <c r="HD172" i="3"/>
  <c r="HD191" i="3" s="1"/>
  <c r="HD2" i="3" s="1"/>
  <c r="ES172" i="3"/>
  <c r="ES191" i="3" s="1"/>
  <c r="ES2" i="3" s="1"/>
  <c r="ND2" i="3"/>
  <c r="E31" i="64"/>
  <c r="E80" i="1" s="1"/>
  <c r="E30" i="64"/>
  <c r="E79" i="1" s="1"/>
  <c r="E23" i="64"/>
  <c r="E72" i="1" s="1"/>
  <c r="AX2" i="3"/>
  <c r="AF2" i="3"/>
  <c r="E13" i="64"/>
  <c r="E71" i="1"/>
  <c r="E42" i="62"/>
  <c r="E25" i="1" s="1"/>
  <c r="E156" i="62"/>
  <c r="E22" i="62"/>
  <c r="E31" i="62"/>
  <c r="E7" i="62"/>
  <c r="E27" i="62"/>
  <c r="E21" i="3"/>
  <c r="E21" i="62"/>
  <c r="E20" i="62" s="1"/>
  <c r="E173" i="62"/>
  <c r="E34" i="1" s="1"/>
  <c r="E116" i="62"/>
  <c r="E123" i="3"/>
  <c r="E123" i="62"/>
  <c r="E122" i="62" s="1"/>
  <c r="E166" i="62"/>
  <c r="E30" i="1" s="1"/>
  <c r="E125" i="62"/>
  <c r="E133" i="62"/>
  <c r="E162" i="62"/>
  <c r="E183" i="62"/>
  <c r="E44" i="1" s="1"/>
  <c r="E70" i="62"/>
  <c r="KG172" i="3"/>
  <c r="KG191" i="3" s="1"/>
  <c r="E76" i="62"/>
  <c r="JU172" i="3"/>
  <c r="JU191" i="3" s="1"/>
  <c r="JU2" i="3" s="1"/>
  <c r="JR172" i="3"/>
  <c r="JR191" i="3" s="1"/>
  <c r="JR2" i="3" s="1"/>
  <c r="JF172" i="3"/>
  <c r="JF191" i="3" s="1"/>
  <c r="JF2" i="3" s="1"/>
  <c r="IZ172" i="3"/>
  <c r="IZ191" i="3" s="1"/>
  <c r="IZ2" i="3" s="1"/>
  <c r="E147" i="62"/>
  <c r="E129" i="62"/>
  <c r="E101" i="62"/>
  <c r="E93" i="62"/>
  <c r="IH172" i="3"/>
  <c r="IH191" i="3" s="1"/>
  <c r="IB172" i="3"/>
  <c r="IB191" i="3" s="1"/>
  <c r="IB2" i="3" s="1"/>
  <c r="E46" i="62"/>
  <c r="E28" i="1" s="1"/>
  <c r="HV172" i="3"/>
  <c r="HV191" i="3" s="1"/>
  <c r="HV2" i="3" s="1"/>
  <c r="HS172" i="3"/>
  <c r="HS191" i="3" s="1"/>
  <c r="HS2" i="3" s="1"/>
  <c r="HP172" i="3"/>
  <c r="HP191" i="3" s="1"/>
  <c r="HP2" i="3" s="1"/>
  <c r="E82" i="62"/>
  <c r="E137" i="62"/>
  <c r="E109" i="62"/>
  <c r="E56" i="62"/>
  <c r="KD172" i="3"/>
  <c r="KD191" i="3" s="1"/>
  <c r="KD2" i="3" s="1"/>
  <c r="JC172" i="3"/>
  <c r="JC191" i="3" s="1"/>
  <c r="JC2" i="3" s="1"/>
  <c r="HY172" i="3"/>
  <c r="HY191" i="3" s="1"/>
  <c r="HY2" i="3" s="1"/>
  <c r="IK172" i="3"/>
  <c r="IK191" i="3" s="1"/>
  <c r="IK2" i="3" s="1"/>
  <c r="IQ172" i="3"/>
  <c r="IQ191" i="3" s="1"/>
  <c r="IQ2" i="3" s="1"/>
  <c r="KJ172" i="3"/>
  <c r="KJ191" i="3" s="1"/>
  <c r="HM172" i="3"/>
  <c r="HM191" i="3" s="1"/>
  <c r="HM2" i="3" s="1"/>
  <c r="JO191" i="3"/>
  <c r="JO2" i="3" s="1"/>
  <c r="HG172" i="3"/>
  <c r="HG191" i="3" s="1"/>
  <c r="HG2" i="3" s="1"/>
  <c r="FK172" i="3"/>
  <c r="FK191" i="3" s="1"/>
  <c r="FK2" i="3" s="1"/>
  <c r="GC172" i="3"/>
  <c r="GC191" i="3" s="1"/>
  <c r="GC2" i="3" s="1"/>
  <c r="GU172" i="3"/>
  <c r="GU191" i="3" s="1"/>
  <c r="GX172" i="3"/>
  <c r="GX191" i="3" s="1"/>
  <c r="IW191" i="3"/>
  <c r="IW2" i="3" s="1"/>
  <c r="IN172" i="3"/>
  <c r="IN191" i="3" s="1"/>
  <c r="IN2" i="3" s="1"/>
  <c r="HA172" i="3"/>
  <c r="HA191" i="3" s="1"/>
  <c r="E69" i="64" s="1"/>
  <c r="GF172" i="3"/>
  <c r="GF191" i="3" s="1"/>
  <c r="GF2" i="3" s="1"/>
  <c r="HJ172" i="3"/>
  <c r="HJ191" i="3" s="1"/>
  <c r="FE172" i="3"/>
  <c r="FE191" i="3" s="1"/>
  <c r="FE2" i="3" s="1"/>
  <c r="EY172" i="3"/>
  <c r="EY191" i="3" s="1"/>
  <c r="FH172" i="3"/>
  <c r="FH191" i="3" s="1"/>
  <c r="FH2" i="3" s="1"/>
  <c r="FT2" i="3"/>
  <c r="EM189" i="3"/>
  <c r="FB172" i="3"/>
  <c r="FB191" i="3" s="1"/>
  <c r="FB2" i="3" s="1"/>
  <c r="FN172" i="3"/>
  <c r="FN191" i="3" s="1"/>
  <c r="FN2" i="3" s="1"/>
  <c r="FZ172" i="3"/>
  <c r="FZ191" i="3" s="1"/>
  <c r="FZ2" i="3" s="1"/>
  <c r="OH189" i="3"/>
  <c r="EV172" i="3"/>
  <c r="EV191" i="3" s="1"/>
  <c r="EV2" i="3" s="1"/>
  <c r="EJ189" i="3"/>
  <c r="FW2" i="3"/>
  <c r="GI172" i="3"/>
  <c r="GI191" i="3" s="1"/>
  <c r="GI2" i="3" s="1"/>
  <c r="EG189" i="3"/>
  <c r="E134" i="3"/>
  <c r="E130" i="3"/>
  <c r="E28" i="3"/>
  <c r="E43" i="3"/>
  <c r="E163" i="3"/>
  <c r="E184" i="3"/>
  <c r="E94" i="3"/>
  <c r="E32" i="3"/>
  <c r="E23" i="3"/>
  <c r="E83" i="3"/>
  <c r="E117" i="3"/>
  <c r="E157" i="3"/>
  <c r="E174" i="3"/>
  <c r="E8" i="3"/>
  <c r="E47" i="3"/>
  <c r="E77" i="3"/>
  <c r="E102" i="3"/>
  <c r="E110" i="3"/>
  <c r="E148" i="3"/>
  <c r="E167" i="3"/>
  <c r="E57" i="3"/>
  <c r="E71" i="3"/>
  <c r="E126" i="3"/>
  <c r="E138" i="3"/>
  <c r="E42" i="2"/>
  <c r="E38" i="2" s="1"/>
  <c r="E27" i="2"/>
  <c r="E49" i="2"/>
  <c r="E147" i="2"/>
  <c r="E33" i="1" s="1"/>
  <c r="E136" i="2"/>
  <c r="E133" i="2"/>
  <c r="E122" i="2"/>
  <c r="E118" i="2"/>
  <c r="E116" i="2" s="1"/>
  <c r="E104" i="2"/>
  <c r="E14" i="1" s="1"/>
  <c r="E102" i="2"/>
  <c r="E13" i="1" s="1"/>
  <c r="E95" i="2"/>
  <c r="E87" i="2"/>
  <c r="E61" i="2"/>
  <c r="E53" i="2"/>
  <c r="E33" i="2"/>
  <c r="E16" i="2"/>
  <c r="E10" i="2"/>
  <c r="E4" i="2"/>
  <c r="E36" i="1"/>
  <c r="E18" i="1"/>
  <c r="E17" i="1"/>
  <c r="E9" i="1"/>
  <c r="E8" i="1"/>
  <c r="E6" i="1"/>
  <c r="E5" i="1"/>
  <c r="E32" i="1" l="1"/>
  <c r="E60" i="64"/>
  <c r="E109" i="1" s="1"/>
  <c r="IH2" i="3"/>
  <c r="E74" i="64"/>
  <c r="E123" i="1" s="1"/>
  <c r="E114" i="2"/>
  <c r="E89" i="1"/>
  <c r="EJ172" i="3"/>
  <c r="EJ191" i="3" s="1"/>
  <c r="EJ2" i="3" s="1"/>
  <c r="E7" i="3"/>
  <c r="E40" i="64"/>
  <c r="E53" i="1"/>
  <c r="E4" i="64"/>
  <c r="E82" i="1"/>
  <c r="E102" i="1"/>
  <c r="E96" i="1" s="1"/>
  <c r="E33" i="64"/>
  <c r="EG172" i="3"/>
  <c r="EG191" i="3" s="1"/>
  <c r="EG2" i="3" s="1"/>
  <c r="E70" i="64"/>
  <c r="E119" i="1" s="1"/>
  <c r="E16" i="64"/>
  <c r="E65" i="1"/>
  <c r="EY2" i="3"/>
  <c r="E59" i="64"/>
  <c r="E108" i="1" s="1"/>
  <c r="HA2" i="3"/>
  <c r="E118" i="1"/>
  <c r="GU2" i="3"/>
  <c r="E63" i="64"/>
  <c r="E112" i="1" s="1"/>
  <c r="E58" i="64"/>
  <c r="E107" i="1" s="1"/>
  <c r="E62" i="1"/>
  <c r="E61" i="1" s="1"/>
  <c r="E12" i="64"/>
  <c r="FQ2" i="3"/>
  <c r="GX2" i="3"/>
  <c r="E68" i="64"/>
  <c r="E117" i="1" s="1"/>
  <c r="E61" i="64"/>
  <c r="E110" i="1" s="1"/>
  <c r="E6" i="62"/>
  <c r="E24" i="1" s="1"/>
  <c r="E188" i="62"/>
  <c r="KJ2" i="3"/>
  <c r="E79" i="64"/>
  <c r="E128" i="1" s="1"/>
  <c r="KG2" i="3"/>
  <c r="E78" i="64"/>
  <c r="E127" i="1" s="1"/>
  <c r="E55" i="62"/>
  <c r="E29" i="1" s="1"/>
  <c r="HJ2" i="3"/>
  <c r="E73" i="64"/>
  <c r="E101" i="2"/>
  <c r="E100" i="2" s="1"/>
  <c r="E142" i="2"/>
  <c r="E35" i="1" s="1"/>
  <c r="E68" i="2"/>
  <c r="OH172" i="3"/>
  <c r="OH191" i="3" s="1"/>
  <c r="EM172" i="3"/>
  <c r="EM191" i="3" s="1"/>
  <c r="E57" i="64" s="1"/>
  <c r="E189" i="3"/>
  <c r="E56" i="3"/>
  <c r="E51" i="2"/>
  <c r="E15" i="2"/>
  <c r="E9" i="2" l="1"/>
  <c r="E11" i="1" s="1"/>
  <c r="E56" i="64"/>
  <c r="E105" i="1" s="1"/>
  <c r="E106" i="1"/>
  <c r="EM2" i="3"/>
  <c r="E55" i="64"/>
  <c r="E104" i="1" s="1"/>
  <c r="OH2" i="3"/>
  <c r="E99" i="64"/>
  <c r="E171" i="62"/>
  <c r="E190" i="62" s="1"/>
  <c r="E72" i="64"/>
  <c r="E122" i="1"/>
  <c r="E121" i="1" s="1"/>
  <c r="E67" i="2"/>
  <c r="E15" i="1"/>
  <c r="E172" i="3"/>
  <c r="E191" i="3" s="1"/>
  <c r="E12" i="1" l="1"/>
  <c r="E126" i="2"/>
  <c r="E54" i="64"/>
  <c r="E148" i="1"/>
  <c r="E134" i="1" s="1"/>
  <c r="E85" i="64"/>
  <c r="E103" i="1"/>
  <c r="E102" i="64" l="1"/>
  <c r="E52" i="1"/>
  <c r="E46" i="1" l="1"/>
  <c r="E27" i="1"/>
  <c r="E22" i="1"/>
  <c r="E16" i="1"/>
  <c r="E4" i="1"/>
  <c r="E3" i="1" l="1"/>
  <c r="E21" i="1"/>
  <c r="OG157" i="3"/>
  <c r="OD157" i="3"/>
  <c r="OC157" i="3"/>
  <c r="OA157" i="3"/>
  <c r="NX157" i="3"/>
  <c r="NW157" i="3"/>
  <c r="NU157" i="3"/>
  <c r="NR157" i="3"/>
  <c r="NO157" i="3"/>
  <c r="NL157" i="3"/>
  <c r="NK157" i="3"/>
  <c r="NI157" i="3"/>
  <c r="NH157" i="3"/>
  <c r="NF157" i="3"/>
  <c r="NC157" i="3"/>
  <c r="MZ157" i="3"/>
  <c r="MW157" i="3"/>
  <c r="MT157" i="3"/>
  <c r="MQ157" i="3"/>
  <c r="MN157" i="3"/>
  <c r="MM157" i="3"/>
  <c r="MK157" i="3"/>
  <c r="MH157" i="3"/>
  <c r="ME157" i="3"/>
  <c r="MB157" i="3"/>
  <c r="LY157" i="3"/>
  <c r="LV157" i="3"/>
  <c r="LU157" i="3"/>
  <c r="LS157" i="3"/>
  <c r="LP157" i="3"/>
  <c r="LO157" i="3"/>
  <c r="LM157" i="3"/>
  <c r="LL157" i="3"/>
  <c r="LJ157" i="3"/>
  <c r="LI157" i="3"/>
  <c r="LG157" i="3"/>
  <c r="LD157" i="3"/>
  <c r="LA157" i="3"/>
  <c r="KZ157" i="3"/>
  <c r="KX157" i="3"/>
  <c r="KW157" i="3"/>
  <c r="KU157" i="3"/>
  <c r="KT157" i="3"/>
  <c r="KR157" i="3"/>
  <c r="KQ157" i="3"/>
  <c r="KO157" i="3"/>
  <c r="KL157" i="3"/>
  <c r="KI157" i="3"/>
  <c r="KH157" i="3"/>
  <c r="KF157" i="3"/>
  <c r="KC157" i="3"/>
  <c r="KB157" i="3"/>
  <c r="JZ157" i="3"/>
  <c r="JY157" i="3"/>
  <c r="JW157" i="3"/>
  <c r="JT157" i="3"/>
  <c r="JQ157" i="3"/>
  <c r="JN157" i="3"/>
  <c r="JK157" i="3"/>
  <c r="JE157" i="3"/>
  <c r="JD157" i="3"/>
  <c r="JB157" i="3"/>
  <c r="IY157" i="3"/>
  <c r="IV157" i="3"/>
  <c r="IS157" i="3"/>
  <c r="IP157" i="3"/>
  <c r="IM157" i="3"/>
  <c r="IJ157" i="3"/>
  <c r="IG157" i="3"/>
  <c r="IA157" i="3"/>
  <c r="HZ157" i="3"/>
  <c r="HX157" i="3"/>
  <c r="HU157" i="3"/>
  <c r="HR157" i="3"/>
  <c r="HO157" i="3"/>
  <c r="HL157" i="3"/>
  <c r="HI157" i="3"/>
  <c r="HF157" i="3"/>
  <c r="HE157" i="3"/>
  <c r="HC157" i="3"/>
  <c r="HB157" i="3"/>
  <c r="GZ157" i="3"/>
  <c r="GY157" i="3"/>
  <c r="GW157" i="3"/>
  <c r="GV157" i="3"/>
  <c r="GT157" i="3"/>
  <c r="GH157" i="3"/>
  <c r="GE157" i="3"/>
  <c r="GB157" i="3"/>
  <c r="FY157" i="3"/>
  <c r="FM157" i="3"/>
  <c r="FJ157" i="3"/>
  <c r="FG157" i="3"/>
  <c r="FD157" i="3"/>
  <c r="FA157" i="3"/>
  <c r="EX157" i="3"/>
  <c r="EU157" i="3"/>
  <c r="ET157" i="3"/>
  <c r="ER157" i="3"/>
  <c r="EQ157" i="3"/>
  <c r="EL157" i="3"/>
  <c r="EI157" i="3"/>
  <c r="EH157" i="3"/>
  <c r="EF157" i="3"/>
  <c r="EE157" i="3"/>
  <c r="DW157" i="3"/>
  <c r="DV157" i="3"/>
  <c r="DK157" i="3"/>
  <c r="DJ157" i="3"/>
  <c r="DE157" i="3"/>
  <c r="DD157" i="3"/>
  <c r="CV157" i="3"/>
  <c r="CU157" i="3"/>
  <c r="CS157" i="3"/>
  <c r="CR157" i="3"/>
  <c r="CM157" i="3"/>
  <c r="CL157" i="3"/>
  <c r="CG157" i="3"/>
  <c r="CF157" i="3"/>
  <c r="BZ157" i="3"/>
  <c r="BX157" i="3"/>
  <c r="BW157" i="3"/>
  <c r="BU157" i="3"/>
  <c r="BT157" i="3"/>
  <c r="BR157" i="3"/>
  <c r="BQ157" i="3"/>
  <c r="BN157" i="3"/>
  <c r="BL157" i="3"/>
  <c r="BK157" i="3"/>
  <c r="BI157" i="3"/>
  <c r="BH157" i="3"/>
  <c r="BC157" i="3"/>
  <c r="BB157" i="3"/>
  <c r="AH157" i="3"/>
  <c r="AG157" i="3"/>
  <c r="AE157" i="3"/>
  <c r="AD157" i="3"/>
  <c r="AB157" i="3"/>
  <c r="AA157" i="3"/>
  <c r="Y157" i="3"/>
  <c r="X157" i="3"/>
  <c r="V157" i="3"/>
  <c r="U157" i="3"/>
  <c r="S157" i="3"/>
  <c r="R157" i="3"/>
  <c r="P157" i="3"/>
  <c r="O157" i="3"/>
  <c r="J157" i="3"/>
  <c r="G157" i="3"/>
  <c r="OG148" i="3"/>
  <c r="OD148" i="3"/>
  <c r="OC148" i="3"/>
  <c r="OA148" i="3"/>
  <c r="NX148" i="3"/>
  <c r="NW148" i="3"/>
  <c r="NU148" i="3"/>
  <c r="NR148" i="3"/>
  <c r="NO148" i="3"/>
  <c r="NL148" i="3"/>
  <c r="NK148" i="3"/>
  <c r="NI148" i="3"/>
  <c r="NH148" i="3"/>
  <c r="NF148" i="3"/>
  <c r="NC148" i="3"/>
  <c r="MZ148" i="3"/>
  <c r="MW148" i="3"/>
  <c r="MT148" i="3"/>
  <c r="MQ148" i="3"/>
  <c r="MN148" i="3"/>
  <c r="MM148" i="3"/>
  <c r="MK148" i="3"/>
  <c r="MH148" i="3"/>
  <c r="ME148" i="3"/>
  <c r="MB148" i="3"/>
  <c r="LY148" i="3"/>
  <c r="LV148" i="3"/>
  <c r="LU148" i="3"/>
  <c r="LS148" i="3"/>
  <c r="LP148" i="3"/>
  <c r="LO148" i="3"/>
  <c r="LM148" i="3"/>
  <c r="LL148" i="3"/>
  <c r="LJ148" i="3"/>
  <c r="LI148" i="3"/>
  <c r="LG148" i="3"/>
  <c r="LD148" i="3"/>
  <c r="LA148" i="3"/>
  <c r="KZ148" i="3"/>
  <c r="KX148" i="3"/>
  <c r="KW148" i="3"/>
  <c r="KU148" i="3"/>
  <c r="KT148" i="3"/>
  <c r="KR148" i="3"/>
  <c r="KQ148" i="3"/>
  <c r="KO148" i="3"/>
  <c r="KL148" i="3"/>
  <c r="KI148" i="3"/>
  <c r="KH148" i="3"/>
  <c r="KF148" i="3"/>
  <c r="KC148" i="3"/>
  <c r="KB148" i="3"/>
  <c r="JZ148" i="3"/>
  <c r="JY148" i="3"/>
  <c r="JW148" i="3"/>
  <c r="JT148" i="3"/>
  <c r="JQ148" i="3"/>
  <c r="JN148" i="3"/>
  <c r="JK148" i="3"/>
  <c r="JE148" i="3"/>
  <c r="JD148" i="3"/>
  <c r="JB148" i="3"/>
  <c r="IY148" i="3"/>
  <c r="IV148" i="3"/>
  <c r="IS148" i="3"/>
  <c r="IP148" i="3"/>
  <c r="IM148" i="3"/>
  <c r="IJ148" i="3"/>
  <c r="IG148" i="3"/>
  <c r="IA148" i="3"/>
  <c r="HZ148" i="3"/>
  <c r="HX148" i="3"/>
  <c r="HU148" i="3"/>
  <c r="HR148" i="3"/>
  <c r="HO148" i="3"/>
  <c r="HL148" i="3"/>
  <c r="HI148" i="3"/>
  <c r="HF148" i="3"/>
  <c r="HE148" i="3"/>
  <c r="HC148" i="3"/>
  <c r="HB148" i="3"/>
  <c r="GZ148" i="3"/>
  <c r="GY148" i="3"/>
  <c r="GW148" i="3"/>
  <c r="GV148" i="3"/>
  <c r="GT148" i="3"/>
  <c r="GH148" i="3"/>
  <c r="GE148" i="3"/>
  <c r="GB148" i="3"/>
  <c r="FY148" i="3"/>
  <c r="FM148" i="3"/>
  <c r="FJ148" i="3"/>
  <c r="FG148" i="3"/>
  <c r="FD148" i="3"/>
  <c r="FA148" i="3"/>
  <c r="EX148" i="3"/>
  <c r="EU148" i="3"/>
  <c r="ET148" i="3"/>
  <c r="ER148" i="3"/>
  <c r="EQ148" i="3"/>
  <c r="EL148" i="3"/>
  <c r="EI148" i="3"/>
  <c r="EH148" i="3"/>
  <c r="EF148" i="3"/>
  <c r="EE148" i="3"/>
  <c r="DW148" i="3"/>
  <c r="DV148" i="3"/>
  <c r="DK148" i="3"/>
  <c r="DJ148" i="3"/>
  <c r="DE148" i="3"/>
  <c r="DD148" i="3"/>
  <c r="CV148" i="3"/>
  <c r="CU148" i="3"/>
  <c r="CS148" i="3"/>
  <c r="CR148" i="3"/>
  <c r="CM148" i="3"/>
  <c r="CL148" i="3"/>
  <c r="CG148" i="3"/>
  <c r="CF148" i="3"/>
  <c r="BZ148" i="3"/>
  <c r="BX148" i="3"/>
  <c r="BW148" i="3"/>
  <c r="BU148" i="3"/>
  <c r="BT148" i="3"/>
  <c r="BR148" i="3"/>
  <c r="BQ148" i="3"/>
  <c r="BN148" i="3"/>
  <c r="BL148" i="3"/>
  <c r="BK148" i="3"/>
  <c r="BI148" i="3"/>
  <c r="BH148" i="3"/>
  <c r="BC148" i="3"/>
  <c r="BB148" i="3"/>
  <c r="AH148" i="3"/>
  <c r="AG148" i="3"/>
  <c r="AE148" i="3"/>
  <c r="AD148" i="3"/>
  <c r="AB148" i="3"/>
  <c r="AA148" i="3"/>
  <c r="Y148" i="3"/>
  <c r="X148" i="3"/>
  <c r="V148" i="3"/>
  <c r="U148" i="3"/>
  <c r="S148" i="3"/>
  <c r="R148" i="3"/>
  <c r="P148" i="3"/>
  <c r="O148" i="3"/>
  <c r="J148" i="3"/>
  <c r="G148" i="3"/>
  <c r="OG94" i="3"/>
  <c r="OD94" i="3"/>
  <c r="OC94" i="3"/>
  <c r="OA94" i="3"/>
  <c r="NX94" i="3"/>
  <c r="NW94" i="3"/>
  <c r="NU94" i="3"/>
  <c r="NR94" i="3"/>
  <c r="NO94" i="3"/>
  <c r="NL94" i="3"/>
  <c r="NK94" i="3"/>
  <c r="NI94" i="3"/>
  <c r="NH94" i="3"/>
  <c r="NF94" i="3"/>
  <c r="NC94" i="3"/>
  <c r="MZ94" i="3"/>
  <c r="MW94" i="3"/>
  <c r="MT94" i="3"/>
  <c r="MQ94" i="3"/>
  <c r="MN94" i="3"/>
  <c r="MM94" i="3"/>
  <c r="MK94" i="3"/>
  <c r="MH94" i="3"/>
  <c r="ME94" i="3"/>
  <c r="MB94" i="3"/>
  <c r="LY94" i="3"/>
  <c r="LV94" i="3"/>
  <c r="LU94" i="3"/>
  <c r="LS94" i="3"/>
  <c r="LP94" i="3"/>
  <c r="LO94" i="3"/>
  <c r="LM94" i="3"/>
  <c r="LL94" i="3"/>
  <c r="LJ94" i="3"/>
  <c r="LI94" i="3"/>
  <c r="LG94" i="3"/>
  <c r="LD94" i="3"/>
  <c r="LA94" i="3"/>
  <c r="KZ94" i="3"/>
  <c r="KX94" i="3"/>
  <c r="KW94" i="3"/>
  <c r="KU94" i="3"/>
  <c r="KT94" i="3"/>
  <c r="KR94" i="3"/>
  <c r="KQ94" i="3"/>
  <c r="KO94" i="3"/>
  <c r="KL94" i="3"/>
  <c r="KI94" i="3"/>
  <c r="KH94" i="3"/>
  <c r="KF94" i="3"/>
  <c r="KC94" i="3"/>
  <c r="KB94" i="3"/>
  <c r="JZ94" i="3"/>
  <c r="JY94" i="3"/>
  <c r="JW94" i="3"/>
  <c r="JT94" i="3"/>
  <c r="JQ94" i="3"/>
  <c r="JN94" i="3"/>
  <c r="JK94" i="3"/>
  <c r="JE94" i="3"/>
  <c r="JD94" i="3"/>
  <c r="JB94" i="3"/>
  <c r="IY94" i="3"/>
  <c r="IV94" i="3"/>
  <c r="IS94" i="3"/>
  <c r="IP94" i="3"/>
  <c r="IM94" i="3"/>
  <c r="IJ94" i="3"/>
  <c r="IG94" i="3"/>
  <c r="IA94" i="3"/>
  <c r="HZ94" i="3"/>
  <c r="HX94" i="3"/>
  <c r="HU94" i="3"/>
  <c r="HR94" i="3"/>
  <c r="HO94" i="3"/>
  <c r="HL94" i="3"/>
  <c r="HI94" i="3"/>
  <c r="HF94" i="3"/>
  <c r="HE94" i="3"/>
  <c r="HC94" i="3"/>
  <c r="HB94" i="3"/>
  <c r="GZ94" i="3"/>
  <c r="GY94" i="3"/>
  <c r="GW94" i="3"/>
  <c r="GV94" i="3"/>
  <c r="GT94" i="3"/>
  <c r="GH94" i="3"/>
  <c r="GE94" i="3"/>
  <c r="GB94" i="3"/>
  <c r="FY94" i="3"/>
  <c r="FM94" i="3"/>
  <c r="FJ94" i="3"/>
  <c r="FG94" i="3"/>
  <c r="FD94" i="3"/>
  <c r="FA94" i="3"/>
  <c r="EX94" i="3"/>
  <c r="EU94" i="3"/>
  <c r="ET94" i="3"/>
  <c r="ER94" i="3"/>
  <c r="EQ94" i="3"/>
  <c r="EL94" i="3"/>
  <c r="EI94" i="3"/>
  <c r="EH94" i="3"/>
  <c r="EF94" i="3"/>
  <c r="EE94" i="3"/>
  <c r="DW94" i="3"/>
  <c r="DV94" i="3"/>
  <c r="DK94" i="3"/>
  <c r="DJ94" i="3"/>
  <c r="DE94" i="3"/>
  <c r="DD94" i="3"/>
  <c r="CV94" i="3"/>
  <c r="CU94" i="3"/>
  <c r="CS94" i="3"/>
  <c r="CR94" i="3"/>
  <c r="CM94" i="3"/>
  <c r="CG94" i="3"/>
  <c r="CF94" i="3"/>
  <c r="BZ94" i="3"/>
  <c r="BX94" i="3"/>
  <c r="BW94" i="3"/>
  <c r="BU94" i="3"/>
  <c r="BT94" i="3"/>
  <c r="BR94" i="3"/>
  <c r="BQ94" i="3"/>
  <c r="BN94" i="3"/>
  <c r="BL94" i="3"/>
  <c r="BK94" i="3"/>
  <c r="BI94" i="3"/>
  <c r="BH94" i="3"/>
  <c r="BC94" i="3"/>
  <c r="BB94" i="3"/>
  <c r="AH94" i="3"/>
  <c r="AG94" i="3"/>
  <c r="AE94" i="3"/>
  <c r="AD94" i="3"/>
  <c r="AB94" i="3"/>
  <c r="AA94" i="3"/>
  <c r="Y94" i="3"/>
  <c r="X94" i="3"/>
  <c r="V94" i="3"/>
  <c r="U94" i="3"/>
  <c r="S94" i="3"/>
  <c r="R94" i="3"/>
  <c r="P94" i="3"/>
  <c r="O94" i="3"/>
  <c r="J94" i="3"/>
  <c r="G94" i="3"/>
  <c r="OG77" i="3"/>
  <c r="OD77" i="3"/>
  <c r="OC77" i="3"/>
  <c r="OA77" i="3"/>
  <c r="NX77" i="3"/>
  <c r="NW77" i="3"/>
  <c r="NU77" i="3"/>
  <c r="NR77" i="3"/>
  <c r="NO77" i="3"/>
  <c r="NL77" i="3"/>
  <c r="NK77" i="3"/>
  <c r="NI77" i="3"/>
  <c r="NH77" i="3"/>
  <c r="NF77" i="3"/>
  <c r="NC77" i="3"/>
  <c r="MZ77" i="3"/>
  <c r="MW77" i="3"/>
  <c r="MT77" i="3"/>
  <c r="MQ77" i="3"/>
  <c r="MN77" i="3"/>
  <c r="MM77" i="3"/>
  <c r="MK77" i="3"/>
  <c r="MH77" i="3"/>
  <c r="ME77" i="3"/>
  <c r="MB77" i="3"/>
  <c r="LY77" i="3"/>
  <c r="LV77" i="3"/>
  <c r="LU77" i="3"/>
  <c r="LS77" i="3"/>
  <c r="LP77" i="3"/>
  <c r="LO77" i="3"/>
  <c r="LM77" i="3"/>
  <c r="LL77" i="3"/>
  <c r="LJ77" i="3"/>
  <c r="LI77" i="3"/>
  <c r="LG77" i="3"/>
  <c r="LD77" i="3"/>
  <c r="LA77" i="3"/>
  <c r="KZ77" i="3"/>
  <c r="KX77" i="3"/>
  <c r="KW77" i="3"/>
  <c r="KU77" i="3"/>
  <c r="KT77" i="3"/>
  <c r="KR77" i="3"/>
  <c r="KQ77" i="3"/>
  <c r="KO77" i="3"/>
  <c r="KL77" i="3"/>
  <c r="KI77" i="3"/>
  <c r="KH77" i="3"/>
  <c r="KF77" i="3"/>
  <c r="KC77" i="3"/>
  <c r="KB77" i="3"/>
  <c r="JZ77" i="3"/>
  <c r="JY77" i="3"/>
  <c r="JW77" i="3"/>
  <c r="JT77" i="3"/>
  <c r="JQ77" i="3"/>
  <c r="JN77" i="3"/>
  <c r="JK77" i="3"/>
  <c r="JE77" i="3"/>
  <c r="JD77" i="3"/>
  <c r="JB77" i="3"/>
  <c r="IY77" i="3"/>
  <c r="F23" i="67" s="1"/>
  <c r="IV77" i="3"/>
  <c r="IS77" i="3"/>
  <c r="F28" i="67" s="1"/>
  <c r="IP77" i="3"/>
  <c r="F18" i="67" s="1"/>
  <c r="IM77" i="3"/>
  <c r="IJ77" i="3"/>
  <c r="F13" i="67" s="1"/>
  <c r="IG77" i="3"/>
  <c r="IA77" i="3"/>
  <c r="HZ77" i="3"/>
  <c r="HX77" i="3"/>
  <c r="HU77" i="3"/>
  <c r="HR77" i="3"/>
  <c r="HO77" i="3"/>
  <c r="HL77" i="3"/>
  <c r="HI77" i="3"/>
  <c r="HF77" i="3"/>
  <c r="HE77" i="3"/>
  <c r="HC77" i="3"/>
  <c r="HB77" i="3"/>
  <c r="GZ77" i="3"/>
  <c r="GY77" i="3"/>
  <c r="GW77" i="3"/>
  <c r="GV77" i="3"/>
  <c r="GT77" i="3"/>
  <c r="GH77" i="3"/>
  <c r="GE77" i="3"/>
  <c r="GB77" i="3"/>
  <c r="FY77" i="3"/>
  <c r="FM77" i="3"/>
  <c r="FJ77" i="3"/>
  <c r="FG77" i="3"/>
  <c r="FD77" i="3"/>
  <c r="FA77" i="3"/>
  <c r="EX77" i="3"/>
  <c r="EU77" i="3"/>
  <c r="ET77" i="3"/>
  <c r="ER77" i="3"/>
  <c r="EQ77" i="3"/>
  <c r="EL77" i="3"/>
  <c r="EI77" i="3"/>
  <c r="EH77" i="3"/>
  <c r="EF77" i="3"/>
  <c r="EE77" i="3"/>
  <c r="DW77" i="3"/>
  <c r="DV77" i="3"/>
  <c r="DK77" i="3"/>
  <c r="DJ77" i="3"/>
  <c r="DE77" i="3"/>
  <c r="DD77" i="3"/>
  <c r="CV77" i="3"/>
  <c r="CU77" i="3"/>
  <c r="CS77" i="3"/>
  <c r="CR77" i="3"/>
  <c r="CM77" i="3"/>
  <c r="CL77" i="3"/>
  <c r="CG77" i="3"/>
  <c r="CF77" i="3"/>
  <c r="BZ77" i="3"/>
  <c r="BX77" i="3"/>
  <c r="BW77" i="3"/>
  <c r="BU77" i="3"/>
  <c r="BT77" i="3"/>
  <c r="BR77" i="3"/>
  <c r="BQ77" i="3"/>
  <c r="BO77" i="3"/>
  <c r="BN77" i="3"/>
  <c r="BL77" i="3"/>
  <c r="BK77" i="3"/>
  <c r="BI77" i="3"/>
  <c r="BH77" i="3"/>
  <c r="BC77" i="3"/>
  <c r="BB77" i="3"/>
  <c r="AH77" i="3"/>
  <c r="AG77" i="3"/>
  <c r="AE77" i="3"/>
  <c r="AD77" i="3"/>
  <c r="AB77" i="3"/>
  <c r="AA77" i="3"/>
  <c r="Y77" i="3"/>
  <c r="X77" i="3"/>
  <c r="V77" i="3"/>
  <c r="U77" i="3"/>
  <c r="S77" i="3"/>
  <c r="R77" i="3"/>
  <c r="P77" i="3"/>
  <c r="O77" i="3"/>
  <c r="J77" i="3"/>
  <c r="G77" i="3"/>
  <c r="C20" i="1"/>
  <c r="C18" i="1"/>
  <c r="C17" i="1"/>
  <c r="F8" i="67" l="1"/>
  <c r="E31" i="1"/>
  <c r="E45" i="1" l="1"/>
  <c r="BW115" i="3" l="1"/>
  <c r="I49" i="2" l="1"/>
  <c r="I48" i="2" s="1"/>
  <c r="C48" i="1" l="1"/>
  <c r="D47" i="1"/>
  <c r="C47" i="1"/>
  <c r="D18" i="1" l="1"/>
  <c r="D17" i="1"/>
  <c r="D9" i="1"/>
  <c r="D8" i="1"/>
  <c r="D6" i="1"/>
  <c r="D5" i="1"/>
  <c r="C102" i="2"/>
  <c r="C104" i="2"/>
  <c r="C9" i="1"/>
  <c r="C8" i="1"/>
  <c r="C6" i="1"/>
  <c r="D33" i="1"/>
  <c r="C147" i="2"/>
  <c r="C33" i="1" s="1"/>
  <c r="C122" i="2"/>
  <c r="C118" i="2"/>
  <c r="D14" i="1"/>
  <c r="C95" i="2"/>
  <c r="C87" i="2"/>
  <c r="C61" i="2"/>
  <c r="C60" i="2"/>
  <c r="C53" i="2"/>
  <c r="C49" i="2"/>
  <c r="C38" i="2"/>
  <c r="C33" i="2"/>
  <c r="C27" i="2"/>
  <c r="C16" i="2"/>
  <c r="C4" i="2"/>
  <c r="D15" i="1" l="1"/>
  <c r="C101" i="2"/>
  <c r="D35" i="1"/>
  <c r="D13" i="1"/>
  <c r="C68" i="2"/>
  <c r="C13" i="1"/>
  <c r="C116" i="2"/>
  <c r="C114" i="2" s="1"/>
  <c r="C14" i="1"/>
  <c r="C35" i="1"/>
  <c r="C15" i="2"/>
  <c r="C51" i="2"/>
  <c r="OG174" i="3"/>
  <c r="OG167" i="3"/>
  <c r="OG163" i="3"/>
  <c r="OG138" i="3"/>
  <c r="OG134" i="3"/>
  <c r="OG130" i="3"/>
  <c r="OG126" i="3"/>
  <c r="OG123" i="3"/>
  <c r="OG117" i="3"/>
  <c r="OG110" i="3"/>
  <c r="OG71" i="3"/>
  <c r="OD174" i="3"/>
  <c r="OC174" i="3"/>
  <c r="OD167" i="3"/>
  <c r="OC167" i="3"/>
  <c r="OD163" i="3"/>
  <c r="OC163" i="3"/>
  <c r="OD138" i="3"/>
  <c r="OC138" i="3"/>
  <c r="OD134" i="3"/>
  <c r="OC134" i="3"/>
  <c r="OD130" i="3"/>
  <c r="OC130" i="3"/>
  <c r="OD126" i="3"/>
  <c r="OC126" i="3"/>
  <c r="OD123" i="3"/>
  <c r="OC123" i="3"/>
  <c r="OD117" i="3"/>
  <c r="OC117" i="3"/>
  <c r="OD110" i="3"/>
  <c r="OC110" i="3"/>
  <c r="OD71" i="3"/>
  <c r="OC71" i="3"/>
  <c r="OA174" i="3"/>
  <c r="OA167" i="3"/>
  <c r="OA163" i="3"/>
  <c r="OA138" i="3"/>
  <c r="OA134" i="3"/>
  <c r="OA130" i="3"/>
  <c r="OA126" i="3"/>
  <c r="OA123" i="3"/>
  <c r="OA117" i="3"/>
  <c r="OA110" i="3"/>
  <c r="OA71" i="3"/>
  <c r="NX174" i="3"/>
  <c r="NW174" i="3"/>
  <c r="NX167" i="3"/>
  <c r="NW167" i="3"/>
  <c r="NX163" i="3"/>
  <c r="NW163" i="3"/>
  <c r="NX138" i="3"/>
  <c r="NW138" i="3"/>
  <c r="NX134" i="3"/>
  <c r="NW134" i="3"/>
  <c r="NX130" i="3"/>
  <c r="NW130" i="3"/>
  <c r="NX126" i="3"/>
  <c r="NW126" i="3"/>
  <c r="NX123" i="3"/>
  <c r="NW123" i="3"/>
  <c r="NX117" i="3"/>
  <c r="NW117" i="3"/>
  <c r="NX110" i="3"/>
  <c r="NW110" i="3"/>
  <c r="NX71" i="3"/>
  <c r="NW71" i="3"/>
  <c r="NU174" i="3"/>
  <c r="NU167" i="3"/>
  <c r="NU163" i="3"/>
  <c r="NU138" i="3"/>
  <c r="NU134" i="3"/>
  <c r="NU130" i="3"/>
  <c r="NU126" i="3"/>
  <c r="NU123" i="3"/>
  <c r="NU117" i="3"/>
  <c r="NU110" i="3"/>
  <c r="NU71" i="3"/>
  <c r="NR174" i="3"/>
  <c r="NR167" i="3"/>
  <c r="NR163" i="3"/>
  <c r="NR138" i="3"/>
  <c r="NR134" i="3"/>
  <c r="NR130" i="3"/>
  <c r="NR126" i="3"/>
  <c r="NR123" i="3"/>
  <c r="NR117" i="3"/>
  <c r="NR110" i="3"/>
  <c r="NR71" i="3"/>
  <c r="NO174" i="3"/>
  <c r="NO167" i="3"/>
  <c r="NO163" i="3"/>
  <c r="NO138" i="3"/>
  <c r="NO134" i="3"/>
  <c r="NO130" i="3"/>
  <c r="NO126" i="3"/>
  <c r="NO123" i="3"/>
  <c r="NO117" i="3"/>
  <c r="NO110" i="3"/>
  <c r="NO71" i="3"/>
  <c r="NL174" i="3"/>
  <c r="NK174" i="3"/>
  <c r="NL167" i="3"/>
  <c r="NK167" i="3"/>
  <c r="NL163" i="3"/>
  <c r="NK163" i="3"/>
  <c r="NL138" i="3"/>
  <c r="NK138" i="3"/>
  <c r="NL134" i="3"/>
  <c r="NK134" i="3"/>
  <c r="NL130" i="3"/>
  <c r="NK130" i="3"/>
  <c r="NL126" i="3"/>
  <c r="NK126" i="3"/>
  <c r="NL123" i="3"/>
  <c r="NK123" i="3"/>
  <c r="NL117" i="3"/>
  <c r="NK117" i="3"/>
  <c r="NL110" i="3"/>
  <c r="NK110" i="3"/>
  <c r="NL71" i="3"/>
  <c r="NK71" i="3"/>
  <c r="NI174" i="3"/>
  <c r="NH174" i="3"/>
  <c r="NI167" i="3"/>
  <c r="NH167" i="3"/>
  <c r="NI163" i="3"/>
  <c r="NH163" i="3"/>
  <c r="NI138" i="3"/>
  <c r="NH138" i="3"/>
  <c r="NI134" i="3"/>
  <c r="NH134" i="3"/>
  <c r="NI130" i="3"/>
  <c r="NH130" i="3"/>
  <c r="NI126" i="3"/>
  <c r="NH126" i="3"/>
  <c r="NI123" i="3"/>
  <c r="NH123" i="3"/>
  <c r="NI117" i="3"/>
  <c r="NH117" i="3"/>
  <c r="NI110" i="3"/>
  <c r="NH110" i="3"/>
  <c r="NI71" i="3"/>
  <c r="NH71" i="3"/>
  <c r="NF174" i="3"/>
  <c r="NF167" i="3"/>
  <c r="NF163" i="3"/>
  <c r="NF138" i="3"/>
  <c r="NF134" i="3"/>
  <c r="NF130" i="3"/>
  <c r="NF126" i="3"/>
  <c r="NF123" i="3"/>
  <c r="NF117" i="3"/>
  <c r="NF110" i="3"/>
  <c r="NF71" i="3"/>
  <c r="NO56" i="3" l="1"/>
  <c r="NK56" i="3"/>
  <c r="OC56" i="3"/>
  <c r="NL56" i="3"/>
  <c r="NW56" i="3"/>
  <c r="OD56" i="3"/>
  <c r="NH56" i="3"/>
  <c r="NX56" i="3"/>
  <c r="NF56" i="3"/>
  <c r="NI56" i="3"/>
  <c r="OA56" i="3"/>
  <c r="NU56" i="3"/>
  <c r="OG56" i="3"/>
  <c r="NR56" i="3"/>
  <c r="C15" i="1"/>
  <c r="C100" i="2"/>
  <c r="NH189" i="3"/>
  <c r="C9" i="2"/>
  <c r="D11" i="1"/>
  <c r="NI189" i="3"/>
  <c r="NO189" i="3"/>
  <c r="NU189" i="3"/>
  <c r="OA189" i="3"/>
  <c r="OG189" i="3"/>
  <c r="NK189" i="3"/>
  <c r="NW189" i="3"/>
  <c r="OC189" i="3"/>
  <c r="NF189" i="3"/>
  <c r="NL189" i="3"/>
  <c r="NR189" i="3"/>
  <c r="NX189" i="3"/>
  <c r="OD189" i="3"/>
  <c r="NC174" i="3"/>
  <c r="NC167" i="3"/>
  <c r="NC163" i="3"/>
  <c r="NC138" i="3"/>
  <c r="NC134" i="3"/>
  <c r="NC130" i="3"/>
  <c r="NC126" i="3"/>
  <c r="NC123" i="3"/>
  <c r="NC117" i="3"/>
  <c r="NC110" i="3"/>
  <c r="NC71" i="3"/>
  <c r="MZ174" i="3"/>
  <c r="MZ167" i="3"/>
  <c r="MZ163" i="3"/>
  <c r="MZ138" i="3"/>
  <c r="MZ134" i="3"/>
  <c r="MZ130" i="3"/>
  <c r="MZ126" i="3"/>
  <c r="MZ123" i="3"/>
  <c r="MZ117" i="3"/>
  <c r="MZ110" i="3"/>
  <c r="MZ71" i="3"/>
  <c r="MW174" i="3"/>
  <c r="MW167" i="3"/>
  <c r="MW163" i="3"/>
  <c r="MW138" i="3"/>
  <c r="MW134" i="3"/>
  <c r="MW130" i="3"/>
  <c r="MW126" i="3"/>
  <c r="MW123" i="3"/>
  <c r="MW117" i="3"/>
  <c r="MW110" i="3"/>
  <c r="MW71" i="3"/>
  <c r="MT174" i="3"/>
  <c r="MT167" i="3"/>
  <c r="MT163" i="3"/>
  <c r="MT138" i="3"/>
  <c r="MT134" i="3"/>
  <c r="MT130" i="3"/>
  <c r="MT126" i="3"/>
  <c r="MT123" i="3"/>
  <c r="MT117" i="3"/>
  <c r="MT110" i="3"/>
  <c r="MT71" i="3"/>
  <c r="MQ174" i="3"/>
  <c r="MQ167" i="3"/>
  <c r="MQ163" i="3"/>
  <c r="MQ138" i="3"/>
  <c r="MQ134" i="3"/>
  <c r="MQ130" i="3"/>
  <c r="MQ126" i="3"/>
  <c r="MQ123" i="3"/>
  <c r="MQ117" i="3"/>
  <c r="MQ110" i="3"/>
  <c r="MQ71" i="3"/>
  <c r="MN174" i="3"/>
  <c r="MM174" i="3"/>
  <c r="MN167" i="3"/>
  <c r="MM167" i="3"/>
  <c r="MN163" i="3"/>
  <c r="MM163" i="3"/>
  <c r="MN138" i="3"/>
  <c r="MM138" i="3"/>
  <c r="MN134" i="3"/>
  <c r="MM134" i="3"/>
  <c r="MN130" i="3"/>
  <c r="MM130" i="3"/>
  <c r="MN126" i="3"/>
  <c r="MM126" i="3"/>
  <c r="MN123" i="3"/>
  <c r="MM123" i="3"/>
  <c r="MN117" i="3"/>
  <c r="MM117" i="3"/>
  <c r="MN110" i="3"/>
  <c r="MM110" i="3"/>
  <c r="MN71" i="3"/>
  <c r="MM71" i="3"/>
  <c r="MK174" i="3"/>
  <c r="MK167" i="3"/>
  <c r="MK163" i="3"/>
  <c r="MK138" i="3"/>
  <c r="MK134" i="3"/>
  <c r="MK130" i="3"/>
  <c r="MK126" i="3"/>
  <c r="MK123" i="3"/>
  <c r="MK117" i="3"/>
  <c r="MK110" i="3"/>
  <c r="MK71" i="3"/>
  <c r="MH174" i="3"/>
  <c r="MH167" i="3"/>
  <c r="MH163" i="3"/>
  <c r="MH138" i="3"/>
  <c r="MH134" i="3"/>
  <c r="MH130" i="3"/>
  <c r="MH126" i="3"/>
  <c r="MH123" i="3"/>
  <c r="MH117" i="3"/>
  <c r="MH110" i="3"/>
  <c r="MH71" i="3"/>
  <c r="ME174" i="3"/>
  <c r="ME167" i="3"/>
  <c r="ME163" i="3"/>
  <c r="ME138" i="3"/>
  <c r="ME134" i="3"/>
  <c r="ME130" i="3"/>
  <c r="ME126" i="3"/>
  <c r="ME123" i="3"/>
  <c r="ME117" i="3"/>
  <c r="ME110" i="3"/>
  <c r="ME71" i="3"/>
  <c r="MB174" i="3"/>
  <c r="MB167" i="3"/>
  <c r="MB163" i="3"/>
  <c r="MB138" i="3"/>
  <c r="MB134" i="3"/>
  <c r="MB130" i="3"/>
  <c r="MB126" i="3"/>
  <c r="MB123" i="3"/>
  <c r="MB117" i="3"/>
  <c r="MB110" i="3"/>
  <c r="MB71" i="3"/>
  <c r="LY174" i="3"/>
  <c r="LY167" i="3"/>
  <c r="LY163" i="3"/>
  <c r="LY138" i="3"/>
  <c r="LY134" i="3"/>
  <c r="LY130" i="3"/>
  <c r="LY126" i="3"/>
  <c r="LY123" i="3"/>
  <c r="LY117" i="3"/>
  <c r="LY110" i="3"/>
  <c r="LY71" i="3"/>
  <c r="LS174" i="3"/>
  <c r="LS167" i="3"/>
  <c r="LS163" i="3"/>
  <c r="LS138" i="3"/>
  <c r="LS134" i="3"/>
  <c r="LS130" i="3"/>
  <c r="LS126" i="3"/>
  <c r="LS123" i="3"/>
  <c r="LS117" i="3"/>
  <c r="LS110" i="3"/>
  <c r="LS71" i="3"/>
  <c r="LM174" i="3"/>
  <c r="LL174" i="3"/>
  <c r="LM167" i="3"/>
  <c r="LL167" i="3"/>
  <c r="LM163" i="3"/>
  <c r="LL163" i="3"/>
  <c r="LM138" i="3"/>
  <c r="LL138" i="3"/>
  <c r="LM134" i="3"/>
  <c r="LL134" i="3"/>
  <c r="LM130" i="3"/>
  <c r="LL130" i="3"/>
  <c r="LM126" i="3"/>
  <c r="LL126" i="3"/>
  <c r="LM123" i="3"/>
  <c r="LL123" i="3"/>
  <c r="LM117" i="3"/>
  <c r="LL117" i="3"/>
  <c r="LM110" i="3"/>
  <c r="LL110" i="3"/>
  <c r="LM71" i="3"/>
  <c r="LL71" i="3"/>
  <c r="LJ174" i="3"/>
  <c r="LI174" i="3"/>
  <c r="LJ167" i="3"/>
  <c r="LI167" i="3"/>
  <c r="LJ163" i="3"/>
  <c r="LI163" i="3"/>
  <c r="LJ138" i="3"/>
  <c r="LI138" i="3"/>
  <c r="LJ134" i="3"/>
  <c r="LI134" i="3"/>
  <c r="LJ130" i="3"/>
  <c r="LI130" i="3"/>
  <c r="LJ126" i="3"/>
  <c r="F10" i="67" s="1"/>
  <c r="LI126" i="3"/>
  <c r="C10" i="67" s="1"/>
  <c r="LJ123" i="3"/>
  <c r="LI123" i="3"/>
  <c r="LJ117" i="3"/>
  <c r="LI117" i="3"/>
  <c r="LJ110" i="3"/>
  <c r="LI110" i="3"/>
  <c r="LJ71" i="3"/>
  <c r="LI71" i="3"/>
  <c r="LG174" i="3"/>
  <c r="LG167" i="3"/>
  <c r="LG163" i="3"/>
  <c r="LG138" i="3"/>
  <c r="LG134" i="3"/>
  <c r="LG130" i="3"/>
  <c r="LG126" i="3"/>
  <c r="F25" i="67" s="1"/>
  <c r="LG123" i="3"/>
  <c r="LG117" i="3"/>
  <c r="LG110" i="3"/>
  <c r="LG71" i="3"/>
  <c r="LD174" i="3"/>
  <c r="LD167" i="3"/>
  <c r="LD163" i="3"/>
  <c r="LD138" i="3"/>
  <c r="LD134" i="3"/>
  <c r="LD130" i="3"/>
  <c r="LD126" i="3"/>
  <c r="F30" i="67" s="1"/>
  <c r="LD123" i="3"/>
  <c r="LD117" i="3"/>
  <c r="LD110" i="3"/>
  <c r="LD71" i="3"/>
  <c r="LA174" i="3"/>
  <c r="KZ174" i="3"/>
  <c r="LA167" i="3"/>
  <c r="KZ167" i="3"/>
  <c r="LA163" i="3"/>
  <c r="KZ163" i="3"/>
  <c r="LA138" i="3"/>
  <c r="KZ138" i="3"/>
  <c r="LA134" i="3"/>
  <c r="KZ134" i="3"/>
  <c r="LA130" i="3"/>
  <c r="KZ130" i="3"/>
  <c r="LA126" i="3"/>
  <c r="F20" i="67" s="1"/>
  <c r="KZ126" i="3"/>
  <c r="C20" i="67" s="1"/>
  <c r="LA123" i="3"/>
  <c r="KZ123" i="3"/>
  <c r="LA117" i="3"/>
  <c r="KZ117" i="3"/>
  <c r="LA110" i="3"/>
  <c r="KZ110" i="3"/>
  <c r="LA71" i="3"/>
  <c r="KZ71" i="3"/>
  <c r="KX174" i="3"/>
  <c r="KW174" i="3"/>
  <c r="KX167" i="3"/>
  <c r="KW167" i="3"/>
  <c r="KX163" i="3"/>
  <c r="KW163" i="3"/>
  <c r="KX138" i="3"/>
  <c r="KW138" i="3"/>
  <c r="KX134" i="3"/>
  <c r="KW134" i="3"/>
  <c r="KX130" i="3"/>
  <c r="KW130" i="3"/>
  <c r="KX126" i="3"/>
  <c r="KW126" i="3"/>
  <c r="KX123" i="3"/>
  <c r="KW123" i="3"/>
  <c r="KX117" i="3"/>
  <c r="KW117" i="3"/>
  <c r="KX110" i="3"/>
  <c r="KW110" i="3"/>
  <c r="KX71" i="3"/>
  <c r="KW71" i="3"/>
  <c r="KU174" i="3"/>
  <c r="KT174" i="3"/>
  <c r="KU167" i="3"/>
  <c r="KT167" i="3"/>
  <c r="KU163" i="3"/>
  <c r="KT163" i="3"/>
  <c r="KU138" i="3"/>
  <c r="KT138" i="3"/>
  <c r="KU134" i="3"/>
  <c r="KT134" i="3"/>
  <c r="KU130" i="3"/>
  <c r="KT130" i="3"/>
  <c r="KU126" i="3"/>
  <c r="F15" i="67" s="1"/>
  <c r="KT126" i="3"/>
  <c r="C15" i="67" s="1"/>
  <c r="C32" i="67" s="1"/>
  <c r="KU123" i="3"/>
  <c r="KT123" i="3"/>
  <c r="KU117" i="3"/>
  <c r="KT117" i="3"/>
  <c r="KU110" i="3"/>
  <c r="KT110" i="3"/>
  <c r="KU71" i="3"/>
  <c r="KT71" i="3"/>
  <c r="KR174" i="3"/>
  <c r="KQ174" i="3"/>
  <c r="KR167" i="3"/>
  <c r="KQ167" i="3"/>
  <c r="KR163" i="3"/>
  <c r="KQ163" i="3"/>
  <c r="KR138" i="3"/>
  <c r="KQ138" i="3"/>
  <c r="KR134" i="3"/>
  <c r="KQ134" i="3"/>
  <c r="KR130" i="3"/>
  <c r="KQ130" i="3"/>
  <c r="KR126" i="3"/>
  <c r="KQ126" i="3"/>
  <c r="KR123" i="3"/>
  <c r="KQ123" i="3"/>
  <c r="KR117" i="3"/>
  <c r="KQ117" i="3"/>
  <c r="KR110" i="3"/>
  <c r="KQ110" i="3"/>
  <c r="KR71" i="3"/>
  <c r="KQ71" i="3"/>
  <c r="KO174" i="3"/>
  <c r="KO167" i="3"/>
  <c r="KO163" i="3"/>
  <c r="KO138" i="3"/>
  <c r="KO134" i="3"/>
  <c r="KO130" i="3"/>
  <c r="KO126" i="3"/>
  <c r="KO123" i="3"/>
  <c r="KO117" i="3"/>
  <c r="KO110" i="3"/>
  <c r="KO71" i="3"/>
  <c r="KL174" i="3"/>
  <c r="KL167" i="3"/>
  <c r="KL163" i="3"/>
  <c r="KL138" i="3"/>
  <c r="KL134" i="3"/>
  <c r="KL130" i="3"/>
  <c r="KL126" i="3"/>
  <c r="KL123" i="3"/>
  <c r="KL117" i="3"/>
  <c r="KL110" i="3"/>
  <c r="KL71" i="3"/>
  <c r="KC174" i="3"/>
  <c r="KB174" i="3"/>
  <c r="KC167" i="3"/>
  <c r="KB167" i="3"/>
  <c r="KC163" i="3"/>
  <c r="KB163" i="3"/>
  <c r="KC138" i="3"/>
  <c r="KB138" i="3"/>
  <c r="KC134" i="3"/>
  <c r="KB134" i="3"/>
  <c r="KC130" i="3"/>
  <c r="KB130" i="3"/>
  <c r="KC126" i="3"/>
  <c r="KB126" i="3"/>
  <c r="KC123" i="3"/>
  <c r="KB123" i="3"/>
  <c r="KC117" i="3"/>
  <c r="KB117" i="3"/>
  <c r="KC110" i="3"/>
  <c r="KB110" i="3"/>
  <c r="KC71" i="3"/>
  <c r="KB71" i="3"/>
  <c r="KF174" i="3"/>
  <c r="KF167" i="3"/>
  <c r="KF163" i="3"/>
  <c r="KF138" i="3"/>
  <c r="KF134" i="3"/>
  <c r="KF130" i="3"/>
  <c r="KF126" i="3"/>
  <c r="KF123" i="3"/>
  <c r="KF117" i="3"/>
  <c r="KF110" i="3"/>
  <c r="KF71" i="3"/>
  <c r="JW174" i="3"/>
  <c r="JW167" i="3"/>
  <c r="JW163" i="3"/>
  <c r="JW138" i="3"/>
  <c r="JW134" i="3"/>
  <c r="JW130" i="3"/>
  <c r="JW126" i="3"/>
  <c r="JW123" i="3"/>
  <c r="JW117" i="3"/>
  <c r="JW110" i="3"/>
  <c r="JW71" i="3"/>
  <c r="JT174" i="3"/>
  <c r="JT167" i="3"/>
  <c r="JT163" i="3"/>
  <c r="JT138" i="3"/>
  <c r="JT134" i="3"/>
  <c r="JT130" i="3"/>
  <c r="JT126" i="3"/>
  <c r="JT123" i="3"/>
  <c r="JT117" i="3"/>
  <c r="JT110" i="3"/>
  <c r="JT71" i="3"/>
  <c r="JQ174" i="3"/>
  <c r="JQ167" i="3"/>
  <c r="JQ163" i="3"/>
  <c r="JQ138" i="3"/>
  <c r="JQ134" i="3"/>
  <c r="JQ130" i="3"/>
  <c r="JQ126" i="3"/>
  <c r="JQ123" i="3"/>
  <c r="JQ117" i="3"/>
  <c r="JQ110" i="3"/>
  <c r="JQ71" i="3"/>
  <c r="JN174" i="3"/>
  <c r="JN167" i="3"/>
  <c r="JN163" i="3"/>
  <c r="JN138" i="3"/>
  <c r="JN134" i="3"/>
  <c r="JN130" i="3"/>
  <c r="JN126" i="3"/>
  <c r="JN123" i="3"/>
  <c r="JN117" i="3"/>
  <c r="JN110" i="3"/>
  <c r="JN71" i="3"/>
  <c r="JK174" i="3"/>
  <c r="JK167" i="3"/>
  <c r="JK163" i="3"/>
  <c r="JK138" i="3"/>
  <c r="JK134" i="3"/>
  <c r="JK130" i="3"/>
  <c r="JK126" i="3"/>
  <c r="JK123" i="3"/>
  <c r="JK117" i="3"/>
  <c r="JK110" i="3"/>
  <c r="JK71" i="3"/>
  <c r="JE174" i="3"/>
  <c r="JD174" i="3"/>
  <c r="JE167" i="3"/>
  <c r="JD167" i="3"/>
  <c r="JE163" i="3"/>
  <c r="JD163" i="3"/>
  <c r="JE138" i="3"/>
  <c r="JD138" i="3"/>
  <c r="JE134" i="3"/>
  <c r="JD134" i="3"/>
  <c r="JE130" i="3"/>
  <c r="JD130" i="3"/>
  <c r="JE126" i="3"/>
  <c r="JD126" i="3"/>
  <c r="JE123" i="3"/>
  <c r="JD123" i="3"/>
  <c r="JE117" i="3"/>
  <c r="JD117" i="3"/>
  <c r="JE110" i="3"/>
  <c r="JD110" i="3"/>
  <c r="JE71" i="3"/>
  <c r="JD71" i="3"/>
  <c r="JB174" i="3"/>
  <c r="JB167" i="3"/>
  <c r="JB163" i="3"/>
  <c r="JB138" i="3"/>
  <c r="F24" i="67" s="1"/>
  <c r="JB134" i="3"/>
  <c r="JB130" i="3"/>
  <c r="JB126" i="3"/>
  <c r="JB123" i="3"/>
  <c r="JB117" i="3"/>
  <c r="JB110" i="3"/>
  <c r="JB71" i="3"/>
  <c r="IY174" i="3"/>
  <c r="IY167" i="3"/>
  <c r="IY163" i="3"/>
  <c r="IY138" i="3"/>
  <c r="IY134" i="3"/>
  <c r="IY130" i="3"/>
  <c r="IY126" i="3"/>
  <c r="IY123" i="3"/>
  <c r="IY117" i="3"/>
  <c r="IY110" i="3"/>
  <c r="IY71" i="3"/>
  <c r="IV174" i="3"/>
  <c r="IV167" i="3"/>
  <c r="IV163" i="3"/>
  <c r="IV138" i="3"/>
  <c r="F29" i="67" s="1"/>
  <c r="IV134" i="3"/>
  <c r="IV130" i="3"/>
  <c r="IV126" i="3"/>
  <c r="IV123" i="3"/>
  <c r="IV117" i="3"/>
  <c r="IV110" i="3"/>
  <c r="IV71" i="3"/>
  <c r="IS174" i="3"/>
  <c r="IS167" i="3"/>
  <c r="IS163" i="3"/>
  <c r="IS138" i="3"/>
  <c r="IS134" i="3"/>
  <c r="IS130" i="3"/>
  <c r="IS126" i="3"/>
  <c r="IS123" i="3"/>
  <c r="IS117" i="3"/>
  <c r="IS110" i="3"/>
  <c r="IS71" i="3"/>
  <c r="IP174" i="3"/>
  <c r="IP167" i="3"/>
  <c r="IP163" i="3"/>
  <c r="IP138" i="3"/>
  <c r="F19" i="67" s="1"/>
  <c r="IP134" i="3"/>
  <c r="IP130" i="3"/>
  <c r="IP126" i="3"/>
  <c r="IP123" i="3"/>
  <c r="IP117" i="3"/>
  <c r="IP110" i="3"/>
  <c r="IP71" i="3"/>
  <c r="IM174" i="3"/>
  <c r="IM167" i="3"/>
  <c r="IM163" i="3"/>
  <c r="IM138" i="3"/>
  <c r="IM134" i="3"/>
  <c r="IM130" i="3"/>
  <c r="IM126" i="3"/>
  <c r="IM123" i="3"/>
  <c r="IM117" i="3"/>
  <c r="IM110" i="3"/>
  <c r="IM71" i="3"/>
  <c r="IJ174" i="3"/>
  <c r="IJ167" i="3"/>
  <c r="IJ163" i="3"/>
  <c r="IJ138" i="3"/>
  <c r="F14" i="67" s="1"/>
  <c r="IJ134" i="3"/>
  <c r="IJ130" i="3"/>
  <c r="IJ126" i="3"/>
  <c r="IJ123" i="3"/>
  <c r="IJ117" i="3"/>
  <c r="IJ110" i="3"/>
  <c r="IJ71" i="3"/>
  <c r="IG174" i="3"/>
  <c r="IG167" i="3"/>
  <c r="IG163" i="3"/>
  <c r="IG138" i="3"/>
  <c r="IG134" i="3"/>
  <c r="IG130" i="3"/>
  <c r="IG126" i="3"/>
  <c r="IG123" i="3"/>
  <c r="IG117" i="3"/>
  <c r="IG110" i="3"/>
  <c r="IG71" i="3"/>
  <c r="C36" i="1"/>
  <c r="C160" i="62"/>
  <c r="LV174" i="3"/>
  <c r="LU174" i="3"/>
  <c r="LV167" i="3"/>
  <c r="LU167" i="3"/>
  <c r="LV163" i="3"/>
  <c r="LU163" i="3"/>
  <c r="LV138" i="3"/>
  <c r="LU138" i="3"/>
  <c r="LV134" i="3"/>
  <c r="LU134" i="3"/>
  <c r="LV130" i="3"/>
  <c r="LU130" i="3"/>
  <c r="LV126" i="3"/>
  <c r="LU126" i="3"/>
  <c r="LV123" i="3"/>
  <c r="LU123" i="3"/>
  <c r="LV117" i="3"/>
  <c r="LU117" i="3"/>
  <c r="LV110" i="3"/>
  <c r="LU110" i="3"/>
  <c r="LV71" i="3"/>
  <c r="LU71" i="3"/>
  <c r="LP174" i="3"/>
  <c r="LO174" i="3"/>
  <c r="LP167" i="3"/>
  <c r="LO167" i="3"/>
  <c r="LP163" i="3"/>
  <c r="LO163" i="3"/>
  <c r="LP138" i="3"/>
  <c r="LO138" i="3"/>
  <c r="LP134" i="3"/>
  <c r="LO134" i="3"/>
  <c r="LP130" i="3"/>
  <c r="LO130" i="3"/>
  <c r="LP126" i="3"/>
  <c r="LO126" i="3"/>
  <c r="LP123" i="3"/>
  <c r="LO123" i="3"/>
  <c r="LP117" i="3"/>
  <c r="LO117" i="3"/>
  <c r="LP110" i="3"/>
  <c r="LO110" i="3"/>
  <c r="LP71" i="3"/>
  <c r="LO71" i="3"/>
  <c r="KI174" i="3"/>
  <c r="KH174" i="3"/>
  <c r="KI167" i="3"/>
  <c r="KH167" i="3"/>
  <c r="KI163" i="3"/>
  <c r="KH163" i="3"/>
  <c r="KI138" i="3"/>
  <c r="KH138" i="3"/>
  <c r="KI134" i="3"/>
  <c r="KH134" i="3"/>
  <c r="KI130" i="3"/>
  <c r="KH130" i="3"/>
  <c r="KI126" i="3"/>
  <c r="KH126" i="3"/>
  <c r="KI123" i="3"/>
  <c r="KH123" i="3"/>
  <c r="KI117" i="3"/>
  <c r="KH117" i="3"/>
  <c r="KI110" i="3"/>
  <c r="KH110" i="3"/>
  <c r="KI71" i="3"/>
  <c r="KH71" i="3"/>
  <c r="JZ174" i="3"/>
  <c r="JY174" i="3"/>
  <c r="JZ167" i="3"/>
  <c r="JY167" i="3"/>
  <c r="JZ163" i="3"/>
  <c r="JY163" i="3"/>
  <c r="JZ138" i="3"/>
  <c r="JY138" i="3"/>
  <c r="JZ134" i="3"/>
  <c r="JY134" i="3"/>
  <c r="JZ130" i="3"/>
  <c r="JY130" i="3"/>
  <c r="JZ126" i="3"/>
  <c r="JY126" i="3"/>
  <c r="JZ123" i="3"/>
  <c r="JY123" i="3"/>
  <c r="JZ117" i="3"/>
  <c r="JY117" i="3"/>
  <c r="JZ110" i="3"/>
  <c r="JY110" i="3"/>
  <c r="JZ71" i="3"/>
  <c r="JY71" i="3"/>
  <c r="HX174" i="3"/>
  <c r="HX167" i="3"/>
  <c r="HX163" i="3"/>
  <c r="HX138" i="3"/>
  <c r="HX134" i="3"/>
  <c r="HX130" i="3"/>
  <c r="HX126" i="3"/>
  <c r="HX123" i="3"/>
  <c r="HX117" i="3"/>
  <c r="HX110" i="3"/>
  <c r="HX71" i="3"/>
  <c r="HU174" i="3"/>
  <c r="HU167" i="3"/>
  <c r="HU163" i="3"/>
  <c r="HU138" i="3"/>
  <c r="HU134" i="3"/>
  <c r="HU130" i="3"/>
  <c r="HU126" i="3"/>
  <c r="HU123" i="3"/>
  <c r="HU117" i="3"/>
  <c r="HU110" i="3"/>
  <c r="HU71" i="3"/>
  <c r="HR174" i="3"/>
  <c r="HR167" i="3"/>
  <c r="HR163" i="3"/>
  <c r="HR138" i="3"/>
  <c r="HR134" i="3"/>
  <c r="HR130" i="3"/>
  <c r="HR126" i="3"/>
  <c r="HR123" i="3"/>
  <c r="HR117" i="3"/>
  <c r="HR110" i="3"/>
  <c r="HR71" i="3"/>
  <c r="HO174" i="3"/>
  <c r="HO167" i="3"/>
  <c r="HO163" i="3"/>
  <c r="HO138" i="3"/>
  <c r="HO134" i="3"/>
  <c r="HO130" i="3"/>
  <c r="HO126" i="3"/>
  <c r="HO123" i="3"/>
  <c r="HO117" i="3"/>
  <c r="HO110" i="3"/>
  <c r="HO71" i="3"/>
  <c r="HL174" i="3"/>
  <c r="HL167" i="3"/>
  <c r="HL163" i="3"/>
  <c r="HL138" i="3"/>
  <c r="HL134" i="3"/>
  <c r="HL130" i="3"/>
  <c r="HL126" i="3"/>
  <c r="HL123" i="3"/>
  <c r="HL117" i="3"/>
  <c r="HL110" i="3"/>
  <c r="HL71" i="3"/>
  <c r="HI174" i="3"/>
  <c r="HI167" i="3"/>
  <c r="HI163" i="3"/>
  <c r="HI138" i="3"/>
  <c r="HI134" i="3"/>
  <c r="HI130" i="3"/>
  <c r="HI126" i="3"/>
  <c r="HI123" i="3"/>
  <c r="HI117" i="3"/>
  <c r="HI110" i="3"/>
  <c r="HI71" i="3"/>
  <c r="HF174" i="3"/>
  <c r="HE174" i="3"/>
  <c r="HC174" i="3"/>
  <c r="HB174" i="3"/>
  <c r="GZ174" i="3"/>
  <c r="GY174" i="3"/>
  <c r="GW174" i="3"/>
  <c r="GV174" i="3"/>
  <c r="GT174" i="3"/>
  <c r="GS174" i="3"/>
  <c r="GH174" i="3"/>
  <c r="GE174" i="3"/>
  <c r="GB174" i="3"/>
  <c r="FY174" i="3"/>
  <c r="FM174" i="3"/>
  <c r="FJ174" i="3"/>
  <c r="FG174" i="3"/>
  <c r="FD174" i="3"/>
  <c r="FA174" i="3"/>
  <c r="EX174" i="3"/>
  <c r="EU174" i="3"/>
  <c r="ET174" i="3"/>
  <c r="ER174" i="3"/>
  <c r="EQ174" i="3"/>
  <c r="EL174" i="3"/>
  <c r="HF167" i="3"/>
  <c r="HE167" i="3"/>
  <c r="HC167" i="3"/>
  <c r="HB167" i="3"/>
  <c r="GZ167" i="3"/>
  <c r="GY167" i="3"/>
  <c r="GW167" i="3"/>
  <c r="GV167" i="3"/>
  <c r="GT167" i="3"/>
  <c r="GH167" i="3"/>
  <c r="GE167" i="3"/>
  <c r="GB167" i="3"/>
  <c r="FY167" i="3"/>
  <c r="FM167" i="3"/>
  <c r="FJ167" i="3"/>
  <c r="FG167" i="3"/>
  <c r="FD167" i="3"/>
  <c r="FA167" i="3"/>
  <c r="EX167" i="3"/>
  <c r="EU167" i="3"/>
  <c r="ET167" i="3"/>
  <c r="ER167" i="3"/>
  <c r="EQ167" i="3"/>
  <c r="EL167" i="3"/>
  <c r="HF163" i="3"/>
  <c r="HE163" i="3"/>
  <c r="HC163" i="3"/>
  <c r="HB163" i="3"/>
  <c r="GZ163" i="3"/>
  <c r="GY163" i="3"/>
  <c r="GW163" i="3"/>
  <c r="GV163" i="3"/>
  <c r="GT163" i="3"/>
  <c r="GH163" i="3"/>
  <c r="GE163" i="3"/>
  <c r="GB163" i="3"/>
  <c r="FY163" i="3"/>
  <c r="FM163" i="3"/>
  <c r="FJ163" i="3"/>
  <c r="FG163" i="3"/>
  <c r="FD163" i="3"/>
  <c r="FA163" i="3"/>
  <c r="EX163" i="3"/>
  <c r="EU163" i="3"/>
  <c r="ET163" i="3"/>
  <c r="ER163" i="3"/>
  <c r="EQ163" i="3"/>
  <c r="EL163" i="3"/>
  <c r="HF138" i="3"/>
  <c r="HE138" i="3"/>
  <c r="HC138" i="3"/>
  <c r="HB138" i="3"/>
  <c r="GZ138" i="3"/>
  <c r="GY138" i="3"/>
  <c r="GW138" i="3"/>
  <c r="GV138" i="3"/>
  <c r="GT138" i="3"/>
  <c r="GH138" i="3"/>
  <c r="GE138" i="3"/>
  <c r="GB138" i="3"/>
  <c r="FY138" i="3"/>
  <c r="FM138" i="3"/>
  <c r="FJ138" i="3"/>
  <c r="FG138" i="3"/>
  <c r="FD138" i="3"/>
  <c r="FA138" i="3"/>
  <c r="EX138" i="3"/>
  <c r="EU138" i="3"/>
  <c r="ET138" i="3"/>
  <c r="ER138" i="3"/>
  <c r="EQ138" i="3"/>
  <c r="EL138" i="3"/>
  <c r="HF134" i="3"/>
  <c r="HE134" i="3"/>
  <c r="HC134" i="3"/>
  <c r="HB134" i="3"/>
  <c r="GZ134" i="3"/>
  <c r="GY134" i="3"/>
  <c r="GW134" i="3"/>
  <c r="GV134" i="3"/>
  <c r="GT134" i="3"/>
  <c r="GH134" i="3"/>
  <c r="GE134" i="3"/>
  <c r="GB134" i="3"/>
  <c r="FY134" i="3"/>
  <c r="FM134" i="3"/>
  <c r="FJ134" i="3"/>
  <c r="FG134" i="3"/>
  <c r="FD134" i="3"/>
  <c r="FA134" i="3"/>
  <c r="EX134" i="3"/>
  <c r="EU134" i="3"/>
  <c r="ET134" i="3"/>
  <c r="ER134" i="3"/>
  <c r="EQ134" i="3"/>
  <c r="EL134" i="3"/>
  <c r="HF130" i="3"/>
  <c r="HE130" i="3"/>
  <c r="HC130" i="3"/>
  <c r="HB130" i="3"/>
  <c r="GZ130" i="3"/>
  <c r="GY130" i="3"/>
  <c r="GW130" i="3"/>
  <c r="GV130" i="3"/>
  <c r="GT130" i="3"/>
  <c r="GH130" i="3"/>
  <c r="GE130" i="3"/>
  <c r="GB130" i="3"/>
  <c r="FY130" i="3"/>
  <c r="FM130" i="3"/>
  <c r="FJ130" i="3"/>
  <c r="FG130" i="3"/>
  <c r="FD130" i="3"/>
  <c r="FA130" i="3"/>
  <c r="EX130" i="3"/>
  <c r="EU130" i="3"/>
  <c r="ET130" i="3"/>
  <c r="ER130" i="3"/>
  <c r="EQ130" i="3"/>
  <c r="EL130" i="3"/>
  <c r="HF126" i="3"/>
  <c r="HE126" i="3"/>
  <c r="HC126" i="3"/>
  <c r="HB126" i="3"/>
  <c r="GZ126" i="3"/>
  <c r="GY126" i="3"/>
  <c r="GW126" i="3"/>
  <c r="GV126" i="3"/>
  <c r="GT126" i="3"/>
  <c r="GH126" i="3"/>
  <c r="GE126" i="3"/>
  <c r="GB126" i="3"/>
  <c r="FY126" i="3"/>
  <c r="FM126" i="3"/>
  <c r="FJ126" i="3"/>
  <c r="FG126" i="3"/>
  <c r="FD126" i="3"/>
  <c r="FA126" i="3"/>
  <c r="EX126" i="3"/>
  <c r="EU126" i="3"/>
  <c r="ET126" i="3"/>
  <c r="ER126" i="3"/>
  <c r="EQ126" i="3"/>
  <c r="EL126" i="3"/>
  <c r="HF123" i="3"/>
  <c r="HE123" i="3"/>
  <c r="HC123" i="3"/>
  <c r="HB123" i="3"/>
  <c r="GZ123" i="3"/>
  <c r="GY123" i="3"/>
  <c r="GW123" i="3"/>
  <c r="GV123" i="3"/>
  <c r="GT123" i="3"/>
  <c r="GH123" i="3"/>
  <c r="GE123" i="3"/>
  <c r="GB123" i="3"/>
  <c r="FY123" i="3"/>
  <c r="FM123" i="3"/>
  <c r="FJ123" i="3"/>
  <c r="FG123" i="3"/>
  <c r="FD123" i="3"/>
  <c r="FA123" i="3"/>
  <c r="EX123" i="3"/>
  <c r="EU123" i="3"/>
  <c r="ET123" i="3"/>
  <c r="ER123" i="3"/>
  <c r="EQ123" i="3"/>
  <c r="EL123" i="3"/>
  <c r="HF117" i="3"/>
  <c r="HE117" i="3"/>
  <c r="HC117" i="3"/>
  <c r="HB117" i="3"/>
  <c r="GZ117" i="3"/>
  <c r="GY117" i="3"/>
  <c r="GW117" i="3"/>
  <c r="GV117" i="3"/>
  <c r="GT117" i="3"/>
  <c r="GH117" i="3"/>
  <c r="GE117" i="3"/>
  <c r="GB117" i="3"/>
  <c r="FY117" i="3"/>
  <c r="FM117" i="3"/>
  <c r="FJ117" i="3"/>
  <c r="FG117" i="3"/>
  <c r="FD117" i="3"/>
  <c r="FA117" i="3"/>
  <c r="EX117" i="3"/>
  <c r="EU117" i="3"/>
  <c r="ET117" i="3"/>
  <c r="ER117" i="3"/>
  <c r="EQ117" i="3"/>
  <c r="EL117" i="3"/>
  <c r="HF110" i="3"/>
  <c r="HE110" i="3"/>
  <c r="HC110" i="3"/>
  <c r="HB110" i="3"/>
  <c r="GZ110" i="3"/>
  <c r="GY110" i="3"/>
  <c r="GW110" i="3"/>
  <c r="GV110" i="3"/>
  <c r="GT110" i="3"/>
  <c r="GH110" i="3"/>
  <c r="GE110" i="3"/>
  <c r="GB110" i="3"/>
  <c r="FY110" i="3"/>
  <c r="FM110" i="3"/>
  <c r="FJ110" i="3"/>
  <c r="FG110" i="3"/>
  <c r="FD110" i="3"/>
  <c r="FA110" i="3"/>
  <c r="EX110" i="3"/>
  <c r="EU110" i="3"/>
  <c r="ET110" i="3"/>
  <c r="ER110" i="3"/>
  <c r="EQ110" i="3"/>
  <c r="EL110" i="3"/>
  <c r="HF71" i="3"/>
  <c r="HF56" i="3" s="1"/>
  <c r="HE71" i="3"/>
  <c r="HE56" i="3" s="1"/>
  <c r="HC71" i="3"/>
  <c r="HC56" i="3" s="1"/>
  <c r="HB71" i="3"/>
  <c r="HB56" i="3" s="1"/>
  <c r="GZ71" i="3"/>
  <c r="GZ56" i="3" s="1"/>
  <c r="GY71" i="3"/>
  <c r="GY56" i="3" s="1"/>
  <c r="GW71" i="3"/>
  <c r="GW56" i="3" s="1"/>
  <c r="GV71" i="3"/>
  <c r="GV56" i="3" s="1"/>
  <c r="GT71" i="3"/>
  <c r="GT56" i="3" s="1"/>
  <c r="GH71" i="3"/>
  <c r="GH56" i="3" s="1"/>
  <c r="GE71" i="3"/>
  <c r="GE56" i="3" s="1"/>
  <c r="GB71" i="3"/>
  <c r="GB56" i="3" s="1"/>
  <c r="FY71" i="3"/>
  <c r="FY56" i="3" s="1"/>
  <c r="FM71" i="3"/>
  <c r="FM56" i="3" s="1"/>
  <c r="FJ71" i="3"/>
  <c r="FJ56" i="3" s="1"/>
  <c r="FG71" i="3"/>
  <c r="FG56" i="3" s="1"/>
  <c r="FD71" i="3"/>
  <c r="FA71" i="3"/>
  <c r="FA56" i="3" s="1"/>
  <c r="EX71" i="3"/>
  <c r="EX56" i="3" s="1"/>
  <c r="EU71" i="3"/>
  <c r="EU56" i="3" s="1"/>
  <c r="ET71" i="3"/>
  <c r="ET56" i="3" s="1"/>
  <c r="ER71" i="3"/>
  <c r="ER56" i="3" s="1"/>
  <c r="EQ71" i="3"/>
  <c r="EQ56" i="3" s="1"/>
  <c r="EL71" i="3"/>
  <c r="EL56" i="3" s="1"/>
  <c r="FD56" i="3" l="1"/>
  <c r="KH56" i="3"/>
  <c r="LU56" i="3"/>
  <c r="KU56" i="3"/>
  <c r="LA56" i="3"/>
  <c r="LJ56" i="3"/>
  <c r="LP56" i="3"/>
  <c r="JE56" i="3"/>
  <c r="HO56" i="3"/>
  <c r="IP56" i="3"/>
  <c r="JT56" i="3"/>
  <c r="KL56" i="3"/>
  <c r="KT56" i="3"/>
  <c r="KZ56" i="3"/>
  <c r="LI56" i="3"/>
  <c r="MB56" i="3"/>
  <c r="NC56" i="3"/>
  <c r="IM56" i="3"/>
  <c r="JY56" i="3"/>
  <c r="KI56" i="3"/>
  <c r="LV56" i="3"/>
  <c r="KB56" i="3"/>
  <c r="KQ56" i="3"/>
  <c r="KW56" i="3"/>
  <c r="LL56" i="3"/>
  <c r="MM56" i="3"/>
  <c r="HX56" i="3"/>
  <c r="JZ56" i="3"/>
  <c r="LO56" i="3"/>
  <c r="IG56" i="3"/>
  <c r="IJ56" i="3"/>
  <c r="JD56" i="3"/>
  <c r="JN56" i="3"/>
  <c r="KF56" i="3"/>
  <c r="KO56" i="3"/>
  <c r="KR56" i="3"/>
  <c r="KX56" i="3"/>
  <c r="LM56" i="3"/>
  <c r="ME56" i="3"/>
  <c r="MN56" i="3"/>
  <c r="MZ56" i="3"/>
  <c r="KC56" i="3"/>
  <c r="HI56" i="3"/>
  <c r="HR56" i="3"/>
  <c r="IS56" i="3"/>
  <c r="IV56" i="3"/>
  <c r="LG56" i="3"/>
  <c r="LY56" i="3"/>
  <c r="MK56" i="3"/>
  <c r="MT56" i="3"/>
  <c r="HL56" i="3"/>
  <c r="HU56" i="3"/>
  <c r="IY56" i="3"/>
  <c r="JB56" i="3"/>
  <c r="JK56" i="3"/>
  <c r="JQ56" i="3"/>
  <c r="JW56" i="3"/>
  <c r="LD56" i="3"/>
  <c r="LS56" i="3"/>
  <c r="MH56" i="3"/>
  <c r="MQ56" i="3"/>
  <c r="MW56" i="3"/>
  <c r="F39" i="67"/>
  <c r="F9" i="67"/>
  <c r="F12" i="67"/>
  <c r="E12" i="67" s="1"/>
  <c r="F17" i="67"/>
  <c r="E17" i="67" s="1"/>
  <c r="F27" i="67"/>
  <c r="E27" i="67" s="1"/>
  <c r="F22" i="67"/>
  <c r="E22" i="67" s="1"/>
  <c r="F7" i="67"/>
  <c r="ER189" i="3"/>
  <c r="GB189" i="3"/>
  <c r="FD189" i="3"/>
  <c r="FM189" i="3"/>
  <c r="FY189" i="3"/>
  <c r="GV189" i="3"/>
  <c r="GZ189" i="3"/>
  <c r="HE189" i="3"/>
  <c r="ET189" i="3"/>
  <c r="FJ189" i="3"/>
  <c r="HF189" i="3"/>
  <c r="D157" i="3"/>
  <c r="C157" i="3"/>
  <c r="D32" i="3"/>
  <c r="C173" i="62"/>
  <c r="C174" i="3"/>
  <c r="C189" i="3" s="1"/>
  <c r="C23" i="3"/>
  <c r="C43" i="3"/>
  <c r="C130" i="3"/>
  <c r="GY189" i="3"/>
  <c r="C67" i="2"/>
  <c r="C126" i="2" s="1"/>
  <c r="FA189" i="3"/>
  <c r="EL189" i="3"/>
  <c r="GS189" i="3"/>
  <c r="OF2" i="3"/>
  <c r="IG189" i="3"/>
  <c r="IM189" i="3"/>
  <c r="MB189" i="3"/>
  <c r="IS189" i="3"/>
  <c r="IY189" i="3"/>
  <c r="GH189" i="3"/>
  <c r="IJ189" i="3"/>
  <c r="KH189" i="3"/>
  <c r="LU189" i="3"/>
  <c r="LI189" i="3"/>
  <c r="MH189" i="3"/>
  <c r="MK189" i="3"/>
  <c r="MW189" i="3"/>
  <c r="NC189" i="3"/>
  <c r="JD189" i="3"/>
  <c r="JT189" i="3"/>
  <c r="KF189" i="3"/>
  <c r="KL189" i="3"/>
  <c r="KR189" i="3"/>
  <c r="KX189" i="3"/>
  <c r="OD172" i="3"/>
  <c r="OD191" i="3" s="1"/>
  <c r="OD2" i="3" s="1"/>
  <c r="C11" i="1"/>
  <c r="HR189" i="3"/>
  <c r="JE189" i="3"/>
  <c r="JN189" i="3"/>
  <c r="KB189" i="3"/>
  <c r="KT189" i="3"/>
  <c r="KZ189" i="3"/>
  <c r="LD189" i="3"/>
  <c r="LJ189" i="3"/>
  <c r="LS189" i="3"/>
  <c r="MM189" i="3"/>
  <c r="LO189" i="3"/>
  <c r="IV189" i="3"/>
  <c r="JW189" i="3"/>
  <c r="KC189" i="3"/>
  <c r="KO189" i="3"/>
  <c r="KU189" i="3"/>
  <c r="LA189" i="3"/>
  <c r="LL189" i="3"/>
  <c r="MN189" i="3"/>
  <c r="MT189" i="3"/>
  <c r="MZ189" i="3"/>
  <c r="HO189" i="3"/>
  <c r="JB189" i="3"/>
  <c r="JK189" i="3"/>
  <c r="JQ189" i="3"/>
  <c r="KQ189" i="3"/>
  <c r="KW189" i="3"/>
  <c r="LG189" i="3"/>
  <c r="LM189" i="3"/>
  <c r="LY189" i="3"/>
  <c r="ME189" i="3"/>
  <c r="MQ189" i="3"/>
  <c r="IP189" i="3"/>
  <c r="OG172" i="3"/>
  <c r="OG191" i="3" s="1"/>
  <c r="OG2" i="3" s="1"/>
  <c r="NK172" i="3"/>
  <c r="NK191" i="3" s="1"/>
  <c r="NK2" i="3" s="1"/>
  <c r="NT2" i="3"/>
  <c r="NR172" i="3"/>
  <c r="NR191" i="3" s="1"/>
  <c r="NR2" i="3" s="1"/>
  <c r="NH172" i="3"/>
  <c r="NH191" i="3" s="1"/>
  <c r="NW172" i="3"/>
  <c r="NW191" i="3" s="1"/>
  <c r="NE2" i="3"/>
  <c r="NU172" i="3"/>
  <c r="NU191" i="3" s="1"/>
  <c r="NO172" i="3"/>
  <c r="NO191" i="3" s="1"/>
  <c r="NF172" i="3"/>
  <c r="NF191" i="3" s="1"/>
  <c r="NF2" i="3" s="1"/>
  <c r="NL172" i="3"/>
  <c r="NL191" i="3" s="1"/>
  <c r="NL2" i="3" s="1"/>
  <c r="OA172" i="3"/>
  <c r="OA191" i="3" s="1"/>
  <c r="NI172" i="3"/>
  <c r="NI191" i="3" s="1"/>
  <c r="NI2" i="3" s="1"/>
  <c r="OC172" i="3"/>
  <c r="OC191" i="3" s="1"/>
  <c r="NX172" i="3"/>
  <c r="NX191" i="3" s="1"/>
  <c r="JY189" i="3"/>
  <c r="LP189" i="3"/>
  <c r="HL189" i="3"/>
  <c r="HU189" i="3"/>
  <c r="JZ189" i="3"/>
  <c r="KI189" i="3"/>
  <c r="EX189" i="3"/>
  <c r="GW189" i="3"/>
  <c r="HB189" i="3"/>
  <c r="HI189" i="3"/>
  <c r="HX189" i="3"/>
  <c r="LV189" i="3"/>
  <c r="EQ189" i="3"/>
  <c r="EU189" i="3"/>
  <c r="FG189" i="3"/>
  <c r="GE189" i="3"/>
  <c r="GT189" i="3"/>
  <c r="HC189" i="3"/>
  <c r="IA174" i="3"/>
  <c r="HZ174" i="3"/>
  <c r="IA167" i="3"/>
  <c r="HZ167" i="3"/>
  <c r="IA163" i="3"/>
  <c r="HZ163" i="3"/>
  <c r="IA138" i="3"/>
  <c r="HZ138" i="3"/>
  <c r="IA134" i="3"/>
  <c r="HZ134" i="3"/>
  <c r="IA130" i="3"/>
  <c r="HZ130" i="3"/>
  <c r="IA126" i="3"/>
  <c r="HZ126" i="3"/>
  <c r="IA123" i="3"/>
  <c r="HZ123" i="3"/>
  <c r="IA117" i="3"/>
  <c r="HZ117" i="3"/>
  <c r="IA110" i="3"/>
  <c r="HZ110" i="3"/>
  <c r="IA71" i="3"/>
  <c r="HZ71" i="3"/>
  <c r="HZ56" i="3" l="1"/>
  <c r="IA56" i="3"/>
  <c r="C40" i="67"/>
  <c r="C43" i="67" s="1"/>
  <c r="C98" i="64"/>
  <c r="C147" i="1" s="1"/>
  <c r="F40" i="67"/>
  <c r="F43" i="67" s="1"/>
  <c r="C99" i="64"/>
  <c r="C148" i="1" s="1"/>
  <c r="C97" i="64"/>
  <c r="C146" i="1" s="1"/>
  <c r="E7" i="67"/>
  <c r="F32" i="67"/>
  <c r="NH2" i="3"/>
  <c r="FS2" i="3"/>
  <c r="C167" i="3"/>
  <c r="C148" i="3"/>
  <c r="C34" i="1"/>
  <c r="NQ2" i="3"/>
  <c r="KT172" i="3"/>
  <c r="KT191" i="3" s="1"/>
  <c r="KT2" i="3" s="1"/>
  <c r="GA2" i="3"/>
  <c r="HC172" i="3"/>
  <c r="HC191" i="3" s="1"/>
  <c r="HC2" i="3" s="1"/>
  <c r="GE172" i="3"/>
  <c r="GE191" i="3" s="1"/>
  <c r="GE2" i="3" s="1"/>
  <c r="GT172" i="3"/>
  <c r="GT191" i="3" s="1"/>
  <c r="GB172" i="3"/>
  <c r="GB191" i="3" s="1"/>
  <c r="GB2" i="3" s="1"/>
  <c r="IA189" i="3"/>
  <c r="D95" i="64"/>
  <c r="D144" i="1" s="1"/>
  <c r="NU2" i="3"/>
  <c r="NZ2" i="3"/>
  <c r="D97" i="64"/>
  <c r="D146" i="1" s="1"/>
  <c r="NX2" i="3"/>
  <c r="OA2" i="3"/>
  <c r="D93" i="64"/>
  <c r="D142" i="1" s="1"/>
  <c r="NO2" i="3"/>
  <c r="NN2" i="3"/>
  <c r="OC2" i="3"/>
  <c r="NW2" i="3"/>
  <c r="D99" i="64"/>
  <c r="D148" i="1" s="1"/>
  <c r="HZ189" i="3"/>
  <c r="LY172" i="3"/>
  <c r="LY191" i="3" s="1"/>
  <c r="MB172" i="3"/>
  <c r="MB191" i="3" s="1"/>
  <c r="JK172" i="3"/>
  <c r="JK191" i="3" s="1"/>
  <c r="JK2" i="3" s="1"/>
  <c r="KZ172" i="3"/>
  <c r="KZ191" i="3" s="1"/>
  <c r="KZ2" i="3" s="1"/>
  <c r="KX172" i="3"/>
  <c r="KX191" i="3" s="1"/>
  <c r="KX2" i="3" s="1"/>
  <c r="LF2" i="3"/>
  <c r="IL2" i="3"/>
  <c r="JQ172" i="3"/>
  <c r="JQ191" i="3" s="1"/>
  <c r="JQ2" i="3" s="1"/>
  <c r="KC172" i="3"/>
  <c r="KC191" i="3" s="1"/>
  <c r="KC2" i="3" s="1"/>
  <c r="FD172" i="3"/>
  <c r="FD191" i="3" s="1"/>
  <c r="FD2" i="3" s="1"/>
  <c r="JA2" i="3"/>
  <c r="MQ172" i="3"/>
  <c r="MQ191" i="3" s="1"/>
  <c r="MH172" i="3"/>
  <c r="MH191" i="3" s="1"/>
  <c r="MH2" i="3" s="1"/>
  <c r="HW2" i="3"/>
  <c r="HO172" i="3"/>
  <c r="HO191" i="3" s="1"/>
  <c r="HO2" i="3" s="1"/>
  <c r="ME172" i="3"/>
  <c r="ME191" i="3" s="1"/>
  <c r="KF172" i="3"/>
  <c r="KF191" i="3" s="1"/>
  <c r="KF2" i="3" s="1"/>
  <c r="IU2" i="3"/>
  <c r="NB2" i="3"/>
  <c r="HK2" i="3"/>
  <c r="FL2" i="3"/>
  <c r="LG172" i="3"/>
  <c r="LG191" i="3" s="1"/>
  <c r="LG2" i="3" s="1"/>
  <c r="NC172" i="3"/>
  <c r="NC191" i="3" s="1"/>
  <c r="NC2" i="3" s="1"/>
  <c r="MT172" i="3"/>
  <c r="MT191" i="3" s="1"/>
  <c r="MZ172" i="3"/>
  <c r="MZ191" i="3" s="1"/>
  <c r="MZ2" i="3" s="1"/>
  <c r="MN172" i="3"/>
  <c r="MN191" i="3" s="1"/>
  <c r="LM172" i="3"/>
  <c r="LM191" i="3" s="1"/>
  <c r="LM2" i="3" s="1"/>
  <c r="MW172" i="3"/>
  <c r="MW191" i="3" s="1"/>
  <c r="IP172" i="3"/>
  <c r="IP191" i="3" s="1"/>
  <c r="IP2" i="3" s="1"/>
  <c r="JM2" i="3"/>
  <c r="HU172" i="3"/>
  <c r="HU191" i="3" s="1"/>
  <c r="HU2" i="3" s="1"/>
  <c r="LJ172" i="3"/>
  <c r="LJ191" i="3" s="1"/>
  <c r="LJ2" i="3" s="1"/>
  <c r="JS2" i="3"/>
  <c r="IS172" i="3"/>
  <c r="IS191" i="3" s="1"/>
  <c r="IS2" i="3" s="1"/>
  <c r="HR172" i="3"/>
  <c r="HR191" i="3" s="1"/>
  <c r="HR2" i="3" s="1"/>
  <c r="LI172" i="3"/>
  <c r="LI191" i="3" s="1"/>
  <c r="LI2" i="3" s="1"/>
  <c r="IV172" i="3"/>
  <c r="IV191" i="3" s="1"/>
  <c r="IV2" i="3" s="1"/>
  <c r="GD2" i="3"/>
  <c r="IO2" i="3"/>
  <c r="IJ172" i="3"/>
  <c r="IJ191" i="3" s="1"/>
  <c r="IJ2" i="3" s="1"/>
  <c r="GY172" i="3"/>
  <c r="GY191" i="3" s="1"/>
  <c r="C69" i="64" s="1"/>
  <c r="HT2" i="3"/>
  <c r="C130" i="1"/>
  <c r="LD172" i="3"/>
  <c r="LD191" i="3" s="1"/>
  <c r="LD2" i="3" s="1"/>
  <c r="IG172" i="3"/>
  <c r="IG191" i="3" s="1"/>
  <c r="IG2" i="3" s="1"/>
  <c r="JW172" i="3"/>
  <c r="JW191" i="3" s="1"/>
  <c r="JW2" i="3" s="1"/>
  <c r="IX2" i="3"/>
  <c r="GV172" i="3"/>
  <c r="GV191" i="3" s="1"/>
  <c r="C68" i="64" s="1"/>
  <c r="EZ2" i="3"/>
  <c r="HX172" i="3"/>
  <c r="HX191" i="3" s="1"/>
  <c r="HX2" i="3" s="1"/>
  <c r="GS172" i="3"/>
  <c r="GS191" i="3" s="1"/>
  <c r="C63" i="64" s="1"/>
  <c r="JN172" i="3"/>
  <c r="JN191" i="3" s="1"/>
  <c r="JN2" i="3" s="1"/>
  <c r="KR172" i="3"/>
  <c r="KR191" i="3" s="1"/>
  <c r="KR2" i="3" s="1"/>
  <c r="II2" i="3"/>
  <c r="KE2" i="3"/>
  <c r="JV2" i="3"/>
  <c r="LL172" i="3"/>
  <c r="LL191" i="3" s="1"/>
  <c r="LL2" i="3" s="1"/>
  <c r="LS172" i="3"/>
  <c r="LS191" i="3" s="1"/>
  <c r="KI172" i="3"/>
  <c r="KI191" i="3" s="1"/>
  <c r="MG2" i="3"/>
  <c r="IR2" i="3"/>
  <c r="IM172" i="3"/>
  <c r="IM191" i="3" s="1"/>
  <c r="IM2" i="3" s="1"/>
  <c r="KO172" i="3"/>
  <c r="KO191" i="3" s="1"/>
  <c r="KO2" i="3" s="1"/>
  <c r="JE172" i="3"/>
  <c r="JE191" i="3" s="1"/>
  <c r="JE2" i="3" s="1"/>
  <c r="FU2" i="3"/>
  <c r="MY2" i="3"/>
  <c r="JT172" i="3"/>
  <c r="JT191" i="3" s="1"/>
  <c r="JD172" i="3"/>
  <c r="JD191" i="3" s="1"/>
  <c r="LV172" i="3"/>
  <c r="LV191" i="3" s="1"/>
  <c r="MK172" i="3"/>
  <c r="MK191" i="3" s="1"/>
  <c r="MK2" i="3" s="1"/>
  <c r="KL172" i="3"/>
  <c r="KL191" i="3" s="1"/>
  <c r="IY172" i="3"/>
  <c r="IY191" i="3" s="1"/>
  <c r="IY2" i="3" s="1"/>
  <c r="HI172" i="3"/>
  <c r="HI191" i="3" s="1"/>
  <c r="HI2" i="3" s="1"/>
  <c r="JP2" i="3"/>
  <c r="JB172" i="3"/>
  <c r="JB191" i="3" s="1"/>
  <c r="JB2" i="3" s="1"/>
  <c r="LC2" i="3"/>
  <c r="FF2" i="3"/>
  <c r="HF172" i="3"/>
  <c r="HF191" i="3" s="1"/>
  <c r="HF2" i="3" s="1"/>
  <c r="MV2" i="3"/>
  <c r="JY172" i="3"/>
  <c r="JY191" i="3" s="1"/>
  <c r="JY2" i="3" s="1"/>
  <c r="GZ172" i="3"/>
  <c r="GZ191" i="3" s="1"/>
  <c r="FJ172" i="3"/>
  <c r="FJ191" i="3" s="1"/>
  <c r="FJ2" i="3" s="1"/>
  <c r="ET172" i="3"/>
  <c r="ET191" i="3" s="1"/>
  <c r="ET2" i="3" s="1"/>
  <c r="JZ172" i="3"/>
  <c r="JZ191" i="3" s="1"/>
  <c r="JZ2" i="3" s="1"/>
  <c r="LA172" i="3"/>
  <c r="LA191" i="3" s="1"/>
  <c r="LA2" i="3" s="1"/>
  <c r="FM172" i="3"/>
  <c r="FM191" i="3" s="1"/>
  <c r="FM2" i="3" s="1"/>
  <c r="KH172" i="3"/>
  <c r="KH191" i="3" s="1"/>
  <c r="C79" i="64" s="1"/>
  <c r="FY172" i="3"/>
  <c r="FY191" i="3" s="1"/>
  <c r="FY2" i="3" s="1"/>
  <c r="KB172" i="3"/>
  <c r="KB191" i="3" s="1"/>
  <c r="C78" i="64" s="1"/>
  <c r="EU172" i="3"/>
  <c r="EU191" i="3" s="1"/>
  <c r="EU2" i="3" s="1"/>
  <c r="JJ2" i="3"/>
  <c r="MM172" i="3"/>
  <c r="MM191" i="3" s="1"/>
  <c r="KU172" i="3"/>
  <c r="KU191" i="3" s="1"/>
  <c r="KU2" i="3" s="1"/>
  <c r="HE172" i="3"/>
  <c r="HE191" i="3" s="1"/>
  <c r="HE2" i="3" s="1"/>
  <c r="FV2" i="3"/>
  <c r="HQ2" i="3"/>
  <c r="KQ172" i="3"/>
  <c r="KQ191" i="3" s="1"/>
  <c r="LP172" i="3"/>
  <c r="LP191" i="3" s="1"/>
  <c r="LP2" i="3" s="1"/>
  <c r="LU172" i="3"/>
  <c r="LU191" i="3" s="1"/>
  <c r="C83" i="64" s="1"/>
  <c r="HL172" i="3"/>
  <c r="HL191" i="3" s="1"/>
  <c r="HL2" i="3" s="1"/>
  <c r="FR2" i="3"/>
  <c r="KN2" i="3"/>
  <c r="KW172" i="3"/>
  <c r="KW191" i="3" s="1"/>
  <c r="KW2" i="3" s="1"/>
  <c r="GW172" i="3"/>
  <c r="GW191" i="3" s="1"/>
  <c r="LO172" i="3"/>
  <c r="LO191" i="3" s="1"/>
  <c r="LO2" i="3" s="1"/>
  <c r="FX2" i="3"/>
  <c r="ER172" i="3"/>
  <c r="ER191" i="3" s="1"/>
  <c r="ER2" i="3" s="1"/>
  <c r="EX172" i="3"/>
  <c r="EX191" i="3" s="1"/>
  <c r="HN2" i="3"/>
  <c r="FI2" i="3"/>
  <c r="EQ172" i="3"/>
  <c r="EQ191" i="3" s="1"/>
  <c r="EL172" i="3"/>
  <c r="EL191" i="3" s="1"/>
  <c r="D57" i="64" s="1"/>
  <c r="HB172" i="3"/>
  <c r="HB191" i="3" s="1"/>
  <c r="GG2" i="3"/>
  <c r="FA172" i="3"/>
  <c r="FA191" i="3" s="1"/>
  <c r="FA2" i="3" s="1"/>
  <c r="GH172" i="3"/>
  <c r="GH191" i="3" s="1"/>
  <c r="GH2" i="3" s="1"/>
  <c r="FG172" i="3"/>
  <c r="FG191" i="3" s="1"/>
  <c r="FG2" i="3" s="1"/>
  <c r="FC2" i="3"/>
  <c r="CM174" i="3"/>
  <c r="CL174" i="3"/>
  <c r="CM167" i="3"/>
  <c r="CL167" i="3"/>
  <c r="CM163" i="3"/>
  <c r="CL163" i="3"/>
  <c r="CM138" i="3"/>
  <c r="CL138" i="3"/>
  <c r="CM134" i="3"/>
  <c r="CL134" i="3"/>
  <c r="CM130" i="3"/>
  <c r="CL130" i="3"/>
  <c r="CM126" i="3"/>
  <c r="CL126" i="3"/>
  <c r="CM123" i="3"/>
  <c r="CL123" i="3"/>
  <c r="CM117" i="3"/>
  <c r="CL117" i="3"/>
  <c r="CM110" i="3"/>
  <c r="CL110" i="3"/>
  <c r="CM71" i="3"/>
  <c r="CL71" i="3"/>
  <c r="BQ174" i="3"/>
  <c r="BQ167" i="3"/>
  <c r="BQ163" i="3"/>
  <c r="BQ138" i="3"/>
  <c r="BQ134" i="3"/>
  <c r="BQ130" i="3"/>
  <c r="BQ126" i="3"/>
  <c r="BQ123" i="3"/>
  <c r="BQ117" i="3"/>
  <c r="BQ110" i="3"/>
  <c r="BQ89" i="3"/>
  <c r="BQ71" i="3"/>
  <c r="BX167" i="3"/>
  <c r="CM56" i="3" l="1"/>
  <c r="BQ56" i="3"/>
  <c r="C89" i="64"/>
  <c r="C138" i="1" s="1"/>
  <c r="C70" i="64"/>
  <c r="C119" i="1" s="1"/>
  <c r="C58" i="64"/>
  <c r="C107" i="1" s="1"/>
  <c r="C80" i="64"/>
  <c r="C129" i="1" s="1"/>
  <c r="GZ2" i="3"/>
  <c r="D69" i="64"/>
  <c r="D118" i="1" s="1"/>
  <c r="C74" i="64"/>
  <c r="C123" i="1" s="1"/>
  <c r="ME2" i="3"/>
  <c r="D88" i="64"/>
  <c r="D137" i="1" s="1"/>
  <c r="C118" i="1"/>
  <c r="MM2" i="3"/>
  <c r="C132" i="1"/>
  <c r="C128" i="1"/>
  <c r="C137" i="1"/>
  <c r="JD2" i="3"/>
  <c r="C112" i="1"/>
  <c r="C117" i="1"/>
  <c r="KQ2" i="3"/>
  <c r="MW2" i="3"/>
  <c r="D98" i="64"/>
  <c r="D147" i="1" s="1"/>
  <c r="C109" i="1"/>
  <c r="IF2" i="3"/>
  <c r="FP2" i="3"/>
  <c r="D60" i="64"/>
  <c r="D109" i="1" s="1"/>
  <c r="MT2" i="3"/>
  <c r="D92" i="64"/>
  <c r="D141" i="1" s="1"/>
  <c r="C106" i="1"/>
  <c r="MN2" i="3"/>
  <c r="D89" i="64"/>
  <c r="D138" i="1" s="1"/>
  <c r="JT2" i="3"/>
  <c r="D74" i="64"/>
  <c r="CL94" i="3"/>
  <c r="CL56" i="3" s="1"/>
  <c r="C108" i="1"/>
  <c r="C110" i="1"/>
  <c r="HB2" i="3"/>
  <c r="MD2" i="3"/>
  <c r="MJ2" i="3"/>
  <c r="KB2" i="3"/>
  <c r="C127" i="1"/>
  <c r="HH2" i="3"/>
  <c r="MS2" i="3"/>
  <c r="FO2" i="3"/>
  <c r="EQ2" i="3"/>
  <c r="KL2" i="3"/>
  <c r="D80" i="64"/>
  <c r="D129" i="1" s="1"/>
  <c r="EX2" i="3"/>
  <c r="D59" i="64"/>
  <c r="D108" i="1" s="1"/>
  <c r="KK2" i="3"/>
  <c r="EW2" i="3"/>
  <c r="LX2" i="3"/>
  <c r="D106" i="1"/>
  <c r="EL2" i="3"/>
  <c r="GS2" i="3"/>
  <c r="EK2" i="3"/>
  <c r="D90" i="64"/>
  <c r="D139" i="1" s="1"/>
  <c r="MQ2" i="3"/>
  <c r="D86" i="64"/>
  <c r="D135" i="1" s="1"/>
  <c r="LY2" i="3"/>
  <c r="MA2" i="3"/>
  <c r="GV2" i="3"/>
  <c r="D63" i="64"/>
  <c r="D112" i="1" s="1"/>
  <c r="GT2" i="3"/>
  <c r="MP2" i="3"/>
  <c r="D68" i="64"/>
  <c r="D117" i="1" s="1"/>
  <c r="GW2" i="3"/>
  <c r="D79" i="64"/>
  <c r="D128" i="1" s="1"/>
  <c r="KI2" i="3"/>
  <c r="D81" i="64"/>
  <c r="D130" i="1" s="1"/>
  <c r="LS2" i="3"/>
  <c r="GY2" i="3"/>
  <c r="LU2" i="3"/>
  <c r="KH2" i="3"/>
  <c r="D83" i="64"/>
  <c r="D132" i="1" s="1"/>
  <c r="LV2" i="3"/>
  <c r="LR2" i="3"/>
  <c r="D136" i="1"/>
  <c r="MB2" i="3"/>
  <c r="D70" i="64"/>
  <c r="D119" i="1" s="1"/>
  <c r="D78" i="64"/>
  <c r="D127" i="1" s="1"/>
  <c r="C90" i="1"/>
  <c r="DS2" i="3"/>
  <c r="DT2" i="3"/>
  <c r="DQ2" i="3"/>
  <c r="HZ172" i="3"/>
  <c r="HZ191" i="3" s="1"/>
  <c r="DP2" i="3"/>
  <c r="D61" i="64"/>
  <c r="D110" i="1" s="1"/>
  <c r="C93" i="1"/>
  <c r="IA172" i="3"/>
  <c r="IA191" i="3" s="1"/>
  <c r="D58" i="64"/>
  <c r="D107" i="1" s="1"/>
  <c r="BQ189" i="3"/>
  <c r="CL189" i="3"/>
  <c r="CM189" i="3"/>
  <c r="C134" i="1" l="1"/>
  <c r="C73" i="64"/>
  <c r="C122" i="1" s="1"/>
  <c r="DG2" i="3"/>
  <c r="D41" i="64"/>
  <c r="D90" i="1" s="1"/>
  <c r="DB2" i="3"/>
  <c r="DA2" i="3"/>
  <c r="D73" i="64"/>
  <c r="D122" i="1" s="1"/>
  <c r="IA2" i="3"/>
  <c r="HZ2" i="3"/>
  <c r="D44" i="64"/>
  <c r="D93" i="1" s="1"/>
  <c r="DH2" i="3"/>
  <c r="D123" i="1"/>
  <c r="C87" i="1"/>
  <c r="BQ172" i="3"/>
  <c r="BQ191" i="3" s="1"/>
  <c r="BQ2" i="3" s="1"/>
  <c r="C84" i="1"/>
  <c r="CM172" i="3"/>
  <c r="CM191" i="3" s="1"/>
  <c r="CM2" i="3" s="1"/>
  <c r="CJ2" i="3"/>
  <c r="CI2" i="3"/>
  <c r="AH174" i="3"/>
  <c r="AG174" i="3"/>
  <c r="AH167" i="3"/>
  <c r="AG167" i="3"/>
  <c r="AH163" i="3"/>
  <c r="AG163" i="3"/>
  <c r="AH138" i="3"/>
  <c r="AG138" i="3"/>
  <c r="AH134" i="3"/>
  <c r="AG134" i="3"/>
  <c r="AH130" i="3"/>
  <c r="AG130" i="3"/>
  <c r="AH126" i="3"/>
  <c r="AG126" i="3"/>
  <c r="AH123" i="3"/>
  <c r="AG123" i="3"/>
  <c r="AH117" i="3"/>
  <c r="AG117" i="3"/>
  <c r="AH110" i="3"/>
  <c r="AG110" i="3"/>
  <c r="AH71" i="3"/>
  <c r="AG71" i="3"/>
  <c r="AE174" i="3"/>
  <c r="AD174" i="3"/>
  <c r="AE167" i="3"/>
  <c r="AD167" i="3"/>
  <c r="AE163" i="3"/>
  <c r="AD163" i="3"/>
  <c r="AE138" i="3"/>
  <c r="AD138" i="3"/>
  <c r="AE134" i="3"/>
  <c r="AD134" i="3"/>
  <c r="AE130" i="3"/>
  <c r="AD130" i="3"/>
  <c r="AE126" i="3"/>
  <c r="AD126" i="3"/>
  <c r="AE123" i="3"/>
  <c r="AD123" i="3"/>
  <c r="AE117" i="3"/>
  <c r="AD117" i="3"/>
  <c r="AE110" i="3"/>
  <c r="AD110" i="3"/>
  <c r="AE71" i="3"/>
  <c r="AD71" i="3"/>
  <c r="AB174" i="3"/>
  <c r="AA174" i="3"/>
  <c r="AB167" i="3"/>
  <c r="AA167" i="3"/>
  <c r="AB163" i="3"/>
  <c r="AA163" i="3"/>
  <c r="AB138" i="3"/>
  <c r="AA138" i="3"/>
  <c r="AB134" i="3"/>
  <c r="AA134" i="3"/>
  <c r="AB130" i="3"/>
  <c r="AA130" i="3"/>
  <c r="AB126" i="3"/>
  <c r="AA126" i="3"/>
  <c r="AB123" i="3"/>
  <c r="AA123" i="3"/>
  <c r="AB117" i="3"/>
  <c r="AA117" i="3"/>
  <c r="AB110" i="3"/>
  <c r="AA110" i="3"/>
  <c r="AB71" i="3"/>
  <c r="AA71" i="3"/>
  <c r="Y174" i="3"/>
  <c r="X174" i="3"/>
  <c r="Y167" i="3"/>
  <c r="X167" i="3"/>
  <c r="Y163" i="3"/>
  <c r="X163" i="3"/>
  <c r="Y138" i="3"/>
  <c r="X138" i="3"/>
  <c r="Y134" i="3"/>
  <c r="X134" i="3"/>
  <c r="Y130" i="3"/>
  <c r="X130" i="3"/>
  <c r="Y126" i="3"/>
  <c r="X126" i="3"/>
  <c r="Y123" i="3"/>
  <c r="X123" i="3"/>
  <c r="Y117" i="3"/>
  <c r="X117" i="3"/>
  <c r="Y110" i="3"/>
  <c r="X110" i="3"/>
  <c r="Y71" i="3"/>
  <c r="X71" i="3"/>
  <c r="V174" i="3"/>
  <c r="U174" i="3"/>
  <c r="V167" i="3"/>
  <c r="U167" i="3"/>
  <c r="V163" i="3"/>
  <c r="U163" i="3"/>
  <c r="V138" i="3"/>
  <c r="U138" i="3"/>
  <c r="V134" i="3"/>
  <c r="U134" i="3"/>
  <c r="V130" i="3"/>
  <c r="U130" i="3"/>
  <c r="V126" i="3"/>
  <c r="U126" i="3"/>
  <c r="V123" i="3"/>
  <c r="U123" i="3"/>
  <c r="V117" i="3"/>
  <c r="U117" i="3"/>
  <c r="V110" i="3"/>
  <c r="U110" i="3"/>
  <c r="V71" i="3"/>
  <c r="U71" i="3"/>
  <c r="S174" i="3"/>
  <c r="R174" i="3"/>
  <c r="S167" i="3"/>
  <c r="R167" i="3"/>
  <c r="S163" i="3"/>
  <c r="R163" i="3"/>
  <c r="S138" i="3"/>
  <c r="R138" i="3"/>
  <c r="S134" i="3"/>
  <c r="R134" i="3"/>
  <c r="S130" i="3"/>
  <c r="R130" i="3"/>
  <c r="S126" i="3"/>
  <c r="R126" i="3"/>
  <c r="S123" i="3"/>
  <c r="R123" i="3"/>
  <c r="S117" i="3"/>
  <c r="R117" i="3"/>
  <c r="S110" i="3"/>
  <c r="R110" i="3"/>
  <c r="S71" i="3"/>
  <c r="R71" i="3"/>
  <c r="R56" i="3" l="1"/>
  <c r="AA56" i="3"/>
  <c r="AG56" i="3"/>
  <c r="S56" i="3"/>
  <c r="AB56" i="3"/>
  <c r="AH56" i="3"/>
  <c r="X56" i="3"/>
  <c r="AD56" i="3"/>
  <c r="V56" i="3"/>
  <c r="Y56" i="3"/>
  <c r="AE56" i="3"/>
  <c r="U56" i="3"/>
  <c r="CL172" i="3"/>
  <c r="CL191" i="3" s="1"/>
  <c r="CL2" i="3" s="1"/>
  <c r="X189" i="3"/>
  <c r="D35" i="64"/>
  <c r="D84" i="1" s="1"/>
  <c r="CP2" i="3"/>
  <c r="D38" i="64"/>
  <c r="D87" i="1" s="1"/>
  <c r="CY2" i="3"/>
  <c r="CO2" i="3"/>
  <c r="CX2" i="3"/>
  <c r="R189" i="3"/>
  <c r="AH189" i="3"/>
  <c r="AE189" i="3"/>
  <c r="AJ189" i="3"/>
  <c r="U189" i="3"/>
  <c r="Y189" i="3"/>
  <c r="AB189" i="3"/>
  <c r="S189" i="3"/>
  <c r="V189" i="3"/>
  <c r="AK189" i="3"/>
  <c r="AA189" i="3"/>
  <c r="AD189" i="3"/>
  <c r="AG189" i="3"/>
  <c r="D186" i="62"/>
  <c r="D185" i="62"/>
  <c r="D184" i="62"/>
  <c r="D181" i="62"/>
  <c r="D36" i="1" s="1"/>
  <c r="D179" i="62"/>
  <c r="D178" i="62"/>
  <c r="D177" i="62"/>
  <c r="D176" i="62"/>
  <c r="D175" i="62"/>
  <c r="D174" i="62"/>
  <c r="D169" i="62"/>
  <c r="D168" i="62"/>
  <c r="D164" i="62"/>
  <c r="D160" i="62"/>
  <c r="D158" i="62"/>
  <c r="D157" i="62"/>
  <c r="D145" i="62"/>
  <c r="D144" i="62"/>
  <c r="D143" i="62"/>
  <c r="D142" i="62"/>
  <c r="D141" i="62"/>
  <c r="D140" i="62"/>
  <c r="D139" i="62"/>
  <c r="D138" i="62"/>
  <c r="D135" i="62"/>
  <c r="D131" i="62"/>
  <c r="D130" i="62"/>
  <c r="D127" i="62"/>
  <c r="D126" i="62"/>
  <c r="D123" i="3"/>
  <c r="C123" i="3"/>
  <c r="D120" i="62"/>
  <c r="D119" i="62"/>
  <c r="D118" i="62"/>
  <c r="D114" i="62"/>
  <c r="D113" i="62"/>
  <c r="D112" i="62"/>
  <c r="D111" i="62"/>
  <c r="D110" i="62"/>
  <c r="D107" i="62"/>
  <c r="D106" i="62"/>
  <c r="D105" i="62"/>
  <c r="D104" i="62"/>
  <c r="D103" i="62"/>
  <c r="D102" i="62"/>
  <c r="D99" i="62"/>
  <c r="D98" i="62"/>
  <c r="D97" i="62"/>
  <c r="D96" i="62"/>
  <c r="D94" i="62"/>
  <c r="D91" i="62"/>
  <c r="D90" i="62"/>
  <c r="D89" i="62"/>
  <c r="D88" i="62"/>
  <c r="D87" i="62"/>
  <c r="D80" i="62"/>
  <c r="D79" i="62"/>
  <c r="D78" i="62"/>
  <c r="D77" i="62"/>
  <c r="D74" i="62"/>
  <c r="D73" i="62"/>
  <c r="D72" i="62"/>
  <c r="D68" i="62"/>
  <c r="D67" i="62"/>
  <c r="D66" i="62"/>
  <c r="D65" i="62"/>
  <c r="D64" i="62"/>
  <c r="D63" i="62"/>
  <c r="D62" i="62"/>
  <c r="D61" i="62"/>
  <c r="D60" i="62"/>
  <c r="D59" i="62"/>
  <c r="D58" i="62"/>
  <c r="D53" i="62"/>
  <c r="D52" i="62"/>
  <c r="D51" i="62"/>
  <c r="D50" i="62"/>
  <c r="D49" i="62"/>
  <c r="D48" i="62"/>
  <c r="D47" i="62"/>
  <c r="D44" i="62"/>
  <c r="D43" i="62"/>
  <c r="D40" i="62"/>
  <c r="D39" i="62"/>
  <c r="D38" i="62"/>
  <c r="D37" i="62"/>
  <c r="D36" i="62"/>
  <c r="D35" i="62"/>
  <c r="D33" i="62"/>
  <c r="D32" i="62"/>
  <c r="D30" i="62"/>
  <c r="D29" i="62"/>
  <c r="D28" i="62"/>
  <c r="D26" i="62"/>
  <c r="D25" i="62"/>
  <c r="D24" i="62"/>
  <c r="D23" i="62"/>
  <c r="D21" i="62"/>
  <c r="D20" i="62" s="1"/>
  <c r="C21" i="3"/>
  <c r="D19" i="62"/>
  <c r="C19" i="62"/>
  <c r="D18" i="62"/>
  <c r="C18" i="62"/>
  <c r="D17" i="62"/>
  <c r="C17" i="62"/>
  <c r="D16" i="62"/>
  <c r="C16" i="62"/>
  <c r="D15" i="62"/>
  <c r="C15" i="62"/>
  <c r="D14" i="62"/>
  <c r="C14" i="62"/>
  <c r="D13" i="62"/>
  <c r="C13" i="62"/>
  <c r="D12" i="62"/>
  <c r="C12" i="62"/>
  <c r="D11" i="62"/>
  <c r="C11" i="62"/>
  <c r="C10" i="62"/>
  <c r="D9" i="62"/>
  <c r="C9" i="62"/>
  <c r="D8" i="62"/>
  <c r="C8" i="62"/>
  <c r="EI174" i="3"/>
  <c r="EH174" i="3"/>
  <c r="EI167" i="3"/>
  <c r="EH167" i="3"/>
  <c r="EI163" i="3"/>
  <c r="EH163" i="3"/>
  <c r="EI138" i="3"/>
  <c r="EH138" i="3"/>
  <c r="EI134" i="3"/>
  <c r="EH134" i="3"/>
  <c r="EI130" i="3"/>
  <c r="EH130" i="3"/>
  <c r="EI126" i="3"/>
  <c r="EH126" i="3"/>
  <c r="EI123" i="3"/>
  <c r="EH123" i="3"/>
  <c r="EI117" i="3"/>
  <c r="EH117" i="3"/>
  <c r="EI110" i="3"/>
  <c r="EH110" i="3"/>
  <c r="EI71" i="3"/>
  <c r="EH71" i="3"/>
  <c r="EF174" i="3"/>
  <c r="EE174" i="3"/>
  <c r="EF167" i="3"/>
  <c r="EE167" i="3"/>
  <c r="EF163" i="3"/>
  <c r="EE163" i="3"/>
  <c r="EF138" i="3"/>
  <c r="EE138" i="3"/>
  <c r="EF134" i="3"/>
  <c r="EE134" i="3"/>
  <c r="EF130" i="3"/>
  <c r="EE130" i="3"/>
  <c r="EF126" i="3"/>
  <c r="EE126" i="3"/>
  <c r="EF123" i="3"/>
  <c r="EE123" i="3"/>
  <c r="EF117" i="3"/>
  <c r="EE117" i="3"/>
  <c r="EF110" i="3"/>
  <c r="EE110" i="3"/>
  <c r="EF71" i="3"/>
  <c r="EE71" i="3"/>
  <c r="DW174" i="3"/>
  <c r="DV174" i="3"/>
  <c r="DW167" i="3"/>
  <c r="DV167" i="3"/>
  <c r="DW163" i="3"/>
  <c r="DV163" i="3"/>
  <c r="DW138" i="3"/>
  <c r="DV138" i="3"/>
  <c r="DW134" i="3"/>
  <c r="DV134" i="3"/>
  <c r="DW130" i="3"/>
  <c r="DV130" i="3"/>
  <c r="DW126" i="3"/>
  <c r="DV126" i="3"/>
  <c r="DW123" i="3"/>
  <c r="DV123" i="3"/>
  <c r="DW117" i="3"/>
  <c r="DV117" i="3"/>
  <c r="DW110" i="3"/>
  <c r="DV110" i="3"/>
  <c r="DW71" i="3"/>
  <c r="DV71" i="3"/>
  <c r="DK174" i="3"/>
  <c r="DJ174" i="3"/>
  <c r="DK167" i="3"/>
  <c r="DJ167" i="3"/>
  <c r="DK163" i="3"/>
  <c r="DJ163" i="3"/>
  <c r="DK138" i="3"/>
  <c r="DJ138" i="3"/>
  <c r="DK134" i="3"/>
  <c r="DJ134" i="3"/>
  <c r="DK130" i="3"/>
  <c r="DJ130" i="3"/>
  <c r="DK126" i="3"/>
  <c r="DJ126" i="3"/>
  <c r="DK123" i="3"/>
  <c r="DJ123" i="3"/>
  <c r="DK117" i="3"/>
  <c r="DJ117" i="3"/>
  <c r="DK110" i="3"/>
  <c r="DJ110" i="3"/>
  <c r="DK71" i="3"/>
  <c r="DJ71" i="3"/>
  <c r="DE174" i="3"/>
  <c r="DD174" i="3"/>
  <c r="DE167" i="3"/>
  <c r="DD167" i="3"/>
  <c r="DE163" i="3"/>
  <c r="DD163" i="3"/>
  <c r="DE138" i="3"/>
  <c r="DD138" i="3"/>
  <c r="DE134" i="3"/>
  <c r="DD134" i="3"/>
  <c r="DE130" i="3"/>
  <c r="DD130" i="3"/>
  <c r="DE126" i="3"/>
  <c r="DD126" i="3"/>
  <c r="DE123" i="3"/>
  <c r="DD123" i="3"/>
  <c r="DE117" i="3"/>
  <c r="DD117" i="3"/>
  <c r="DE110" i="3"/>
  <c r="DD110" i="3"/>
  <c r="DE71" i="3"/>
  <c r="DD71" i="3"/>
  <c r="CV174" i="3"/>
  <c r="CU174" i="3"/>
  <c r="CV167" i="3"/>
  <c r="CU167" i="3"/>
  <c r="CV163" i="3"/>
  <c r="CU163" i="3"/>
  <c r="CV138" i="3"/>
  <c r="CU138" i="3"/>
  <c r="CV134" i="3"/>
  <c r="CU134" i="3"/>
  <c r="CV130" i="3"/>
  <c r="CU130" i="3"/>
  <c r="CV126" i="3"/>
  <c r="CU126" i="3"/>
  <c r="CV123" i="3"/>
  <c r="CU123" i="3"/>
  <c r="CV117" i="3"/>
  <c r="CU117" i="3"/>
  <c r="CV110" i="3"/>
  <c r="CU110" i="3"/>
  <c r="CV71" i="3"/>
  <c r="CU71" i="3"/>
  <c r="CS174" i="3"/>
  <c r="CR174" i="3"/>
  <c r="CS167" i="3"/>
  <c r="CR167" i="3"/>
  <c r="CS163" i="3"/>
  <c r="CR163" i="3"/>
  <c r="CS138" i="3"/>
  <c r="CR138" i="3"/>
  <c r="CS134" i="3"/>
  <c r="CR134" i="3"/>
  <c r="CS130" i="3"/>
  <c r="CR130" i="3"/>
  <c r="CS126" i="3"/>
  <c r="CR126" i="3"/>
  <c r="CS123" i="3"/>
  <c r="CR123" i="3"/>
  <c r="CS117" i="3"/>
  <c r="CR117" i="3"/>
  <c r="CS110" i="3"/>
  <c r="CR110" i="3"/>
  <c r="CS71" i="3"/>
  <c r="CR71" i="3"/>
  <c r="CG174" i="3"/>
  <c r="CF174" i="3"/>
  <c r="CG167" i="3"/>
  <c r="CF167" i="3"/>
  <c r="CG163" i="3"/>
  <c r="CF163" i="3"/>
  <c r="CG138" i="3"/>
  <c r="CF138" i="3"/>
  <c r="CG134" i="3"/>
  <c r="CF134" i="3"/>
  <c r="CG130" i="3"/>
  <c r="CF130" i="3"/>
  <c r="CG126" i="3"/>
  <c r="CF126" i="3"/>
  <c r="CG123" i="3"/>
  <c r="CF123" i="3"/>
  <c r="CG117" i="3"/>
  <c r="CF117" i="3"/>
  <c r="CG110" i="3"/>
  <c r="CF110" i="3"/>
  <c r="CG71" i="3"/>
  <c r="CF71" i="3"/>
  <c r="BZ174" i="3"/>
  <c r="BZ167" i="3"/>
  <c r="BZ163" i="3"/>
  <c r="BZ138" i="3"/>
  <c r="BZ134" i="3"/>
  <c r="BZ130" i="3"/>
  <c r="BZ126" i="3"/>
  <c r="BZ123" i="3"/>
  <c r="BZ117" i="3"/>
  <c r="BZ110" i="3"/>
  <c r="BZ71" i="3"/>
  <c r="D85" i="64"/>
  <c r="BX174" i="3"/>
  <c r="BW174" i="3"/>
  <c r="BW167" i="3"/>
  <c r="BX163" i="3"/>
  <c r="BW163" i="3"/>
  <c r="BX138" i="3"/>
  <c r="BW138" i="3"/>
  <c r="BX134" i="3"/>
  <c r="BW134" i="3"/>
  <c r="BX130" i="3"/>
  <c r="BW130" i="3"/>
  <c r="BX126" i="3"/>
  <c r="BW126" i="3"/>
  <c r="BX123" i="3"/>
  <c r="BW123" i="3"/>
  <c r="BX117" i="3"/>
  <c r="BW117" i="3"/>
  <c r="BX110" i="3"/>
  <c r="BW110" i="3"/>
  <c r="BX71" i="3"/>
  <c r="BW71" i="3"/>
  <c r="BU174" i="3"/>
  <c r="BT174" i="3"/>
  <c r="BU167" i="3"/>
  <c r="BT167" i="3"/>
  <c r="BU163" i="3"/>
  <c r="BT163" i="3"/>
  <c r="BU138" i="3"/>
  <c r="BT138" i="3"/>
  <c r="BU134" i="3"/>
  <c r="BT134" i="3"/>
  <c r="BU130" i="3"/>
  <c r="BT130" i="3"/>
  <c r="BU126" i="3"/>
  <c r="BT126" i="3"/>
  <c r="BU123" i="3"/>
  <c r="BT123" i="3"/>
  <c r="BU117" i="3"/>
  <c r="BT117" i="3"/>
  <c r="BU110" i="3"/>
  <c r="BT110" i="3"/>
  <c r="BU71" i="3"/>
  <c r="BT71" i="3"/>
  <c r="BR174" i="3"/>
  <c r="BR167" i="3"/>
  <c r="BR163" i="3"/>
  <c r="BR138" i="3"/>
  <c r="BR134" i="3"/>
  <c r="BR130" i="3"/>
  <c r="BR126" i="3"/>
  <c r="BR123" i="3"/>
  <c r="BR117" i="3"/>
  <c r="BR110" i="3"/>
  <c r="BR71" i="3"/>
  <c r="BN174" i="3"/>
  <c r="BN167" i="3"/>
  <c r="BN163" i="3"/>
  <c r="BN138" i="3"/>
  <c r="BN134" i="3"/>
  <c r="BN130" i="3"/>
  <c r="BN126" i="3"/>
  <c r="BN123" i="3"/>
  <c r="BN117" i="3"/>
  <c r="BN110" i="3"/>
  <c r="BO71" i="3"/>
  <c r="BO56" i="3" s="1"/>
  <c r="BN71" i="3"/>
  <c r="BL174" i="3"/>
  <c r="BK174" i="3"/>
  <c r="BL167" i="3"/>
  <c r="BK167" i="3"/>
  <c r="BL163" i="3"/>
  <c r="BK163" i="3"/>
  <c r="BL138" i="3"/>
  <c r="BK138" i="3"/>
  <c r="BL134" i="3"/>
  <c r="BK134" i="3"/>
  <c r="BL130" i="3"/>
  <c r="BK130" i="3"/>
  <c r="BL126" i="3"/>
  <c r="BK126" i="3"/>
  <c r="BL123" i="3"/>
  <c r="BK123" i="3"/>
  <c r="BL117" i="3"/>
  <c r="BK117" i="3"/>
  <c r="BL110" i="3"/>
  <c r="BK110" i="3"/>
  <c r="BL71" i="3"/>
  <c r="BK71" i="3"/>
  <c r="BI174" i="3"/>
  <c r="BH174" i="3"/>
  <c r="BI167" i="3"/>
  <c r="BH167" i="3"/>
  <c r="BI163" i="3"/>
  <c r="BH163" i="3"/>
  <c r="BI138" i="3"/>
  <c r="BH138" i="3"/>
  <c r="BI134" i="3"/>
  <c r="BH134" i="3"/>
  <c r="BI130" i="3"/>
  <c r="BH130" i="3"/>
  <c r="BI126" i="3"/>
  <c r="BH126" i="3"/>
  <c r="BI123" i="3"/>
  <c r="BH123" i="3"/>
  <c r="BI117" i="3"/>
  <c r="BH117" i="3"/>
  <c r="BI110" i="3"/>
  <c r="BH110" i="3"/>
  <c r="BI71" i="3"/>
  <c r="BH71" i="3"/>
  <c r="BC174" i="3"/>
  <c r="BB174" i="3"/>
  <c r="BC167" i="3"/>
  <c r="BB167" i="3"/>
  <c r="BC163" i="3"/>
  <c r="BB163" i="3"/>
  <c r="BC138" i="3"/>
  <c r="BB138" i="3"/>
  <c r="BC134" i="3"/>
  <c r="BB134" i="3"/>
  <c r="BC130" i="3"/>
  <c r="BB130" i="3"/>
  <c r="BC126" i="3"/>
  <c r="BB126" i="3"/>
  <c r="BC123" i="3"/>
  <c r="BB123" i="3"/>
  <c r="BC117" i="3"/>
  <c r="BB117" i="3"/>
  <c r="BC110" i="3"/>
  <c r="BB110" i="3"/>
  <c r="BC71" i="3"/>
  <c r="BB71" i="3"/>
  <c r="P174" i="3"/>
  <c r="O174" i="3"/>
  <c r="P167" i="3"/>
  <c r="O167" i="3"/>
  <c r="P163" i="3"/>
  <c r="O163" i="3"/>
  <c r="P138" i="3"/>
  <c r="O138" i="3"/>
  <c r="P134" i="3"/>
  <c r="O134" i="3"/>
  <c r="P130" i="3"/>
  <c r="O130" i="3"/>
  <c r="P126" i="3"/>
  <c r="O126" i="3"/>
  <c r="P123" i="3"/>
  <c r="O123" i="3"/>
  <c r="P117" i="3"/>
  <c r="O117" i="3"/>
  <c r="P110" i="3"/>
  <c r="O110" i="3"/>
  <c r="P71" i="3"/>
  <c r="O71" i="3"/>
  <c r="J174" i="3"/>
  <c r="J167" i="3"/>
  <c r="J163" i="3"/>
  <c r="J138" i="3"/>
  <c r="J134" i="3"/>
  <c r="J130" i="3"/>
  <c r="J126" i="3"/>
  <c r="J123" i="3"/>
  <c r="J117" i="3"/>
  <c r="J110" i="3"/>
  <c r="J71" i="3"/>
  <c r="F184" i="3"/>
  <c r="G174" i="3"/>
  <c r="F174" i="3"/>
  <c r="G167" i="3"/>
  <c r="F167" i="3"/>
  <c r="G163" i="3"/>
  <c r="F163" i="3"/>
  <c r="F157" i="3"/>
  <c r="F148" i="3"/>
  <c r="G138" i="3"/>
  <c r="F138" i="3"/>
  <c r="G134" i="3"/>
  <c r="F134" i="3"/>
  <c r="G130" i="3"/>
  <c r="F130" i="3"/>
  <c r="G126" i="3"/>
  <c r="F126" i="3"/>
  <c r="G123" i="3"/>
  <c r="F123" i="3"/>
  <c r="G117" i="3"/>
  <c r="F117" i="3"/>
  <c r="G110" i="3"/>
  <c r="F110" i="3"/>
  <c r="F102" i="3"/>
  <c r="F94" i="3"/>
  <c r="F83" i="3"/>
  <c r="F77" i="3"/>
  <c r="G71" i="3"/>
  <c r="F71" i="3"/>
  <c r="F47" i="3"/>
  <c r="F43" i="3"/>
  <c r="F32" i="3"/>
  <c r="F28" i="3"/>
  <c r="F23" i="3"/>
  <c r="F21" i="3"/>
  <c r="F8" i="3"/>
  <c r="BB56" i="3" l="1"/>
  <c r="BH56" i="3"/>
  <c r="BT56" i="3"/>
  <c r="BW56" i="3"/>
  <c r="CS56" i="3"/>
  <c r="CV56" i="3"/>
  <c r="BR56" i="3"/>
  <c r="BL56" i="3"/>
  <c r="CR56" i="3"/>
  <c r="CU56" i="3"/>
  <c r="DD56" i="3"/>
  <c r="DV56" i="3"/>
  <c r="EH56" i="3"/>
  <c r="DE56" i="3"/>
  <c r="DW56" i="3"/>
  <c r="EI56" i="3"/>
  <c r="O56" i="3"/>
  <c r="BC56" i="3"/>
  <c r="BI56" i="3"/>
  <c r="BU56" i="3"/>
  <c r="BX56" i="3"/>
  <c r="CF56" i="3"/>
  <c r="DJ56" i="3"/>
  <c r="EE56" i="3"/>
  <c r="G56" i="3"/>
  <c r="J56" i="3"/>
  <c r="P56" i="3"/>
  <c r="BK56" i="3"/>
  <c r="BZ56" i="3"/>
  <c r="CG56" i="3"/>
  <c r="DK56" i="3"/>
  <c r="EF56" i="3"/>
  <c r="BN56" i="3"/>
  <c r="F56" i="3"/>
  <c r="BH189" i="3"/>
  <c r="BL189" i="3"/>
  <c r="CR189" i="3"/>
  <c r="EH189" i="3"/>
  <c r="BK189" i="3"/>
  <c r="BT189" i="3"/>
  <c r="AT2" i="3"/>
  <c r="AO2" i="3"/>
  <c r="BB189" i="3"/>
  <c r="CU189" i="3"/>
  <c r="P189" i="3"/>
  <c r="CF189" i="3"/>
  <c r="DJ189" i="3"/>
  <c r="J189" i="3"/>
  <c r="BZ189" i="3"/>
  <c r="DD189" i="3"/>
  <c r="DK189" i="3"/>
  <c r="AS2" i="3"/>
  <c r="AG172" i="3"/>
  <c r="AG191" i="3" s="1"/>
  <c r="C14" i="64" s="1"/>
  <c r="S172" i="3"/>
  <c r="S191" i="3" s="1"/>
  <c r="X172" i="3"/>
  <c r="X191" i="3" s="1"/>
  <c r="C8" i="64" s="1"/>
  <c r="AH172" i="3"/>
  <c r="AH191" i="3" s="1"/>
  <c r="U172" i="3"/>
  <c r="U191" i="3" s="1"/>
  <c r="C10" i="64" s="1"/>
  <c r="AA172" i="3"/>
  <c r="AA191" i="3" s="1"/>
  <c r="AW2" i="3"/>
  <c r="AB172" i="3"/>
  <c r="AB191" i="3" s="1"/>
  <c r="AB2" i="3" s="1"/>
  <c r="AK191" i="3"/>
  <c r="AE172" i="3"/>
  <c r="AE191" i="3" s="1"/>
  <c r="AQ2" i="3"/>
  <c r="AJ191" i="3"/>
  <c r="AN2" i="3"/>
  <c r="R172" i="3"/>
  <c r="R191" i="3" s="1"/>
  <c r="C7" i="64" s="1"/>
  <c r="Y172" i="3"/>
  <c r="Y191" i="3" s="1"/>
  <c r="V172" i="3"/>
  <c r="V191" i="3" s="1"/>
  <c r="AD172" i="3"/>
  <c r="AD191" i="3" s="1"/>
  <c r="AP2" i="3"/>
  <c r="BF2" i="3"/>
  <c r="BE2" i="3"/>
  <c r="BC189" i="3"/>
  <c r="BI189" i="3"/>
  <c r="BU189" i="3"/>
  <c r="CG189" i="3"/>
  <c r="CS189" i="3"/>
  <c r="CV189" i="3"/>
  <c r="DE189" i="3"/>
  <c r="DV189" i="3"/>
  <c r="EE189" i="3"/>
  <c r="F189" i="3"/>
  <c r="BW189" i="3"/>
  <c r="DW189" i="3"/>
  <c r="EF189" i="3"/>
  <c r="EI189" i="3"/>
  <c r="G189" i="3"/>
  <c r="O189" i="3"/>
  <c r="BN189" i="3"/>
  <c r="BR189" i="3"/>
  <c r="BX189" i="3"/>
  <c r="D57" i="3"/>
  <c r="D125" i="62"/>
  <c r="D156" i="62"/>
  <c r="D183" i="62"/>
  <c r="D44" i="1" s="1"/>
  <c r="C134" i="3"/>
  <c r="D173" i="62"/>
  <c r="D34" i="1" s="1"/>
  <c r="D174" i="3"/>
  <c r="C42" i="62"/>
  <c r="C163" i="3"/>
  <c r="D184" i="3"/>
  <c r="C183" i="62"/>
  <c r="C188" i="62" s="1"/>
  <c r="C166" i="62"/>
  <c r="C30" i="1" s="1"/>
  <c r="D163" i="3"/>
  <c r="D147" i="62"/>
  <c r="C147" i="62"/>
  <c r="C137" i="62"/>
  <c r="D134" i="3"/>
  <c r="D130" i="3"/>
  <c r="C122" i="62"/>
  <c r="D117" i="3"/>
  <c r="D109" i="62"/>
  <c r="C101" i="62"/>
  <c r="D94" i="3"/>
  <c r="C93" i="62"/>
  <c r="D47" i="3"/>
  <c r="D43" i="3"/>
  <c r="D167" i="3"/>
  <c r="D167" i="62"/>
  <c r="C162" i="62"/>
  <c r="D163" i="62"/>
  <c r="C156" i="62"/>
  <c r="D148" i="3"/>
  <c r="D137" i="62"/>
  <c r="D138" i="3"/>
  <c r="D134" i="62"/>
  <c r="C133" i="62"/>
  <c r="D129" i="62"/>
  <c r="C129" i="62"/>
  <c r="D126" i="3"/>
  <c r="C125" i="62"/>
  <c r="C126" i="3"/>
  <c r="D123" i="62"/>
  <c r="D117" i="62"/>
  <c r="C116" i="62"/>
  <c r="D110" i="3"/>
  <c r="C109" i="62"/>
  <c r="D101" i="62"/>
  <c r="D102" i="3"/>
  <c r="D95" i="62"/>
  <c r="C82" i="62"/>
  <c r="D83" i="3"/>
  <c r="D82" i="62"/>
  <c r="D76" i="62"/>
  <c r="D77" i="3"/>
  <c r="C76" i="62"/>
  <c r="C70" i="62"/>
  <c r="D71" i="3"/>
  <c r="D71" i="62"/>
  <c r="D57" i="62"/>
  <c r="C56" i="62"/>
  <c r="D46" i="62"/>
  <c r="C46" i="62"/>
  <c r="C28" i="1" s="1"/>
  <c r="D42" i="62"/>
  <c r="C21" i="62"/>
  <c r="C20" i="62" s="1"/>
  <c r="D21" i="3"/>
  <c r="D22" i="62"/>
  <c r="D23" i="3"/>
  <c r="C22" i="62"/>
  <c r="D27" i="62"/>
  <c r="C28" i="3"/>
  <c r="C7" i="3" s="1"/>
  <c r="C27" i="62"/>
  <c r="D28" i="3"/>
  <c r="C31" i="62"/>
  <c r="F7" i="3"/>
  <c r="I172" i="3"/>
  <c r="I191" i="3" s="1"/>
  <c r="D34" i="62"/>
  <c r="D31" i="62" s="1"/>
  <c r="D8" i="3"/>
  <c r="C7" i="62"/>
  <c r="D10" i="62"/>
  <c r="D7" i="62" s="1"/>
  <c r="D72" i="64"/>
  <c r="C85" i="64"/>
  <c r="C72" i="64"/>
  <c r="C46" i="1"/>
  <c r="C16" i="1"/>
  <c r="C12" i="1"/>
  <c r="C4" i="1"/>
  <c r="D166" i="62" l="1"/>
  <c r="D30" i="1" s="1"/>
  <c r="D133" i="62"/>
  <c r="C9" i="64"/>
  <c r="C58" i="1" s="1"/>
  <c r="AA195" i="3"/>
  <c r="D70" i="62"/>
  <c r="D162" i="62"/>
  <c r="D122" i="62"/>
  <c r="D93" i="62"/>
  <c r="D56" i="62"/>
  <c r="D116" i="62"/>
  <c r="C13" i="64"/>
  <c r="C62" i="1" s="1"/>
  <c r="C21" i="64"/>
  <c r="C70" i="1" s="1"/>
  <c r="C59" i="1"/>
  <c r="C57" i="1"/>
  <c r="C56" i="1"/>
  <c r="CA172" i="3"/>
  <c r="CA191" i="3" s="1"/>
  <c r="CA2" i="3" s="1"/>
  <c r="BO172" i="3"/>
  <c r="BO191" i="3" s="1"/>
  <c r="BO2" i="3" s="1"/>
  <c r="D32" i="1"/>
  <c r="C44" i="1"/>
  <c r="F172" i="3"/>
  <c r="F191" i="3" s="1"/>
  <c r="AV2" i="3"/>
  <c r="AM2" i="3"/>
  <c r="C71" i="1"/>
  <c r="C56" i="3"/>
  <c r="C172" i="3" s="1"/>
  <c r="D56" i="3"/>
  <c r="C55" i="62"/>
  <c r="C29" i="1" s="1"/>
  <c r="D25" i="1"/>
  <c r="D28" i="1"/>
  <c r="C25" i="1"/>
  <c r="AA2" i="3"/>
  <c r="R2" i="3"/>
  <c r="U2" i="3"/>
  <c r="C63" i="1"/>
  <c r="AG2" i="3"/>
  <c r="D64" i="1"/>
  <c r="C64" i="1"/>
  <c r="D14" i="64"/>
  <c r="D63" i="1" s="1"/>
  <c r="AH2" i="3"/>
  <c r="D10" i="64"/>
  <c r="D59" i="1" s="1"/>
  <c r="V2" i="3"/>
  <c r="D8" i="64"/>
  <c r="D57" i="1" s="1"/>
  <c r="Y2" i="3"/>
  <c r="D13" i="64"/>
  <c r="D62" i="1" s="1"/>
  <c r="AE2" i="3"/>
  <c r="X2" i="3"/>
  <c r="AD2" i="3"/>
  <c r="AJ2" i="3"/>
  <c r="D21" i="64"/>
  <c r="D70" i="1" s="1"/>
  <c r="AK2" i="3"/>
  <c r="D7" i="64"/>
  <c r="D56" i="1" s="1"/>
  <c r="S2" i="3"/>
  <c r="J172" i="3"/>
  <c r="J191" i="3" s="1"/>
  <c r="D9" i="64"/>
  <c r="D58" i="1" s="1"/>
  <c r="AB195" i="3"/>
  <c r="BX172" i="3"/>
  <c r="BX191" i="3" s="1"/>
  <c r="BX2" i="3" s="1"/>
  <c r="D22" i="64"/>
  <c r="D71" i="1" s="1"/>
  <c r="D188" i="62"/>
  <c r="D189" i="3"/>
  <c r="BC172" i="3"/>
  <c r="BC191" i="3" s="1"/>
  <c r="BC2" i="3" s="1"/>
  <c r="DW172" i="3"/>
  <c r="DW191" i="3" s="1"/>
  <c r="C104" i="1"/>
  <c r="BL172" i="3"/>
  <c r="BL191" i="3" s="1"/>
  <c r="BT172" i="3"/>
  <c r="BT191" i="3" s="1"/>
  <c r="BT2" i="3" s="1"/>
  <c r="O172" i="3"/>
  <c r="O191" i="3" s="1"/>
  <c r="O2" i="3" s="1"/>
  <c r="CF172" i="3"/>
  <c r="CF191" i="3" s="1"/>
  <c r="BR172" i="3"/>
  <c r="BR191" i="3" s="1"/>
  <c r="BR2" i="3" s="1"/>
  <c r="EF172" i="3"/>
  <c r="EF191" i="3" s="1"/>
  <c r="EF2" i="3" s="1"/>
  <c r="DV172" i="3"/>
  <c r="DV191" i="3" s="1"/>
  <c r="CG172" i="3"/>
  <c r="CG191" i="3" s="1"/>
  <c r="DJ172" i="3"/>
  <c r="DJ191" i="3" s="1"/>
  <c r="C45" i="64" s="1"/>
  <c r="C72" i="1"/>
  <c r="BU172" i="3"/>
  <c r="BU191" i="3" s="1"/>
  <c r="BU2" i="3" s="1"/>
  <c r="BI172" i="3"/>
  <c r="BI191" i="3" s="1"/>
  <c r="BI2" i="3" s="1"/>
  <c r="BZ172" i="3"/>
  <c r="BZ191" i="3" s="1"/>
  <c r="BZ2" i="3" s="1"/>
  <c r="CV172" i="3"/>
  <c r="CV191" i="3" s="1"/>
  <c r="P172" i="3"/>
  <c r="P191" i="3" s="1"/>
  <c r="P2" i="3" s="1"/>
  <c r="CU172" i="3"/>
  <c r="CU191" i="3" s="1"/>
  <c r="C37" i="64" s="1"/>
  <c r="BW172" i="3"/>
  <c r="BW191" i="3" s="1"/>
  <c r="C31" i="64" s="1"/>
  <c r="BN172" i="3"/>
  <c r="BN191" i="3" s="1"/>
  <c r="C30" i="64" s="1"/>
  <c r="DE172" i="3"/>
  <c r="DE191" i="3" s="1"/>
  <c r="DK172" i="3"/>
  <c r="DK191" i="3" s="1"/>
  <c r="DK2" i="3" s="1"/>
  <c r="CS172" i="3"/>
  <c r="CS191" i="3" s="1"/>
  <c r="BH172" i="3"/>
  <c r="BH191" i="3" s="1"/>
  <c r="BH2" i="3" s="1"/>
  <c r="BK172" i="3"/>
  <c r="BK191" i="3" s="1"/>
  <c r="C29" i="64" s="1"/>
  <c r="CR172" i="3"/>
  <c r="CR191" i="3" s="1"/>
  <c r="C36" i="64" s="1"/>
  <c r="G172" i="3"/>
  <c r="G191" i="3" s="1"/>
  <c r="BB172" i="3"/>
  <c r="BB191" i="3" s="1"/>
  <c r="EI172" i="3"/>
  <c r="EI191" i="3" s="1"/>
  <c r="EI2" i="3" s="1"/>
  <c r="DD172" i="3"/>
  <c r="DD191" i="3" s="1"/>
  <c r="EH172" i="3"/>
  <c r="EH191" i="3" s="1"/>
  <c r="EH2" i="3" s="1"/>
  <c r="EE172" i="3"/>
  <c r="EE191" i="3" s="1"/>
  <c r="DM2" i="3"/>
  <c r="DN2" i="3"/>
  <c r="D7" i="3"/>
  <c r="C6" i="62"/>
  <c r="D6" i="62"/>
  <c r="C3" i="1"/>
  <c r="D4" i="1"/>
  <c r="D12" i="1"/>
  <c r="D134" i="1"/>
  <c r="C121" i="1"/>
  <c r="D16" i="1"/>
  <c r="D121" i="1"/>
  <c r="D55" i="62" l="1"/>
  <c r="D29" i="1" s="1"/>
  <c r="D27" i="1" s="1"/>
  <c r="C28" i="64"/>
  <c r="C77" i="1" s="1"/>
  <c r="C32" i="1"/>
  <c r="C5" i="64"/>
  <c r="C54" i="1" s="1"/>
  <c r="C43" i="64"/>
  <c r="C92" i="1" s="1"/>
  <c r="C34" i="64"/>
  <c r="C83" i="1" s="1"/>
  <c r="C53" i="64"/>
  <c r="C102" i="1" s="1"/>
  <c r="C56" i="64"/>
  <c r="C105" i="1" s="1"/>
  <c r="C6" i="64"/>
  <c r="C55" i="1" s="1"/>
  <c r="C85" i="1"/>
  <c r="C86" i="1"/>
  <c r="C78" i="1"/>
  <c r="C73" i="1"/>
  <c r="J2" i="3"/>
  <c r="D6" i="64"/>
  <c r="D55" i="1" s="1"/>
  <c r="D61" i="1"/>
  <c r="BN2" i="3"/>
  <c r="C79" i="1"/>
  <c r="BB2" i="3"/>
  <c r="I2" i="3"/>
  <c r="DJ2" i="3"/>
  <c r="C94" i="1"/>
  <c r="BW2" i="3"/>
  <c r="C80" i="1"/>
  <c r="EE2" i="3"/>
  <c r="C171" i="62"/>
  <c r="C24" i="1"/>
  <c r="C27" i="1"/>
  <c r="C61" i="1"/>
  <c r="C12" i="64"/>
  <c r="D12" i="64"/>
  <c r="BK2" i="3"/>
  <c r="CF2" i="3"/>
  <c r="D29" i="64"/>
  <c r="D78" i="1" s="1"/>
  <c r="BL2" i="3"/>
  <c r="D23" i="64"/>
  <c r="D72" i="1" s="1"/>
  <c r="AZ2" i="3"/>
  <c r="D5" i="64"/>
  <c r="D54" i="1" s="1"/>
  <c r="G2" i="3"/>
  <c r="D43" i="64"/>
  <c r="D92" i="1" s="1"/>
  <c r="DE2" i="3"/>
  <c r="D53" i="64"/>
  <c r="D47" i="64" s="1"/>
  <c r="DW2" i="3"/>
  <c r="D37" i="64"/>
  <c r="D86" i="1" s="1"/>
  <c r="CV2" i="3"/>
  <c r="D73" i="1"/>
  <c r="D55" i="64"/>
  <c r="D104" i="1" s="1"/>
  <c r="DD2" i="3"/>
  <c r="F2" i="3"/>
  <c r="CU2" i="3"/>
  <c r="DV2" i="3"/>
  <c r="CR2" i="3"/>
  <c r="D36" i="64"/>
  <c r="D85" i="1" s="1"/>
  <c r="CS2" i="3"/>
  <c r="AY2" i="3"/>
  <c r="D34" i="64"/>
  <c r="D83" i="1" s="1"/>
  <c r="CG2" i="3"/>
  <c r="D28" i="64"/>
  <c r="D77" i="1" s="1"/>
  <c r="D31" i="64"/>
  <c r="D80" i="1" s="1"/>
  <c r="D56" i="64"/>
  <c r="D105" i="1" s="1"/>
  <c r="D30" i="64"/>
  <c r="D79" i="1" s="1"/>
  <c r="D45" i="64"/>
  <c r="D94" i="1" s="1"/>
  <c r="D172" i="3"/>
  <c r="D191" i="3" s="1"/>
  <c r="C191" i="3"/>
  <c r="D24" i="1"/>
  <c r="D22" i="1" s="1"/>
  <c r="D3" i="1"/>
  <c r="D171" i="62" l="1"/>
  <c r="D190" i="62" s="1"/>
  <c r="C190" i="62"/>
  <c r="C65" i="1"/>
  <c r="C22" i="1"/>
  <c r="C21" i="1" s="1"/>
  <c r="C96" i="1"/>
  <c r="D21" i="1"/>
  <c r="C47" i="64"/>
  <c r="D102" i="1"/>
  <c r="D96" i="1" s="1"/>
  <c r="C33" i="64"/>
  <c r="C82" i="1"/>
  <c r="D33" i="64"/>
  <c r="D82" i="1"/>
  <c r="C103" i="1"/>
  <c r="C54" i="64"/>
  <c r="D4" i="64"/>
  <c r="D54" i="64"/>
  <c r="D53" i="1"/>
  <c r="D65" i="1"/>
  <c r="D16" i="64"/>
  <c r="D40" i="64"/>
  <c r="C40" i="64"/>
  <c r="D89" i="1"/>
  <c r="C53" i="1"/>
  <c r="D103" i="1"/>
  <c r="C89" i="1"/>
  <c r="C4" i="64"/>
  <c r="C16" i="64"/>
  <c r="C52" i="1" l="1"/>
  <c r="C31" i="1"/>
  <c r="C45" i="1" s="1"/>
  <c r="D31" i="1"/>
  <c r="D45" i="1" s="1"/>
  <c r="C102" i="64"/>
  <c r="D102" i="64"/>
  <c r="D52" i="1"/>
  <c r="D46" i="1" l="1"/>
</calcChain>
</file>

<file path=xl/comments1.xml><?xml version="1.0" encoding="utf-8"?>
<comments xmlns="http://schemas.openxmlformats.org/spreadsheetml/2006/main">
  <authors>
    <author>Maire Appo</author>
  </authors>
  <commentList>
    <comment ref="C48" authorId="0" shapeId="0">
      <text>
        <r>
          <rPr>
            <b/>
            <sz val="9"/>
            <color indexed="81"/>
            <rFont val="Segoe UI"/>
            <family val="2"/>
            <charset val="186"/>
          </rPr>
          <t>Maire Appo:</t>
        </r>
        <r>
          <rPr>
            <sz val="9"/>
            <color indexed="81"/>
            <rFont val="Segoe UI"/>
            <family val="2"/>
            <charset val="186"/>
          </rPr>
          <t xml:space="preserve">
290 tuh on tagasimakse juhul, kui uue võetava laenu tagasimaksed algavad 2021.aastal</t>
        </r>
      </text>
    </comment>
  </commentList>
</comments>
</file>

<file path=xl/comments2.xml><?xml version="1.0" encoding="utf-8"?>
<comments xmlns="http://schemas.openxmlformats.org/spreadsheetml/2006/main">
  <authors>
    <author>Maire Appo</author>
  </authors>
  <commentList>
    <comment ref="C5" authorId="0" shapeId="0">
      <text>
        <r>
          <rPr>
            <b/>
            <sz val="9"/>
            <color indexed="81"/>
            <rFont val="Segoe UI"/>
            <family val="2"/>
            <charset val="186"/>
          </rPr>
          <t>Maire Appo:</t>
        </r>
        <r>
          <rPr>
            <sz val="9"/>
            <color indexed="81"/>
            <rFont val="Segoe UI"/>
            <family val="2"/>
            <charset val="186"/>
          </rPr>
          <t xml:space="preserve">
ca 5% teg.laekumisest
</t>
        </r>
      </text>
    </comment>
    <comment ref="B48" authorId="0" shapeId="0">
      <text>
        <r>
          <rPr>
            <b/>
            <sz val="9"/>
            <color indexed="81"/>
            <rFont val="Segoe UI"/>
            <family val="2"/>
            <charset val="186"/>
          </rPr>
          <t>Maire Appo:</t>
        </r>
        <r>
          <rPr>
            <sz val="9"/>
            <color indexed="81"/>
            <rFont val="Segoe UI"/>
            <family val="2"/>
            <charset val="186"/>
          </rPr>
          <t xml:space="preserve">
Laekub rohkem soojuse vahendamisest
</t>
        </r>
      </text>
    </comment>
    <comment ref="C82" authorId="0" shapeId="0">
      <text>
        <r>
          <rPr>
            <b/>
            <sz val="9"/>
            <color indexed="81"/>
            <rFont val="Segoe UI"/>
            <family val="2"/>
            <charset val="186"/>
          </rPr>
          <t>Maire Appo:</t>
        </r>
        <r>
          <rPr>
            <sz val="9"/>
            <color indexed="81"/>
            <rFont val="Segoe UI"/>
            <family val="2"/>
            <charset val="186"/>
          </rPr>
          <t xml:space="preserve">
Mulgi pärandi arhitektuuri pärandi inventuur</t>
        </r>
      </text>
    </comment>
    <comment ref="C93" authorId="0" shapeId="0">
      <text>
        <r>
          <rPr>
            <b/>
            <sz val="9"/>
            <color indexed="81"/>
            <rFont val="Segoe UI"/>
            <family val="2"/>
            <charset val="186"/>
          </rPr>
          <t>Maire Appo:</t>
        </r>
        <r>
          <rPr>
            <sz val="9"/>
            <color indexed="81"/>
            <rFont val="Segoe UI"/>
            <family val="2"/>
            <charset val="186"/>
          </rPr>
          <t xml:space="preserve">
Mõisaparkide hoolduse projektid
</t>
        </r>
      </text>
    </comment>
    <comment ref="C108" authorId="0" shapeId="0">
      <text>
        <r>
          <rPr>
            <b/>
            <sz val="9"/>
            <color indexed="81"/>
            <rFont val="Segoe UI"/>
            <family val="2"/>
            <charset val="186"/>
          </rPr>
          <t>Maire Appo:</t>
        </r>
        <r>
          <rPr>
            <sz val="9"/>
            <color indexed="81"/>
            <rFont val="Segoe UI"/>
            <family val="2"/>
            <charset val="186"/>
          </rPr>
          <t xml:space="preserve">
Asendusteenus 110000
matusetoet. 21000, puudega lapse… 10000
</t>
        </r>
      </text>
    </comment>
    <comment ref="C132" authorId="0" shapeId="0">
      <text>
        <r>
          <rPr>
            <b/>
            <sz val="9"/>
            <color indexed="81"/>
            <rFont val="Segoe UI"/>
            <family val="2"/>
            <charset val="186"/>
          </rPr>
          <t>Maire Appo:</t>
        </r>
        <r>
          <rPr>
            <sz val="9"/>
            <color indexed="81"/>
            <rFont val="Segoe UI"/>
            <family val="2"/>
            <charset val="186"/>
          </rPr>
          <t xml:space="preserve">
Kagu-Eesti programmi toetus spetsialistide eluaseme toetusmeede</t>
        </r>
      </text>
    </comment>
    <comment ref="D132" authorId="0" shapeId="0">
      <text>
        <r>
          <rPr>
            <b/>
            <sz val="9"/>
            <color indexed="81"/>
            <rFont val="Segoe UI"/>
            <charset val="1"/>
          </rPr>
          <t>Maire Appo:</t>
        </r>
        <r>
          <rPr>
            <sz val="9"/>
            <color indexed="81"/>
            <rFont val="Segoe UI"/>
            <charset val="1"/>
          </rPr>
          <t xml:space="preserve">
Ühinemistoetus</t>
        </r>
      </text>
    </comment>
  </commentList>
</comments>
</file>

<file path=xl/comments3.xml><?xml version="1.0" encoding="utf-8"?>
<comments xmlns="http://schemas.openxmlformats.org/spreadsheetml/2006/main">
  <authors>
    <author>tvv113-kasutaja</author>
    <author>Maire Appo</author>
    <author>TVV123</author>
    <author>Heli</author>
    <author/>
  </authors>
  <commentList>
    <comment ref="FO44" authorId="0" shapeId="0">
      <text>
        <r>
          <rPr>
            <b/>
            <sz val="9"/>
            <color indexed="81"/>
            <rFont val="Segoe UI"/>
            <family val="2"/>
            <charset val="186"/>
          </rPr>
          <t>tvv113-kasutaja:</t>
        </r>
        <r>
          <rPr>
            <sz val="9"/>
            <color indexed="81"/>
            <rFont val="Segoe UI"/>
            <family val="2"/>
            <charset val="186"/>
          </rPr>
          <t xml:space="preserve">
Loodusfestival 3000.-; VÕNGE 7500.-;kultuuripreemia 1000.- </t>
        </r>
      </text>
    </comment>
    <comment ref="FQ44" authorId="1" shapeId="0">
      <text>
        <r>
          <rPr>
            <b/>
            <sz val="9"/>
            <color indexed="81"/>
            <rFont val="Segoe UI"/>
            <family val="2"/>
            <charset val="186"/>
          </rPr>
          <t>Maire Appo:</t>
        </r>
        <r>
          <rPr>
            <sz val="9"/>
            <color indexed="81"/>
            <rFont val="Segoe UI"/>
            <family val="2"/>
            <charset val="186"/>
          </rPr>
          <t xml:space="preserve">
Siin ka kultuuripreemia </t>
        </r>
      </text>
    </comment>
    <comment ref="GY44" authorId="1" shapeId="0">
      <text>
        <r>
          <rPr>
            <b/>
            <sz val="9"/>
            <color indexed="81"/>
            <rFont val="Segoe UI"/>
            <family val="2"/>
            <charset val="186"/>
          </rPr>
          <t>Maire Appo:</t>
        </r>
        <r>
          <rPr>
            <sz val="9"/>
            <color indexed="81"/>
            <rFont val="Segoe UI"/>
            <family val="2"/>
            <charset val="186"/>
          </rPr>
          <t xml:space="preserve">
1320 eurot lisaks võrreldes 2019.aastaga. Summa on arvestatud koristaja töötasuks. 20 tundi kuus + tööandja maksud
</t>
        </r>
      </text>
    </comment>
    <comment ref="HE44" authorId="1" shapeId="0">
      <text>
        <r>
          <rPr>
            <b/>
            <sz val="9"/>
            <color indexed="81"/>
            <rFont val="Segoe UI"/>
            <family val="2"/>
            <charset val="186"/>
          </rPr>
          <t>Maire Appo:</t>
        </r>
        <r>
          <rPr>
            <sz val="9"/>
            <color indexed="81"/>
            <rFont val="Segoe UI"/>
            <family val="2"/>
            <charset val="186"/>
          </rPr>
          <t xml:space="preserve">
Muusikaüritus keskväljakul</t>
        </r>
      </text>
    </comment>
    <comment ref="HF44" authorId="1" shapeId="0">
      <text>
        <r>
          <rPr>
            <b/>
            <sz val="9"/>
            <color indexed="81"/>
            <rFont val="Segoe UI"/>
            <family val="2"/>
            <charset val="186"/>
          </rPr>
          <t>Maire Appo:</t>
        </r>
        <r>
          <rPr>
            <sz val="9"/>
            <color indexed="81"/>
            <rFont val="Segoe UI"/>
            <family val="2"/>
            <charset val="186"/>
          </rPr>
          <t xml:space="preserve">
Tõrva Keskväljakul korraldatava ooperi korralduse kulud </t>
        </r>
      </text>
    </comment>
    <comment ref="X45" authorId="1" shapeId="0">
      <text>
        <r>
          <rPr>
            <b/>
            <sz val="9"/>
            <color indexed="81"/>
            <rFont val="Segoe UI"/>
            <family val="2"/>
            <charset val="186"/>
          </rPr>
          <t>Maire Appo:</t>
        </r>
        <r>
          <rPr>
            <sz val="9"/>
            <color indexed="81"/>
            <rFont val="Segoe UI"/>
            <family val="2"/>
            <charset val="186"/>
          </rPr>
          <t xml:space="preserve">
Valgamaa OVL 34700
Mulgi Kultuuri In. 12000
Ühistranspordik.4500
Mulgimaa Arendusk.3300
Eesti Linnade Liit 3112
Muu 726</t>
        </r>
      </text>
    </comment>
    <comment ref="KE45" authorId="1" shapeId="0">
      <text>
        <r>
          <rPr>
            <b/>
            <sz val="9"/>
            <color indexed="81"/>
            <rFont val="Segoe UI"/>
            <family val="2"/>
            <charset val="186"/>
          </rPr>
          <t>Maire Appo:</t>
        </r>
        <r>
          <rPr>
            <sz val="9"/>
            <color indexed="81"/>
            <rFont val="Segoe UI"/>
            <family val="2"/>
            <charset val="186"/>
          </rPr>
          <t xml:space="preserve">
EML liikmemaks</t>
        </r>
      </text>
    </comment>
    <comment ref="EL50" authorId="1" shapeId="0">
      <text>
        <r>
          <rPr>
            <b/>
            <sz val="9"/>
            <color indexed="81"/>
            <rFont val="Segoe UI"/>
            <family val="2"/>
            <charset val="186"/>
          </rPr>
          <t>Maire Appo:</t>
        </r>
        <r>
          <rPr>
            <sz val="9"/>
            <color indexed="81"/>
            <rFont val="Segoe UI"/>
            <family val="2"/>
            <charset val="186"/>
          </rPr>
          <t xml:space="preserve">
Siin ka huvihariduse rahad osalselt
</t>
        </r>
      </text>
    </comment>
    <comment ref="IC50" authorId="1" shapeId="0">
      <text>
        <r>
          <rPr>
            <b/>
            <sz val="9"/>
            <color indexed="81"/>
            <rFont val="Segoe UI"/>
            <family val="2"/>
            <charset val="186"/>
          </rPr>
          <t>Maire Appo:</t>
        </r>
        <r>
          <rPr>
            <sz val="9"/>
            <color indexed="81"/>
            <rFont val="Segoe UI"/>
            <family val="2"/>
            <charset val="186"/>
          </rPr>
          <t xml:space="preserve">
Ala PK taotlus</t>
        </r>
      </text>
    </comment>
    <comment ref="KE51" authorId="1" shapeId="0">
      <text>
        <r>
          <rPr>
            <b/>
            <sz val="9"/>
            <color indexed="81"/>
            <rFont val="Segoe UI"/>
            <family val="2"/>
            <charset val="186"/>
          </rPr>
          <t>Maire Appo:</t>
        </r>
        <r>
          <rPr>
            <sz val="9"/>
            <color indexed="81"/>
            <rFont val="Segoe UI"/>
            <family val="2"/>
            <charset val="186"/>
          </rPr>
          <t xml:space="preserve">
klaverihäälestaja ja pilliparandused</t>
        </r>
      </text>
    </comment>
    <comment ref="GP59" authorId="1" shapeId="0">
      <text>
        <r>
          <rPr>
            <b/>
            <sz val="9"/>
            <color indexed="81"/>
            <rFont val="Segoe UI"/>
            <family val="2"/>
            <charset val="186"/>
          </rPr>
          <t>Maire Appo:</t>
        </r>
        <r>
          <rPr>
            <sz val="9"/>
            <color indexed="81"/>
            <rFont val="Segoe UI"/>
            <family val="2"/>
            <charset val="186"/>
          </rPr>
          <t xml:space="preserve">
Voldikud
</t>
        </r>
      </text>
    </comment>
    <comment ref="KE59" authorId="1" shapeId="0">
      <text>
        <r>
          <rPr>
            <b/>
            <sz val="9"/>
            <color indexed="81"/>
            <rFont val="Segoe UI"/>
            <family val="2"/>
            <charset val="186"/>
          </rPr>
          <t>Maire Appo:</t>
        </r>
        <r>
          <rPr>
            <sz val="9"/>
            <color indexed="81"/>
            <rFont val="Segoe UI"/>
            <family val="2"/>
            <charset val="186"/>
          </rPr>
          <t xml:space="preserve">
ajakiri Muusika tellimus</t>
        </r>
      </text>
    </comment>
    <comment ref="GP60" authorId="1" shapeId="0">
      <text>
        <r>
          <rPr>
            <b/>
            <sz val="9"/>
            <color indexed="81"/>
            <rFont val="Segoe UI"/>
            <family val="2"/>
            <charset val="186"/>
          </rPr>
          <t>Maire Appo:</t>
        </r>
        <r>
          <rPr>
            <sz val="9"/>
            <color indexed="81"/>
            <rFont val="Segoe UI"/>
            <family val="2"/>
            <charset val="186"/>
          </rPr>
          <t xml:space="preserve">
pääsmed</t>
        </r>
      </text>
    </comment>
    <comment ref="CD61" authorId="1" shapeId="0">
      <text>
        <r>
          <rPr>
            <b/>
            <sz val="9"/>
            <color indexed="81"/>
            <rFont val="Segoe UI"/>
            <family val="2"/>
            <charset val="186"/>
          </rPr>
          <t>Maire Appo:</t>
        </r>
        <r>
          <rPr>
            <sz val="9"/>
            <color indexed="81"/>
            <rFont val="Segoe UI"/>
            <family val="2"/>
            <charset val="186"/>
          </rPr>
          <t xml:space="preserve">
</t>
        </r>
      </text>
    </comment>
    <comment ref="KE64" authorId="1" shapeId="0">
      <text>
        <r>
          <rPr>
            <b/>
            <sz val="9"/>
            <color indexed="81"/>
            <rFont val="Segoe UI"/>
            <family val="2"/>
            <charset val="186"/>
          </rPr>
          <t>Maire Appo:</t>
        </r>
        <r>
          <rPr>
            <sz val="9"/>
            <color indexed="81"/>
            <rFont val="Segoe UI"/>
            <family val="2"/>
            <charset val="186"/>
          </rPr>
          <t xml:space="preserve">
muusikakooli 35. juubeli tähistamine</t>
        </r>
      </text>
    </comment>
    <comment ref="KE65" authorId="1" shapeId="0">
      <text>
        <r>
          <rPr>
            <b/>
            <sz val="9"/>
            <color indexed="81"/>
            <rFont val="Segoe UI"/>
            <family val="2"/>
            <charset val="186"/>
          </rPr>
          <t>Maire Appo:</t>
        </r>
        <r>
          <rPr>
            <sz val="9"/>
            <color indexed="81"/>
            <rFont val="Segoe UI"/>
            <family val="2"/>
            <charset val="186"/>
          </rPr>
          <t xml:space="preserve">
sõpruskoolidele, külalistele</t>
        </r>
      </text>
    </comment>
    <comment ref="KE69" authorId="1" shapeId="0">
      <text>
        <r>
          <rPr>
            <b/>
            <sz val="9"/>
            <color indexed="81"/>
            <rFont val="Segoe UI"/>
            <family val="2"/>
            <charset val="186"/>
          </rPr>
          <t>Maire Appo:</t>
        </r>
        <r>
          <rPr>
            <sz val="9"/>
            <color indexed="81"/>
            <rFont val="Segoe UI"/>
            <family val="2"/>
            <charset val="186"/>
          </rPr>
          <t xml:space="preserve">
tervisetõendid (4)</t>
        </r>
      </text>
    </comment>
    <comment ref="KE73" authorId="1" shapeId="0">
      <text>
        <r>
          <rPr>
            <b/>
            <sz val="9"/>
            <color indexed="81"/>
            <rFont val="Segoe UI"/>
            <family val="2"/>
            <charset val="186"/>
          </rPr>
          <t>Maire Appo:</t>
        </r>
        <r>
          <rPr>
            <sz val="9"/>
            <color indexed="81"/>
            <rFont val="Segoe UI"/>
            <family val="2"/>
            <charset val="186"/>
          </rPr>
          <t xml:space="preserve">
siin ka õpetaja osaline sõiduhüvitis</t>
        </r>
      </text>
    </comment>
    <comment ref="KE75" authorId="1" shapeId="0">
      <text>
        <r>
          <rPr>
            <b/>
            <sz val="9"/>
            <color indexed="81"/>
            <rFont val="Segoe UI"/>
            <family val="2"/>
            <charset val="186"/>
          </rPr>
          <t>Maire Appo:</t>
        </r>
        <r>
          <rPr>
            <sz val="9"/>
            <color indexed="81"/>
            <rFont val="Segoe UI"/>
            <family val="2"/>
            <charset val="186"/>
          </rPr>
          <t xml:space="preserve">
osalustasud, muusikakooli orkestri kontsertreis Lätimaale</t>
        </r>
      </text>
    </comment>
    <comment ref="EK78" authorId="2" shapeId="0">
      <text>
        <r>
          <rPr>
            <b/>
            <sz val="9"/>
            <color indexed="81"/>
            <rFont val="Segoe UI"/>
            <family val="2"/>
            <charset val="186"/>
          </rPr>
          <t>TVV123:</t>
        </r>
        <r>
          <rPr>
            <sz val="9"/>
            <color indexed="81"/>
            <rFont val="Segoe UI"/>
            <family val="2"/>
            <charset val="186"/>
          </rPr>
          <t xml:space="preserve">
esmaabi, noorsootöötaja osakutse, coaching</t>
        </r>
      </text>
    </comment>
    <comment ref="EN78" authorId="2" shapeId="0">
      <text>
        <r>
          <rPr>
            <b/>
            <sz val="9"/>
            <color indexed="81"/>
            <rFont val="Segoe UI"/>
            <family val="2"/>
            <charset val="186"/>
          </rPr>
          <t>TVV123:</t>
        </r>
        <r>
          <rPr>
            <sz val="9"/>
            <color indexed="81"/>
            <rFont val="Segoe UI"/>
            <family val="2"/>
            <charset val="186"/>
          </rPr>
          <t xml:space="preserve">
Robootika juhendajate suvekool
</t>
        </r>
      </text>
    </comment>
    <comment ref="HN78" authorId="1" shapeId="0">
      <text>
        <r>
          <rPr>
            <b/>
            <sz val="9"/>
            <color indexed="81"/>
            <rFont val="Segoe UI"/>
            <family val="2"/>
            <charset val="186"/>
          </rPr>
          <t>Maire Appo:</t>
        </r>
        <r>
          <rPr>
            <sz val="9"/>
            <color indexed="81"/>
            <rFont val="Segoe UI"/>
            <family val="2"/>
            <charset val="186"/>
          </rPr>
          <t xml:space="preserve">
koolitus "Erivajadusega lapsed lasteasutuses" hinnaga 820€</t>
        </r>
      </text>
    </comment>
    <comment ref="KE78" authorId="1" shapeId="0">
      <text>
        <r>
          <rPr>
            <b/>
            <sz val="9"/>
            <color indexed="81"/>
            <rFont val="Segoe UI"/>
            <family val="2"/>
            <charset val="186"/>
          </rPr>
          <t>Maire Appo:</t>
        </r>
        <r>
          <rPr>
            <sz val="9"/>
            <color indexed="81"/>
            <rFont val="Segoe UI"/>
            <family val="2"/>
            <charset val="186"/>
          </rPr>
          <t xml:space="preserve">
festivalide ja konkursside osalustasud</t>
        </r>
      </text>
    </comment>
    <comment ref="KE79" authorId="1" shapeId="0">
      <text>
        <r>
          <rPr>
            <b/>
            <sz val="9"/>
            <color indexed="81"/>
            <rFont val="Segoe UI"/>
            <family val="2"/>
            <charset val="186"/>
          </rPr>
          <t>Maire Appo:</t>
        </r>
        <r>
          <rPr>
            <sz val="9"/>
            <color indexed="81"/>
            <rFont val="Segoe UI"/>
            <family val="2"/>
            <charset val="186"/>
          </rPr>
          <t xml:space="preserve">
muusikakooli kontserdid valla koolides ja lasteaedades</t>
        </r>
      </text>
    </comment>
    <comment ref="EK80" authorId="2" shapeId="0">
      <text>
        <r>
          <rPr>
            <b/>
            <sz val="9"/>
            <color indexed="81"/>
            <rFont val="Segoe UI"/>
            <family val="2"/>
            <charset val="186"/>
          </rPr>
          <t>TVV123:</t>
        </r>
        <r>
          <rPr>
            <sz val="9"/>
            <color indexed="81"/>
            <rFont val="Segoe UI"/>
            <family val="2"/>
            <charset val="186"/>
          </rPr>
          <t xml:space="preserve">
väliskoolitused noorsootöötajatele</t>
        </r>
      </text>
    </comment>
    <comment ref="BB84" authorId="1" shapeId="0">
      <text>
        <r>
          <rPr>
            <b/>
            <sz val="9"/>
            <color indexed="81"/>
            <rFont val="Segoe UI"/>
            <family val="2"/>
            <charset val="186"/>
          </rPr>
          <t>Maire Appo:</t>
        </r>
        <r>
          <rPr>
            <sz val="9"/>
            <color indexed="81"/>
            <rFont val="Segoe UI"/>
            <family val="2"/>
            <charset val="186"/>
          </rPr>
          <t xml:space="preserve">
Söökla mõõturist 40% jääb söökla kuluks</t>
        </r>
      </text>
    </comment>
    <comment ref="FC84" authorId="1" shapeId="0">
      <text>
        <r>
          <rPr>
            <b/>
            <sz val="9"/>
            <color indexed="81"/>
            <rFont val="Segoe UI"/>
            <family val="2"/>
            <charset val="186"/>
          </rPr>
          <t>Maire Appo:</t>
        </r>
        <r>
          <rPr>
            <sz val="9"/>
            <color indexed="81"/>
            <rFont val="Segoe UI"/>
            <family val="2"/>
            <charset val="186"/>
          </rPr>
          <t xml:space="preserve">
Kuna siiani pole vallavalitsus suutnud tagada küttepuude õigeagset kohaletoomist, siis on see kuivade küttepuude ostmise kulu</t>
        </r>
      </text>
    </comment>
    <comment ref="BE85" authorId="3" shapeId="0">
      <text>
        <r>
          <rPr>
            <b/>
            <sz val="9"/>
            <color indexed="81"/>
            <rFont val="Tahoma"/>
            <family val="2"/>
          </rPr>
          <t>Heli:</t>
        </r>
        <r>
          <rPr>
            <sz val="9"/>
            <color indexed="81"/>
            <rFont val="Tahoma"/>
            <family val="2"/>
          </rPr>
          <t xml:space="preserve">
2019 tegelik suurem kui eelarves</t>
        </r>
      </text>
    </comment>
    <comment ref="BV85" authorId="1" shapeId="0">
      <text>
        <r>
          <rPr>
            <b/>
            <sz val="9"/>
            <color indexed="81"/>
            <rFont val="Segoe UI"/>
            <family val="2"/>
            <charset val="186"/>
          </rPr>
          <t>Maire Appo:</t>
        </r>
        <r>
          <rPr>
            <sz val="9"/>
            <color indexed="81"/>
            <rFont val="Segoe UI"/>
            <family val="2"/>
            <charset val="186"/>
          </rPr>
          <t xml:space="preserve">
Elektri kulu, mida vahendatakse Helme alevikus (Helme Hoolekandekeskus)</t>
        </r>
      </text>
    </comment>
    <comment ref="FC85" authorId="1" shapeId="0">
      <text>
        <r>
          <rPr>
            <b/>
            <sz val="9"/>
            <color indexed="81"/>
            <rFont val="Segoe UI"/>
            <family val="2"/>
            <charset val="186"/>
          </rPr>
          <t>Maire Appo:</t>
        </r>
        <r>
          <rPr>
            <sz val="9"/>
            <color indexed="81"/>
            <rFont val="Segoe UI"/>
            <family val="2"/>
            <charset val="186"/>
          </rPr>
          <t xml:space="preserve">
Raamatukogu elekter ei ole nii suur, lisandub väliürituste elekter ja välisvalgustus</t>
        </r>
      </text>
    </comment>
    <comment ref="BE86" authorId="3" shapeId="0">
      <text>
        <r>
          <rPr>
            <b/>
            <sz val="9"/>
            <color indexed="81"/>
            <rFont val="Tahoma"/>
            <family val="2"/>
          </rPr>
          <t>Heli:</t>
        </r>
        <r>
          <rPr>
            <sz val="9"/>
            <color indexed="81"/>
            <rFont val="Tahoma"/>
            <family val="2"/>
          </rPr>
          <t xml:space="preserve">
2019 eelarves on tegelikult 1000,00</t>
        </r>
      </text>
    </comment>
    <comment ref="BE87" authorId="3" shapeId="0">
      <text>
        <r>
          <rPr>
            <b/>
            <sz val="9"/>
            <color indexed="81"/>
            <rFont val="Tahoma"/>
            <family val="2"/>
          </rPr>
          <t>Heli:</t>
        </r>
        <r>
          <rPr>
            <sz val="9"/>
            <color indexed="81"/>
            <rFont val="Tahoma"/>
            <family val="2"/>
          </rPr>
          <t xml:space="preserve">
Koristusvahendeid läheb rohkem kuna WC on tasuta ja kasutamine tihe.</t>
        </r>
      </text>
    </comment>
    <comment ref="CR87" authorId="1" shapeId="0">
      <text>
        <r>
          <rPr>
            <b/>
            <sz val="9"/>
            <color indexed="81"/>
            <rFont val="Segoe UI"/>
            <family val="2"/>
            <charset val="186"/>
          </rPr>
          <t>Maire Appo:</t>
        </r>
        <r>
          <rPr>
            <sz val="9"/>
            <color indexed="81"/>
            <rFont val="Segoe UI"/>
            <family val="2"/>
            <charset val="186"/>
          </rPr>
          <t xml:space="preserve">
Pikasilla puhkeala ja Hummuli puhkeala tualettide tühjendamine mai-sept. </t>
        </r>
      </text>
    </comment>
    <comment ref="CX87" authorId="3" shapeId="0">
      <text>
        <r>
          <rPr>
            <b/>
            <sz val="9"/>
            <color indexed="81"/>
            <rFont val="Tahoma"/>
            <family val="2"/>
            <charset val="186"/>
          </rPr>
          <t>Heli:</t>
        </r>
        <r>
          <rPr>
            <sz val="9"/>
            <color indexed="81"/>
            <rFont val="Tahoma"/>
            <family val="2"/>
            <charset val="186"/>
          </rPr>
          <t xml:space="preserve">
2019 aasta tegelik kulu</t>
        </r>
      </text>
    </comment>
    <comment ref="FC87" authorId="1" shapeId="0">
      <text>
        <r>
          <rPr>
            <b/>
            <sz val="9"/>
            <color indexed="81"/>
            <rFont val="Segoe UI"/>
            <family val="2"/>
            <charset val="186"/>
          </rPr>
          <t>Maire Appo:</t>
        </r>
        <r>
          <rPr>
            <sz val="9"/>
            <color indexed="81"/>
            <rFont val="Segoe UI"/>
            <family val="2"/>
            <charset val="186"/>
          </rPr>
          <t xml:space="preserve">
Kahe hoone (mõisahoone ja  endine vallamaja) ja ümbruse korrashoid</t>
        </r>
      </text>
    </comment>
    <comment ref="BZ88" authorId="1" shapeId="0">
      <text>
        <r>
          <rPr>
            <b/>
            <sz val="9"/>
            <color indexed="81"/>
            <rFont val="Segoe UI"/>
            <family val="2"/>
            <charset val="186"/>
          </rPr>
          <t>Maire Appo:</t>
        </r>
        <r>
          <rPr>
            <sz val="9"/>
            <color indexed="81"/>
            <rFont val="Segoe UI"/>
            <family val="2"/>
            <charset val="186"/>
          </rPr>
          <t xml:space="preserve">
Kun 20 kaamera hooldus.
</t>
        </r>
      </text>
    </comment>
    <comment ref="CA88" authorId="1" shapeId="0">
      <text>
        <r>
          <rPr>
            <b/>
            <sz val="9"/>
            <color indexed="81"/>
            <rFont val="Segoe UI"/>
            <family val="2"/>
            <charset val="186"/>
          </rPr>
          <t>Maire Appo:</t>
        </r>
        <r>
          <rPr>
            <sz val="9"/>
            <color indexed="81"/>
            <rFont val="Segoe UI"/>
            <family val="2"/>
            <charset val="186"/>
          </rPr>
          <t xml:space="preserve">
Valvekaamera hoolduskulud
</t>
        </r>
      </text>
    </comment>
    <comment ref="CI88" authorId="1" shapeId="0">
      <text>
        <r>
          <rPr>
            <b/>
            <sz val="9"/>
            <color indexed="81"/>
            <rFont val="Segoe UI"/>
            <family val="2"/>
            <charset val="186"/>
          </rPr>
          <t>Maire Appo:</t>
        </r>
        <r>
          <rPr>
            <sz val="9"/>
            <color indexed="81"/>
            <rFont val="Segoe UI"/>
            <family val="2"/>
            <charset val="186"/>
          </rPr>
          <t xml:space="preserve">
Üld prügikastid valla territooriumil</t>
        </r>
      </text>
    </comment>
    <comment ref="EK88" authorId="2" shapeId="0">
      <text>
        <r>
          <rPr>
            <b/>
            <sz val="9"/>
            <color indexed="81"/>
            <rFont val="Segoe UI"/>
            <family val="2"/>
            <charset val="186"/>
          </rPr>
          <t>TVV123:</t>
        </r>
        <r>
          <rPr>
            <sz val="9"/>
            <color indexed="81"/>
            <rFont val="Segoe UI"/>
            <family val="2"/>
            <charset val="186"/>
          </rPr>
          <t xml:space="preserve">
vaibavahetus, prügivedu, vajadusel aknapesu tõstukiga</t>
        </r>
      </text>
    </comment>
    <comment ref="BE89" authorId="1" shapeId="0">
      <text>
        <r>
          <rPr>
            <b/>
            <sz val="9"/>
            <color indexed="81"/>
            <rFont val="Segoe UI"/>
            <family val="2"/>
            <charset val="186"/>
          </rPr>
          <t>Maire Appo:</t>
        </r>
        <r>
          <rPr>
            <sz val="9"/>
            <color indexed="81"/>
            <rFont val="Segoe UI"/>
            <family val="2"/>
            <charset val="186"/>
          </rPr>
          <t xml:space="preserve">
ATS ja teh.valve bussijaamas</t>
        </r>
      </text>
    </comment>
    <comment ref="NK89" authorId="1" shapeId="0">
      <text>
        <r>
          <rPr>
            <b/>
            <sz val="9"/>
            <color indexed="81"/>
            <rFont val="Segoe UI"/>
            <family val="2"/>
            <charset val="186"/>
          </rPr>
          <t>Maire Appo:</t>
        </r>
        <r>
          <rPr>
            <sz val="9"/>
            <color indexed="81"/>
            <rFont val="Segoe UI"/>
            <family val="2"/>
            <charset val="186"/>
          </rPr>
          <t xml:space="preserve">
</t>
        </r>
      </text>
    </comment>
    <comment ref="EF90" authorId="1" shapeId="0">
      <text>
        <r>
          <rPr>
            <b/>
            <sz val="9"/>
            <color indexed="81"/>
            <rFont val="Segoe UI"/>
            <family val="2"/>
            <charset val="186"/>
          </rPr>
          <t>Maire Appo:</t>
        </r>
        <r>
          <rPr>
            <sz val="9"/>
            <color indexed="81"/>
            <rFont val="Segoe UI"/>
            <family val="2"/>
            <charset val="186"/>
          </rPr>
          <t xml:space="preserve">
Pikasilla puuskulptuuri renoveerimine 1800, Pikasilla puhkeala ja laululava värvimine 2500</t>
        </r>
      </text>
    </comment>
    <comment ref="EK90" authorId="2" shapeId="0">
      <text>
        <r>
          <rPr>
            <b/>
            <sz val="9"/>
            <color indexed="81"/>
            <rFont val="Segoe UI"/>
            <family val="2"/>
            <charset val="186"/>
          </rPr>
          <t>TVV123:</t>
        </r>
        <r>
          <rPr>
            <sz val="9"/>
            <color indexed="81"/>
            <rFont val="Segoe UI"/>
            <family val="2"/>
            <charset val="186"/>
          </rPr>
          <t xml:space="preserve">
Tõrva küttesüsteem vajadusel, Tõrva välistreppide plaadid, seikluspark
</t>
        </r>
      </text>
    </comment>
    <comment ref="FC90" authorId="1" shapeId="0">
      <text>
        <r>
          <rPr>
            <b/>
            <sz val="9"/>
            <color indexed="81"/>
            <rFont val="Segoe UI"/>
            <family val="2"/>
            <charset val="186"/>
          </rPr>
          <t>Maire Appo:</t>
        </r>
        <r>
          <rPr>
            <sz val="9"/>
            <color indexed="81"/>
            <rFont val="Segoe UI"/>
            <family val="2"/>
            <charset val="186"/>
          </rPr>
          <t xml:space="preserve">
Vihmaveerennide remont ja puhastamine</t>
        </r>
      </text>
    </comment>
    <comment ref="GD90" authorId="0" shapeId="0">
      <text>
        <r>
          <rPr>
            <b/>
            <sz val="9"/>
            <color indexed="81"/>
            <rFont val="Segoe UI"/>
            <family val="2"/>
            <charset val="186"/>
          </rPr>
          <t>tvv113-kasutaja:</t>
        </r>
        <r>
          <rPr>
            <sz val="9"/>
            <color indexed="81"/>
            <rFont val="Segoe UI"/>
            <family val="2"/>
            <charset val="186"/>
          </rPr>
          <t xml:space="preserve">
Saali põranda värvimine</t>
        </r>
      </text>
    </comment>
    <comment ref="MY90" authorId="1" shapeId="0">
      <text>
        <r>
          <rPr>
            <b/>
            <sz val="9"/>
            <color indexed="81"/>
            <rFont val="Segoe UI"/>
            <family val="2"/>
            <charset val="186"/>
          </rPr>
          <t>Maire Appo:</t>
        </r>
        <r>
          <rPr>
            <sz val="9"/>
            <color indexed="81"/>
            <rFont val="Segoe UI"/>
            <family val="2"/>
            <charset val="186"/>
          </rPr>
          <t xml:space="preserve">
Aknad</t>
        </r>
      </text>
    </comment>
    <comment ref="NB90" authorId="1" shapeId="0">
      <text>
        <r>
          <rPr>
            <b/>
            <sz val="9"/>
            <color indexed="81"/>
            <rFont val="Segoe UI"/>
            <family val="2"/>
            <charset val="186"/>
          </rPr>
          <t>Maire Appo:</t>
        </r>
        <r>
          <rPr>
            <sz val="9"/>
            <color indexed="81"/>
            <rFont val="Segoe UI"/>
            <family val="2"/>
            <charset val="186"/>
          </rPr>
          <t xml:space="preserve">
Akende vahetus</t>
        </r>
      </text>
    </comment>
    <comment ref="AM91" authorId="3" shapeId="0">
      <text>
        <r>
          <rPr>
            <b/>
            <sz val="9"/>
            <color indexed="81"/>
            <rFont val="Tahoma"/>
            <family val="2"/>
          </rPr>
          <t>Heli:</t>
        </r>
        <r>
          <rPr>
            <sz val="9"/>
            <color indexed="81"/>
            <rFont val="Tahoma"/>
            <family val="2"/>
          </rPr>
          <t xml:space="preserve">
2019 tegelik kulu</t>
        </r>
      </text>
    </comment>
    <comment ref="CC91" authorId="3" shapeId="0">
      <text>
        <r>
          <rPr>
            <b/>
            <sz val="9"/>
            <color indexed="81"/>
            <rFont val="Tahoma"/>
            <family val="2"/>
          </rPr>
          <t>Heli:</t>
        </r>
        <r>
          <rPr>
            <sz val="9"/>
            <color indexed="81"/>
            <rFont val="Tahoma"/>
            <family val="2"/>
          </rPr>
          <t xml:space="preserve">
2019 tegelik kulu</t>
        </r>
      </text>
    </comment>
    <comment ref="DA91" authorId="3" shapeId="0">
      <text>
        <r>
          <rPr>
            <b/>
            <sz val="9"/>
            <color indexed="81"/>
            <rFont val="Tahoma"/>
            <family val="2"/>
          </rPr>
          <t>Heli:</t>
        </r>
        <r>
          <rPr>
            <sz val="9"/>
            <color indexed="81"/>
            <rFont val="Tahoma"/>
            <family val="2"/>
          </rPr>
          <t xml:space="preserve">
2019 tegelik 273,00</t>
        </r>
      </text>
    </comment>
    <comment ref="BN92" authorId="1" shapeId="0">
      <text>
        <r>
          <rPr>
            <b/>
            <sz val="9"/>
            <color indexed="81"/>
            <rFont val="Segoe UI"/>
            <family val="2"/>
            <charset val="186"/>
          </rPr>
          <t>Maire Appo:</t>
        </r>
        <r>
          <rPr>
            <sz val="9"/>
            <color indexed="81"/>
            <rFont val="Segoe UI"/>
            <family val="2"/>
            <charset val="186"/>
          </rPr>
          <t xml:space="preserve">
Hoonete lammutus</t>
        </r>
      </text>
    </comment>
    <comment ref="BO92" authorId="1" shapeId="0">
      <text>
        <r>
          <rPr>
            <b/>
            <sz val="9"/>
            <color indexed="81"/>
            <rFont val="Segoe UI"/>
            <family val="2"/>
            <charset val="186"/>
          </rPr>
          <t>Maire Appo:</t>
        </r>
        <r>
          <rPr>
            <sz val="9"/>
            <color indexed="81"/>
            <rFont val="Segoe UI"/>
            <family val="2"/>
            <charset val="186"/>
          </rPr>
          <t xml:space="preserve">
Hoonete lammutamine</t>
        </r>
      </text>
    </comment>
    <comment ref="IF92" authorId="1" shapeId="0">
      <text>
        <r>
          <rPr>
            <b/>
            <sz val="9"/>
            <color indexed="81"/>
            <rFont val="Segoe UI"/>
            <family val="2"/>
            <charset val="186"/>
          </rPr>
          <t>Maire Appo:</t>
        </r>
        <r>
          <rPr>
            <sz val="9"/>
            <color indexed="81"/>
            <rFont val="Segoe UI"/>
            <family val="2"/>
            <charset val="186"/>
          </rPr>
          <t xml:space="preserve">
Ventilatsioon</t>
        </r>
      </text>
    </comment>
    <comment ref="CI97" authorId="3" shapeId="0">
      <text>
        <r>
          <rPr>
            <b/>
            <sz val="9"/>
            <color indexed="81"/>
            <rFont val="Tahoma"/>
            <family val="2"/>
          </rPr>
          <t>Heli:</t>
        </r>
        <r>
          <rPr>
            <sz val="9"/>
            <color indexed="81"/>
            <rFont val="Tahoma"/>
            <family val="2"/>
          </rPr>
          <t xml:space="preserve">
jäätmejaamas tellitavad kopatööd aunade kokkulükkamiseks??? Jms.</t>
        </r>
      </text>
    </comment>
    <comment ref="CL97" authorId="1" shapeId="0">
      <text>
        <r>
          <rPr>
            <b/>
            <sz val="9"/>
            <color indexed="81"/>
            <rFont val="Segoe UI"/>
            <family val="2"/>
            <charset val="186"/>
          </rPr>
          <t>Maire Appo:</t>
        </r>
        <r>
          <rPr>
            <sz val="9"/>
            <color indexed="81"/>
            <rFont val="Segoe UI"/>
            <family val="2"/>
            <charset val="186"/>
          </rPr>
          <t xml:space="preserve">
Jäätmete vedu</t>
        </r>
      </text>
    </comment>
    <comment ref="CU97" authorId="1" shapeId="0">
      <text>
        <r>
          <rPr>
            <b/>
            <sz val="9"/>
            <color indexed="81"/>
            <rFont val="Segoe UI"/>
            <family val="2"/>
            <charset val="186"/>
          </rPr>
          <t>Maire Appo:</t>
        </r>
        <r>
          <rPr>
            <sz val="9"/>
            <color indexed="81"/>
            <rFont val="Segoe UI"/>
            <family val="2"/>
            <charset val="186"/>
          </rPr>
          <t xml:space="preserve">
Ohtl.jäätmete käitlemine</t>
        </r>
      </text>
    </comment>
    <comment ref="CX97" authorId="3" shapeId="0">
      <text>
        <r>
          <rPr>
            <b/>
            <sz val="9"/>
            <color indexed="81"/>
            <rFont val="Tahoma"/>
            <family val="2"/>
            <charset val="186"/>
          </rPr>
          <t>Heli:</t>
        </r>
        <r>
          <rPr>
            <sz val="9"/>
            <color indexed="81"/>
            <rFont val="Tahoma"/>
            <family val="2"/>
            <charset val="186"/>
          </rPr>
          <t xml:space="preserve">
2019 aasta tegelik on      50 600.- kui lehekoristus ka juurde panna ja 2020 läheb hankesse veel kolm küla - Ala, Karjatnurme ja Linna küla </t>
        </r>
      </text>
    </comment>
    <comment ref="DC97" authorId="1" shapeId="0">
      <text>
        <r>
          <rPr>
            <b/>
            <sz val="9"/>
            <color indexed="81"/>
            <rFont val="Segoe UI"/>
            <family val="2"/>
            <charset val="186"/>
          </rPr>
          <t>Maire Appo:</t>
        </r>
        <r>
          <rPr>
            <sz val="9"/>
            <color indexed="81"/>
            <rFont val="Segoe UI"/>
            <family val="2"/>
            <charset val="186"/>
          </rPr>
          <t xml:space="preserve">
komm</t>
        </r>
      </text>
    </comment>
    <comment ref="DS97" authorId="1" shapeId="0">
      <text>
        <r>
          <rPr>
            <b/>
            <sz val="9"/>
            <color indexed="81"/>
            <rFont val="Segoe UI"/>
            <family val="2"/>
            <charset val="186"/>
          </rPr>
          <t>Maire Appo:</t>
        </r>
        <r>
          <rPr>
            <sz val="9"/>
            <color indexed="81"/>
            <rFont val="Segoe UI"/>
            <family val="2"/>
            <charset val="186"/>
          </rPr>
          <t xml:space="preserve">
Hooldus (operaatorile) 9900, 
lehtede vedu, liiv, ohtlike puude hooldus</t>
        </r>
      </text>
    </comment>
    <comment ref="CX100" authorId="1" shapeId="0">
      <text>
        <r>
          <rPr>
            <b/>
            <sz val="9"/>
            <color indexed="81"/>
            <rFont val="Segoe UI"/>
            <family val="2"/>
            <charset val="186"/>
          </rPr>
          <t>Maire Appo:</t>
        </r>
        <r>
          <rPr>
            <sz val="9"/>
            <color indexed="81"/>
            <rFont val="Segoe UI"/>
            <family val="2"/>
            <charset val="186"/>
          </rPr>
          <t xml:space="preserve">
Riidaja, Helme ja Hummuli mõisapargi hooldustööd. Omaosalus 4200, KIK-i toetus 39450
</t>
        </r>
      </text>
    </comment>
    <comment ref="CY103" authorId="1" shapeId="0">
      <text>
        <r>
          <rPr>
            <b/>
            <sz val="9"/>
            <color indexed="81"/>
            <rFont val="Segoe UI"/>
            <family val="2"/>
            <charset val="186"/>
          </rPr>
          <t>Maire Appo:</t>
        </r>
        <r>
          <rPr>
            <sz val="9"/>
            <color indexed="81"/>
            <rFont val="Segoe UI"/>
            <family val="2"/>
            <charset val="186"/>
          </rPr>
          <t xml:space="preserve">
kommentaar
</t>
        </r>
      </text>
    </comment>
    <comment ref="CC104" authorId="3" shapeId="0">
      <text>
        <r>
          <rPr>
            <b/>
            <sz val="9"/>
            <color indexed="81"/>
            <rFont val="Tahoma"/>
            <family val="2"/>
          </rPr>
          <t>Heli:</t>
        </r>
        <r>
          <rPr>
            <sz val="9"/>
            <color indexed="81"/>
            <rFont val="Tahoma"/>
            <family val="2"/>
          </rPr>
          <t xml:space="preserve">
Tõnu käest küsida kas on midagi vaja</t>
        </r>
      </text>
    </comment>
    <comment ref="CC106" authorId="3" shapeId="0">
      <text>
        <r>
          <rPr>
            <b/>
            <sz val="9"/>
            <color indexed="81"/>
            <rFont val="Tahoma"/>
            <family val="2"/>
          </rPr>
          <t>Heli:</t>
        </r>
        <r>
          <rPr>
            <sz val="9"/>
            <color indexed="81"/>
            <rFont val="Tahoma"/>
            <family val="2"/>
          </rPr>
          <t xml:space="preserve">
2019 tegelik kulu</t>
        </r>
      </text>
    </comment>
    <comment ref="CY106" authorId="1" shapeId="0">
      <text>
        <r>
          <rPr>
            <b/>
            <sz val="9"/>
            <color indexed="81"/>
            <rFont val="Segoe UI"/>
            <family val="2"/>
            <charset val="186"/>
          </rPr>
          <t>Maire Appo:</t>
        </r>
        <r>
          <rPr>
            <sz val="9"/>
            <color indexed="81"/>
            <rFont val="Segoe UI"/>
            <family val="2"/>
            <charset val="186"/>
          </rPr>
          <t xml:space="preserve">
</t>
        </r>
      </text>
    </comment>
    <comment ref="CC107" authorId="3" shapeId="0">
      <text>
        <r>
          <rPr>
            <b/>
            <sz val="9"/>
            <color indexed="81"/>
            <rFont val="Tahoma"/>
            <family val="2"/>
          </rPr>
          <t>Heli:</t>
        </r>
        <r>
          <rPr>
            <sz val="9"/>
            <color indexed="81"/>
            <rFont val="Tahoma"/>
            <family val="2"/>
          </rPr>
          <t xml:space="preserve">
selle peab liisingu pakkumisest üle vaatama</t>
        </r>
      </text>
    </comment>
    <comment ref="FC107" authorId="1" shapeId="0">
      <text>
        <r>
          <rPr>
            <b/>
            <sz val="9"/>
            <color indexed="81"/>
            <rFont val="Segoe UI"/>
            <family val="2"/>
            <charset val="186"/>
          </rPr>
          <t>Maire Appo:</t>
        </r>
        <r>
          <rPr>
            <sz val="9"/>
            <color indexed="81"/>
            <rFont val="Segoe UI"/>
            <family val="2"/>
            <charset val="186"/>
          </rPr>
          <t xml:space="preserve">
Leebiku laenutuspunkti teenindus ja Valgast raamatute transport ning majapidamisvahendite toomine</t>
        </r>
      </text>
    </comment>
    <comment ref="IL107" authorId="1" shapeId="0">
      <text>
        <r>
          <rPr>
            <b/>
            <sz val="9"/>
            <color indexed="81"/>
            <rFont val="Segoe UI"/>
            <family val="2"/>
            <charset val="186"/>
          </rPr>
          <t>Maire Appo:</t>
        </r>
        <r>
          <rPr>
            <sz val="9"/>
            <color indexed="81"/>
            <rFont val="Segoe UI"/>
            <family val="2"/>
            <charset val="186"/>
          </rPr>
          <t xml:space="preserve">
26 korda (Riidaja-Nuia) ujumin. Eeldusel, et sõidavad valla VW Caravelle KOMBI ja sõiduauto (11 last ja õpetaja)</t>
        </r>
      </text>
    </comment>
    <comment ref="KE107" authorId="1" shapeId="0">
      <text>
        <r>
          <rPr>
            <b/>
            <sz val="9"/>
            <color indexed="81"/>
            <rFont val="Segoe UI"/>
            <family val="2"/>
            <charset val="186"/>
          </rPr>
          <t>Maire Appo:</t>
        </r>
        <r>
          <rPr>
            <sz val="9"/>
            <color indexed="81"/>
            <rFont val="Segoe UI"/>
            <family val="2"/>
            <charset val="186"/>
          </rPr>
          <t xml:space="preserve">
õpetajate (2) osaline sõidukompensatsioon</t>
        </r>
      </text>
    </comment>
    <comment ref="CX108" authorId="3" shapeId="0">
      <text>
        <r>
          <rPr>
            <b/>
            <sz val="9"/>
            <color indexed="81"/>
            <rFont val="Tahoma"/>
            <family val="2"/>
            <charset val="186"/>
          </rPr>
          <t>Heli:</t>
        </r>
        <r>
          <rPr>
            <sz val="9"/>
            <color indexed="81"/>
            <rFont val="Tahoma"/>
            <family val="2"/>
            <charset val="186"/>
          </rPr>
          <t xml:space="preserve">
2019 aasta kulu</t>
        </r>
      </text>
    </comment>
    <comment ref="KE111" authorId="1" shapeId="0">
      <text>
        <r>
          <rPr>
            <b/>
            <sz val="9"/>
            <color indexed="81"/>
            <rFont val="Segoe UI"/>
            <family val="2"/>
            <charset val="186"/>
          </rPr>
          <t>Maire Appo:</t>
        </r>
        <r>
          <rPr>
            <sz val="9"/>
            <color indexed="81"/>
            <rFont val="Segoe UI"/>
            <family val="2"/>
            <charset val="186"/>
          </rPr>
          <t xml:space="preserve">
uus paljundusmasin, varuosad</t>
        </r>
      </text>
    </comment>
    <comment ref="BW115" authorId="1" shapeId="0">
      <text>
        <r>
          <rPr>
            <b/>
            <sz val="9"/>
            <color indexed="81"/>
            <rFont val="Segoe UI"/>
            <family val="2"/>
            <charset val="186"/>
          </rPr>
          <t>Maire Appo:</t>
        </r>
        <r>
          <rPr>
            <sz val="9"/>
            <color indexed="81"/>
            <rFont val="Segoe UI"/>
            <family val="2"/>
            <charset val="186"/>
          </rPr>
          <t xml:space="preserve">
Geodata arendus arved</t>
        </r>
      </text>
    </comment>
    <comment ref="HN115" authorId="1" shapeId="0">
      <text>
        <r>
          <rPr>
            <b/>
            <sz val="9"/>
            <color indexed="81"/>
            <rFont val="Segoe UI"/>
            <family val="2"/>
            <charset val="186"/>
          </rPr>
          <t>Maire Appo:</t>
        </r>
        <r>
          <rPr>
            <sz val="9"/>
            <color indexed="81"/>
            <rFont val="Segoe UI"/>
            <family val="2"/>
            <charset val="186"/>
          </rPr>
          <t xml:space="preserve">
E-päevik 12*25 eurot</t>
        </r>
      </text>
    </comment>
    <comment ref="CL118" authorId="1" shapeId="0">
      <text>
        <r>
          <rPr>
            <b/>
            <sz val="9"/>
            <color indexed="81"/>
            <rFont val="Segoe UI"/>
            <family val="2"/>
            <charset val="186"/>
          </rPr>
          <t>Maire Appo:</t>
        </r>
        <r>
          <rPr>
            <sz val="9"/>
            <color indexed="81"/>
            <rFont val="Segoe UI"/>
            <family val="2"/>
            <charset val="186"/>
          </rPr>
          <t xml:space="preserve">
konteinerid</t>
        </r>
      </text>
    </comment>
    <comment ref="CR118" authorId="1" shapeId="0">
      <text>
        <r>
          <rPr>
            <b/>
            <sz val="9"/>
            <color indexed="81"/>
            <rFont val="Segoe UI"/>
            <family val="2"/>
            <charset val="186"/>
          </rPr>
          <t>Maire Appo:</t>
        </r>
        <r>
          <rPr>
            <sz val="9"/>
            <color indexed="81"/>
            <rFont val="Segoe UI"/>
            <family val="2"/>
            <charset val="186"/>
          </rPr>
          <t xml:space="preserve">
mobiilsed tualetid 4 tk</t>
        </r>
      </text>
    </comment>
    <comment ref="EK118" authorId="2" shapeId="0">
      <text>
        <r>
          <rPr>
            <b/>
            <sz val="9"/>
            <color indexed="81"/>
            <rFont val="Segoe UI"/>
            <family val="2"/>
            <charset val="186"/>
          </rPr>
          <t>TVV123:</t>
        </r>
        <r>
          <rPr>
            <sz val="9"/>
            <color indexed="81"/>
            <rFont val="Segoe UI"/>
            <family val="2"/>
            <charset val="186"/>
          </rPr>
          <t xml:space="preserve">
pesumasin (moppide, laudlinade, käterätikute pesemiseks), peeglid Tõrva spordiruumi, spordivahendid Ritsu</t>
        </r>
      </text>
    </comment>
    <comment ref="JV118" authorId="1" shapeId="0">
      <text>
        <r>
          <rPr>
            <b/>
            <sz val="9"/>
            <color indexed="81"/>
            <rFont val="Segoe UI"/>
            <family val="2"/>
            <charset val="186"/>
          </rPr>
          <t>Maire Appo:</t>
        </r>
        <r>
          <rPr>
            <sz val="9"/>
            <color indexed="81"/>
            <rFont val="Segoe UI"/>
            <family val="2"/>
            <charset val="186"/>
          </rPr>
          <t xml:space="preserve">
Infotahvlite parandustööd</t>
        </r>
      </text>
    </comment>
    <comment ref="KE118" authorId="1" shapeId="0">
      <text>
        <r>
          <rPr>
            <b/>
            <sz val="9"/>
            <color indexed="81"/>
            <rFont val="Segoe UI"/>
            <family val="2"/>
            <charset val="186"/>
          </rPr>
          <t>Maire Appo:</t>
        </r>
        <r>
          <rPr>
            <sz val="9"/>
            <color indexed="81"/>
            <rFont val="Segoe UI"/>
            <family val="2"/>
            <charset val="186"/>
          </rPr>
          <t xml:space="preserve">
erinevad rütmipillid, väikekandled, tromboon, pillide tarvikud </t>
        </r>
      </text>
    </comment>
    <comment ref="MY118" authorId="1" shapeId="0">
      <text>
        <r>
          <rPr>
            <b/>
            <sz val="9"/>
            <color indexed="81"/>
            <rFont val="Segoe UI"/>
            <family val="2"/>
            <charset val="186"/>
          </rPr>
          <t>Maire Appo:</t>
        </r>
        <r>
          <rPr>
            <sz val="9"/>
            <color indexed="81"/>
            <rFont val="Segoe UI"/>
            <family val="2"/>
            <charset val="186"/>
          </rPr>
          <t xml:space="preserve">
Õhksoojuspump
</t>
        </r>
      </text>
    </comment>
    <comment ref="NE118" authorId="1" shapeId="0">
      <text>
        <r>
          <rPr>
            <b/>
            <sz val="9"/>
            <color indexed="81"/>
            <rFont val="Segoe UI"/>
            <family val="2"/>
            <charset val="186"/>
          </rPr>
          <t>Maire Appo:</t>
        </r>
        <r>
          <rPr>
            <sz val="9"/>
            <color indexed="81"/>
            <rFont val="Segoe UI"/>
            <family val="2"/>
            <charset val="186"/>
          </rPr>
          <t xml:space="preserve">
Õhksoojuspump?</t>
        </r>
      </text>
    </comment>
    <comment ref="IF121" authorId="1" shapeId="0">
      <text>
        <r>
          <rPr>
            <b/>
            <sz val="9"/>
            <color indexed="81"/>
            <rFont val="Segoe UI"/>
            <family val="2"/>
            <charset val="186"/>
          </rPr>
          <t>Maire Appo:</t>
        </r>
        <r>
          <rPr>
            <sz val="9"/>
            <color indexed="81"/>
            <rFont val="Segoe UI"/>
            <family val="2"/>
            <charset val="186"/>
          </rPr>
          <t xml:space="preserve">
värviprinter, mobiiltelefon</t>
        </r>
      </text>
    </comment>
    <comment ref="EK131" authorId="2" shapeId="0">
      <text>
        <r>
          <rPr>
            <b/>
            <sz val="9"/>
            <color indexed="81"/>
            <rFont val="Segoe UI"/>
            <family val="2"/>
            <charset val="186"/>
          </rPr>
          <t>TVV123:</t>
        </r>
        <r>
          <rPr>
            <sz val="9"/>
            <color indexed="81"/>
            <rFont val="Segoe UI"/>
            <family val="2"/>
            <charset val="186"/>
          </rPr>
          <t xml:space="preserve">
esmaabivahendid
</t>
        </r>
      </text>
    </comment>
    <comment ref="EK132" authorId="2" shapeId="0">
      <text>
        <r>
          <rPr>
            <b/>
            <sz val="9"/>
            <color indexed="81"/>
            <rFont val="Segoe UI"/>
            <family val="2"/>
            <charset val="186"/>
          </rPr>
          <t>TVV123:</t>
        </r>
        <r>
          <rPr>
            <sz val="9"/>
            <color indexed="81"/>
            <rFont val="Segoe UI"/>
            <family val="2"/>
            <charset val="186"/>
          </rPr>
          <t xml:space="preserve">
tervisetõendid
</t>
        </r>
      </text>
    </comment>
    <comment ref="KE139" authorId="1" shapeId="0">
      <text>
        <r>
          <rPr>
            <b/>
            <sz val="9"/>
            <color indexed="81"/>
            <rFont val="Segoe UI"/>
            <family val="2"/>
            <charset val="186"/>
          </rPr>
          <t>Maire Appo:</t>
        </r>
        <r>
          <rPr>
            <sz val="9"/>
            <color indexed="81"/>
            <rFont val="Segoe UI"/>
            <family val="2"/>
            <charset val="186"/>
          </rPr>
          <t xml:space="preserve">
laulikud, noodimaterjal orkestrile</t>
        </r>
      </text>
    </comment>
    <comment ref="EK140" authorId="2" shapeId="0">
      <text>
        <r>
          <rPr>
            <b/>
            <sz val="9"/>
            <color indexed="81"/>
            <rFont val="Segoe UI"/>
            <family val="2"/>
            <charset val="186"/>
          </rPr>
          <t>TVV123:</t>
        </r>
        <r>
          <rPr>
            <sz val="9"/>
            <color indexed="81"/>
            <rFont val="Segoe UI"/>
            <family val="2"/>
            <charset val="186"/>
          </rPr>
          <t xml:space="preserve">
lauamängude ja xboxi mängude uuendamine, õuemängud
</t>
        </r>
      </text>
    </comment>
    <comment ref="KE142" authorId="1" shapeId="0">
      <text>
        <r>
          <rPr>
            <b/>
            <sz val="9"/>
            <color indexed="81"/>
            <rFont val="Segoe UI"/>
            <family val="2"/>
            <charset val="186"/>
          </rPr>
          <t>Maire Appo:</t>
        </r>
        <r>
          <rPr>
            <sz val="9"/>
            <color indexed="81"/>
            <rFont val="Segoe UI"/>
            <family val="2"/>
            <charset val="186"/>
          </rPr>
          <t xml:space="preserve">
projektide omaosalus</t>
        </r>
      </text>
    </comment>
    <comment ref="OH143" authorId="1" shapeId="0">
      <text>
        <r>
          <rPr>
            <b/>
            <sz val="9"/>
            <color indexed="81"/>
            <rFont val="Segoe UI"/>
            <family val="2"/>
            <charset val="186"/>
          </rPr>
          <t>Maire Appo:</t>
        </r>
        <r>
          <rPr>
            <sz val="9"/>
            <color indexed="81"/>
            <rFont val="Segoe UI"/>
            <family val="2"/>
            <charset val="186"/>
          </rPr>
          <t xml:space="preserve">
projekt Imelised aastad. Koolitus lapsevanematele</t>
        </r>
      </text>
    </comment>
    <comment ref="EK145" authorId="2" shapeId="0">
      <text>
        <r>
          <rPr>
            <b/>
            <sz val="9"/>
            <color indexed="81"/>
            <rFont val="Segoe UI"/>
            <family val="2"/>
            <charset val="186"/>
          </rPr>
          <t>TVV123:</t>
        </r>
        <r>
          <rPr>
            <sz val="9"/>
            <color indexed="81"/>
            <rFont val="Segoe UI"/>
            <family val="2"/>
            <charset val="186"/>
          </rPr>
          <t xml:space="preserve">
minimaalne psühholoogiline nõustamine noortele, kes seda vajavad
</t>
        </r>
      </text>
    </comment>
    <comment ref="JV146" authorId="1" shapeId="0">
      <text>
        <r>
          <rPr>
            <b/>
            <sz val="9"/>
            <color indexed="81"/>
            <rFont val="Segoe UI"/>
            <family val="2"/>
            <charset val="186"/>
          </rPr>
          <t>Maire Appo:</t>
        </r>
        <r>
          <rPr>
            <sz val="9"/>
            <color indexed="81"/>
            <rFont val="Segoe UI"/>
            <family val="2"/>
            <charset val="186"/>
          </rPr>
          <t xml:space="preserve">
loodusprojektide kulu omaosalus
</t>
        </r>
      </text>
    </comment>
    <comment ref="DY150" authorId="1" shapeId="0">
      <text>
        <r>
          <rPr>
            <b/>
            <sz val="9"/>
            <color indexed="81"/>
            <rFont val="Segoe UI"/>
            <family val="2"/>
            <charset val="186"/>
          </rPr>
          <t>Maire Appo:</t>
        </r>
        <r>
          <rPr>
            <sz val="9"/>
            <color indexed="81"/>
            <rFont val="Segoe UI"/>
            <family val="2"/>
            <charset val="186"/>
          </rPr>
          <t xml:space="preserve">
sh Võrtsjärve mängud ca 3500 eurot
</t>
        </r>
      </text>
    </comment>
    <comment ref="EK150" authorId="2" shapeId="0">
      <text>
        <r>
          <rPr>
            <b/>
            <sz val="9"/>
            <color indexed="81"/>
            <rFont val="Segoe UI"/>
            <family val="2"/>
            <charset val="186"/>
          </rPr>
          <t>TVV123:</t>
        </r>
        <r>
          <rPr>
            <sz val="9"/>
            <color indexed="81"/>
            <rFont val="Segoe UI"/>
            <family val="2"/>
            <charset val="186"/>
          </rPr>
          <t xml:space="preserve">
projektide omaosalused kuni 20%, suvekool, mardi-, kadripäev, filmiõhtud, sõbrapäev, vahaajad</t>
        </r>
      </text>
    </comment>
    <comment ref="FC150" authorId="1" shapeId="0">
      <text>
        <r>
          <rPr>
            <b/>
            <sz val="9"/>
            <color indexed="81"/>
            <rFont val="Segoe UI"/>
            <family val="2"/>
            <charset val="186"/>
          </rPr>
          <t>Maire Appo:</t>
        </r>
        <r>
          <rPr>
            <sz val="9"/>
            <color indexed="81"/>
            <rFont val="Segoe UI"/>
            <family val="2"/>
            <charset val="186"/>
          </rPr>
          <t xml:space="preserve">
Meilt nõutakse rohkem üritusi, seega siin on ära toodud pakutud maksimum, eks otsustatakse - mida rahastatakse, see toimub.</t>
        </r>
      </text>
    </comment>
    <comment ref="IF150" authorId="1" shapeId="0">
      <text>
        <r>
          <rPr>
            <b/>
            <sz val="9"/>
            <color indexed="81"/>
            <rFont val="Segoe UI"/>
            <family val="2"/>
            <charset val="186"/>
          </rPr>
          <t>Maire Appo:</t>
        </r>
        <r>
          <rPr>
            <sz val="9"/>
            <color indexed="81"/>
            <rFont val="Segoe UI"/>
            <family val="2"/>
            <charset val="186"/>
          </rPr>
          <t xml:space="preserve">
vilistlased</t>
        </r>
      </text>
    </comment>
    <comment ref="EN153" authorId="1" shapeId="0">
      <text>
        <r>
          <rPr>
            <b/>
            <sz val="9"/>
            <color indexed="81"/>
            <rFont val="Segoe UI"/>
            <family val="2"/>
            <charset val="186"/>
          </rPr>
          <t>Maire Appo:</t>
        </r>
        <r>
          <rPr>
            <sz val="9"/>
            <color indexed="81"/>
            <rFont val="Segoe UI"/>
            <family val="2"/>
            <charset val="186"/>
          </rPr>
          <t xml:space="preserve">
Huvihariduse kulud 2019.a. ea osa.</t>
        </r>
      </text>
    </comment>
    <comment ref="IL153" authorId="1" shapeId="0">
      <text>
        <r>
          <rPr>
            <b/>
            <sz val="9"/>
            <color indexed="81"/>
            <rFont val="Segoe UI"/>
            <family val="2"/>
            <charset val="186"/>
          </rPr>
          <t>Maire Appo:</t>
        </r>
        <r>
          <rPr>
            <sz val="9"/>
            <color indexed="81"/>
            <rFont val="Segoe UI"/>
            <family val="2"/>
            <charset val="186"/>
          </rPr>
          <t xml:space="preserve">
Ujumine 1-2 klass
</t>
        </r>
      </text>
    </comment>
    <comment ref="KE153" authorId="1" shapeId="0">
      <text>
        <r>
          <rPr>
            <b/>
            <sz val="9"/>
            <color indexed="81"/>
            <rFont val="Segoe UI"/>
            <family val="2"/>
            <charset val="186"/>
          </rPr>
          <t>Maire Appo:</t>
        </r>
        <r>
          <rPr>
            <sz val="9"/>
            <color indexed="81"/>
            <rFont val="Segoe UI"/>
            <family val="2"/>
            <charset val="186"/>
          </rPr>
          <t xml:space="preserve">
kammersaali üür, kooli arhiivi korrastamine (fotod) jm</t>
        </r>
      </text>
    </comment>
    <comment ref="NN155" authorId="4" shapeId="0">
      <text>
        <r>
          <rPr>
            <b/>
            <sz val="9"/>
            <color rgb="FF000000"/>
            <rFont val="Segoe UI"/>
            <family val="2"/>
            <charset val="186"/>
          </rPr>
          <t xml:space="preserve">Maire Appo:
</t>
        </r>
        <r>
          <rPr>
            <sz val="9"/>
            <color rgb="FF000000"/>
            <rFont val="Segoe UI"/>
            <family val="2"/>
            <charset val="186"/>
          </rPr>
          <t>Võlanõustamine ja psühholoogiline nõustamine</t>
        </r>
      </text>
    </comment>
    <comment ref="EK164" authorId="2" shapeId="0">
      <text>
        <r>
          <rPr>
            <b/>
            <sz val="9"/>
            <color indexed="81"/>
            <rFont val="Segoe UI"/>
            <family val="2"/>
            <charset val="186"/>
          </rPr>
          <t>TVV123:</t>
        </r>
        <r>
          <rPr>
            <sz val="9"/>
            <color indexed="81"/>
            <rFont val="Segoe UI"/>
            <family val="2"/>
            <charset val="186"/>
          </rPr>
          <t xml:space="preserve">
suvekool ja vaheaja väiksemad 
väljasõidud
</t>
        </r>
      </text>
    </comment>
    <comment ref="BN165" authorId="1" shapeId="0">
      <text>
        <r>
          <rPr>
            <b/>
            <sz val="9"/>
            <color indexed="81"/>
            <rFont val="Segoe UI"/>
            <family val="2"/>
            <charset val="186"/>
          </rPr>
          <t>Maire Appo:</t>
        </r>
        <r>
          <rPr>
            <sz val="9"/>
            <color indexed="81"/>
            <rFont val="Segoe UI"/>
            <family val="2"/>
            <charset val="186"/>
          </rPr>
          <t xml:space="preserve">
üldplaneering 50 tuh, detailplaneering 5 tuh;
Mulgi arhitektuuri pärandi invent. 10 tuh, sh omaosalus 1,5 ja RM toetus 8,5</t>
        </r>
      </text>
    </comment>
    <comment ref="BO165" authorId="1" shapeId="0">
      <text>
        <r>
          <rPr>
            <b/>
            <sz val="9"/>
            <color indexed="81"/>
            <rFont val="Segoe UI"/>
            <family val="2"/>
            <charset val="186"/>
          </rPr>
          <t>Maire Appo:</t>
        </r>
        <r>
          <rPr>
            <sz val="9"/>
            <color indexed="81"/>
            <rFont val="Segoe UI"/>
            <family val="2"/>
            <charset val="186"/>
          </rPr>
          <t xml:space="preserve">
sh üldplaneering, detailplaneering
</t>
        </r>
      </text>
    </comment>
    <comment ref="CX165" authorId="1" shapeId="0">
      <text>
        <r>
          <rPr>
            <b/>
            <sz val="9"/>
            <color indexed="81"/>
            <rFont val="Segoe UI"/>
            <family val="2"/>
            <charset val="186"/>
          </rPr>
          <t>Maire Appo:</t>
        </r>
        <r>
          <rPr>
            <sz val="9"/>
            <color indexed="81"/>
            <rFont val="Segoe UI"/>
            <family val="2"/>
            <charset val="186"/>
          </rPr>
          <t xml:space="preserve">
Oksahakkur 1000
kändude freesim. 800
hekipügamine (poomniiduk) 300
ohtlike puude mahavõtm. 3000
pärnade pügamine 2500
kõrghalj.hoolduslõikus 2000
Riidaja kooli staadioni allee lõikus 3500
Ordulinnuse puude mahavõtm.1000
Rannaliiva freesimine 600
Järvede niitmine 2500
jõulukuusk 1500</t>
        </r>
      </text>
    </comment>
    <comment ref="DJ165" authorId="1" shapeId="0">
      <text>
        <r>
          <rPr>
            <b/>
            <sz val="9"/>
            <color indexed="81"/>
            <rFont val="Segoe UI"/>
            <family val="2"/>
            <charset val="186"/>
          </rPr>
          <t>Maire Appo:</t>
        </r>
        <r>
          <rPr>
            <sz val="9"/>
            <color indexed="81"/>
            <rFont val="Segoe UI"/>
            <family val="2"/>
            <charset val="186"/>
          </rPr>
          <t xml:space="preserve">
SpinTek AS-ile lemmiklooma register 820 eurot ning kalmistu  register (rent) 1200 eurot. Loomade varjupaigale ca 8000
</t>
        </r>
      </text>
    </comment>
    <comment ref="EE165" authorId="1" shapeId="0">
      <text>
        <r>
          <rPr>
            <b/>
            <sz val="9"/>
            <color indexed="81"/>
            <rFont val="Segoe UI"/>
            <family val="2"/>
            <charset val="186"/>
          </rPr>
          <t>Maire Appo:</t>
        </r>
        <r>
          <rPr>
            <sz val="9"/>
            <color indexed="81"/>
            <rFont val="Segoe UI"/>
            <family val="2"/>
            <charset val="186"/>
          </rPr>
          <t xml:space="preserve">
Riidaja mõisapargi hoolduskava</t>
        </r>
      </text>
    </comment>
    <comment ref="HK165" authorId="1" shapeId="0">
      <text>
        <r>
          <rPr>
            <b/>
            <sz val="9"/>
            <color indexed="81"/>
            <rFont val="Segoe UI"/>
            <family val="2"/>
            <charset val="186"/>
          </rPr>
          <t>Maire Appo:
Fie leping</t>
        </r>
      </text>
    </comment>
    <comment ref="NO165" authorId="1" shapeId="0">
      <text>
        <r>
          <rPr>
            <b/>
            <sz val="9"/>
            <color indexed="81"/>
            <rFont val="Segoe UI"/>
            <family val="2"/>
            <charset val="186"/>
          </rPr>
          <t>Maire Appo:</t>
        </r>
        <r>
          <rPr>
            <sz val="9"/>
            <color indexed="81"/>
            <rFont val="Segoe UI"/>
            <family val="2"/>
            <charset val="186"/>
          </rPr>
          <t xml:space="preserve">
Projekti raha: küttekollete parandamine</t>
        </r>
      </text>
    </comment>
    <comment ref="EK168" authorId="2" shapeId="0">
      <text>
        <r>
          <rPr>
            <b/>
            <sz val="9"/>
            <color indexed="81"/>
            <rFont val="Segoe UI"/>
            <family val="2"/>
            <charset val="186"/>
          </rPr>
          <t>TVV123:</t>
        </r>
        <r>
          <rPr>
            <sz val="9"/>
            <color indexed="81"/>
            <rFont val="Segoe UI"/>
            <family val="2"/>
            <charset val="186"/>
          </rPr>
          <t xml:space="preserve">
Tõrva Raadio
</t>
        </r>
      </text>
    </comment>
    <comment ref="BN175" authorId="1" shapeId="0">
      <text>
        <r>
          <rPr>
            <b/>
            <sz val="9"/>
            <color indexed="81"/>
            <rFont val="Segoe UI"/>
            <family val="2"/>
            <charset val="186"/>
          </rPr>
          <t>Maire Appo:</t>
        </r>
        <r>
          <rPr>
            <sz val="9"/>
            <color indexed="81"/>
            <rFont val="Segoe UI"/>
            <family val="2"/>
            <charset val="186"/>
          </rPr>
          <t xml:space="preserve">
Maade mõõdistamine
</t>
        </r>
      </text>
    </comment>
    <comment ref="BO175" authorId="1" shapeId="0">
      <text>
        <r>
          <rPr>
            <b/>
            <sz val="9"/>
            <color indexed="81"/>
            <rFont val="Segoe UI"/>
            <family val="2"/>
            <charset val="186"/>
          </rPr>
          <t>Maire Appo:</t>
        </r>
        <r>
          <rPr>
            <sz val="9"/>
            <color indexed="81"/>
            <rFont val="Segoe UI"/>
            <family val="2"/>
            <charset val="186"/>
          </rPr>
          <t xml:space="preserve">
Maade mõõdistamine
</t>
        </r>
      </text>
    </comment>
    <comment ref="I176" authorId="1" shapeId="0">
      <text>
        <r>
          <rPr>
            <b/>
            <sz val="9"/>
            <color indexed="81"/>
            <rFont val="Segoe UI"/>
            <family val="2"/>
            <charset val="186"/>
          </rPr>
          <t>Maire Appo:</t>
        </r>
        <r>
          <rPr>
            <sz val="9"/>
            <color indexed="81"/>
            <rFont val="Segoe UI"/>
            <family val="2"/>
            <charset val="186"/>
          </rPr>
          <t xml:space="preserve">
Vallamaja hoone rekonstrueerimine</t>
        </r>
      </text>
    </comment>
    <comment ref="AV176" authorId="1" shapeId="0">
      <text>
        <r>
          <rPr>
            <b/>
            <sz val="9"/>
            <color indexed="81"/>
            <rFont val="Segoe UI"/>
            <family val="2"/>
            <charset val="186"/>
          </rPr>
          <t>Maire Appo:</t>
        </r>
        <r>
          <rPr>
            <sz val="9"/>
            <color indexed="81"/>
            <rFont val="Segoe UI"/>
            <family val="2"/>
            <charset val="186"/>
          </rPr>
          <t xml:space="preserve">
Teedele investeering
</t>
        </r>
      </text>
    </comment>
    <comment ref="BO176" authorId="1" shapeId="0">
      <text>
        <r>
          <rPr>
            <b/>
            <sz val="9"/>
            <color indexed="81"/>
            <rFont val="Segoe UI"/>
            <family val="2"/>
            <charset val="186"/>
          </rPr>
          <t>Maire Appo:</t>
        </r>
        <r>
          <rPr>
            <sz val="9"/>
            <color indexed="81"/>
            <rFont val="Segoe UI"/>
            <family val="2"/>
            <charset val="186"/>
          </rPr>
          <t xml:space="preserve">
Ujula summa ilma laenuta osa</t>
        </r>
      </text>
    </comment>
    <comment ref="BT176" authorId="1" shapeId="0">
      <text>
        <r>
          <rPr>
            <b/>
            <sz val="9"/>
            <color indexed="81"/>
            <rFont val="Segoe UI"/>
            <family val="2"/>
            <charset val="186"/>
          </rPr>
          <t>Maire Appo:</t>
        </r>
        <r>
          <rPr>
            <sz val="9"/>
            <color indexed="81"/>
            <rFont val="Segoe UI"/>
            <family val="2"/>
            <charset val="186"/>
          </rPr>
          <t xml:space="preserve">
Helme-Linna kergliiklustee valgustus 60 tuh, Hummuli -Soe kergliiklustee valg. 20 tuh, Helme kiriku ja linnuse tööde omaosalus 15tuh, Tõrva-Roobe kergliiklusteele 5 tuh</t>
        </r>
      </text>
    </comment>
    <comment ref="BU176" authorId="1" shapeId="0">
      <text>
        <r>
          <rPr>
            <b/>
            <sz val="9"/>
            <color indexed="81"/>
            <rFont val="Segoe UI"/>
            <family val="2"/>
            <charset val="186"/>
          </rPr>
          <t>Maire Appo:</t>
        </r>
        <r>
          <rPr>
            <sz val="9"/>
            <color indexed="81"/>
            <rFont val="Segoe UI"/>
            <family val="2"/>
            <charset val="186"/>
          </rPr>
          <t xml:space="preserve">
Tõrva Roobe kergliiklustee 324 tuh, Tõrva-Helme tee välisvalgustus 50,
Kiriku ja linnuse tööde omaosalus 12 tuh</t>
        </r>
      </text>
    </comment>
    <comment ref="CX176" authorId="1" shapeId="0">
      <text>
        <r>
          <rPr>
            <b/>
            <sz val="9"/>
            <color indexed="81"/>
            <rFont val="Segoe UI"/>
            <family val="2"/>
            <charset val="186"/>
          </rPr>
          <t>Maire Appo:</t>
        </r>
        <r>
          <rPr>
            <sz val="9"/>
            <color indexed="81"/>
            <rFont val="Segoe UI"/>
            <family val="2"/>
            <charset val="186"/>
          </rPr>
          <t xml:space="preserve">
Hüppetorni rek</t>
        </r>
      </text>
    </comment>
    <comment ref="DG176" authorId="1" shapeId="0">
      <text>
        <r>
          <rPr>
            <b/>
            <sz val="9"/>
            <color indexed="81"/>
            <rFont val="Segoe UI"/>
            <family val="2"/>
            <charset val="186"/>
          </rPr>
          <t>Maire Appo:</t>
        </r>
        <r>
          <rPr>
            <sz val="9"/>
            <color indexed="81"/>
            <rFont val="Segoe UI"/>
            <family val="2"/>
            <charset val="186"/>
          </rPr>
          <t xml:space="preserve">
Tänavavalgustuste projekt KIK toetus 295000, omaosalus 160000</t>
        </r>
      </text>
    </comment>
    <comment ref="DS176" authorId="1" shapeId="0">
      <text>
        <r>
          <rPr>
            <b/>
            <sz val="9"/>
            <color indexed="81"/>
            <rFont val="Segoe UI"/>
            <family val="2"/>
            <charset val="186"/>
          </rPr>
          <t>Maire Appo:</t>
        </r>
        <r>
          <rPr>
            <sz val="9"/>
            <color indexed="81"/>
            <rFont val="Segoe UI"/>
            <family val="2"/>
            <charset val="186"/>
          </rPr>
          <t xml:space="preserve">
Helme kalmistu parkla ja välisvalgustus</t>
        </r>
      </text>
    </comment>
    <comment ref="HK176" authorId="1" shapeId="0">
      <text>
        <r>
          <rPr>
            <b/>
            <sz val="9"/>
            <color indexed="81"/>
            <rFont val="Segoe UI"/>
            <family val="2"/>
            <charset val="186"/>
          </rPr>
          <t>Maire Appo:</t>
        </r>
        <r>
          <rPr>
            <sz val="9"/>
            <color indexed="81"/>
            <rFont val="Segoe UI"/>
            <family val="2"/>
            <charset val="186"/>
          </rPr>
          <t xml:space="preserve">
Võimalik investeering - katlamaja ümberehitus pelletiküttele</t>
        </r>
      </text>
    </comment>
    <comment ref="JS176" authorId="1" shapeId="0">
      <text>
        <r>
          <rPr>
            <b/>
            <sz val="9"/>
            <color indexed="81"/>
            <rFont val="Segoe UI"/>
            <family val="2"/>
            <charset val="186"/>
          </rPr>
          <t>Maire Appo:</t>
        </r>
        <r>
          <rPr>
            <sz val="9"/>
            <color indexed="81"/>
            <rFont val="Segoe UI"/>
            <family val="2"/>
            <charset val="186"/>
          </rPr>
          <t xml:space="preserve">
Staadion?</t>
        </r>
      </text>
    </comment>
    <comment ref="BN179" authorId="1" shapeId="0">
      <text>
        <r>
          <rPr>
            <b/>
            <sz val="9"/>
            <color indexed="81"/>
            <rFont val="Segoe UI"/>
            <family val="2"/>
            <charset val="186"/>
          </rPr>
          <t>Maire Appo:</t>
        </r>
        <r>
          <rPr>
            <sz val="9"/>
            <color indexed="81"/>
            <rFont val="Segoe UI"/>
            <family val="2"/>
            <charset val="186"/>
          </rPr>
          <t xml:space="preserve">
Kaasav eelarve</t>
        </r>
      </text>
    </comment>
    <comment ref="BO179" authorId="1" shapeId="0">
      <text>
        <r>
          <rPr>
            <b/>
            <sz val="9"/>
            <color indexed="81"/>
            <rFont val="Segoe UI"/>
            <family val="2"/>
            <charset val="186"/>
          </rPr>
          <t>Maire Appo:</t>
        </r>
        <r>
          <rPr>
            <sz val="9"/>
            <color indexed="81"/>
            <rFont val="Segoe UI"/>
            <family val="2"/>
            <charset val="186"/>
          </rPr>
          <t xml:space="preserve">
36 tuh ekraan, 10 tuh kaasav eelarve
</t>
        </r>
      </text>
    </comment>
    <comment ref="DY179" authorId="1" shapeId="0">
      <text>
        <r>
          <rPr>
            <b/>
            <sz val="9"/>
            <color indexed="81"/>
            <rFont val="Segoe UI"/>
            <family val="2"/>
            <charset val="186"/>
          </rPr>
          <t>Maire Appo:</t>
        </r>
        <r>
          <rPr>
            <sz val="9"/>
            <color indexed="81"/>
            <rFont val="Segoe UI"/>
            <family val="2"/>
            <charset val="186"/>
          </rPr>
          <t xml:space="preserve">
Kultuuriministeerium - terviseradadele 16 tuh, omaosalus 32 tuh</t>
        </r>
      </text>
    </comment>
    <comment ref="JS179" authorId="1" shapeId="0">
      <text>
        <r>
          <rPr>
            <b/>
            <sz val="9"/>
            <color indexed="81"/>
            <rFont val="Segoe UI"/>
            <family val="2"/>
            <charset val="186"/>
          </rPr>
          <t>Maire Appo:</t>
        </r>
        <r>
          <rPr>
            <sz val="9"/>
            <color indexed="81"/>
            <rFont val="Segoe UI"/>
            <family val="2"/>
            <charset val="186"/>
          </rPr>
          <t xml:space="preserve">
Lihft - omaosalus 49500, toetus 39190</t>
        </r>
      </text>
    </comment>
    <comment ref="X182" authorId="1" shapeId="0">
      <text>
        <r>
          <rPr>
            <b/>
            <sz val="9"/>
            <color indexed="81"/>
            <rFont val="Segoe UI"/>
            <family val="2"/>
            <charset val="186"/>
          </rPr>
          <t>Maire Appo:</t>
        </r>
        <r>
          <rPr>
            <sz val="9"/>
            <color indexed="81"/>
            <rFont val="Segoe UI"/>
            <family val="2"/>
            <charset val="186"/>
          </rPr>
          <t xml:space="preserve">
Mulgi Elamuskeskuse ehituseks sihtfinantseerimise toetus</t>
        </r>
      </text>
    </comment>
    <comment ref="AY182" authorId="1" shapeId="0">
      <text>
        <r>
          <rPr>
            <b/>
            <sz val="9"/>
            <color indexed="81"/>
            <rFont val="Segoe UI"/>
            <family val="2"/>
            <charset val="186"/>
          </rPr>
          <t>Maire Appo:</t>
        </r>
        <r>
          <rPr>
            <sz val="9"/>
            <color indexed="81"/>
            <rFont val="Segoe UI"/>
            <family val="2"/>
            <charset val="186"/>
          </rPr>
          <t xml:space="preserve">
Erateedele 40 000, hajaastust.proj. 20000
</t>
        </r>
      </text>
    </comment>
    <comment ref="AZ182" authorId="1" shapeId="0">
      <text>
        <r>
          <rPr>
            <b/>
            <sz val="9"/>
            <color indexed="81"/>
            <rFont val="Segoe UI"/>
            <family val="2"/>
            <charset val="186"/>
          </rPr>
          <t>Maire Appo:</t>
        </r>
        <r>
          <rPr>
            <sz val="9"/>
            <color indexed="81"/>
            <rFont val="Segoe UI"/>
            <family val="2"/>
            <charset val="186"/>
          </rPr>
          <t xml:space="preserve">
Erateedele toetus 20000, hajaasustus 10000</t>
        </r>
      </text>
    </comment>
    <comment ref="BN182" authorId="1" shapeId="0">
      <text>
        <r>
          <rPr>
            <b/>
            <sz val="9"/>
            <color indexed="81"/>
            <rFont val="Segoe UI"/>
            <family val="2"/>
            <charset val="186"/>
          </rPr>
          <t>Maire Appo:</t>
        </r>
        <r>
          <rPr>
            <sz val="9"/>
            <color indexed="81"/>
            <rFont val="Segoe UI"/>
            <family val="2"/>
            <charset val="186"/>
          </rPr>
          <t xml:space="preserve">
Ujula-õpilaskodu ehituseks antav toetus 1800000,
spetsialistide eluaseme toetusmeede 47 723 eurot, muu antav toetus  10 000</t>
        </r>
      </text>
    </comment>
    <comment ref="CR182" authorId="1" shapeId="0">
      <text>
        <r>
          <rPr>
            <b/>
            <sz val="9"/>
            <color indexed="81"/>
            <rFont val="Segoe UI"/>
            <family val="2"/>
            <charset val="186"/>
          </rPr>
          <t>Maire Appo:</t>
        </r>
        <r>
          <rPr>
            <sz val="9"/>
            <color indexed="81"/>
            <rFont val="Segoe UI"/>
            <family val="2"/>
            <charset val="186"/>
          </rPr>
          <t xml:space="preserve">
Hajaasutstus 40 tuh</t>
        </r>
      </text>
    </comment>
    <comment ref="DD182" authorId="1" shapeId="0">
      <text>
        <r>
          <rPr>
            <b/>
            <sz val="9"/>
            <color indexed="81"/>
            <rFont val="Segoe UI"/>
            <family val="2"/>
            <charset val="186"/>
          </rPr>
          <t>Maire Appo:</t>
        </r>
        <r>
          <rPr>
            <sz val="9"/>
            <color indexed="81"/>
            <rFont val="Segoe UI"/>
            <family val="2"/>
            <charset val="186"/>
          </rPr>
          <t xml:space="preserve">
Hajaasustuse toetus 30 tuh</t>
        </r>
      </text>
    </comment>
  </commentList>
</comments>
</file>

<file path=xl/sharedStrings.xml><?xml version="1.0" encoding="utf-8"?>
<sst xmlns="http://schemas.openxmlformats.org/spreadsheetml/2006/main" count="2249" uniqueCount="1085">
  <si>
    <t>Tõrva vald</t>
  </si>
  <si>
    <t>PÕHITEGEVUSE TULUD KOKKU</t>
  </si>
  <si>
    <t>30</t>
  </si>
  <si>
    <t>Maksutulud</t>
  </si>
  <si>
    <t>3000</t>
  </si>
  <si>
    <t>Füüsilise isiku tulumaks</t>
  </si>
  <si>
    <t>3030</t>
  </si>
  <si>
    <t>Maamaks</t>
  </si>
  <si>
    <t>3034</t>
  </si>
  <si>
    <t>Loomapidamismaks</t>
  </si>
  <si>
    <t>3044</t>
  </si>
  <si>
    <t>Reklaamimaks</t>
  </si>
  <si>
    <t>3045</t>
  </si>
  <si>
    <t>Teede ja tänavate sulgemise maks</t>
  </si>
  <si>
    <t>3047</t>
  </si>
  <si>
    <t>Parkimistasu</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</si>
  <si>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</si>
  <si>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</si>
  <si>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</si>
  <si>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</si>
  <si>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</si>
  <si>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</si>
  <si>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</si>
  <si>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</si>
  <si>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</si>
  <si>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</si>
  <si>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</si>
  <si>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</si>
  <si>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</si>
  <si>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</si>
  <si>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</si>
  <si>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keskkonnale tekitatud kahju hüvitis</t>
  </si>
  <si>
    <t>3880, 3888</t>
  </si>
  <si>
    <t>PÕHITEGEVUSE KULUD KOKKU</t>
  </si>
  <si>
    <t>Antud toetused tegevuskuludeks</t>
  </si>
  <si>
    <t>40</t>
  </si>
  <si>
    <t>Subsiidiumid ettevõtlusega tegelevatele isikutele</t>
  </si>
  <si>
    <t>413</t>
  </si>
  <si>
    <t>Sotsiaalabitoetused ja muud toetused füüsilistele isikutele</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</si>
  <si>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</si>
  <si>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</si>
  <si>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</si>
  <si>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</si>
  <si>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</si>
  <si>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</si>
  <si>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</si>
  <si>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</si>
  <si>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</si>
  <si>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</si>
  <si>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</si>
  <si>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</si>
  <si>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</si>
  <si>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</si>
  <si>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</si>
  <si>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</si>
  <si>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</si>
  <si>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</si>
  <si>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</si>
  <si>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</si>
  <si>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1502</t>
  </si>
  <si>
    <t>Osaluste müük (+)</t>
  </si>
  <si>
    <t>1501</t>
  </si>
  <si>
    <t>Osaluste soetus (-)</t>
  </si>
  <si>
    <t>1512</t>
  </si>
  <si>
    <t>Muude aktsiate ja osade müük (+)</t>
  </si>
  <si>
    <t>1511</t>
  </si>
  <si>
    <t>Muude aktsiate ja osade soetus (-)</t>
  </si>
  <si>
    <t>1532</t>
  </si>
  <si>
    <t>Tagasilaekuvad laenud (+)</t>
  </si>
  <si>
    <t>1531</t>
  </si>
  <si>
    <t>Antavad laenud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</si>
  <si>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</si>
  <si>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</si>
  <si>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</si>
  <si>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</si>
  <si>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</si>
  <si>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</si>
  <si>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</si>
  <si>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</si>
  <si>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</si>
  <si>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</si>
  <si>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</si>
  <si>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</si>
  <si>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NÕUETE JA KOHUSTUSTE SALDODE MUUTUS (tekkepõhise e/a korral) (+/-)</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</si>
  <si>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</si>
  <si>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</si>
  <si>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</si>
  <si>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</si>
  <si>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</si>
  <si>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</si>
  <si>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</si>
  <si>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</si>
  <si>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</si>
  <si>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01600</t>
  </si>
  <si>
    <t xml:space="preserve">Muud üldised valitsussektori teenused  </t>
  </si>
  <si>
    <t>01700</t>
  </si>
  <si>
    <t>Valitsussektori võla teenindamine</t>
  </si>
  <si>
    <t>Ülalnimetamata üldised valitsussektori kulud kokku</t>
  </si>
  <si>
    <t>02</t>
  </si>
  <si>
    <t>Riigikaitse</t>
  </si>
  <si>
    <t>03</t>
  </si>
  <si>
    <t>Avalik kord ja julgeolek</t>
  </si>
  <si>
    <t>03100</t>
  </si>
  <si>
    <t>Politsei</t>
  </si>
  <si>
    <t>03200</t>
  </si>
  <si>
    <t>Päästeteenused</t>
  </si>
  <si>
    <t>Muu avalik kord ja julgeolek kokku</t>
  </si>
  <si>
    <t>04</t>
  </si>
  <si>
    <t>Majandus</t>
  </si>
  <si>
    <t>04120</t>
  </si>
  <si>
    <t>Ettevõtluse arengu toetamine, stardiabi</t>
  </si>
  <si>
    <t>04210</t>
  </si>
  <si>
    <t>Põllumajandus</t>
  </si>
  <si>
    <t>04220</t>
  </si>
  <si>
    <t>Metsamajandus</t>
  </si>
  <si>
    <t>04230</t>
  </si>
  <si>
    <t>Kalandus ja jahindus</t>
  </si>
  <si>
    <t>04350</t>
  </si>
  <si>
    <t>Elektrienergia</t>
  </si>
  <si>
    <t>04360</t>
  </si>
  <si>
    <t>Muu energia- ja soojamajandus</t>
  </si>
  <si>
    <t>04510</t>
  </si>
  <si>
    <t>Maanteetransport (vallateede- ja tänavate korrashoid)</t>
  </si>
  <si>
    <t>04512</t>
  </si>
  <si>
    <t>Ühistranspordi korraldus</t>
  </si>
  <si>
    <t>04520</t>
  </si>
  <si>
    <t>Veetransport</t>
  </si>
  <si>
    <t>04540</t>
  </si>
  <si>
    <t>Õhutransport</t>
  </si>
  <si>
    <t>04600</t>
  </si>
  <si>
    <t>Side</t>
  </si>
  <si>
    <t>04710</t>
  </si>
  <si>
    <t>Kaubandus ja laondus</t>
  </si>
  <si>
    <t>04730</t>
  </si>
  <si>
    <t>Turism</t>
  </si>
  <si>
    <t>04740</t>
  </si>
  <si>
    <t>Üldmajanduslikud arendusprojektid</t>
  </si>
  <si>
    <t>04900</t>
  </si>
  <si>
    <t>Muu majandus (sh.majanduse haldamine)</t>
  </si>
  <si>
    <t>Ülalnimetamata majandus kokku</t>
  </si>
  <si>
    <t>05</t>
  </si>
  <si>
    <t>Keskkonnakaitse</t>
  </si>
  <si>
    <t>05100</t>
  </si>
  <si>
    <t>Jäätmekäitlus (prügivedu)</t>
  </si>
  <si>
    <t>05101</t>
  </si>
  <si>
    <t>Avalike alade puhastus</t>
  </si>
  <si>
    <t>05200</t>
  </si>
  <si>
    <t>Heitveekäitlus</t>
  </si>
  <si>
    <t>05300</t>
  </si>
  <si>
    <t>Saaste vähendamine</t>
  </si>
  <si>
    <t>05400</t>
  </si>
  <si>
    <t>Bioloogilise mitmekesisuse ja maastiku kaitse, haljastus</t>
  </si>
  <si>
    <t>Ülalnimetamata keskkonnakaitse kulud kokku</t>
  </si>
  <si>
    <t>06</t>
  </si>
  <si>
    <t>Elamu- ja kommunaalmajandus</t>
  </si>
  <si>
    <t>06100</t>
  </si>
  <si>
    <t>Elamumajanduse arendamine</t>
  </si>
  <si>
    <t>06200</t>
  </si>
  <si>
    <t>Kommunaalmajanduse arendamine</t>
  </si>
  <si>
    <t>06300</t>
  </si>
  <si>
    <t>Veevarustus</t>
  </si>
  <si>
    <t>06400</t>
  </si>
  <si>
    <t>Tänavavalgustus</t>
  </si>
  <si>
    <t>06605</t>
  </si>
  <si>
    <t>Muu elamu- ja kommunaalmajanduse tegevus</t>
  </si>
  <si>
    <t>Ülalnimetamata elamu-ja kommunaalmajanduse kulud kokku</t>
  </si>
  <si>
    <t>07</t>
  </si>
  <si>
    <t>Tervishoid</t>
  </si>
  <si>
    <t>07110</t>
  </si>
  <si>
    <t>Farmaatsiatooted - apteegid</t>
  </si>
  <si>
    <t>07200</t>
  </si>
  <si>
    <t>Ambulatoorsed teenused  (kiirabi)</t>
  </si>
  <si>
    <t>07300</t>
  </si>
  <si>
    <t>Haiglateenused</t>
  </si>
  <si>
    <t>07400</t>
  </si>
  <si>
    <t>Avalikud tervishoiuteenused</t>
  </si>
  <si>
    <t>07600</t>
  </si>
  <si>
    <t>Muu tervishoid, sh. tervishoiu haldamine</t>
  </si>
  <si>
    <t>Ülalnimetamata tervishoiukulud  kokku</t>
  </si>
  <si>
    <t>08</t>
  </si>
  <si>
    <t>Vaba aeg, kultuur ja religioon</t>
  </si>
  <si>
    <t>08102</t>
  </si>
  <si>
    <t>Sport</t>
  </si>
  <si>
    <t>08103</t>
  </si>
  <si>
    <t>Puhkepargid ja -baasid</t>
  </si>
  <si>
    <t>08107</t>
  </si>
  <si>
    <t>Noorsootöö ja noortekeskused</t>
  </si>
  <si>
    <t>08109</t>
  </si>
  <si>
    <t>Vaba aja üritused</t>
  </si>
  <si>
    <t>08201</t>
  </si>
  <si>
    <t>Raamatukogud</t>
  </si>
  <si>
    <t>08202</t>
  </si>
  <si>
    <t>Rahvakultuur</t>
  </si>
  <si>
    <t>08203</t>
  </si>
  <si>
    <t>Muuseumid</t>
  </si>
  <si>
    <t>08234</t>
  </si>
  <si>
    <t>Teatrid</t>
  </si>
  <si>
    <t>08235</t>
  </si>
  <si>
    <t>Audiovisuaal, sh kinod</t>
  </si>
  <si>
    <t>08236</t>
  </si>
  <si>
    <t>Muusika (kontsertorganisatsioonid)</t>
  </si>
  <si>
    <t>08207</t>
  </si>
  <si>
    <t>Muinsuskaitse</t>
  </si>
  <si>
    <t>08210</t>
  </si>
  <si>
    <t>Loomaaed</t>
  </si>
  <si>
    <t>08211</t>
  </si>
  <si>
    <t>Botaanikaaed</t>
  </si>
  <si>
    <t>08300</t>
  </si>
  <si>
    <t>Ringhäälingu- ja kirjastamisteenused</t>
  </si>
  <si>
    <t>08400</t>
  </si>
  <si>
    <t>Religiooni- ja muud ühiskonnateenused</t>
  </si>
  <si>
    <t>08600</t>
  </si>
  <si>
    <t>Muu vaba aeg, kultuur, religioon, sh. haldus</t>
  </si>
  <si>
    <t>Ülalnimetamata vaba aja, kultuuri ja religiooni kulud kokku</t>
  </si>
  <si>
    <t>09</t>
  </si>
  <si>
    <t>Haridus</t>
  </si>
  <si>
    <t>09110</t>
  </si>
  <si>
    <t>Alusharidus (lasteaiad)</t>
  </si>
  <si>
    <t>09210-09221</t>
  </si>
  <si>
    <t>Üldhariduskoolid, sh LAK</t>
  </si>
  <si>
    <t>09222, 09223</t>
  </si>
  <si>
    <t>Kutseõppeasutused</t>
  </si>
  <si>
    <t>09400</t>
  </si>
  <si>
    <t>Kolmanda taseme haridus - kõrgkoolid</t>
  </si>
  <si>
    <t>09500</t>
  </si>
  <si>
    <t xml:space="preserve">Taseme alusel mittemääratletav haridus </t>
  </si>
  <si>
    <t>09510</t>
  </si>
  <si>
    <t>Noorte huviharidus ja huvitegevus</t>
  </si>
  <si>
    <t>09600</t>
  </si>
  <si>
    <t>Koolitransport</t>
  </si>
  <si>
    <t>09601</t>
  </si>
  <si>
    <t>Koolitoit</t>
  </si>
  <si>
    <t>09602</t>
  </si>
  <si>
    <t>Öömaja</t>
  </si>
  <si>
    <t>09609</t>
  </si>
  <si>
    <t>Muud hariduse abiteenused</t>
  </si>
  <si>
    <t>09800</t>
  </si>
  <si>
    <t>Muu haridus, sh. hariduse haldus</t>
  </si>
  <si>
    <t>Ülalnimetamata hariduse kulud kokku</t>
  </si>
  <si>
    <t>10</t>
  </si>
  <si>
    <t>Sotsiaalne kaitse</t>
  </si>
  <si>
    <t>10110</t>
  </si>
  <si>
    <t>Haigete sotsiaalne kaitse</t>
  </si>
  <si>
    <t>10120</t>
  </si>
  <si>
    <t>Puuetega inimeste sotsiaalhoolekande asutused</t>
  </si>
  <si>
    <t>10121</t>
  </si>
  <si>
    <t>Muu puuetega inimeste sotsiaalne kaitse</t>
  </si>
  <si>
    <t>10200</t>
  </si>
  <si>
    <t>Eakate sotsiaalhoolekande asutused</t>
  </si>
  <si>
    <t>10201</t>
  </si>
  <si>
    <t>Muu eakate sotsiaalne kaitse</t>
  </si>
  <si>
    <t>10300</t>
  </si>
  <si>
    <t>Toitjakaotanute sotsiaalne kaitse</t>
  </si>
  <si>
    <t>10400</t>
  </si>
  <si>
    <t>Laste ja noorte sotsiaalhoolekande asutused</t>
  </si>
  <si>
    <t>10402</t>
  </si>
  <si>
    <t>Muu perekondade ja laste sotsiaalne kaitse</t>
  </si>
  <si>
    <t>10500</t>
  </si>
  <si>
    <t>Töötute sotsiaalne kaitse</t>
  </si>
  <si>
    <t>10600</t>
  </si>
  <si>
    <t>Eluasemeteenused sotsiaalsetele riskirühmadele</t>
  </si>
  <si>
    <t>10700</t>
  </si>
  <si>
    <t>Riskirühmade sotsiaalhoolekande asutused</t>
  </si>
  <si>
    <t>10701</t>
  </si>
  <si>
    <t>Riiklik toimetulekutoetus</t>
  </si>
  <si>
    <t>10702</t>
  </si>
  <si>
    <t>Muu sotsiaalsete riskirühmade kaitse</t>
  </si>
  <si>
    <t>10900</t>
  </si>
  <si>
    <t>Muu sotsiaalne kaitse, sh. sotsiaalse kaitse haldus</t>
  </si>
  <si>
    <t>Ülalnimetamata sotsiaalse kaitse kulud kokku</t>
  </si>
  <si>
    <t>TÕRVA VALD 2019.a. eelarve eelnõu</t>
  </si>
  <si>
    <t xml:space="preserve">TÕRVA VALLAVALITSUS  </t>
  </si>
  <si>
    <t>KULUDE EELARVE</t>
  </si>
  <si>
    <t>TEGEVUSALA NR</t>
  </si>
  <si>
    <t>NIMETUS</t>
  </si>
  <si>
    <t>OSAKONNA NR.</t>
  </si>
  <si>
    <t>kulu liik</t>
  </si>
  <si>
    <t xml:space="preserve">  Nimetus</t>
  </si>
  <si>
    <t xml:space="preserve"> Sotsiaaltoetused</t>
  </si>
  <si>
    <t xml:space="preserve">4130            </t>
  </si>
  <si>
    <t xml:space="preserve"> Peretoetused</t>
  </si>
  <si>
    <t xml:space="preserve">413000          </t>
  </si>
  <si>
    <t xml:space="preserve"> Sünnitoetus</t>
  </si>
  <si>
    <t xml:space="preserve">413001          </t>
  </si>
  <si>
    <t xml:space="preserve"> Vajaduspõhine peretoetus</t>
  </si>
  <si>
    <t xml:space="preserve">413050          </t>
  </si>
  <si>
    <t xml:space="preserve"> Lapse koolitoetus</t>
  </si>
  <si>
    <t xml:space="preserve">413080          </t>
  </si>
  <si>
    <t xml:space="preserve"> Jõulutoetus</t>
  </si>
  <si>
    <t xml:space="preserve">413081          </t>
  </si>
  <si>
    <t xml:space="preserve"> Jõulupaki toetus</t>
  </si>
  <si>
    <t xml:space="preserve">413091          </t>
  </si>
  <si>
    <t xml:space="preserve"> Vähekindlustatud perede toetus</t>
  </si>
  <si>
    <t xml:space="preserve">413092          </t>
  </si>
  <si>
    <t xml:space="preserve"> Laste suvelaagri toetus</t>
  </si>
  <si>
    <t xml:space="preserve">413093          </t>
  </si>
  <si>
    <t xml:space="preserve"> Laste ekskursioonide toetus</t>
  </si>
  <si>
    <t xml:space="preserve">413094          </t>
  </si>
  <si>
    <t xml:space="preserve"> Ranitsatoetus</t>
  </si>
  <si>
    <t xml:space="preserve">413095          </t>
  </si>
  <si>
    <t xml:space="preserve"> Koolilõpetaja toetus</t>
  </si>
  <si>
    <t xml:space="preserve">413096          </t>
  </si>
  <si>
    <t xml:space="preserve"> Huviringi toetus</t>
  </si>
  <si>
    <t xml:space="preserve">413098          </t>
  </si>
  <si>
    <t xml:space="preserve"> Eluaseme kulude katteks toetused</t>
  </si>
  <si>
    <t xml:space="preserve">4131            </t>
  </si>
  <si>
    <t xml:space="preserve"> Toimetulekutoetus ja täiendavad sotsiaaltoetused</t>
  </si>
  <si>
    <t xml:space="preserve">413100          </t>
  </si>
  <si>
    <t xml:space="preserve"> Toimetulekutoetus</t>
  </si>
  <si>
    <t xml:space="preserve">4133            </t>
  </si>
  <si>
    <t xml:space="preserve"> Toetused puuetega inimestele ja nende hooldajatele</t>
  </si>
  <si>
    <t xml:space="preserve">413300          </t>
  </si>
  <si>
    <t xml:space="preserve"> Puudega lapse toetus</t>
  </si>
  <si>
    <t xml:space="preserve">413320          </t>
  </si>
  <si>
    <t xml:space="preserve"> Hooldajatoetus</t>
  </si>
  <si>
    <t xml:space="preserve">413370          </t>
  </si>
  <si>
    <t xml:space="preserve"> Muu abivahendi toetus (sh prillid)</t>
  </si>
  <si>
    <t xml:space="preserve">413390          </t>
  </si>
  <si>
    <t xml:space="preserve"> Toetus puudega inimestele (puudega lapsehoiu teenus)</t>
  </si>
  <si>
    <t xml:space="preserve">4134            </t>
  </si>
  <si>
    <t xml:space="preserve"> Õppetoetused</t>
  </si>
  <si>
    <t xml:space="preserve">413420          </t>
  </si>
  <si>
    <t xml:space="preserve"> Sõidusoodustused</t>
  </si>
  <si>
    <t xml:space="preserve">413490          </t>
  </si>
  <si>
    <t xml:space="preserve"> Muud õppetoetused</t>
  </si>
  <si>
    <t xml:space="preserve">4137            </t>
  </si>
  <si>
    <t xml:space="preserve"> Erijuhtudel riigi poolt makstav sotsiaalmaks (sh a</t>
  </si>
  <si>
    <t xml:space="preserve">4138            </t>
  </si>
  <si>
    <t xml:space="preserve"> Muud sotsiaaltoetused</t>
  </si>
  <si>
    <t xml:space="preserve">413802          </t>
  </si>
  <si>
    <t xml:space="preserve"> Sünnipäevatoetus eakatele</t>
  </si>
  <si>
    <t xml:space="preserve">413803          </t>
  </si>
  <si>
    <t xml:space="preserve"> Küttepuude toetus</t>
  </si>
  <si>
    <t xml:space="preserve">413804          </t>
  </si>
  <si>
    <t xml:space="preserve"> Saunapileti toetus</t>
  </si>
  <si>
    <t xml:space="preserve">413805          </t>
  </si>
  <si>
    <t xml:space="preserve"> Toitlustustoetus</t>
  </si>
  <si>
    <t xml:space="preserve">413820          </t>
  </si>
  <si>
    <t xml:space="preserve"> Vältimatu sotsiaalabi</t>
  </si>
  <si>
    <t xml:space="preserve">413823          </t>
  </si>
  <si>
    <t xml:space="preserve"> Ravitoetus (sh transport)</t>
  </si>
  <si>
    <t xml:space="preserve">413825          </t>
  </si>
  <si>
    <t xml:space="preserve"> Kriisitoetus</t>
  </si>
  <si>
    <t xml:space="preserve">413890          </t>
  </si>
  <si>
    <t xml:space="preserve"> Matusetoetus</t>
  </si>
  <si>
    <t xml:space="preserve">413899          </t>
  </si>
  <si>
    <t xml:space="preserve"> Muud sotsiaaltoetused ja hüvitised</t>
  </si>
  <si>
    <t>Antud tegevustoetused</t>
  </si>
  <si>
    <t>Liikmemaksud</t>
  </si>
  <si>
    <t xml:space="preserve">50              </t>
  </si>
  <si>
    <t xml:space="preserve"> Personalikulud</t>
  </si>
  <si>
    <t xml:space="preserve">5000            </t>
  </si>
  <si>
    <t xml:space="preserve"> Valitavate ja ametisse nimetatavate ametnike töötasu</t>
  </si>
  <si>
    <t xml:space="preserve">5001            </t>
  </si>
  <si>
    <t xml:space="preserve"> Avaliku teenistuse ametnike töötasu</t>
  </si>
  <si>
    <t xml:space="preserve">5002            </t>
  </si>
  <si>
    <t xml:space="preserve"> Töötajate töötasu</t>
  </si>
  <si>
    <t xml:space="preserve">5005            </t>
  </si>
  <si>
    <t xml:space="preserve"> Töövõtulepingu alusel füüsilistele isikutele makst</t>
  </si>
  <si>
    <t xml:space="preserve">5008            </t>
  </si>
  <si>
    <t xml:space="preserve"> Muud tasud</t>
  </si>
  <si>
    <t xml:space="preserve">505             </t>
  </si>
  <si>
    <t xml:space="preserve"> Erisoodustused</t>
  </si>
  <si>
    <t xml:space="preserve">506             </t>
  </si>
  <si>
    <t xml:space="preserve"> Personalikuludega kaasnevad maksud ja sotsiaalkind</t>
  </si>
  <si>
    <t xml:space="preserve">55              </t>
  </si>
  <si>
    <t xml:space="preserve"> Majandamiskulud</t>
  </si>
  <si>
    <t xml:space="preserve">5500            </t>
  </si>
  <si>
    <t xml:space="preserve"> Administreerimiskulud</t>
  </si>
  <si>
    <t xml:space="preserve">550000          </t>
  </si>
  <si>
    <t xml:space="preserve"> bürookulud</t>
  </si>
  <si>
    <t xml:space="preserve">550001          </t>
  </si>
  <si>
    <t xml:space="preserve"> trükised ja muud tarvikud</t>
  </si>
  <si>
    <t xml:space="preserve">550002          </t>
  </si>
  <si>
    <t xml:space="preserve"> paljundus- ja printimiskulud</t>
  </si>
  <si>
    <t xml:space="preserve">550010          </t>
  </si>
  <si>
    <t xml:space="preserve"> sideteenused (sideteenused)</t>
  </si>
  <si>
    <t xml:space="preserve">550011          </t>
  </si>
  <si>
    <t xml:space="preserve"> postikulud</t>
  </si>
  <si>
    <t xml:space="preserve">550012          </t>
  </si>
  <si>
    <t xml:space="preserve"> pangateenused</t>
  </si>
  <si>
    <t xml:space="preserve">550040          </t>
  </si>
  <si>
    <t xml:space="preserve"> esindus-ja vastuvõtukulud</t>
  </si>
  <si>
    <t xml:space="preserve">550041          </t>
  </si>
  <si>
    <t xml:space="preserve"> kingitused</t>
  </si>
  <si>
    <t xml:space="preserve">550050          </t>
  </si>
  <si>
    <t xml:space="preserve"> juriidilised teenused</t>
  </si>
  <si>
    <t xml:space="preserve">550051          </t>
  </si>
  <si>
    <t xml:space="preserve"> arvestus- ja auditeerimisteenus</t>
  </si>
  <si>
    <t xml:space="preserve">550060          </t>
  </si>
  <si>
    <t xml:space="preserve"> info- ja PR teenused</t>
  </si>
  <si>
    <t xml:space="preserve">550099          </t>
  </si>
  <si>
    <t xml:space="preserve"> muud administreerimiskulud</t>
  </si>
  <si>
    <t xml:space="preserve">5503            </t>
  </si>
  <si>
    <t xml:space="preserve"> Lähetuskulud</t>
  </si>
  <si>
    <t xml:space="preserve">550301          </t>
  </si>
  <si>
    <t xml:space="preserve"> majutuskulud</t>
  </si>
  <si>
    <t xml:space="preserve">550302          </t>
  </si>
  <si>
    <t xml:space="preserve"> sõidukulud</t>
  </si>
  <si>
    <t xml:space="preserve">550304          </t>
  </si>
  <si>
    <t xml:space="preserve"> päevarahad</t>
  </si>
  <si>
    <t xml:space="preserve">550399          </t>
  </si>
  <si>
    <t xml:space="preserve"> muud lähetuskulud</t>
  </si>
  <si>
    <t xml:space="preserve">5504            </t>
  </si>
  <si>
    <t xml:space="preserve"> Koolituskulud</t>
  </si>
  <si>
    <t xml:space="preserve">550400          </t>
  </si>
  <si>
    <t xml:space="preserve"> koolitusteenused</t>
  </si>
  <si>
    <t xml:space="preserve">550420          </t>
  </si>
  <si>
    <t xml:space="preserve">550440          </t>
  </si>
  <si>
    <t xml:space="preserve">550490          </t>
  </si>
  <si>
    <t xml:space="preserve"> muud koolituskulud</t>
  </si>
  <si>
    <t xml:space="preserve">5511            </t>
  </si>
  <si>
    <t xml:space="preserve"> Kinnistute, hoonete ja ruumide majandamiskulud</t>
  </si>
  <si>
    <t xml:space="preserve">551100          </t>
  </si>
  <si>
    <t xml:space="preserve"> küte ja soojusenergia</t>
  </si>
  <si>
    <t xml:space="preserve">551101          </t>
  </si>
  <si>
    <t xml:space="preserve"> elekter</t>
  </si>
  <si>
    <t xml:space="preserve">551102          </t>
  </si>
  <si>
    <t xml:space="preserve"> vesi ja kanalisatsioon</t>
  </si>
  <si>
    <t xml:space="preserve">551103          </t>
  </si>
  <si>
    <t xml:space="preserve"> korrashoid (koristusvahendid jm kaup)</t>
  </si>
  <si>
    <t xml:space="preserve">551104          </t>
  </si>
  <si>
    <t xml:space="preserve"> korrashoiuteenused (prügiteenus, vaibavahetus jm)</t>
  </si>
  <si>
    <t xml:space="preserve">551105          </t>
  </si>
  <si>
    <t xml:space="preserve"> valveteenused</t>
  </si>
  <si>
    <t xml:space="preserve">551106          </t>
  </si>
  <si>
    <t xml:space="preserve"> jooksev remont</t>
  </si>
  <si>
    <t xml:space="preserve">551107          </t>
  </si>
  <si>
    <t xml:space="preserve"> kindlustusmaksed</t>
  </si>
  <si>
    <t xml:space="preserve">551109          </t>
  </si>
  <si>
    <t xml:space="preserve"> muud kinnistute ja ruumide kulud</t>
  </si>
  <si>
    <t xml:space="preserve">5512            </t>
  </si>
  <si>
    <t xml:space="preserve"> Rajatiste majandamiskulud</t>
  </si>
  <si>
    <t xml:space="preserve">551210          </t>
  </si>
  <si>
    <t xml:space="preserve"> rajatiste elekter</t>
  </si>
  <si>
    <t xml:space="preserve">551230          </t>
  </si>
  <si>
    <t xml:space="preserve"> rajatiste korrashoid</t>
  </si>
  <si>
    <t xml:space="preserve">551240          </t>
  </si>
  <si>
    <t xml:space="preserve"> rajatiste korrashoiuteenus</t>
  </si>
  <si>
    <t xml:space="preserve">551250          </t>
  </si>
  <si>
    <t xml:space="preserve"> rajatiste valveteenused</t>
  </si>
  <si>
    <t xml:space="preserve">551260          </t>
  </si>
  <si>
    <t xml:space="preserve"> rajatiste jooksev remont</t>
  </si>
  <si>
    <t xml:space="preserve">551290          </t>
  </si>
  <si>
    <t xml:space="preserve"> muud rajatiste majanduskulud</t>
  </si>
  <si>
    <t xml:space="preserve">5513            </t>
  </si>
  <si>
    <t xml:space="preserve"> Sõidukite ülalpidamise kulud,</t>
  </si>
  <si>
    <t xml:space="preserve">551300          </t>
  </si>
  <si>
    <t xml:space="preserve"> kütus</t>
  </si>
  <si>
    <t xml:space="preserve">551303          </t>
  </si>
  <si>
    <t xml:space="preserve"> korrashoiu- ja remondimaterjalid</t>
  </si>
  <si>
    <t xml:space="preserve">551306          </t>
  </si>
  <si>
    <t xml:space="preserve"> korrashoiu- ja remonditeenused (teenindus)</t>
  </si>
  <si>
    <t xml:space="preserve">551307          </t>
  </si>
  <si>
    <t xml:space="preserve"> kindlustus</t>
  </si>
  <si>
    <t xml:space="preserve">551308          </t>
  </si>
  <si>
    <t xml:space="preserve"> rent (kasutusrent, isikl.sõiduauto)</t>
  </si>
  <si>
    <t xml:space="preserve">551309          </t>
  </si>
  <si>
    <t xml:space="preserve"> muud</t>
  </si>
  <si>
    <t xml:space="preserve">5514            </t>
  </si>
  <si>
    <t xml:space="preserve"> Info- ja kommunikatsioonitehnoloogia kulud</t>
  </si>
  <si>
    <t xml:space="preserve">551400          </t>
  </si>
  <si>
    <t xml:space="preserve"> riistvara ja tarvikud</t>
  </si>
  <si>
    <t xml:space="preserve">551410          </t>
  </si>
  <si>
    <t xml:space="preserve"> tarkvara</t>
  </si>
  <si>
    <t xml:space="preserve">551460          </t>
  </si>
  <si>
    <t xml:space="preserve"> hooldus-ja remonditeenused</t>
  </si>
  <si>
    <t xml:space="preserve">551480          </t>
  </si>
  <si>
    <t xml:space="preserve"> riist- ja tarkvara rent ning internet</t>
  </si>
  <si>
    <t xml:space="preserve">551490          </t>
  </si>
  <si>
    <t xml:space="preserve"> muud </t>
  </si>
  <si>
    <t xml:space="preserve">5515            </t>
  </si>
  <si>
    <t xml:space="preserve"> Inventari kulud, v.a infotehnoloogia </t>
  </si>
  <si>
    <t xml:space="preserve">551500          </t>
  </si>
  <si>
    <t xml:space="preserve"> inventar</t>
  </si>
  <si>
    <t xml:space="preserve">551560          </t>
  </si>
  <si>
    <t xml:space="preserve"> inventari remont ja hooldus</t>
  </si>
  <si>
    <t xml:space="preserve">551580          </t>
  </si>
  <si>
    <t xml:space="preserve"> rent</t>
  </si>
  <si>
    <t xml:space="preserve">551590          </t>
  </si>
  <si>
    <t xml:space="preserve">5516            </t>
  </si>
  <si>
    <t xml:space="preserve"> Masinate ja seadmete ülalpidamise kulud, v.a. info</t>
  </si>
  <si>
    <t xml:space="preserve">551600          </t>
  </si>
  <si>
    <t xml:space="preserve"> masinate ja seadmete ülalpidamise kulu</t>
  </si>
  <si>
    <t xml:space="preserve">5521            </t>
  </si>
  <si>
    <t xml:space="preserve"> Toiduained ja toitlustusteenused</t>
  </si>
  <si>
    <t xml:space="preserve">552100          </t>
  </si>
  <si>
    <t xml:space="preserve"> toiduained</t>
  </si>
  <si>
    <t xml:space="preserve">552110          </t>
  </si>
  <si>
    <t xml:space="preserve"> toitlustusteenused</t>
  </si>
  <si>
    <t xml:space="preserve">5522            </t>
  </si>
  <si>
    <t xml:space="preserve"> Meditsiinikulud ja hügieenitarbed</t>
  </si>
  <si>
    <t xml:space="preserve">552200          </t>
  </si>
  <si>
    <t xml:space="preserve"> meditsiini- ja hügieenitarbed</t>
  </si>
  <si>
    <t xml:space="preserve">552230          </t>
  </si>
  <si>
    <t xml:space="preserve"> tervishoiuteenused</t>
  </si>
  <si>
    <t xml:space="preserve">5523            </t>
  </si>
  <si>
    <t xml:space="preserve"> Teavikud, raamatud ja kunstiesemed</t>
  </si>
  <si>
    <t xml:space="preserve">552300          </t>
  </si>
  <si>
    <t xml:space="preserve"> raamatud</t>
  </si>
  <si>
    <t xml:space="preserve">552390          </t>
  </si>
  <si>
    <t xml:space="preserve"> muud teavikute ja kunstiesemetega seotud kulud</t>
  </si>
  <si>
    <t xml:space="preserve">5524            </t>
  </si>
  <si>
    <t xml:space="preserve"> Õppevahendite ja koolituse kulud</t>
  </si>
  <si>
    <t xml:space="preserve">552400          </t>
  </si>
  <si>
    <t xml:space="preserve"> õpikud ja töövihikud</t>
  </si>
  <si>
    <t xml:space="preserve">552410          </t>
  </si>
  <si>
    <t xml:space="preserve"> mängud ja mänguasjad</t>
  </si>
  <si>
    <t xml:space="preserve">552420          </t>
  </si>
  <si>
    <t xml:space="preserve"> tööraamatud ja -vihikud</t>
  </si>
  <si>
    <t xml:space="preserve">552440          </t>
  </si>
  <si>
    <t xml:space="preserve"> muud õppevahendid</t>
  </si>
  <si>
    <t xml:space="preserve">552450          </t>
  </si>
  <si>
    <t xml:space="preserve">552460          </t>
  </si>
  <si>
    <t xml:space="preserve"> lasteaiateenused</t>
  </si>
  <si>
    <t xml:space="preserve">552470          </t>
  </si>
  <si>
    <t xml:space="preserve"> tugispetsialisti teenused</t>
  </si>
  <si>
    <t xml:space="preserve">552490          </t>
  </si>
  <si>
    <t xml:space="preserve"> muud koolituse kulud</t>
  </si>
  <si>
    <t xml:space="preserve">5525            </t>
  </si>
  <si>
    <t xml:space="preserve"> Kultuuri- ja vabaaja kulud</t>
  </si>
  <si>
    <t xml:space="preserve">552500          </t>
  </si>
  <si>
    <t xml:space="preserve"> materjali kulu</t>
  </si>
  <si>
    <t xml:space="preserve">552520          </t>
  </si>
  <si>
    <t xml:space="preserve"> ürituste ja näituste korraldamise kulud</t>
  </si>
  <si>
    <t xml:space="preserve">552530          </t>
  </si>
  <si>
    <t xml:space="preserve"> etendused ja kontserdid</t>
  </si>
  <si>
    <t xml:space="preserve">552570          </t>
  </si>
  <si>
    <t xml:space="preserve"> info ja PR kulud</t>
  </si>
  <si>
    <t xml:space="preserve">552590          </t>
  </si>
  <si>
    <t xml:space="preserve"> muud kulud</t>
  </si>
  <si>
    <t xml:space="preserve">552690          </t>
  </si>
  <si>
    <t xml:space="preserve"> Sotsiaalteenused</t>
  </si>
  <si>
    <t xml:space="preserve">5532            </t>
  </si>
  <si>
    <t xml:space="preserve"> Eri- ja vormiriietus, v.a kaitseotstarbelised kulu</t>
  </si>
  <si>
    <t xml:space="preserve">553200          </t>
  </si>
  <si>
    <t xml:space="preserve"> eri- ja vormiriietus</t>
  </si>
  <si>
    <t xml:space="preserve">553290          </t>
  </si>
  <si>
    <t xml:space="preserve"> muud eri- ja vormiriietusega seotud kulud</t>
  </si>
  <si>
    <t xml:space="preserve"> Muu erivarustus ja erimaterjalid (nt.tulekustutid)</t>
  </si>
  <si>
    <t xml:space="preserve">5540            </t>
  </si>
  <si>
    <t xml:space="preserve"> Muud maj.kulud</t>
  </si>
  <si>
    <t xml:space="preserve">554020          </t>
  </si>
  <si>
    <t xml:space="preserve"> transpordikulud</t>
  </si>
  <si>
    <t xml:space="preserve">554090          </t>
  </si>
  <si>
    <t xml:space="preserve"> muud mitmesugused majanduskulud</t>
  </si>
  <si>
    <t xml:space="preserve">60              </t>
  </si>
  <si>
    <t xml:space="preserve"> Muud kulud (va intressid ja kohustistasud)</t>
  </si>
  <si>
    <t xml:space="preserve">601             </t>
  </si>
  <si>
    <t xml:space="preserve"> Maksu-, riigilõivu- ja trahvikulud</t>
  </si>
  <si>
    <t xml:space="preserve">608             </t>
  </si>
  <si>
    <t xml:space="preserve"> Muud tegevuskulud</t>
  </si>
  <si>
    <t xml:space="preserve">609             </t>
  </si>
  <si>
    <t xml:space="preserve"> Reservfond</t>
  </si>
  <si>
    <t xml:space="preserve">15              </t>
  </si>
  <si>
    <t xml:space="preserve"> Materiaalsete ja immateriaalsete varade soetamine </t>
  </si>
  <si>
    <t xml:space="preserve"> Maa</t>
  </si>
  <si>
    <t xml:space="preserve">1551            </t>
  </si>
  <si>
    <t xml:space="preserve"> Rajatiste ja hoonete soetamine ja renoveerimine</t>
  </si>
  <si>
    <t xml:space="preserve">1554            </t>
  </si>
  <si>
    <t xml:space="preserve"> Masinate ja seadmete, sh transpordivahendite soeta</t>
  </si>
  <si>
    <t xml:space="preserve"> Info- ja kommunikatsioonitehnoloogia seadmed</t>
  </si>
  <si>
    <t xml:space="preserve">1556            </t>
  </si>
  <si>
    <t xml:space="preserve"> Inventari soetamine ja renoveerimine</t>
  </si>
  <si>
    <t xml:space="preserve">1559            </t>
  </si>
  <si>
    <t xml:space="preserve"> Lõpetamata ehitised</t>
  </si>
  <si>
    <t>Antud sihtfinantseerimine põhivara soetuseks</t>
  </si>
  <si>
    <t xml:space="preserve">65              </t>
  </si>
  <si>
    <t xml:space="preserve"> Intressi-, viivise- ja kohustistasukulud (peale pu</t>
  </si>
  <si>
    <t xml:space="preserve">6501            </t>
  </si>
  <si>
    <t xml:space="preserve"> Intressi-, viivise- ja kohustistasukulud võetud laenult</t>
  </si>
  <si>
    <t xml:space="preserve">6502            </t>
  </si>
  <si>
    <t xml:space="preserve"> Intressi- ja viivisekulud kapitaliliisingult</t>
  </si>
  <si>
    <t xml:space="preserve">6503            </t>
  </si>
  <si>
    <t xml:space="preserve"> Intressi- ja viivisekulud muudelt kohustustelt</t>
  </si>
  <si>
    <t>PÕHITEGEVUSE KULUD JA INV.TEGEVUS</t>
  </si>
  <si>
    <t>KULUD KOKKU</t>
  </si>
  <si>
    <t>45</t>
  </si>
  <si>
    <t>VOLIKOGU</t>
  </si>
  <si>
    <t>011</t>
  </si>
  <si>
    <t>VALLAVALITSUS</t>
  </si>
  <si>
    <t>012</t>
  </si>
  <si>
    <t>ARENDUSOSAKOND</t>
  </si>
  <si>
    <t>KOV RESERVFOND</t>
  </si>
  <si>
    <t>01330</t>
  </si>
  <si>
    <t>MUUD ÜLDISED TEENUSED</t>
  </si>
  <si>
    <t>VALITSUSSEKTORI TEENUSED</t>
  </si>
  <si>
    <t>VALITSUSSEKTORI VÕLA TEENENDAMINE</t>
  </si>
  <si>
    <t>POLITSEI</t>
  </si>
  <si>
    <t>PÄÄSTETEENUSED</t>
  </si>
  <si>
    <t>409- Vallamajanduse osak.</t>
  </si>
  <si>
    <t>Muu energia ja soojamaj.</t>
  </si>
  <si>
    <t>411 Valga 1</t>
  </si>
  <si>
    <t>412  Valga 4</t>
  </si>
  <si>
    <t>413  Helme katlamaja</t>
  </si>
  <si>
    <t>Maanteetransport, tänavad</t>
  </si>
  <si>
    <t>409- vallamajanduse osakond</t>
  </si>
  <si>
    <t>401- keskkonna ja ehitusosakond</t>
  </si>
  <si>
    <t>Kaubandus ja laondus (Ritsu söökla)</t>
  </si>
  <si>
    <t>405-Helme üldmajandus</t>
  </si>
  <si>
    <t>Kaubandus ja laondus (Tõrva bussijaam)</t>
  </si>
  <si>
    <t>406- Bussijaam</t>
  </si>
  <si>
    <t>407- Põdrala üldmajandus</t>
  </si>
  <si>
    <t>402 Tõrva üldmajandus</t>
  </si>
  <si>
    <t>403- Tõrva keskväljak</t>
  </si>
  <si>
    <t>Muu majandus</t>
  </si>
  <si>
    <t>401- Keskkonna ja ehitusosakond</t>
  </si>
  <si>
    <t>402- Tõrva üldmajandus</t>
  </si>
  <si>
    <t>409- vallamajanduse osak.haldus</t>
  </si>
  <si>
    <t>Jäätmekäitlus</t>
  </si>
  <si>
    <t>409-vallamaj.osak</t>
  </si>
  <si>
    <t>401- keskkonna ja ehtiusosakond</t>
  </si>
  <si>
    <t>501-jäätmejaam</t>
  </si>
  <si>
    <t>409- vallamaj.osak</t>
  </si>
  <si>
    <t>501- Helme jäätmejaam</t>
  </si>
  <si>
    <t>409- vallamajanduse osak.</t>
  </si>
  <si>
    <t>Elamumajanduse arend.</t>
  </si>
  <si>
    <t>601- Elamumajandus.</t>
  </si>
  <si>
    <t xml:space="preserve">Veevarustus </t>
  </si>
  <si>
    <t>Muu elamu- ja kommun.majandus (hulkuvad loomad)</t>
  </si>
  <si>
    <t xml:space="preserve">Muu elamu- ja kommun.majandus </t>
  </si>
  <si>
    <t>604- Saunad (Linna küla)</t>
  </si>
  <si>
    <t>Muu elamu- ja kommunaalmaj.</t>
  </si>
  <si>
    <t xml:space="preserve"> 613  Ala kalmistu</t>
  </si>
  <si>
    <t xml:space="preserve"> 614  Helme kalmistu</t>
  </si>
  <si>
    <t>07210</t>
  </si>
  <si>
    <t>Üldmeditsiin</t>
  </si>
  <si>
    <t>012- Vallavalitsus</t>
  </si>
  <si>
    <t>Vaba aja ja sporditeenused</t>
  </si>
  <si>
    <t>801 - valla sport</t>
  </si>
  <si>
    <t>803- Ritsu spordibaas</t>
  </si>
  <si>
    <t>409- Vallamajanduse osakond</t>
  </si>
  <si>
    <t>koond</t>
  </si>
  <si>
    <t>891- toetused sporditegevusele</t>
  </si>
  <si>
    <t>810-Lasteraamatukogu</t>
  </si>
  <si>
    <t xml:space="preserve"> Raamatukogud</t>
  </si>
  <si>
    <t>811-Linnaraamatukogu</t>
  </si>
  <si>
    <t>812-Riidaja raamatukogu</t>
  </si>
  <si>
    <t>813-Hummuli raamatukogu</t>
  </si>
  <si>
    <t>814-Taagepera Raamatukogu</t>
  </si>
  <si>
    <t>815-Helme raamatukogu</t>
  </si>
  <si>
    <t>08220</t>
  </si>
  <si>
    <t>820 Tõrva Kultuurimaja</t>
  </si>
  <si>
    <t>853-Tantsustuudio</t>
  </si>
  <si>
    <t>852-Kunstistuudio</t>
  </si>
  <si>
    <t>822- Hummuli rahvamaja</t>
  </si>
  <si>
    <t>823 - Ala Rahvamaja</t>
  </si>
  <si>
    <t>824-Koorküla rahvamaja</t>
  </si>
  <si>
    <t>830- Helme Koduloomuuseum</t>
  </si>
  <si>
    <t>Audiovisuaal, kino</t>
  </si>
  <si>
    <t>851 - Tõrva kino</t>
  </si>
  <si>
    <t>Riinghääling ja kirjastus</t>
  </si>
  <si>
    <t>Religioon</t>
  </si>
  <si>
    <t>841- Kirik-Kammersaal</t>
  </si>
  <si>
    <t>Muu vaba aeg, kultuur, religioon</t>
  </si>
  <si>
    <t>826 - külaseltsid</t>
  </si>
  <si>
    <t>892 -kohalikud kultuuriüritused</t>
  </si>
  <si>
    <t>Alusharidus</t>
  </si>
  <si>
    <t>911- lasteaed Mõmmik</t>
  </si>
  <si>
    <t>912 - lasteaed Tõrvalill</t>
  </si>
  <si>
    <t>913 - Riiaja lasteaed</t>
  </si>
  <si>
    <t>914 - Hummui lasteaed Sipsik</t>
  </si>
  <si>
    <t>915 - Ritsu lasteaed</t>
  </si>
  <si>
    <t>916- Ala lasteaed</t>
  </si>
  <si>
    <t>917- arvlemine teiste OV</t>
  </si>
  <si>
    <t>09212</t>
  </si>
  <si>
    <t>Põhiharidus</t>
  </si>
  <si>
    <t>922- Hummuli PK riigi</t>
  </si>
  <si>
    <t>921- Hummuli PK kov</t>
  </si>
  <si>
    <t>923 - Riidaja PK kov</t>
  </si>
  <si>
    <t>924 - Riidaja PK riigi</t>
  </si>
  <si>
    <t>925-Ritsu LAK kov</t>
  </si>
  <si>
    <t>926- Ritsu LAK riigi</t>
  </si>
  <si>
    <t>927- Ala Põhikool kov</t>
  </si>
  <si>
    <t>928- Ala Põhikool riigi</t>
  </si>
  <si>
    <t>929- Ala Põhikool (Huvihariduse summadest)</t>
  </si>
  <si>
    <t>Põhigaridus</t>
  </si>
  <si>
    <t>931 - Tõrva Gümn riigi</t>
  </si>
  <si>
    <t>09213</t>
  </si>
  <si>
    <t>Üldkeskharidus</t>
  </si>
  <si>
    <t>Põhi- ja üldkeskharidus</t>
  </si>
  <si>
    <t>932- Tõrva Gümn kov</t>
  </si>
  <si>
    <t>933-Tõrva Gümn loodusproj</t>
  </si>
  <si>
    <t>934 Arvlemine teiste kov</t>
  </si>
  <si>
    <t>Huviharidus</t>
  </si>
  <si>
    <t>935- Tõrva Muusikakool</t>
  </si>
  <si>
    <t>808-huvitegevus</t>
  </si>
  <si>
    <t>961 Koolitransport</t>
  </si>
  <si>
    <t>916 - Ala lasteaed</t>
  </si>
  <si>
    <t>921 - Hummuli PK kov</t>
  </si>
  <si>
    <t>922 - Hummuli PK riigi</t>
  </si>
  <si>
    <t>923- Riidaja PK kov</t>
  </si>
  <si>
    <t>924-Riida PK riigi</t>
  </si>
  <si>
    <t>925 - Ritsu LAK - kov</t>
  </si>
  <si>
    <t>927- Ala Põhikool KOV</t>
  </si>
  <si>
    <t>932 - Tõrva Gümn kov</t>
  </si>
  <si>
    <t>936 - Ala õpilaskodu</t>
  </si>
  <si>
    <t>936- Ala õpilaskodu</t>
  </si>
  <si>
    <t>Muu hariduse kulu</t>
  </si>
  <si>
    <t>980 - toetused õpilastele</t>
  </si>
  <si>
    <t>110 - sotsiaalosakond</t>
  </si>
  <si>
    <t>Muu puudega inimeste toetus</t>
  </si>
  <si>
    <t>103 - tugiteenused puudega inimestele</t>
  </si>
  <si>
    <t>Muu puudega inim. toetused</t>
  </si>
  <si>
    <t>Eakate sotsiaalhoolekandeasutused</t>
  </si>
  <si>
    <t>121 - Hummuli hooldekodu</t>
  </si>
  <si>
    <t>102 - koduteenused</t>
  </si>
  <si>
    <t>Laste ja noorte sotsiaalhoolekandeasutused</t>
  </si>
  <si>
    <t>141-Ala päevakeskus</t>
  </si>
  <si>
    <t>142-Karjatnurme päevakeskus</t>
  </si>
  <si>
    <t>143-Kalme päevakeskus</t>
  </si>
  <si>
    <t>144- Jeti päevakeskus</t>
  </si>
  <si>
    <t>145- Helme päevakeskus</t>
  </si>
  <si>
    <t>Kooli 4 Helme</t>
  </si>
  <si>
    <t>861- Jõgeveste külakeskus</t>
  </si>
  <si>
    <t>110- sotsiaalosakond</t>
  </si>
  <si>
    <t>Eluasemeteenused  sotsiaalsetele riskirühm.</t>
  </si>
  <si>
    <t>110-sotsiaalosakond</t>
  </si>
  <si>
    <t>160-sotsiaalkorterid</t>
  </si>
  <si>
    <t xml:space="preserve"> Riiklik toimetulekutoetus</t>
  </si>
  <si>
    <t>Muu sotsiaalne kaitse riskirühmadele</t>
  </si>
  <si>
    <t>Muu sotsiaalne kaitse sh haldus</t>
  </si>
  <si>
    <t>107-hoolduse koordineerimine</t>
  </si>
  <si>
    <t>110- sotisaalosakond haldus</t>
  </si>
  <si>
    <t>tulu_liik</t>
  </si>
  <si>
    <t>nimi</t>
  </si>
  <si>
    <t xml:space="preserve">30              </t>
  </si>
  <si>
    <t xml:space="preserve">3000            </t>
  </si>
  <si>
    <t xml:space="preserve"> Füüsilise isiku tulumaks</t>
  </si>
  <si>
    <t xml:space="preserve">3030            </t>
  </si>
  <si>
    <t xml:space="preserve"> Maamaks</t>
  </si>
  <si>
    <t xml:space="preserve">3044            </t>
  </si>
  <si>
    <t xml:space="preserve"> Reklaamimaks</t>
  </si>
  <si>
    <t xml:space="preserve">3045            </t>
  </si>
  <si>
    <t xml:space="preserve"> Teede ja tänavate sulgemise maks</t>
  </si>
  <si>
    <t xml:space="preserve">32              </t>
  </si>
  <si>
    <t xml:space="preserve"> Kaupade ja teenuste müük</t>
  </si>
  <si>
    <t xml:space="preserve">320             </t>
  </si>
  <si>
    <t xml:space="preserve"> Riigilõivud</t>
  </si>
  <si>
    <t xml:space="preserve">3201            </t>
  </si>
  <si>
    <t xml:space="preserve"> Ehitusloa väljastamise eest</t>
  </si>
  <si>
    <t xml:space="preserve">3202            </t>
  </si>
  <si>
    <t xml:space="preserve"> Kasutusloa väljastamise eest</t>
  </si>
  <si>
    <t xml:space="preserve">3203            </t>
  </si>
  <si>
    <t xml:space="preserve"> Proj.tingimuste taotlus</t>
  </si>
  <si>
    <t xml:space="preserve">3209            </t>
  </si>
  <si>
    <t xml:space="preserve"> Muu riigilõiv</t>
  </si>
  <si>
    <t xml:space="preserve">322             </t>
  </si>
  <si>
    <t xml:space="preserve">3220            </t>
  </si>
  <si>
    <t xml:space="preserve"> Laekumised haridusasutuste majandustegevusest</t>
  </si>
  <si>
    <t xml:space="preserve">32200           </t>
  </si>
  <si>
    <t xml:space="preserve"> Muu tulu haridusest</t>
  </si>
  <si>
    <t xml:space="preserve">32201           </t>
  </si>
  <si>
    <t xml:space="preserve"> Õpilaskoha tasu koolides</t>
  </si>
  <si>
    <t xml:space="preserve">32202           </t>
  </si>
  <si>
    <t xml:space="preserve"> Lasteaia kohatasu lasteaedades (teised kov-id)</t>
  </si>
  <si>
    <t xml:space="preserve">32203           </t>
  </si>
  <si>
    <t xml:space="preserve"> Tõrva Gümn tulu (mootorsõiduki juhi tasu, tv)</t>
  </si>
  <si>
    <t xml:space="preserve">32204           </t>
  </si>
  <si>
    <t xml:space="preserve"> Muusikakooli pilli rent</t>
  </si>
  <si>
    <t xml:space="preserve">32205           </t>
  </si>
  <si>
    <t xml:space="preserve"> Muusikakooli tasu -lapsevanem</t>
  </si>
  <si>
    <t xml:space="preserve">32206           </t>
  </si>
  <si>
    <t xml:space="preserve"> Lasteaia kohatasu -  lapsevanem</t>
  </si>
  <si>
    <t xml:space="preserve">32207           </t>
  </si>
  <si>
    <t xml:space="preserve"> Lasteaia õppetasu - lapsevanem</t>
  </si>
  <si>
    <t xml:space="preserve">32208           </t>
  </si>
  <si>
    <t xml:space="preserve"> Lasteaia toiduraha</t>
  </si>
  <si>
    <t xml:space="preserve">32209           </t>
  </si>
  <si>
    <t xml:space="preserve"> Koolides toitlustamise  toiduraha</t>
  </si>
  <si>
    <t xml:space="preserve">3221            </t>
  </si>
  <si>
    <t xml:space="preserve"> Laekumised kultuuri-ja kunstiasutuste majandustegevusesy </t>
  </si>
  <si>
    <t xml:space="preserve">32211           </t>
  </si>
  <si>
    <t xml:space="preserve"> Tulu rahvamajade tegevusest</t>
  </si>
  <si>
    <t xml:space="preserve">32212           </t>
  </si>
  <si>
    <t xml:space="preserve"> Tulud muuseumi tegevusest (Barclay de Tolly)</t>
  </si>
  <si>
    <t xml:space="preserve">32213           </t>
  </si>
  <si>
    <t xml:space="preserve"> Muud tulud</t>
  </si>
  <si>
    <t xml:space="preserve">32214           </t>
  </si>
  <si>
    <t xml:space="preserve"> Tulud Helme Koduloomuuseumi tegevusest</t>
  </si>
  <si>
    <t xml:space="preserve">32215           </t>
  </si>
  <si>
    <t xml:space="preserve"> Piletimüük</t>
  </si>
  <si>
    <t xml:space="preserve">3222            </t>
  </si>
  <si>
    <t xml:space="preserve"> Laekumised spordi-ja puhkeasutuste majandustegevusest kokku</t>
  </si>
  <si>
    <t xml:space="preserve">32221           </t>
  </si>
  <si>
    <t xml:space="preserve"> Pikasilla Puhkeala tulud</t>
  </si>
  <si>
    <t xml:space="preserve">32222           </t>
  </si>
  <si>
    <t xml:space="preserve"> Tõrva GM spordisaali tulu</t>
  </si>
  <si>
    <t xml:space="preserve"> Noortekeskuse tulu</t>
  </si>
  <si>
    <t xml:space="preserve"> Muu tulu</t>
  </si>
  <si>
    <t xml:space="preserve">3224            </t>
  </si>
  <si>
    <t xml:space="preserve"> Laekumised sotsiaalasutuste majandustegevusest</t>
  </si>
  <si>
    <t xml:space="preserve">32241           </t>
  </si>
  <si>
    <t xml:space="preserve"> Hummuli hooldekodu tulu</t>
  </si>
  <si>
    <t xml:space="preserve">32242           </t>
  </si>
  <si>
    <t xml:space="preserve"> Laekumine pesemisteenusest</t>
  </si>
  <si>
    <t xml:space="preserve">32243           </t>
  </si>
  <si>
    <t xml:space="preserve"> Laekumine tugiteenustest</t>
  </si>
  <si>
    <t xml:space="preserve">32244           </t>
  </si>
  <si>
    <t xml:space="preserve"> Abivahendite laenutamine</t>
  </si>
  <si>
    <t xml:space="preserve">32245           </t>
  </si>
  <si>
    <t xml:space="preserve"> Laekumine koduteenuste eest</t>
  </si>
  <si>
    <t xml:space="preserve"> Päevakeskuste tulu</t>
  </si>
  <si>
    <t xml:space="preserve"> Transporditeenuse tulu</t>
  </si>
  <si>
    <t xml:space="preserve">32248           </t>
  </si>
  <si>
    <t xml:space="preserve"> Tugiteenus lastele</t>
  </si>
  <si>
    <t xml:space="preserve">32249           </t>
  </si>
  <si>
    <t xml:space="preserve"> Muud sotsiaalvaldkonna tulud</t>
  </si>
  <si>
    <t xml:space="preserve"> Laekumised elamu- ja kommunaalasutuste majandusteg</t>
  </si>
  <si>
    <t xml:space="preserve">3225            </t>
  </si>
  <si>
    <t>Kokku</t>
  </si>
  <si>
    <t xml:space="preserve">3226            </t>
  </si>
  <si>
    <t xml:space="preserve"> Laekumised keskkonnaasutuste majandustegevusest</t>
  </si>
  <si>
    <t xml:space="preserve">32261           </t>
  </si>
  <si>
    <t>Bussijaama tulu</t>
  </si>
  <si>
    <t xml:space="preserve">323             </t>
  </si>
  <si>
    <t xml:space="preserve"> Kaupade ja teenuste müük (järg)</t>
  </si>
  <si>
    <t xml:space="preserve">3230            </t>
  </si>
  <si>
    <t xml:space="preserve"> Laekumised transpordi- ja sideasutuste majandusteg</t>
  </si>
  <si>
    <t>Korrashoiuteenuste eest</t>
  </si>
  <si>
    <t xml:space="preserve">3232            </t>
  </si>
  <si>
    <t xml:space="preserve"> Laekumised muude majandusküsimustega tegelevate as</t>
  </si>
  <si>
    <t xml:space="preserve">32322           </t>
  </si>
  <si>
    <t xml:space="preserve"> Muu tulu soojuse ja energia müügist</t>
  </si>
  <si>
    <t xml:space="preserve">32323           </t>
  </si>
  <si>
    <t>Üüri ja renditulud</t>
  </si>
  <si>
    <t xml:space="preserve"> Saadud tagatistasud</t>
  </si>
  <si>
    <t>Emerella OÜ</t>
  </si>
  <si>
    <t xml:space="preserve">32325           </t>
  </si>
  <si>
    <t xml:space="preserve"> Toitlustusteenuse eest (Ritsu söökla)</t>
  </si>
  <si>
    <t>Tõrva Kõrts OÜ</t>
  </si>
  <si>
    <t xml:space="preserve">32327           </t>
  </si>
  <si>
    <t xml:space="preserve"> Tulud kaevandamisest</t>
  </si>
  <si>
    <t>Keskväljaku Lillesalong</t>
  </si>
  <si>
    <t xml:space="preserve">32328           </t>
  </si>
  <si>
    <t xml:space="preserve"> Seadmete kasutamise eest (vesi/kanal)</t>
  </si>
  <si>
    <t>Gerda Leib</t>
  </si>
  <si>
    <t xml:space="preserve">3233            </t>
  </si>
  <si>
    <t xml:space="preserve"> Üüri- ja renditulud toodetud materiaalsetelt ja im</t>
  </si>
  <si>
    <t xml:space="preserve">Ratsik TT </t>
  </si>
  <si>
    <t xml:space="preserve">3238            </t>
  </si>
  <si>
    <t xml:space="preserve"> Muu kaupade ja teenuste müük</t>
  </si>
  <si>
    <t>Ellapa OÜ</t>
  </si>
  <si>
    <t xml:space="preserve">32381           </t>
  </si>
  <si>
    <t xml:space="preserve"> Tulu kantseleiteenuste müügist</t>
  </si>
  <si>
    <t>Tõrva Kivitööstus OÜ</t>
  </si>
  <si>
    <t xml:space="preserve">32382           </t>
  </si>
  <si>
    <t xml:space="preserve"> Muud</t>
  </si>
  <si>
    <t>Politsei ja Piirivalveamet</t>
  </si>
  <si>
    <t xml:space="preserve">32383           </t>
  </si>
  <si>
    <t xml:space="preserve"> Vara müük</t>
  </si>
  <si>
    <t>Solhje Baltic OÜ</t>
  </si>
  <si>
    <t xml:space="preserve">32384           </t>
  </si>
  <si>
    <t xml:space="preserve"> Laatade korraldamine</t>
  </si>
  <si>
    <t>Nelied OÜ</t>
  </si>
  <si>
    <t xml:space="preserve">32385           </t>
  </si>
  <si>
    <t xml:space="preserve"> Eeltoimikute koostamise tasu</t>
  </si>
  <si>
    <t>Tõrva Veejõud OÜ</t>
  </si>
  <si>
    <t xml:space="preserve">35              </t>
  </si>
  <si>
    <t>TOETUSED</t>
  </si>
  <si>
    <t xml:space="preserve">SW Energia </t>
  </si>
  <si>
    <t>Puiestee 1</t>
  </si>
  <si>
    <t xml:space="preserve"> Sihtotstarbelised toetused jooksvateks kuludeks</t>
  </si>
  <si>
    <t>G4S AS</t>
  </si>
  <si>
    <t>Tartu 20</t>
  </si>
  <si>
    <t>Riigilt ja riigiasutustelt</t>
  </si>
  <si>
    <t>Helme Hoolekandeteenused</t>
  </si>
  <si>
    <t xml:space="preserve">350000          </t>
  </si>
  <si>
    <t xml:space="preserve"> Eesti Töötukassa</t>
  </si>
  <si>
    <t>M.Mägiveer</t>
  </si>
  <si>
    <t>Tõrva TÜ</t>
  </si>
  <si>
    <t xml:space="preserve"> Rahandusministeerium (aadresandmete korr)</t>
  </si>
  <si>
    <t xml:space="preserve">Garaažide rent </t>
  </si>
  <si>
    <t xml:space="preserve"> Haridus- ja Teadusmin.(noortek)</t>
  </si>
  <si>
    <t xml:space="preserve">Telia </t>
  </si>
  <si>
    <t>Riidaja</t>
  </si>
  <si>
    <t xml:space="preserve"> Sotsiaalministeerium </t>
  </si>
  <si>
    <t>Muud</t>
  </si>
  <si>
    <t xml:space="preserve"> Majandus- ja Kommunikatsioonimin</t>
  </si>
  <si>
    <t xml:space="preserve"> Siseministeerium</t>
  </si>
  <si>
    <t xml:space="preserve"> Haridus- ja Teadusmin.(õpilaskodule)</t>
  </si>
  <si>
    <t xml:space="preserve"> Kaitseministeerium</t>
  </si>
  <si>
    <t xml:space="preserve"> Pria muu toetus</t>
  </si>
  <si>
    <t xml:space="preserve"> Rahandusministeerium -õppelaen ja maksud</t>
  </si>
  <si>
    <t xml:space="preserve"> Prialt koolipiim, koolipuuvili</t>
  </si>
  <si>
    <t xml:space="preserve"> Rahandusministeeriium - ühinemistoetus</t>
  </si>
  <si>
    <t xml:space="preserve">350001          </t>
  </si>
  <si>
    <t xml:space="preserve"> kohaliku omavalitsuse üksustelt ja omavalitsusasut</t>
  </si>
  <si>
    <t xml:space="preserve">350002          </t>
  </si>
  <si>
    <t xml:space="preserve"> Valitsussektorisse kuuluvad avalik õiguslik asutused</t>
  </si>
  <si>
    <t xml:space="preserve"> Eesti Muusikakoolide Liit</t>
  </si>
  <si>
    <t xml:space="preserve"> Eesti Kultuurkapital</t>
  </si>
  <si>
    <t xml:space="preserve"> Eesti Noorsootöö Keskus</t>
  </si>
  <si>
    <t xml:space="preserve">350003          </t>
  </si>
  <si>
    <t xml:space="preserve"> Valitsussektori SA-d</t>
  </si>
  <si>
    <t xml:space="preserve"> SA KIK</t>
  </si>
  <si>
    <t xml:space="preserve">35008           </t>
  </si>
  <si>
    <t xml:space="preserve"> muudelt residentidelt</t>
  </si>
  <si>
    <t xml:space="preserve">350081          </t>
  </si>
  <si>
    <t xml:space="preserve"> Eesti Rahvatantsu- ja Rahvamuusika Keskselts</t>
  </si>
  <si>
    <t xml:space="preserve">350082          </t>
  </si>
  <si>
    <t xml:space="preserve"> MTÜ-d, SA-d</t>
  </si>
  <si>
    <t xml:space="preserve">350083          </t>
  </si>
  <si>
    <t xml:space="preserve"> ENTK-i toetus</t>
  </si>
  <si>
    <t xml:space="preserve">350084          </t>
  </si>
  <si>
    <t xml:space="preserve"> EOK</t>
  </si>
  <si>
    <t xml:space="preserve">352             </t>
  </si>
  <si>
    <t xml:space="preserve"> Mittesihtotstarbelised toetused</t>
  </si>
  <si>
    <t xml:space="preserve">3520            </t>
  </si>
  <si>
    <t xml:space="preserve"> valitsussektorisisesed toetused</t>
  </si>
  <si>
    <t xml:space="preserve">35200           </t>
  </si>
  <si>
    <t xml:space="preserve"> Tasandusfond</t>
  </si>
  <si>
    <t xml:space="preserve">352001          </t>
  </si>
  <si>
    <t xml:space="preserve"> tasandusfond</t>
  </si>
  <si>
    <t xml:space="preserve">35201           </t>
  </si>
  <si>
    <t xml:space="preserve"> Toetusfond</t>
  </si>
  <si>
    <t xml:space="preserve">352011          </t>
  </si>
  <si>
    <t xml:space="preserve"> Toetusfond -haridus</t>
  </si>
  <si>
    <t xml:space="preserve">352012          </t>
  </si>
  <si>
    <t xml:space="preserve">352013          </t>
  </si>
  <si>
    <t xml:space="preserve"> Toetusfond- peretoetus, sots.korrald.</t>
  </si>
  <si>
    <t xml:space="preserve">352014          </t>
  </si>
  <si>
    <t xml:space="preserve"> Toetusfond - muu sotsiaalvaldk.</t>
  </si>
  <si>
    <t xml:space="preserve">352015          </t>
  </si>
  <si>
    <t xml:space="preserve"> Toetus teedele ja tänavatele</t>
  </si>
  <si>
    <t xml:space="preserve">352016          </t>
  </si>
  <si>
    <t xml:space="preserve"> Toetus jäätmemaj.</t>
  </si>
  <si>
    <t xml:space="preserve">352017          </t>
  </si>
  <si>
    <t xml:space="preserve"> Toetusfond - noorsootöö/huvitegevus</t>
  </si>
  <si>
    <t xml:space="preserve">352018          </t>
  </si>
  <si>
    <t xml:space="preserve"> Toetusfond -lasteaiad</t>
  </si>
  <si>
    <t xml:space="preserve">352019          </t>
  </si>
  <si>
    <t xml:space="preserve"> Toetusfond - muud</t>
  </si>
  <si>
    <t xml:space="preserve">38              </t>
  </si>
  <si>
    <t>MUUD TULUD</t>
  </si>
  <si>
    <t xml:space="preserve">382             </t>
  </si>
  <si>
    <t xml:space="preserve"> Tulud varadelt (peale punkti tehingupartneri koond</t>
  </si>
  <si>
    <t xml:space="preserve">3820            </t>
  </si>
  <si>
    <t xml:space="preserve"> Intressi- ja viivisetulud hoiustelt</t>
  </si>
  <si>
    <t xml:space="preserve">3825            </t>
  </si>
  <si>
    <t xml:space="preserve"> Rendi ja üüritulud mittetoodetud põhivaradelt</t>
  </si>
  <si>
    <t xml:space="preserve">382510          </t>
  </si>
  <si>
    <t xml:space="preserve"> RT maavarad KT maardlatest</t>
  </si>
  <si>
    <t xml:space="preserve">382520          </t>
  </si>
  <si>
    <t xml:space="preserve"> RT vesi RT maardlatest</t>
  </si>
  <si>
    <t xml:space="preserve">382540          </t>
  </si>
  <si>
    <t xml:space="preserve"> Vee ressursitasu</t>
  </si>
  <si>
    <t xml:space="preserve">388             </t>
  </si>
  <si>
    <t xml:space="preserve">38881           </t>
  </si>
  <si>
    <t xml:space="preserve"> Tulud klaveri toetuseks</t>
  </si>
  <si>
    <t xml:space="preserve">38882           </t>
  </si>
  <si>
    <t xml:space="preserve"> Tõrva laululava kahju hüvitis</t>
  </si>
  <si>
    <t xml:space="preserve">3               </t>
  </si>
  <si>
    <t xml:space="preserve">350200          </t>
  </si>
  <si>
    <t xml:space="preserve"> RIIGILT JA RIIGIASUTUSTELT</t>
  </si>
  <si>
    <t xml:space="preserve"> PRIA (Leader)</t>
  </si>
  <si>
    <t xml:space="preserve"> Toetus (hajaasustusprogramm)</t>
  </si>
  <si>
    <t xml:space="preserve">350202          </t>
  </si>
  <si>
    <t xml:space="preserve"> Valitsussektorisse kuuluvad avalik-õiguslik</t>
  </si>
  <si>
    <t xml:space="preserve"> Muinsuskaitseamet</t>
  </si>
  <si>
    <t xml:space="preserve">350203          </t>
  </si>
  <si>
    <t xml:space="preserve"> Valitussektorisse kuuluvad SA-s</t>
  </si>
  <si>
    <t xml:space="preserve"> EAS (Roobe kergliiklustee)</t>
  </si>
  <si>
    <t xml:space="preserve"> EAS (keskväljak)</t>
  </si>
  <si>
    <t xml:space="preserve">3502            </t>
  </si>
  <si>
    <t xml:space="preserve"> Sihtotstarbelised toetused põhivara soetamiseks</t>
  </si>
  <si>
    <t xml:space="preserve">3815            </t>
  </si>
  <si>
    <t xml:space="preserve"> Transpordivahendite müük</t>
  </si>
  <si>
    <t xml:space="preserve">3816            </t>
  </si>
  <si>
    <t xml:space="preserve"> Masinate ja seadmete müük</t>
  </si>
  <si>
    <t xml:space="preserve"> Varude müük</t>
  </si>
  <si>
    <t xml:space="preserve">381             </t>
  </si>
  <si>
    <t xml:space="preserve"> Materiaalsete ja immateriaalsete varade müük</t>
  </si>
  <si>
    <t>Muud ülalnimetamata kulud</t>
  </si>
  <si>
    <t>LAENUDE VÕTMINE</t>
  </si>
  <si>
    <t>LAENUDE TASUMINE</t>
  </si>
  <si>
    <t xml:space="preserve"> muruniitmine, Valga 1 pangaautomaadid</t>
  </si>
  <si>
    <t>Cargobuss</t>
  </si>
  <si>
    <t>Elektrienergia vah. (asutused)</t>
  </si>
  <si>
    <t>Elekter</t>
  </si>
  <si>
    <t>Üldmajandus (valla hooldus - üld)</t>
  </si>
  <si>
    <t>Rannavalve</t>
  </si>
  <si>
    <t>Põhivarade soetus</t>
  </si>
  <si>
    <t>Antud toetused</t>
  </si>
  <si>
    <t xml:space="preserve">Kaubandus ja laondus  </t>
  </si>
  <si>
    <t>Maksud</t>
  </si>
  <si>
    <t>831-Barclay De Tolly mausoleum</t>
  </si>
  <si>
    <t>Bioloogiline mitmekesisus (haljastus)</t>
  </si>
  <si>
    <t>TA</t>
  </si>
  <si>
    <t>2018 tekkep.</t>
  </si>
  <si>
    <t xml:space="preserve"> Kultuuriministeerium</t>
  </si>
  <si>
    <t xml:space="preserve"> Tervise Arengu Instituut</t>
  </si>
  <si>
    <t>105- hooldajatoetus</t>
  </si>
  <si>
    <t xml:space="preserve"> Muu põhivara müük</t>
  </si>
  <si>
    <t>892- kohalikud kultuuriüritused ja toetused</t>
  </si>
  <si>
    <t xml:space="preserve"> Riigikogu (valimisteks)</t>
  </si>
  <si>
    <t>2019 elarve</t>
  </si>
  <si>
    <t>2020 projekt</t>
  </si>
  <si>
    <t>2019.a. eelarve</t>
  </si>
  <si>
    <t>821-Riidaja Kultuurimaja</t>
  </si>
  <si>
    <t>930 - Tõrva Gümn riigi juhtide tt</t>
  </si>
  <si>
    <t>931- Tõrva Gümn riigi maj.kulud</t>
  </si>
  <si>
    <t>931 - Tõrva Gümn riigi palgad</t>
  </si>
  <si>
    <t>106 - tugiisiku teenus (Otepää)</t>
  </si>
  <si>
    <t>Põhiharidus (TG, Ala, Hummuli)</t>
  </si>
  <si>
    <t>Rahvakultuur (MUKURI)</t>
  </si>
  <si>
    <t>014 valimised</t>
  </si>
  <si>
    <t>Hariduse tulud ja kulud (riigi toetusfond)</t>
  </si>
  <si>
    <t>Tulud:</t>
  </si>
  <si>
    <t>Kulud:</t>
  </si>
  <si>
    <t>personal</t>
  </si>
  <si>
    <t>Hummuli PK</t>
  </si>
  <si>
    <t>Riidaja PK</t>
  </si>
  <si>
    <t>Ala PK</t>
  </si>
  <si>
    <t>Ritsu LAK</t>
  </si>
  <si>
    <t>Tõrva Gümn.</t>
  </si>
  <si>
    <t>koolilõuna</t>
  </si>
  <si>
    <t>koolitus</t>
  </si>
  <si>
    <t>õppevahendid</t>
  </si>
  <si>
    <t>Võrdlus:</t>
  </si>
  <si>
    <t>õpilasi 19/20</t>
  </si>
  <si>
    <t>(käidukorraldus)</t>
  </si>
  <si>
    <t>2019 eelarve</t>
  </si>
  <si>
    <t>2020 eelnõu</t>
  </si>
  <si>
    <t xml:space="preserve">Huvihariduse tulud </t>
  </si>
  <si>
    <t>Huvihariduse jääk (kassas/pangas)</t>
  </si>
  <si>
    <t>Kokku huvihariduse tulud:</t>
  </si>
  <si>
    <t>Kulud</t>
  </si>
  <si>
    <t>majandamiskulud</t>
  </si>
  <si>
    <t>SA KIK- välisvalgustusele</t>
  </si>
  <si>
    <t>Teed  (hajaasutstus ja erateed)</t>
  </si>
  <si>
    <t>405- Üldmajandus</t>
  </si>
  <si>
    <t>Innove (gümn.lift)</t>
  </si>
  <si>
    <t>Hummuli-Soe kergliiklustee valgustus</t>
  </si>
  <si>
    <t>Kultuuriministeerium - terviseradade proj.</t>
  </si>
  <si>
    <t>2020 elarve</t>
  </si>
  <si>
    <t>Laen</t>
  </si>
  <si>
    <t>2020 sihtotstarbeline toetus</t>
  </si>
  <si>
    <t xml:space="preserve"> Rahandusministeerium</t>
  </si>
  <si>
    <t>Üür/haldus</t>
  </si>
  <si>
    <t>vesi kanal</t>
  </si>
  <si>
    <t>soojus</t>
  </si>
  <si>
    <t>Valla ruumide kasutamine</t>
  </si>
  <si>
    <t>prügi</t>
  </si>
  <si>
    <t xml:space="preserve"> Asutustele el.energia vahendus</t>
  </si>
  <si>
    <t>AS Archimedes</t>
  </si>
  <si>
    <t>Teede ehitus</t>
  </si>
  <si>
    <t>Kaasava eelarve investeeringud</t>
  </si>
  <si>
    <t>Helme kiriku ja ordulinnuse tööd (omaosalus)</t>
  </si>
  <si>
    <t>Maade mõõdistamine (munitsipaliseerimine)</t>
  </si>
  <si>
    <t>Mulgi elamuskeskuse ehituseks antav toetus</t>
  </si>
  <si>
    <t>Ujula-õpilaskodu (põhivara ehituseks antav toetus)</t>
  </si>
  <si>
    <t>Vanamõisa hüppetorni rekonstrueerimine</t>
  </si>
  <si>
    <t>Antav toetus erateede remondiks</t>
  </si>
  <si>
    <t>Antav toetus teede remondiks (hajaasustuse projekt)</t>
  </si>
  <si>
    <t>Tõrva valla välisvalgustuse rekonstrueerimine</t>
  </si>
  <si>
    <t>Antav toetus veesüsteemide ehituseks (hajaasustuse projekt)</t>
  </si>
  <si>
    <t>Tõrva Gümnaasiumi lifti ehitus</t>
  </si>
  <si>
    <t xml:space="preserve">Staadioni rekonstrueerimine </t>
  </si>
  <si>
    <t>Summa</t>
  </si>
  <si>
    <t>Objekt</t>
  </si>
  <si>
    <t>%</t>
  </si>
  <si>
    <t xml:space="preserve"> Tulu  jäätmejaamast</t>
  </si>
  <si>
    <t>Helme-Linna kergliiklustee valgustus</t>
  </si>
  <si>
    <t>2019.a. kassajäägist  ja 2020.a. põhitegevuse tuludest</t>
  </si>
  <si>
    <t>2018 tegelik</t>
  </si>
  <si>
    <t>TÕRVA VALD 2020.a. eelarve projekt</t>
  </si>
  <si>
    <t>Tõrva-Roobe kergliiklustee tööd</t>
  </si>
  <si>
    <t xml:space="preserve">Helme kalmistu parkla </t>
  </si>
  <si>
    <t xml:space="preserve"> HITSA </t>
  </si>
  <si>
    <t>Kokku investeerimistegevus</t>
  </si>
  <si>
    <t>Investeerimistegevuse finantseerimine</t>
  </si>
  <si>
    <t>Kagu-Eesti programmi raames spetsialistide eluaseme toetusmeede</t>
  </si>
  <si>
    <t>Muu projektide kaasfinantseerimiseks antavad toetused</t>
  </si>
  <si>
    <t>Terviseradade inventar ja ehitus (4.aasta projekt)</t>
  </si>
  <si>
    <t>Vallamaja rekonstrueerimine</t>
  </si>
  <si>
    <t>Antav toetus kanalisastioonisüsteemide ehituseks (hajaasustuse projekt)</t>
  </si>
  <si>
    <t>LA Tõrvalill katlamaja rekonstrueerimine pelletküttele</t>
  </si>
  <si>
    <t>TULUDE EELARVE projekt</t>
  </si>
  <si>
    <t xml:space="preserve">2020.a. eelnõu </t>
  </si>
  <si>
    <t>2018.a. tegelik</t>
  </si>
  <si>
    <t>2018.a.tegelik</t>
  </si>
  <si>
    <t>KULUDE EELARVE projekt</t>
  </si>
  <si>
    <t>person. kulu 1 õpilase kota</t>
  </si>
  <si>
    <t>Investeeringud 2020.a. eelarve projektis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</si>
</sst>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25]General"/>
    <numFmt numFmtId="165" formatCode="[$-425]#,##0.00"/>
    <numFmt numFmtId="166" formatCode="0.0%"/>
  </numFmts>
  <fonts count="60" x14ac:knownFonts="1">
    <font>
      <sz val="11"/>
      <color theme="1"/>
      <name val="Garamond"/>
      <family val="2"/>
      <charset val="186"/>
      <scheme val="minor"/>
    </font>
    <font>
      <b/>
      <sz val="11"/>
      <color indexed="8"/>
      <name val="Times New Roman"/>
      <family val="1"/>
      <charset val="186"/>
    </font>
    <font>
      <sz val="11"/>
      <color indexed="8"/>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0"/>
      <name val="Arial"/>
      <family val="2"/>
      <charset val="186"/>
    </font>
    <font>
      <b/>
      <sz val="10"/>
      <name val="Times New Roman"/>
      <family val="1"/>
      <charset val="186"/>
    </font>
    <font>
      <b/>
      <u/>
      <sz val="10"/>
      <name val="Times New Roman"/>
      <family val="1"/>
      <charset val="186"/>
    </font>
    <font>
      <b/>
      <sz val="9"/>
      <color indexed="81"/>
      <name val="Segoe UI"/>
      <family val="2"/>
      <charset val="186"/>
    </font>
    <font>
      <sz val="9"/>
      <color indexed="81"/>
      <name val="Segoe UI"/>
      <family val="2"/>
      <charset val="186"/>
    </font>
    <font>
      <sz val="10"/>
      <color rgb="FFFF0000"/>
      <name val="Times New Roman"/>
      <family val="1"/>
      <charset val="186"/>
    </font>
    <font>
      <b/>
      <sz val="12"/>
      <name val="Times New Roman"/>
      <family val="1"/>
      <charset val="186"/>
    </font>
    <font>
      <b/>
      <u/>
      <sz val="12"/>
      <name val="Times New Roman"/>
      <family val="1"/>
      <charset val="186"/>
    </font>
    <font>
      <sz val="12"/>
      <name val="Times New Roman"/>
      <family val="1"/>
      <charset val="186"/>
    </font>
    <font>
      <u/>
      <sz val="12"/>
      <name val="Times New Roman"/>
      <family val="1"/>
      <charset val="186"/>
    </font>
    <font>
      <b/>
      <i/>
      <sz val="12"/>
      <name val="Times New Roman"/>
      <family val="1"/>
      <charset val="186"/>
    </font>
    <font>
      <sz val="12"/>
      <color rgb="FFFF0000"/>
      <name val="Times New Roman"/>
      <family val="1"/>
      <charset val="186"/>
    </font>
    <font>
      <sz val="10"/>
      <color indexed="8"/>
      <name val="Times New Roman"/>
      <family val="1"/>
      <charset val="186"/>
    </font>
    <font>
      <sz val="9"/>
      <color indexed="8"/>
      <name val="Times New Roman"/>
      <family val="1"/>
      <charset val="186"/>
    </font>
    <font>
      <sz val="8"/>
      <color indexed="8"/>
      <name val="Times New Roman"/>
      <family val="1"/>
      <charset val="186"/>
    </font>
    <font>
      <b/>
      <sz val="9"/>
      <color indexed="8"/>
      <name val="Times New Roman"/>
      <family val="1"/>
      <charset val="186"/>
    </font>
    <font>
      <sz val="9"/>
      <name val="Times New Roman"/>
      <family val="1"/>
      <charset val="186"/>
    </font>
    <font>
      <b/>
      <sz val="8"/>
      <color indexed="8"/>
      <name val="Times New Roman"/>
      <family val="1"/>
      <charset val="186"/>
    </font>
    <font>
      <b/>
      <sz val="11"/>
      <color theme="1"/>
      <name val="Times New Roman"/>
      <family val="1"/>
      <charset val="186"/>
    </font>
    <font>
      <sz val="11"/>
      <color theme="1"/>
      <name val="Times New Roman"/>
      <family val="1"/>
      <charset val="186"/>
    </font>
    <font>
      <sz val="11"/>
      <color rgb="FFFF0000"/>
      <name val="Garamond"/>
      <family val="2"/>
      <charset val="186"/>
      <scheme val="minor"/>
    </font>
    <font>
      <b/>
      <sz val="11"/>
      <color theme="1"/>
      <name val="Garamond"/>
      <family val="1"/>
      <charset val="186"/>
      <scheme val="minor"/>
    </font>
    <font>
      <b/>
      <sz val="11"/>
      <color theme="1"/>
      <name val="Garamond"/>
      <family val="2"/>
      <charset val="186"/>
      <scheme val="minor"/>
    </font>
    <font>
      <sz val="11"/>
      <name val="Garamond"/>
      <family val="2"/>
      <charset val="186"/>
      <scheme val="minor"/>
    </font>
    <font>
      <i/>
      <sz val="11"/>
      <color rgb="FF7F7F7F"/>
      <name val="Garamond"/>
      <family val="2"/>
      <charset val="186"/>
      <scheme val="minor"/>
    </font>
    <font>
      <sz val="11"/>
      <color rgb="FF000000"/>
      <name val="Garamond"/>
      <family val="1"/>
      <charset val="186"/>
    </font>
    <font>
      <b/>
      <sz val="10"/>
      <color rgb="FF000000"/>
      <name val="Times New Roman"/>
      <family val="1"/>
      <charset val="186"/>
    </font>
    <font>
      <sz val="10"/>
      <color rgb="FF000000"/>
      <name val="Times New Roman"/>
      <family val="1"/>
      <charset val="186"/>
    </font>
    <font>
      <b/>
      <sz val="9"/>
      <color rgb="FF000000"/>
      <name val="Segoe UI"/>
      <family val="2"/>
      <charset val="186"/>
    </font>
    <font>
      <sz val="9"/>
      <color rgb="FF000000"/>
      <name val="Segoe UI"/>
      <family val="2"/>
      <charset val="186"/>
    </font>
    <font>
      <b/>
      <sz val="9"/>
      <name val="Times New Roman"/>
      <family val="1"/>
      <charset val="186"/>
    </font>
    <font>
      <b/>
      <sz val="9"/>
      <color rgb="FF000000"/>
      <name val="Times New Roman"/>
      <family val="1"/>
      <charset val="186"/>
    </font>
    <font>
      <b/>
      <sz val="9"/>
      <color indexed="81"/>
      <name val="Tahoma"/>
      <family val="2"/>
    </font>
    <font>
      <sz val="9"/>
      <color indexed="81"/>
      <name val="Tahoma"/>
      <family val="2"/>
    </font>
    <font>
      <b/>
      <sz val="9"/>
      <color indexed="81"/>
      <name val="Tahoma"/>
      <family val="2"/>
      <charset val="186"/>
    </font>
    <font>
      <sz val="9"/>
      <color indexed="81"/>
      <name val="Tahoma"/>
      <family val="2"/>
      <charset val="186"/>
    </font>
    <font>
      <b/>
      <sz val="11"/>
      <color rgb="FFFF0000"/>
      <name val="Times New Roman"/>
      <family val="1"/>
      <charset val="186"/>
    </font>
    <font>
      <sz val="8"/>
      <name val="Times New Roman"/>
      <family val="1"/>
      <charset val="186"/>
    </font>
    <font>
      <sz val="8"/>
      <color rgb="FFFF0000"/>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sz val="14"/>
      <name val="Times New Roman"/>
      <family val="1"/>
      <charset val="186"/>
    </font>
    <font>
      <sz val="14"/>
      <color rgb="FFFF0000"/>
      <name val="Times New Roman"/>
      <family val="1"/>
      <charset val="186"/>
    </font>
    <font>
      <sz val="14"/>
      <color rgb="FF00B050"/>
      <name val="Times New Roman"/>
      <family val="1"/>
      <charset val="186"/>
    </font>
    <font>
      <sz val="14"/>
      <color theme="3"/>
      <name val="Times New Roman"/>
      <family val="1"/>
      <charset val="186"/>
    </font>
    <font>
      <b/>
      <sz val="14"/>
      <name val="Times New Roman"/>
      <family val="1"/>
      <charset val="186"/>
    </font>
    <font>
      <sz val="12"/>
      <color theme="1"/>
      <name val="Times New Roman"/>
      <family val="1"/>
      <charset val="186"/>
    </font>
    <font>
      <b/>
      <sz val="12"/>
      <color theme="1"/>
      <name val="Times New Roman"/>
      <family val="1"/>
      <charset val="186"/>
    </font>
    <font>
      <b/>
      <sz val="10"/>
      <color indexed="8"/>
      <name val="Times New Roman"/>
      <family val="1"/>
      <charset val="186"/>
    </font>
    <font>
      <sz val="9"/>
      <color indexed="81"/>
      <name val="Segoe UI"/>
      <charset val="1"/>
    </font>
    <font>
      <b/>
      <sz val="9"/>
      <color indexed="81"/>
      <name val="Segoe UI"/>
      <charset val="1"/>
    </font>
    <font>
      <sz val="9"/>
      <color theme="1"/>
      <name val="Garamond"/>
      <family val="2"/>
      <charset val="186"/>
      <scheme val="minor"/>
    </font>
    <font>
      <b/>
      <sz val="12"/>
      <color indexed="8"/>
      <name val="Times New Roman"/>
      <family val="1"/>
      <charset val="186"/>
    </font>
  </fonts>
  <fills count="40">
    <fill>
      <patternFill patternType="none"/>
    </fill>
    <fill>
      <patternFill patternType="gray125"/>
    </fill>
    <fill>
      <patternFill patternType="solid">
        <fgColor indexed="9"/>
        <bgColor indexed="9"/>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3300"/>
        <bgColor indexed="64"/>
      </patternFill>
    </fill>
    <fill>
      <patternFill patternType="solid">
        <fgColor rgb="FFFF3300"/>
        <bgColor indexed="26"/>
      </patternFill>
    </fill>
    <fill>
      <patternFill patternType="solid">
        <fgColor rgb="FF00CC00"/>
        <bgColor indexed="64"/>
      </patternFill>
    </fill>
    <fill>
      <patternFill patternType="solid">
        <fgColor rgb="FF00CC00"/>
        <bgColor indexed="26"/>
      </patternFill>
    </fill>
    <fill>
      <patternFill patternType="solid">
        <fgColor theme="9" tint="0.39997558519241921"/>
        <bgColor indexed="21"/>
      </patternFill>
    </fill>
    <fill>
      <patternFill patternType="solid">
        <fgColor theme="7" tint="0.39997558519241921"/>
        <bgColor indexed="26"/>
      </patternFill>
    </fill>
    <fill>
      <patternFill patternType="solid">
        <fgColor theme="9" tint="0.79998168889431442"/>
        <bgColor indexed="27"/>
      </patternFill>
    </fill>
    <fill>
      <patternFill patternType="solid">
        <fgColor theme="6" tint="0.39997558519241921"/>
        <bgColor indexed="64"/>
      </patternFill>
    </fill>
    <fill>
      <patternFill patternType="solid">
        <fgColor rgb="FFFF3300"/>
        <bgColor rgb="FFFF3300"/>
      </patternFill>
    </fill>
    <fill>
      <patternFill patternType="solid">
        <fgColor rgb="FFFF3300"/>
        <bgColor rgb="FFFF0000"/>
      </patternFill>
    </fill>
    <fill>
      <patternFill patternType="solid">
        <fgColor rgb="FF00CC00"/>
        <bgColor rgb="FF008000"/>
      </patternFill>
    </fill>
    <fill>
      <patternFill patternType="solid">
        <fgColor theme="2"/>
        <bgColor indexed="64"/>
      </patternFill>
    </fill>
    <fill>
      <patternFill patternType="solid">
        <fgColor rgb="FFFF0000"/>
        <bgColor indexed="64"/>
      </patternFill>
    </fill>
    <fill>
      <patternFill patternType="solid">
        <fgColor rgb="FFFF3300"/>
        <bgColor rgb="FFFF6600"/>
      </patternFill>
    </fill>
    <fill>
      <patternFill patternType="solid">
        <fgColor theme="9" tint="0.39997558519241921"/>
        <bgColor rgb="FFFAC090"/>
      </patternFill>
    </fill>
    <fill>
      <patternFill patternType="solid">
        <fgColor theme="9" tint="0.39997558519241921"/>
        <bgColor rgb="FFFFCC99"/>
      </patternFill>
    </fill>
    <fill>
      <patternFill patternType="solid">
        <fgColor theme="9" tint="0.39997558519241921"/>
        <bgColor rgb="FFC5E0B4"/>
      </patternFill>
    </fill>
    <fill>
      <patternFill patternType="solid">
        <fgColor theme="8" tint="0.39997558519241921"/>
        <bgColor indexed="64"/>
      </patternFill>
    </fill>
    <fill>
      <patternFill patternType="solid">
        <fgColor theme="9" tint="0.79998168889431442"/>
        <bgColor rgb="FFFDEADA"/>
      </patternFill>
    </fill>
    <fill>
      <patternFill patternType="solid">
        <fgColor theme="9" tint="0.79998168889431442"/>
        <bgColor rgb="FFFCD5B5"/>
      </patternFill>
    </fill>
    <fill>
      <patternFill patternType="solid">
        <fgColor theme="9" tint="0.79998168889431442"/>
        <bgColor rgb="FFCCFFFF"/>
      </patternFill>
    </fill>
    <fill>
      <patternFill patternType="solid">
        <fgColor theme="8" tint="0.39997558519241921"/>
        <bgColor rgb="FFFAC090"/>
      </patternFill>
    </fill>
    <fill>
      <patternFill patternType="solid">
        <fgColor theme="7" tint="0.39997558519241921"/>
        <bgColor rgb="FFB3A2C7"/>
      </patternFill>
    </fill>
    <fill>
      <patternFill patternType="solid">
        <fgColor theme="7" tint="0.39997558519241921"/>
        <bgColor rgb="FF9999FF"/>
      </patternFill>
    </fill>
    <fill>
      <patternFill patternType="solid">
        <fgColor theme="7" tint="0.39997558519241921"/>
        <bgColor rgb="FFFFE699"/>
      </patternFill>
    </fill>
    <fill>
      <patternFill patternType="solid">
        <fgColor theme="7" tint="0.39997558519241921"/>
        <bgColor rgb="FFFFD966"/>
      </patternFill>
    </fill>
    <fill>
      <patternFill patternType="solid">
        <fgColor theme="8" tint="0.39997558519241921"/>
        <bgColor rgb="FFD99694"/>
      </patternFill>
    </fill>
    <fill>
      <patternFill patternType="solid">
        <fgColor theme="8" tint="0.39997558519241921"/>
        <bgColor indexed="22"/>
      </patternFill>
    </fill>
    <fill>
      <patternFill patternType="solid">
        <fgColor theme="8" tint="0.39997558519241921"/>
        <bgColor rgb="FFFF99CC"/>
      </patternFill>
    </fill>
    <fill>
      <patternFill patternType="solid">
        <fgColor theme="8" tint="0.39997558519241921"/>
        <bgColor rgb="FFFFC7CE"/>
      </patternFill>
    </fill>
    <fill>
      <patternFill patternType="solid">
        <fgColor theme="6" tint="0.59999389629810485"/>
        <bgColor indexed="64"/>
      </patternFill>
    </fill>
  </fills>
  <borders count="80">
    <border>
      <left/>
      <right/>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31"/>
      </left>
      <right/>
      <top style="medium">
        <color indexed="8"/>
      </top>
      <bottom style="thin">
        <color indexed="31"/>
      </bottom>
      <diagonal/>
    </border>
    <border>
      <left style="thin">
        <color indexed="31"/>
      </left>
      <right/>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top style="thin">
        <color indexed="3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thin">
        <color indexed="31"/>
      </top>
      <bottom style="thin">
        <color indexed="31"/>
      </bottom>
      <diagonal/>
    </border>
    <border>
      <left style="medium">
        <color indexed="64"/>
      </left>
      <right style="medium">
        <color indexed="64"/>
      </right>
      <top style="medium">
        <color indexed="8"/>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64"/>
      </bottom>
      <diagonal/>
    </border>
  </borders>
  <cellStyleXfs count="5">
    <xf numFmtId="0" fontId="0" fillId="0" borderId="0"/>
    <xf numFmtId="0" fontId="4" fillId="0" borderId="0"/>
    <xf numFmtId="0" fontId="6" fillId="0" borderId="0"/>
    <xf numFmtId="0" fontId="30" fillId="0" borderId="0" applyNumberFormat="0" applyFill="0" applyBorder="0" applyAlignment="0" applyProtection="0"/>
    <xf numFmtId="164" fontId="31" fillId="0" borderId="0"/>
  </cellStyleXfs>
  <cellXfs count="544">
    <xf numFmtId="0" fontId="0" fillId="0" borderId="0" xfId="0"/>
    <xf numFmtId="49" fontId="1" fillId="0" borderId="0" xfId="0" applyNumberFormat="1" applyFont="1" applyFill="1" applyAlignment="1"/>
    <xf numFmtId="49" fontId="2" fillId="0" borderId="0" xfId="0" applyNumberFormat="1" applyFont="1" applyFill="1" applyAlignment="1"/>
    <xf numFmtId="2" fontId="3" fillId="0" borderId="0" xfId="0" applyNumberFormat="1" applyFont="1" applyFill="1"/>
    <xf numFmtId="2" fontId="1" fillId="0" borderId="0" xfId="0" applyNumberFormat="1" applyFont="1" applyFill="1" applyAlignment="1">
      <alignment horizontal="right"/>
    </xf>
    <xf numFmtId="49" fontId="1" fillId="0" borderId="1" xfId="0" applyNumberFormat="1" applyFont="1" applyFill="1" applyBorder="1" applyAlignment="1">
      <alignment horizontal="left" wrapText="1"/>
    </xf>
    <xf numFmtId="49" fontId="1" fillId="0" borderId="2" xfId="0" applyNumberFormat="1" applyFont="1" applyFill="1" applyBorder="1" applyAlignment="1">
      <alignment horizontal="left" wrapText="1"/>
    </xf>
    <xf numFmtId="4" fontId="1" fillId="0" borderId="3" xfId="1" applyNumberFormat="1" applyFont="1" applyFill="1" applyBorder="1" applyAlignment="1" applyProtection="1"/>
    <xf numFmtId="4" fontId="5" fillId="0" borderId="3" xfId="1" applyNumberFormat="1" applyFont="1" applyFill="1" applyBorder="1" applyAlignment="1" applyProtection="1"/>
    <xf numFmtId="49" fontId="2" fillId="0" borderId="4" xfId="0" applyNumberFormat="1" applyFont="1" applyFill="1" applyBorder="1" applyAlignment="1">
      <alignment horizontal="left" wrapText="1"/>
    </xf>
    <xf numFmtId="49" fontId="2" fillId="0" borderId="5" xfId="0" applyNumberFormat="1" applyFont="1" applyFill="1" applyBorder="1" applyAlignment="1">
      <alignment horizontal="left" wrapText="1"/>
    </xf>
    <xf numFmtId="4" fontId="2" fillId="0" borderId="6" xfId="1" applyNumberFormat="1" applyFont="1" applyFill="1" applyBorder="1" applyProtection="1">
      <protection locked="0"/>
    </xf>
    <xf numFmtId="4" fontId="2" fillId="0" borderId="7" xfId="1" applyNumberFormat="1" applyFont="1" applyFill="1" applyBorder="1" applyProtection="1">
      <protection locked="0"/>
    </xf>
    <xf numFmtId="4" fontId="1" fillId="0" borderId="7" xfId="1" applyNumberFormat="1" applyFont="1" applyFill="1" applyBorder="1" applyAlignment="1" applyProtection="1"/>
    <xf numFmtId="4" fontId="3" fillId="0" borderId="6" xfId="1" applyNumberFormat="1" applyFont="1" applyFill="1" applyBorder="1" applyAlignment="1" applyProtection="1"/>
    <xf numFmtId="4" fontId="5" fillId="0" borderId="3" xfId="2" applyNumberFormat="1" applyFont="1" applyFill="1" applyBorder="1"/>
    <xf numFmtId="4" fontId="5" fillId="0" borderId="3" xfId="2" applyNumberFormat="1" applyFont="1" applyBorder="1"/>
    <xf numFmtId="4" fontId="3" fillId="0" borderId="6" xfId="2" applyNumberFormat="1" applyFont="1" applyBorder="1"/>
    <xf numFmtId="4" fontId="3" fillId="0" borderId="6" xfId="1" applyNumberFormat="1" applyFont="1" applyFill="1" applyBorder="1" applyAlignment="1" applyProtection="1">
      <protection locked="0"/>
    </xf>
    <xf numFmtId="4" fontId="5" fillId="0" borderId="3" xfId="2" applyNumberFormat="1" applyFont="1" applyFill="1" applyBorder="1" applyProtection="1">
      <protection locked="0"/>
    </xf>
    <xf numFmtId="4" fontId="3" fillId="0" borderId="7" xfId="2" applyNumberFormat="1" applyFont="1" applyFill="1" applyBorder="1" applyProtection="1">
      <protection locked="0"/>
    </xf>
    <xf numFmtId="4" fontId="5" fillId="0" borderId="7" xfId="1" applyNumberFormat="1" applyFont="1" applyFill="1" applyBorder="1" applyAlignment="1" applyProtection="1"/>
    <xf numFmtId="4" fontId="5" fillId="0" borderId="3" xfId="2" applyNumberFormat="1" applyFont="1" applyBorder="1" applyAlignment="1" applyProtection="1"/>
    <xf numFmtId="4" fontId="5" fillId="0" borderId="3" xfId="1" quotePrefix="1" applyNumberFormat="1" applyFont="1" applyFill="1" applyBorder="1" applyAlignment="1" applyProtection="1">
      <protection locked="0"/>
    </xf>
    <xf numFmtId="4" fontId="5" fillId="0" borderId="3" xfId="1" applyNumberFormat="1" applyFont="1" applyFill="1" applyBorder="1" applyProtection="1">
      <protection locked="0"/>
    </xf>
    <xf numFmtId="0" fontId="5" fillId="0" borderId="3" xfId="2" applyFont="1" applyBorder="1"/>
    <xf numFmtId="4" fontId="5" fillId="0" borderId="3" xfId="2" applyNumberFormat="1" applyFont="1" applyBorder="1" applyProtection="1"/>
    <xf numFmtId="4" fontId="3" fillId="0" borderId="6" xfId="2" applyNumberFormat="1" applyFont="1" applyBorder="1" applyAlignment="1" applyProtection="1"/>
    <xf numFmtId="4" fontId="3" fillId="0" borderId="6" xfId="2" applyNumberFormat="1" applyFont="1" applyBorder="1" applyAlignment="1" applyProtection="1">
      <protection locked="0"/>
    </xf>
    <xf numFmtId="0" fontId="3" fillId="0" borderId="8" xfId="1" applyFont="1" applyFill="1" applyBorder="1" applyAlignment="1">
      <alignment horizontal="left"/>
    </xf>
    <xf numFmtId="49" fontId="2" fillId="0" borderId="9" xfId="0" applyNumberFormat="1" applyFont="1" applyFill="1" applyBorder="1" applyAlignment="1">
      <alignment horizontal="left" wrapText="1"/>
    </xf>
    <xf numFmtId="49" fontId="1" fillId="0" borderId="5" xfId="0" applyNumberFormat="1" applyFont="1" applyFill="1" applyBorder="1" applyAlignment="1">
      <alignment horizontal="left" wrapText="1"/>
    </xf>
    <xf numFmtId="49" fontId="2" fillId="0" borderId="10" xfId="0" applyNumberFormat="1" applyFont="1" applyFill="1" applyBorder="1" applyAlignment="1">
      <alignment horizontal="left" wrapText="1"/>
    </xf>
    <xf numFmtId="49" fontId="2" fillId="0" borderId="11" xfId="0" applyNumberFormat="1" applyFont="1" applyFill="1" applyBorder="1" applyAlignment="1">
      <alignment horizontal="left" wrapText="1"/>
    </xf>
    <xf numFmtId="4" fontId="1" fillId="0" borderId="6" xfId="1" applyNumberFormat="1" applyFont="1" applyFill="1" applyBorder="1" applyAlignment="1" applyProtection="1"/>
    <xf numFmtId="49" fontId="2" fillId="0" borderId="5" xfId="0" applyNumberFormat="1" applyFont="1" applyFill="1" applyBorder="1" applyAlignment="1">
      <alignment horizontal="left"/>
    </xf>
    <xf numFmtId="0" fontId="7" fillId="0" borderId="0" xfId="0" applyFont="1"/>
    <xf numFmtId="0" fontId="4" fillId="0" borderId="0" xfId="0" applyFont="1"/>
    <xf numFmtId="0" fontId="7" fillId="0" borderId="0" xfId="0" applyFont="1" applyAlignment="1">
      <alignment horizontal="left"/>
    </xf>
    <xf numFmtId="0" fontId="7" fillId="0" borderId="0" xfId="0" applyFont="1" applyAlignment="1">
      <alignment horizontal="right"/>
    </xf>
    <xf numFmtId="0" fontId="4" fillId="0" borderId="15" xfId="0" applyFont="1" applyBorder="1"/>
    <xf numFmtId="0" fontId="4" fillId="0" borderId="16" xfId="0" applyFont="1" applyBorder="1"/>
    <xf numFmtId="0" fontId="4" fillId="0" borderId="17" xfId="0" applyFont="1" applyBorder="1"/>
    <xf numFmtId="0" fontId="8" fillId="3" borderId="18" xfId="0" applyFont="1" applyFill="1" applyBorder="1" applyAlignment="1">
      <alignment horizontal="left"/>
    </xf>
    <xf numFmtId="0" fontId="8" fillId="3" borderId="18" xfId="0" applyFont="1" applyFill="1" applyBorder="1"/>
    <xf numFmtId="4" fontId="8" fillId="3" borderId="18" xfId="0" applyNumberFormat="1" applyFont="1" applyFill="1" applyBorder="1"/>
    <xf numFmtId="0" fontId="7" fillId="4" borderId="18" xfId="0" applyFont="1" applyFill="1" applyBorder="1"/>
    <xf numFmtId="4" fontId="7" fillId="4" borderId="18" xfId="0" applyNumberFormat="1" applyFont="1" applyFill="1" applyBorder="1"/>
    <xf numFmtId="0" fontId="4" fillId="0" borderId="18" xfId="0" applyFont="1" applyBorder="1"/>
    <xf numFmtId="4" fontId="4" fillId="0" borderId="18" xfId="0" applyNumberFormat="1" applyFont="1" applyBorder="1"/>
    <xf numFmtId="0" fontId="4" fillId="0" borderId="18" xfId="0" applyFont="1" applyFill="1" applyBorder="1" applyAlignment="1">
      <alignment horizontal="left"/>
    </xf>
    <xf numFmtId="0" fontId="4" fillId="0" borderId="18" xfId="0" applyFont="1" applyFill="1" applyBorder="1"/>
    <xf numFmtId="0" fontId="8" fillId="5" borderId="18" xfId="0" applyFont="1" applyFill="1" applyBorder="1"/>
    <xf numFmtId="4" fontId="8" fillId="5" borderId="18" xfId="0" applyNumberFormat="1" applyFont="1" applyFill="1" applyBorder="1"/>
    <xf numFmtId="0" fontId="7" fillId="4" borderId="18" xfId="0" applyFont="1" applyFill="1" applyBorder="1" applyAlignment="1">
      <alignment horizontal="left"/>
    </xf>
    <xf numFmtId="0" fontId="7" fillId="3" borderId="18" xfId="0" applyFont="1" applyFill="1" applyBorder="1"/>
    <xf numFmtId="4" fontId="7" fillId="3" borderId="18" xfId="0" applyNumberFormat="1" applyFont="1" applyFill="1" applyBorder="1"/>
    <xf numFmtId="0" fontId="7" fillId="6" borderId="18" xfId="0" applyFont="1" applyFill="1" applyBorder="1"/>
    <xf numFmtId="4" fontId="7" fillId="6" borderId="18" xfId="0" applyNumberFormat="1" applyFont="1" applyFill="1" applyBorder="1"/>
    <xf numFmtId="0" fontId="4" fillId="0" borderId="18" xfId="0" applyFont="1" applyBorder="1" applyAlignment="1">
      <alignment horizontal="left"/>
    </xf>
    <xf numFmtId="4" fontId="7" fillId="0" borderId="18" xfId="0" applyNumberFormat="1" applyFont="1" applyBorder="1"/>
    <xf numFmtId="0" fontId="7" fillId="3" borderId="18" xfId="0" applyFont="1" applyFill="1" applyBorder="1" applyAlignment="1">
      <alignment horizontal="left"/>
    </xf>
    <xf numFmtId="0" fontId="7" fillId="7" borderId="18" xfId="0" applyFont="1" applyFill="1" applyBorder="1"/>
    <xf numFmtId="4" fontId="7" fillId="7" borderId="18" xfId="0" applyNumberFormat="1" applyFont="1" applyFill="1" applyBorder="1"/>
    <xf numFmtId="49" fontId="7" fillId="0" borderId="20" xfId="0" applyNumberFormat="1" applyFont="1" applyBorder="1" applyAlignment="1">
      <alignment horizontal="center"/>
    </xf>
    <xf numFmtId="0" fontId="7" fillId="0" borderId="21" xfId="0" applyFont="1" applyBorder="1"/>
    <xf numFmtId="0" fontId="4" fillId="0" borderId="23" xfId="0" applyFont="1" applyBorder="1"/>
    <xf numFmtId="4" fontId="8" fillId="3" borderId="28" xfId="0" applyNumberFormat="1" applyFont="1" applyFill="1" applyBorder="1"/>
    <xf numFmtId="4" fontId="7" fillId="4" borderId="28" xfId="0" applyNumberFormat="1" applyFont="1" applyFill="1" applyBorder="1"/>
    <xf numFmtId="4" fontId="4" fillId="0" borderId="27" xfId="0" applyNumberFormat="1" applyFont="1" applyBorder="1"/>
    <xf numFmtId="4" fontId="4" fillId="0" borderId="28" xfId="0" applyNumberFormat="1" applyFont="1" applyBorder="1"/>
    <xf numFmtId="4" fontId="7" fillId="3" borderId="28" xfId="0" applyNumberFormat="1" applyFont="1" applyFill="1" applyBorder="1"/>
    <xf numFmtId="4" fontId="7" fillId="6" borderId="28" xfId="0" applyNumberFormat="1" applyFont="1" applyFill="1" applyBorder="1"/>
    <xf numFmtId="0" fontId="8" fillId="3" borderId="27" xfId="0" applyFont="1" applyFill="1" applyBorder="1" applyAlignment="1">
      <alignment horizontal="left"/>
    </xf>
    <xf numFmtId="0" fontId="7" fillId="4" borderId="27" xfId="0" applyFont="1" applyFill="1" applyBorder="1"/>
    <xf numFmtId="0" fontId="4" fillId="0" borderId="27" xfId="0" applyFont="1" applyBorder="1"/>
    <xf numFmtId="0" fontId="4" fillId="0" borderId="27" xfId="0" applyFont="1" applyFill="1" applyBorder="1" applyAlignment="1">
      <alignment horizontal="left"/>
    </xf>
    <xf numFmtId="0" fontId="4" fillId="0" borderId="28" xfId="0" applyFont="1" applyFill="1" applyBorder="1"/>
    <xf numFmtId="0" fontId="8" fillId="3" borderId="27" xfId="0" applyFont="1" applyFill="1" applyBorder="1"/>
    <xf numFmtId="0" fontId="7" fillId="4" borderId="27" xfId="0" applyFont="1" applyFill="1" applyBorder="1" applyAlignment="1">
      <alignment horizontal="left"/>
    </xf>
    <xf numFmtId="0" fontId="7" fillId="3" borderId="27" xfId="0" applyFont="1" applyFill="1" applyBorder="1"/>
    <xf numFmtId="0" fontId="7" fillId="6" borderId="27" xfId="0" applyFont="1" applyFill="1" applyBorder="1"/>
    <xf numFmtId="0" fontId="4" fillId="0" borderId="27" xfId="0" applyFont="1" applyBorder="1" applyAlignment="1">
      <alignment horizontal="left"/>
    </xf>
    <xf numFmtId="0" fontId="7" fillId="3" borderId="27" xfId="0" applyFont="1" applyFill="1" applyBorder="1" applyAlignment="1">
      <alignment horizontal="left"/>
    </xf>
    <xf numFmtId="4" fontId="4" fillId="0" borderId="28" xfId="0" applyNumberFormat="1" applyFont="1" applyFill="1" applyBorder="1"/>
    <xf numFmtId="4" fontId="7" fillId="0" borderId="27" xfId="0" applyNumberFormat="1" applyFont="1" applyBorder="1"/>
    <xf numFmtId="4" fontId="7" fillId="0" borderId="28" xfId="0" applyNumberFormat="1" applyFont="1" applyBorder="1"/>
    <xf numFmtId="0" fontId="12" fillId="0" borderId="0" xfId="0" applyFont="1"/>
    <xf numFmtId="0" fontId="13" fillId="0" borderId="0" xfId="0" applyFont="1"/>
    <xf numFmtId="4" fontId="13" fillId="0" borderId="0" xfId="0" applyNumberFormat="1" applyFont="1"/>
    <xf numFmtId="0" fontId="14" fillId="0" borderId="0" xfId="0" applyFont="1"/>
    <xf numFmtId="4" fontId="14" fillId="0" borderId="0" xfId="0" applyNumberFormat="1" applyFont="1"/>
    <xf numFmtId="4" fontId="12" fillId="0" borderId="0" xfId="0" applyNumberFormat="1" applyFont="1"/>
    <xf numFmtId="0" fontId="15" fillId="0" borderId="0" xfId="0" applyFont="1"/>
    <xf numFmtId="4" fontId="15" fillId="0" borderId="0" xfId="0" applyNumberFormat="1" applyFont="1"/>
    <xf numFmtId="0" fontId="14" fillId="0" borderId="0" xfId="0" applyFont="1" applyAlignment="1">
      <alignment horizontal="left"/>
    </xf>
    <xf numFmtId="0" fontId="12" fillId="0" borderId="0" xfId="0" applyFont="1" applyAlignment="1">
      <alignment horizontal="right"/>
    </xf>
    <xf numFmtId="0" fontId="15" fillId="0" borderId="0" xfId="0" applyFont="1" applyBorder="1"/>
    <xf numFmtId="4" fontId="15" fillId="0" borderId="0" xfId="0" applyNumberFormat="1" applyFont="1" applyBorder="1"/>
    <xf numFmtId="0" fontId="14" fillId="0" borderId="0" xfId="0" applyFont="1" applyBorder="1"/>
    <xf numFmtId="4" fontId="14" fillId="0" borderId="0" xfId="0" applyNumberFormat="1" applyFont="1" applyBorder="1"/>
    <xf numFmtId="0" fontId="12" fillId="0" borderId="0" xfId="0" applyFont="1" applyAlignment="1">
      <alignment horizontal="left"/>
    </xf>
    <xf numFmtId="0" fontId="15" fillId="0" borderId="0" xfId="0" applyFont="1" applyAlignment="1">
      <alignment horizontal="left"/>
    </xf>
    <xf numFmtId="0" fontId="16" fillId="0" borderId="0" xfId="0" applyFont="1"/>
    <xf numFmtId="0" fontId="4" fillId="0" borderId="35" xfId="0" applyFont="1" applyBorder="1"/>
    <xf numFmtId="0" fontId="4" fillId="0" borderId="36" xfId="0" applyFont="1" applyBorder="1"/>
    <xf numFmtId="0" fontId="8" fillId="3" borderId="25" xfId="0" applyFont="1" applyFill="1" applyBorder="1" applyAlignment="1">
      <alignment horizontal="left"/>
    </xf>
    <xf numFmtId="4" fontId="8" fillId="3" borderId="26" xfId="0" applyNumberFormat="1" applyFont="1" applyFill="1" applyBorder="1"/>
    <xf numFmtId="0" fontId="7" fillId="9" borderId="27" xfId="0" applyFont="1" applyFill="1" applyBorder="1"/>
    <xf numFmtId="4" fontId="7" fillId="9" borderId="28" xfId="0" applyNumberFormat="1" applyFont="1" applyFill="1" applyBorder="1"/>
    <xf numFmtId="0" fontId="7" fillId="11" borderId="27" xfId="0" applyFont="1" applyFill="1" applyBorder="1"/>
    <xf numFmtId="4" fontId="7" fillId="11" borderId="18" xfId="0" applyNumberFormat="1" applyFont="1" applyFill="1" applyBorder="1"/>
    <xf numFmtId="4" fontId="4" fillId="0" borderId="0" xfId="0" applyNumberFormat="1" applyFont="1"/>
    <xf numFmtId="0" fontId="14" fillId="0" borderId="38" xfId="0" applyFont="1" applyBorder="1"/>
    <xf numFmtId="0" fontId="4" fillId="0" borderId="0" xfId="0" applyFont="1" applyAlignment="1">
      <alignment horizontal="right"/>
    </xf>
    <xf numFmtId="0" fontId="4" fillId="0" borderId="38" xfId="0" applyFont="1" applyBorder="1" applyAlignment="1">
      <alignment horizontal="right"/>
    </xf>
    <xf numFmtId="4" fontId="4" fillId="0" borderId="39" xfId="0" applyNumberFormat="1" applyFont="1" applyBorder="1"/>
    <xf numFmtId="4" fontId="7" fillId="4" borderId="15" xfId="0" applyNumberFormat="1" applyFont="1" applyFill="1" applyBorder="1"/>
    <xf numFmtId="4" fontId="4" fillId="0" borderId="15" xfId="0" applyNumberFormat="1" applyFont="1" applyBorder="1"/>
    <xf numFmtId="4" fontId="7" fillId="4" borderId="23" xfId="0" applyNumberFormat="1" applyFont="1" applyFill="1" applyBorder="1"/>
    <xf numFmtId="4" fontId="7" fillId="3" borderId="15" xfId="0" applyNumberFormat="1" applyFont="1" applyFill="1" applyBorder="1"/>
    <xf numFmtId="4" fontId="7" fillId="6" borderId="15" xfId="0" applyNumberFormat="1" applyFont="1" applyFill="1" applyBorder="1"/>
    <xf numFmtId="4" fontId="7" fillId="4" borderId="17" xfId="0" applyNumberFormat="1" applyFont="1" applyFill="1" applyBorder="1"/>
    <xf numFmtId="4" fontId="4" fillId="0" borderId="17" xfId="0" applyNumberFormat="1" applyFont="1" applyBorder="1"/>
    <xf numFmtId="4" fontId="4" fillId="0" borderId="17" xfId="0" applyNumberFormat="1" applyFont="1" applyFill="1" applyBorder="1"/>
    <xf numFmtId="4" fontId="7" fillId="3" borderId="17" xfId="0" applyNumberFormat="1" applyFont="1" applyFill="1" applyBorder="1"/>
    <xf numFmtId="4" fontId="7" fillId="6" borderId="17" xfId="0" applyNumberFormat="1" applyFont="1" applyFill="1" applyBorder="1"/>
    <xf numFmtId="4" fontId="7" fillId="0" borderId="17" xfId="0" applyNumberFormat="1" applyFont="1" applyBorder="1"/>
    <xf numFmtId="4" fontId="7" fillId="9" borderId="17" xfId="0" applyNumberFormat="1" applyFont="1" applyFill="1" applyBorder="1"/>
    <xf numFmtId="0" fontId="4" fillId="0" borderId="0" xfId="0" applyFont="1" applyBorder="1"/>
    <xf numFmtId="4" fontId="7" fillId="11" borderId="31" xfId="0" applyNumberFormat="1" applyFont="1" applyFill="1" applyBorder="1"/>
    <xf numFmtId="4" fontId="7" fillId="0" borderId="15" xfId="0" applyNumberFormat="1" applyFont="1" applyBorder="1"/>
    <xf numFmtId="4" fontId="7" fillId="9" borderId="15" xfId="0" applyNumberFormat="1" applyFont="1" applyFill="1" applyBorder="1"/>
    <xf numFmtId="4" fontId="7" fillId="11" borderId="32" xfId="0" applyNumberFormat="1" applyFont="1" applyFill="1" applyBorder="1"/>
    <xf numFmtId="0" fontId="17" fillId="0" borderId="0" xfId="0" applyFont="1"/>
    <xf numFmtId="4" fontId="0" fillId="0" borderId="0" xfId="0" applyNumberFormat="1"/>
    <xf numFmtId="0" fontId="25" fillId="0" borderId="0" xfId="0" applyFont="1"/>
    <xf numFmtId="3" fontId="25" fillId="0" borderId="0" xfId="0" applyNumberFormat="1" applyFont="1"/>
    <xf numFmtId="0" fontId="24" fillId="0" borderId="0" xfId="0" applyFont="1"/>
    <xf numFmtId="49" fontId="1" fillId="0" borderId="2"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0" xfId="0" applyNumberFormat="1" applyFont="1" applyFill="1" applyBorder="1" applyAlignment="1">
      <alignment horizontal="left" wrapText="1"/>
    </xf>
    <xf numFmtId="0" fontId="27" fillId="0" borderId="0" xfId="0" applyFont="1"/>
    <xf numFmtId="4" fontId="26" fillId="0" borderId="0" xfId="0" applyNumberFormat="1" applyFont="1"/>
    <xf numFmtId="0" fontId="28" fillId="0" borderId="0" xfId="0" applyFont="1"/>
    <xf numFmtId="4" fontId="27" fillId="0" borderId="12" xfId="0" applyNumberFormat="1" applyFont="1" applyBorder="1"/>
    <xf numFmtId="4" fontId="27" fillId="0" borderId="13" xfId="0" applyNumberFormat="1" applyFont="1" applyBorder="1"/>
    <xf numFmtId="4" fontId="27" fillId="0" borderId="14" xfId="0" applyNumberFormat="1" applyFont="1" applyBorder="1"/>
    <xf numFmtId="4" fontId="7" fillId="0" borderId="0" xfId="0" applyNumberFormat="1" applyFont="1"/>
    <xf numFmtId="4" fontId="15" fillId="0" borderId="0" xfId="0" applyNumberFormat="1" applyFont="1" applyFill="1"/>
    <xf numFmtId="4" fontId="14" fillId="0" borderId="0" xfId="0" applyNumberFormat="1" applyFont="1" applyFill="1"/>
    <xf numFmtId="4" fontId="12" fillId="0" borderId="0" xfId="0" applyNumberFormat="1" applyFont="1" applyFill="1"/>
    <xf numFmtId="4" fontId="16" fillId="0" borderId="0" xfId="0" applyNumberFormat="1" applyFont="1" applyFill="1"/>
    <xf numFmtId="0" fontId="28" fillId="0" borderId="0" xfId="0" applyFont="1" applyFill="1"/>
    <xf numFmtId="0" fontId="24" fillId="0" borderId="0" xfId="0" applyFont="1" applyFill="1"/>
    <xf numFmtId="4" fontId="4" fillId="5" borderId="18" xfId="0" applyNumberFormat="1" applyFont="1" applyFill="1" applyBorder="1"/>
    <xf numFmtId="4" fontId="7" fillId="11" borderId="37" xfId="0" applyNumberFormat="1" applyFont="1" applyFill="1" applyBorder="1"/>
    <xf numFmtId="4" fontId="4" fillId="0" borderId="0" xfId="0" applyNumberFormat="1" applyFont="1" applyFill="1" applyBorder="1"/>
    <xf numFmtId="49" fontId="7" fillId="0" borderId="0" xfId="0" applyNumberFormat="1" applyFont="1" applyFill="1" applyBorder="1" applyAlignment="1">
      <alignment horizontal="center"/>
    </xf>
    <xf numFmtId="0" fontId="7" fillId="0" borderId="0" xfId="0" applyFont="1" applyFill="1" applyBorder="1"/>
    <xf numFmtId="0" fontId="4" fillId="0" borderId="0" xfId="0" applyFont="1" applyFill="1" applyBorder="1"/>
    <xf numFmtId="0" fontId="7" fillId="0" borderId="0" xfId="0" applyFont="1" applyFill="1" applyBorder="1" applyAlignment="1">
      <alignment horizontal="right"/>
    </xf>
    <xf numFmtId="4" fontId="8" fillId="0" borderId="0" xfId="0" applyNumberFormat="1" applyFont="1" applyFill="1" applyBorder="1"/>
    <xf numFmtId="4" fontId="7" fillId="0" borderId="0" xfId="0" applyNumberFormat="1" applyFont="1" applyFill="1" applyBorder="1"/>
    <xf numFmtId="4" fontId="7" fillId="12" borderId="18" xfId="0" applyNumberFormat="1" applyFont="1" applyFill="1" applyBorder="1"/>
    <xf numFmtId="0" fontId="0" fillId="0" borderId="0" xfId="0" applyFill="1"/>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xf numFmtId="0" fontId="0" fillId="0" borderId="0" xfId="0" applyBorder="1"/>
    <xf numFmtId="0" fontId="0" fillId="0" borderId="53" xfId="0" applyBorder="1"/>
    <xf numFmtId="4" fontId="12" fillId="0" borderId="18" xfId="0" applyNumberFormat="1" applyFont="1" applyFill="1" applyBorder="1"/>
    <xf numFmtId="0" fontId="17" fillId="0" borderId="0" xfId="0" applyFont="1" applyFill="1"/>
    <xf numFmtId="0" fontId="12" fillId="0" borderId="38" xfId="0" applyFont="1" applyBorder="1"/>
    <xf numFmtId="0" fontId="17" fillId="0" borderId="38" xfId="0" applyFont="1" applyBorder="1"/>
    <xf numFmtId="4" fontId="11" fillId="0" borderId="27" xfId="0" applyNumberFormat="1" applyFont="1" applyFill="1" applyBorder="1"/>
    <xf numFmtId="49" fontId="7" fillId="0" borderId="21" xfId="0" applyNumberFormat="1" applyFont="1" applyFill="1" applyBorder="1" applyAlignment="1">
      <alignment horizontal="center"/>
    </xf>
    <xf numFmtId="0" fontId="7" fillId="0" borderId="21" xfId="0" applyFont="1" applyFill="1" applyBorder="1"/>
    <xf numFmtId="0" fontId="4" fillId="0" borderId="16" xfId="0" applyFont="1" applyFill="1" applyBorder="1"/>
    <xf numFmtId="0" fontId="4" fillId="0" borderId="36" xfId="0" applyFont="1" applyFill="1" applyBorder="1"/>
    <xf numFmtId="49" fontId="7" fillId="0" borderId="45" xfId="0" applyNumberFormat="1" applyFont="1" applyFill="1" applyBorder="1" applyAlignment="1">
      <alignment horizontal="center"/>
    </xf>
    <xf numFmtId="0" fontId="7" fillId="0" borderId="46" xfId="0" applyFont="1" applyFill="1" applyBorder="1"/>
    <xf numFmtId="0" fontId="7" fillId="0" borderId="47" xfId="0" applyFont="1" applyFill="1" applyBorder="1"/>
    <xf numFmtId="0" fontId="4" fillId="0" borderId="27" xfId="0" applyFont="1" applyFill="1" applyBorder="1"/>
    <xf numFmtId="0" fontId="4" fillId="0" borderId="48" xfId="0" applyFont="1" applyFill="1" applyBorder="1"/>
    <xf numFmtId="0" fontId="4" fillId="0" borderId="39" xfId="0" applyFont="1" applyFill="1" applyBorder="1"/>
    <xf numFmtId="0" fontId="4" fillId="0" borderId="49" xfId="0" applyFont="1" applyFill="1" applyBorder="1"/>
    <xf numFmtId="0" fontId="4" fillId="0" borderId="41" xfId="0" applyFont="1" applyFill="1" applyBorder="1"/>
    <xf numFmtId="0" fontId="7" fillId="0" borderId="33" xfId="0" applyFont="1" applyFill="1" applyBorder="1"/>
    <xf numFmtId="0" fontId="4" fillId="0" borderId="15" xfId="0" applyFont="1" applyFill="1" applyBorder="1"/>
    <xf numFmtId="0" fontId="4" fillId="0" borderId="42" xfId="0" applyFont="1" applyFill="1" applyBorder="1"/>
    <xf numFmtId="49" fontId="4" fillId="0" borderId="29" xfId="0" applyNumberFormat="1" applyFont="1" applyFill="1" applyBorder="1"/>
    <xf numFmtId="0" fontId="4" fillId="0" borderId="30" xfId="0" applyFont="1" applyFill="1" applyBorder="1"/>
    <xf numFmtId="0" fontId="4" fillId="0" borderId="37" xfId="0" applyFont="1" applyFill="1" applyBorder="1"/>
    <xf numFmtId="49" fontId="4" fillId="0" borderId="48" xfId="0" applyNumberFormat="1" applyFont="1" applyFill="1" applyBorder="1"/>
    <xf numFmtId="49" fontId="7" fillId="0" borderId="20" xfId="0" applyNumberFormat="1" applyFont="1" applyFill="1" applyBorder="1" applyAlignment="1">
      <alignment horizontal="center"/>
    </xf>
    <xf numFmtId="0" fontId="7" fillId="0" borderId="22" xfId="0" applyFont="1" applyFill="1" applyBorder="1"/>
    <xf numFmtId="0" fontId="4" fillId="0" borderId="23" xfId="0" applyFont="1" applyFill="1" applyBorder="1"/>
    <xf numFmtId="0" fontId="4" fillId="0" borderId="24" xfId="0" applyFont="1" applyFill="1" applyBorder="1"/>
    <xf numFmtId="0" fontId="4" fillId="0" borderId="35" xfId="0" applyFont="1" applyFill="1" applyBorder="1"/>
    <xf numFmtId="0" fontId="4" fillId="0" borderId="54" xfId="0" applyFont="1" applyFill="1" applyBorder="1"/>
    <xf numFmtId="0" fontId="4" fillId="0" borderId="50" xfId="0" applyFont="1" applyFill="1" applyBorder="1"/>
    <xf numFmtId="0" fontId="4" fillId="0" borderId="51" xfId="0" applyFont="1" applyFill="1" applyBorder="1"/>
    <xf numFmtId="0" fontId="4" fillId="0" borderId="29" xfId="0" applyFont="1" applyFill="1" applyBorder="1"/>
    <xf numFmtId="0" fontId="4" fillId="0" borderId="31" xfId="0" applyFont="1" applyFill="1" applyBorder="1"/>
    <xf numFmtId="0" fontId="7" fillId="0" borderId="45" xfId="0" applyFont="1" applyFill="1" applyBorder="1"/>
    <xf numFmtId="0" fontId="7" fillId="0" borderId="34" xfId="0" applyFont="1" applyFill="1" applyBorder="1"/>
    <xf numFmtId="0" fontId="4" fillId="0" borderId="17" xfId="0" applyFont="1" applyFill="1" applyBorder="1"/>
    <xf numFmtId="0" fontId="4" fillId="0" borderId="43" xfId="0" applyFont="1" applyFill="1" applyBorder="1"/>
    <xf numFmtId="49" fontId="7" fillId="0" borderId="47" xfId="0" applyNumberFormat="1" applyFont="1" applyFill="1" applyBorder="1" applyAlignment="1">
      <alignment horizontal="center"/>
    </xf>
    <xf numFmtId="0" fontId="11" fillId="0" borderId="0" xfId="0" applyFont="1"/>
    <xf numFmtId="4" fontId="4" fillId="0" borderId="18" xfId="0" applyNumberFormat="1" applyFont="1" applyBorder="1"/>
    <xf numFmtId="4" fontId="4" fillId="0" borderId="15" xfId="0" applyNumberFormat="1" applyFont="1" applyBorder="1"/>
    <xf numFmtId="4" fontId="4" fillId="0" borderId="17" xfId="0" applyNumberFormat="1" applyFont="1" applyBorder="1"/>
    <xf numFmtId="49" fontId="7" fillId="0" borderId="21" xfId="0" applyNumberFormat="1" applyFont="1" applyFill="1" applyBorder="1" applyAlignment="1">
      <alignment horizontal="center"/>
    </xf>
    <xf numFmtId="0" fontId="7" fillId="0" borderId="21" xfId="0" applyFont="1" applyFill="1" applyBorder="1"/>
    <xf numFmtId="0" fontId="4" fillId="0" borderId="16" xfId="0" applyFont="1" applyFill="1" applyBorder="1"/>
    <xf numFmtId="0" fontId="4" fillId="0" borderId="41" xfId="0" applyFont="1" applyFill="1" applyBorder="1"/>
    <xf numFmtId="0" fontId="4" fillId="0" borderId="17" xfId="0" applyFont="1" applyFill="1" applyBorder="1"/>
    <xf numFmtId="49" fontId="7" fillId="0" borderId="34" xfId="0" applyNumberFormat="1" applyFont="1" applyFill="1" applyBorder="1" applyAlignment="1">
      <alignment horizontal="center"/>
    </xf>
    <xf numFmtId="4" fontId="8" fillId="3" borderId="18" xfId="0" applyNumberFormat="1" applyFont="1" applyFill="1" applyBorder="1"/>
    <xf numFmtId="4" fontId="7" fillId="4" borderId="18" xfId="0" applyNumberFormat="1" applyFont="1" applyFill="1" applyBorder="1"/>
    <xf numFmtId="0" fontId="4" fillId="0" borderId="18" xfId="0" applyFont="1" applyBorder="1"/>
    <xf numFmtId="4" fontId="4" fillId="0" borderId="18" xfId="0" applyNumberFormat="1" applyFont="1" applyBorder="1"/>
    <xf numFmtId="0" fontId="4" fillId="0" borderId="18" xfId="0" applyFont="1" applyFill="1" applyBorder="1"/>
    <xf numFmtId="4" fontId="4" fillId="0" borderId="18" xfId="0" applyNumberFormat="1" applyFont="1" applyFill="1" applyBorder="1"/>
    <xf numFmtId="4" fontId="7" fillId="3" borderId="18" xfId="0" applyNumberFormat="1" applyFont="1" applyFill="1" applyBorder="1"/>
    <xf numFmtId="4" fontId="7" fillId="6" borderId="18" xfId="0" applyNumberFormat="1" applyFont="1" applyFill="1" applyBorder="1"/>
    <xf numFmtId="4" fontId="7" fillId="0" borderId="18" xfId="0" applyNumberFormat="1" applyFont="1" applyBorder="1"/>
    <xf numFmtId="4" fontId="8" fillId="3" borderId="27" xfId="0" applyNumberFormat="1" applyFont="1" applyFill="1" applyBorder="1"/>
    <xf numFmtId="4" fontId="7" fillId="4" borderId="27" xfId="0" applyNumberFormat="1" applyFont="1" applyFill="1" applyBorder="1"/>
    <xf numFmtId="4" fontId="4" fillId="0" borderId="27" xfId="0" applyNumberFormat="1" applyFont="1" applyBorder="1"/>
    <xf numFmtId="4" fontId="7" fillId="3" borderId="27" xfId="0" applyNumberFormat="1" applyFont="1" applyFill="1" applyBorder="1"/>
    <xf numFmtId="4" fontId="7" fillId="6" borderId="27" xfId="0" applyNumberFormat="1" applyFont="1" applyFill="1" applyBorder="1"/>
    <xf numFmtId="0" fontId="4" fillId="0" borderId="27" xfId="0" applyFont="1" applyBorder="1"/>
    <xf numFmtId="0" fontId="4" fillId="0" borderId="28" xfId="0" applyFont="1" applyBorder="1"/>
    <xf numFmtId="0" fontId="4" fillId="0" borderId="28" xfId="0" applyFont="1" applyFill="1" applyBorder="1"/>
    <xf numFmtId="4" fontId="4" fillId="0" borderId="27" xfId="0" applyNumberFormat="1" applyFont="1" applyFill="1" applyBorder="1"/>
    <xf numFmtId="4" fontId="7" fillId="0" borderId="27" xfId="0" applyNumberFormat="1" applyFont="1" applyBorder="1"/>
    <xf numFmtId="4" fontId="8" fillId="3" borderId="19" xfId="0" applyNumberFormat="1" applyFont="1" applyFill="1" applyBorder="1"/>
    <xf numFmtId="4" fontId="7" fillId="9" borderId="27" xfId="0" applyNumberFormat="1" applyFont="1" applyFill="1" applyBorder="1"/>
    <xf numFmtId="4" fontId="7" fillId="9" borderId="18" xfId="0" applyNumberFormat="1" applyFont="1" applyFill="1" applyBorder="1"/>
    <xf numFmtId="4" fontId="4" fillId="0" borderId="39" xfId="0" applyNumberFormat="1" applyFont="1" applyBorder="1"/>
    <xf numFmtId="4" fontId="4" fillId="0" borderId="15" xfId="0" applyNumberFormat="1" applyFont="1" applyBorder="1"/>
    <xf numFmtId="4" fontId="7" fillId="11" borderId="29" xfId="0" applyNumberFormat="1" applyFont="1" applyFill="1" applyBorder="1"/>
    <xf numFmtId="4" fontId="7" fillId="11" borderId="30" xfId="0" applyNumberFormat="1" applyFont="1" applyFill="1" applyBorder="1"/>
    <xf numFmtId="4" fontId="4" fillId="0" borderId="15" xfId="0" applyNumberFormat="1" applyFont="1" applyFill="1" applyBorder="1"/>
    <xf numFmtId="4" fontId="7" fillId="15" borderId="18" xfId="0" applyNumberFormat="1" applyFont="1" applyFill="1" applyBorder="1"/>
    <xf numFmtId="4" fontId="7" fillId="13" borderId="18" xfId="0" applyNumberFormat="1" applyFont="1" applyFill="1" applyBorder="1"/>
    <xf numFmtId="4" fontId="7" fillId="14" borderId="18" xfId="0" applyNumberFormat="1" applyFont="1" applyFill="1" applyBorder="1"/>
    <xf numFmtId="4" fontId="7" fillId="10" borderId="18" xfId="0" applyNumberFormat="1" applyFont="1" applyFill="1" applyBorder="1"/>
    <xf numFmtId="4" fontId="7" fillId="12" borderId="30" xfId="0" applyNumberFormat="1" applyFont="1" applyFill="1" applyBorder="1"/>
    <xf numFmtId="49" fontId="7" fillId="0" borderId="21" xfId="0" applyNumberFormat="1" applyFont="1" applyFill="1" applyBorder="1" applyAlignment="1">
      <alignment horizontal="center"/>
    </xf>
    <xf numFmtId="0" fontId="7" fillId="0" borderId="21" xfId="0" applyFont="1" applyFill="1" applyBorder="1"/>
    <xf numFmtId="0" fontId="4" fillId="0" borderId="16" xfId="0" applyFont="1" applyFill="1" applyBorder="1"/>
    <xf numFmtId="49" fontId="7" fillId="0" borderId="45" xfId="0" applyNumberFormat="1" applyFont="1" applyFill="1" applyBorder="1" applyAlignment="1">
      <alignment horizontal="center"/>
    </xf>
    <xf numFmtId="0" fontId="7" fillId="0" borderId="46" xfId="0" applyFont="1" applyFill="1" applyBorder="1"/>
    <xf numFmtId="0" fontId="7" fillId="0" borderId="47" xfId="0" applyFont="1" applyFill="1" applyBorder="1"/>
    <xf numFmtId="0" fontId="4" fillId="0" borderId="27" xfId="0" applyFont="1" applyFill="1" applyBorder="1"/>
    <xf numFmtId="0" fontId="4" fillId="0" borderId="48" xfId="0" applyFont="1" applyFill="1" applyBorder="1"/>
    <xf numFmtId="0" fontId="4" fillId="0" borderId="39" xfId="0" applyFont="1" applyFill="1" applyBorder="1"/>
    <xf numFmtId="0" fontId="4" fillId="0" borderId="49" xfId="0" applyFont="1" applyFill="1" applyBorder="1"/>
    <xf numFmtId="0" fontId="4" fillId="0" borderId="41" xfId="0" applyFont="1" applyFill="1" applyBorder="1"/>
    <xf numFmtId="0" fontId="4" fillId="0" borderId="30" xfId="0" applyFont="1" applyFill="1" applyBorder="1"/>
    <xf numFmtId="0" fontId="4" fillId="0" borderId="31" xfId="0" applyFont="1" applyFill="1" applyBorder="1"/>
    <xf numFmtId="4" fontId="4" fillId="0" borderId="39" xfId="0" applyNumberFormat="1" applyFont="1" applyFill="1" applyBorder="1"/>
    <xf numFmtId="0" fontId="4" fillId="0" borderId="29" xfId="0" applyFont="1" applyFill="1" applyBorder="1" applyAlignment="1">
      <alignment horizontal="center"/>
    </xf>
    <xf numFmtId="4" fontId="7" fillId="15" borderId="28" xfId="0" applyNumberFormat="1" applyFont="1" applyFill="1" applyBorder="1"/>
    <xf numFmtId="4" fontId="7" fillId="13" borderId="28" xfId="0" applyNumberFormat="1" applyFont="1" applyFill="1" applyBorder="1"/>
    <xf numFmtId="4" fontId="7" fillId="14" borderId="28" xfId="0" applyNumberFormat="1" applyFont="1" applyFill="1" applyBorder="1"/>
    <xf numFmtId="4" fontId="7" fillId="10" borderId="28" xfId="0" applyNumberFormat="1" applyFont="1" applyFill="1" applyBorder="1"/>
    <xf numFmtId="4" fontId="7" fillId="12" borderId="31" xfId="0" applyNumberFormat="1" applyFont="1" applyFill="1" applyBorder="1"/>
    <xf numFmtId="4" fontId="4" fillId="0" borderId="56" xfId="0" applyNumberFormat="1" applyFont="1" applyBorder="1"/>
    <xf numFmtId="4" fontId="4" fillId="0" borderId="57" xfId="0" applyNumberFormat="1" applyFont="1" applyBorder="1"/>
    <xf numFmtId="4" fontId="27" fillId="0" borderId="0" xfId="0" applyNumberFormat="1" applyFont="1"/>
    <xf numFmtId="3" fontId="29" fillId="0" borderId="0" xfId="0" applyNumberFormat="1" applyFont="1"/>
    <xf numFmtId="3" fontId="0" fillId="0" borderId="0" xfId="0" applyNumberFormat="1"/>
    <xf numFmtId="4" fontId="4" fillId="0" borderId="23" xfId="0" applyNumberFormat="1" applyFont="1" applyBorder="1"/>
    <xf numFmtId="4" fontId="7" fillId="3" borderId="23" xfId="0" applyNumberFormat="1" applyFont="1" applyFill="1" applyBorder="1"/>
    <xf numFmtId="4" fontId="7" fillId="6" borderId="23" xfId="0" applyNumberFormat="1" applyFont="1" applyFill="1" applyBorder="1"/>
    <xf numFmtId="4" fontId="7" fillId="9" borderId="23" xfId="0" applyNumberFormat="1" applyFont="1" applyFill="1" applyBorder="1"/>
    <xf numFmtId="4" fontId="7" fillId="11" borderId="35" xfId="0" applyNumberFormat="1" applyFont="1" applyFill="1" applyBorder="1"/>
    <xf numFmtId="0" fontId="11" fillId="0" borderId="21" xfId="0" applyFont="1" applyFill="1" applyBorder="1"/>
    <xf numFmtId="0" fontId="4" fillId="0" borderId="36" xfId="0" applyFont="1" applyFill="1" applyBorder="1" applyAlignment="1">
      <alignment horizontal="left"/>
    </xf>
    <xf numFmtId="0" fontId="4" fillId="0" borderId="48" xfId="0" applyFont="1" applyFill="1" applyBorder="1" applyAlignment="1">
      <alignment horizontal="left"/>
    </xf>
    <xf numFmtId="4" fontId="4" fillId="16" borderId="39" xfId="0" applyNumberFormat="1" applyFont="1" applyFill="1" applyBorder="1"/>
    <xf numFmtId="4" fontId="4" fillId="16" borderId="56" xfId="0" applyNumberFormat="1" applyFont="1" applyFill="1" applyBorder="1"/>
    <xf numFmtId="4" fontId="4" fillId="16" borderId="55" xfId="0" applyNumberFormat="1" applyFont="1" applyFill="1" applyBorder="1"/>
    <xf numFmtId="0" fontId="0" fillId="0" borderId="38" xfId="0" applyBorder="1"/>
    <xf numFmtId="4" fontId="15" fillId="0" borderId="0" xfId="0" applyNumberFormat="1" applyFont="1" applyFill="1" applyBorder="1"/>
    <xf numFmtId="4" fontId="16" fillId="0" borderId="0" xfId="0" applyNumberFormat="1" applyFont="1"/>
    <xf numFmtId="4" fontId="12" fillId="0" borderId="18" xfId="0" applyNumberFormat="1" applyFont="1" applyBorder="1"/>
    <xf numFmtId="0" fontId="7" fillId="0" borderId="34" xfId="0" applyFont="1" applyBorder="1"/>
    <xf numFmtId="0" fontId="4" fillId="0" borderId="43" xfId="0" applyFont="1" applyBorder="1"/>
    <xf numFmtId="4" fontId="7" fillId="18" borderId="17" xfId="0" applyNumberFormat="1" applyFont="1" applyFill="1" applyBorder="1"/>
    <xf numFmtId="4" fontId="7" fillId="19" borderId="32" xfId="0" applyNumberFormat="1" applyFont="1" applyFill="1" applyBorder="1"/>
    <xf numFmtId="0" fontId="7" fillId="0" borderId="20" xfId="0" applyFont="1" applyBorder="1"/>
    <xf numFmtId="0" fontId="4" fillId="0" borderId="50" xfId="0" applyFont="1" applyBorder="1"/>
    <xf numFmtId="4" fontId="7" fillId="18" borderId="27" xfId="0" applyNumberFormat="1" applyFont="1" applyFill="1" applyBorder="1"/>
    <xf numFmtId="4" fontId="7" fillId="19" borderId="29" xfId="0" applyNumberFormat="1" applyFont="1" applyFill="1" applyBorder="1"/>
    <xf numFmtId="0" fontId="7" fillId="0" borderId="45" xfId="0" applyFont="1" applyBorder="1"/>
    <xf numFmtId="0" fontId="4" fillId="0" borderId="48" xfId="0" applyFont="1" applyBorder="1"/>
    <xf numFmtId="0" fontId="4" fillId="0" borderId="41" xfId="0" applyFont="1" applyBorder="1"/>
    <xf numFmtId="0" fontId="4" fillId="0" borderId="29" xfId="0" applyFont="1" applyBorder="1"/>
    <xf numFmtId="0" fontId="36" fillId="0" borderId="12" xfId="0" applyFont="1" applyBorder="1"/>
    <xf numFmtId="0" fontId="36" fillId="0" borderId="12" xfId="0" applyFont="1" applyBorder="1" applyAlignment="1">
      <alignment horizontal="right"/>
    </xf>
    <xf numFmtId="0" fontId="36" fillId="0" borderId="13" xfId="0" applyFont="1" applyBorder="1" applyAlignment="1">
      <alignment horizontal="right"/>
    </xf>
    <xf numFmtId="0" fontId="36" fillId="0" borderId="44" xfId="0" applyFont="1" applyBorder="1" applyAlignment="1">
      <alignment horizontal="right"/>
    </xf>
    <xf numFmtId="0" fontId="36" fillId="0" borderId="12" xfId="0" applyFont="1" applyFill="1" applyBorder="1" applyAlignment="1">
      <alignment horizontal="right"/>
    </xf>
    <xf numFmtId="0" fontId="36" fillId="0" borderId="13" xfId="0" applyFont="1" applyFill="1" applyBorder="1" applyAlignment="1">
      <alignment horizontal="right"/>
    </xf>
    <xf numFmtId="0" fontId="36" fillId="0" borderId="44" xfId="0" applyFont="1" applyFill="1" applyBorder="1" applyAlignment="1">
      <alignment horizontal="right"/>
    </xf>
    <xf numFmtId="0" fontId="36" fillId="0" borderId="53" xfId="0" applyFont="1" applyBorder="1" applyAlignment="1">
      <alignment horizontal="right"/>
    </xf>
    <xf numFmtId="0" fontId="36" fillId="0" borderId="58" xfId="0" applyFont="1" applyBorder="1" applyAlignment="1">
      <alignment horizontal="right"/>
    </xf>
    <xf numFmtId="0" fontId="36" fillId="0" borderId="0" xfId="0" applyFont="1" applyFill="1" applyBorder="1" applyAlignment="1">
      <alignment horizontal="right"/>
    </xf>
    <xf numFmtId="0" fontId="36" fillId="0" borderId="0" xfId="0" applyFont="1"/>
    <xf numFmtId="4" fontId="7" fillId="4" borderId="24" xfId="0" applyNumberFormat="1" applyFont="1" applyFill="1" applyBorder="1"/>
    <xf numFmtId="4" fontId="4" fillId="0" borderId="24" xfId="0" applyNumberFormat="1" applyFont="1" applyBorder="1"/>
    <xf numFmtId="4" fontId="4" fillId="0" borderId="24" xfId="0" applyNumberFormat="1" applyFont="1" applyFill="1" applyBorder="1"/>
    <xf numFmtId="4" fontId="7" fillId="3" borderId="24" xfId="0" applyNumberFormat="1" applyFont="1" applyFill="1" applyBorder="1"/>
    <xf numFmtId="4" fontId="7" fillId="6" borderId="24" xfId="0" applyNumberFormat="1" applyFont="1" applyFill="1" applyBorder="1"/>
    <xf numFmtId="4" fontId="7" fillId="0" borderId="24" xfId="0" applyNumberFormat="1" applyFont="1" applyBorder="1"/>
    <xf numFmtId="0" fontId="4" fillId="0" borderId="24" xfId="0" applyFont="1" applyBorder="1"/>
    <xf numFmtId="4" fontId="7" fillId="9" borderId="24" xfId="0" applyNumberFormat="1" applyFont="1" applyFill="1" applyBorder="1"/>
    <xf numFmtId="4" fontId="7" fillId="11" borderId="54" xfId="0" applyNumberFormat="1" applyFont="1" applyFill="1" applyBorder="1"/>
    <xf numFmtId="4" fontId="7" fillId="15" borderId="15" xfId="0" applyNumberFormat="1" applyFont="1" applyFill="1" applyBorder="1"/>
    <xf numFmtId="4" fontId="7" fillId="13" borderId="15" xfId="0" applyNumberFormat="1" applyFont="1" applyFill="1" applyBorder="1"/>
    <xf numFmtId="4" fontId="7" fillId="10" borderId="15" xfId="0" applyNumberFormat="1" applyFont="1" applyFill="1" applyBorder="1"/>
    <xf numFmtId="4" fontId="7" fillId="12" borderId="15" xfId="0" applyNumberFormat="1" applyFont="1" applyFill="1" applyBorder="1"/>
    <xf numFmtId="0" fontId="7" fillId="0" borderId="20" xfId="0" applyFont="1" applyFill="1" applyBorder="1"/>
    <xf numFmtId="49" fontId="4" fillId="0" borderId="43" xfId="0" applyNumberFormat="1" applyFont="1" applyFill="1" applyBorder="1"/>
    <xf numFmtId="49" fontId="7" fillId="0" borderId="59" xfId="0" applyNumberFormat="1" applyFont="1" applyBorder="1" applyAlignment="1">
      <alignment horizontal="center"/>
    </xf>
    <xf numFmtId="0" fontId="4" fillId="0" borderId="60" xfId="0" applyFont="1" applyBorder="1"/>
    <xf numFmtId="0" fontId="7" fillId="0" borderId="61" xfId="0" applyFont="1" applyBorder="1" applyAlignment="1">
      <alignment horizontal="right"/>
    </xf>
    <xf numFmtId="4" fontId="7" fillId="22" borderId="27" xfId="0" applyNumberFormat="1" applyFont="1" applyFill="1" applyBorder="1"/>
    <xf numFmtId="49" fontId="7" fillId="0" borderId="59" xfId="0" applyNumberFormat="1" applyFont="1" applyFill="1" applyBorder="1" applyAlignment="1">
      <alignment horizontal="center"/>
    </xf>
    <xf numFmtId="0" fontId="4" fillId="0" borderId="60" xfId="0" applyFont="1" applyFill="1" applyBorder="1"/>
    <xf numFmtId="4" fontId="4" fillId="20" borderId="27" xfId="0" applyNumberFormat="1" applyFont="1" applyFill="1" applyBorder="1"/>
    <xf numFmtId="4" fontId="7" fillId="26" borderId="27" xfId="0" applyNumberFormat="1" applyFont="1" applyFill="1" applyBorder="1"/>
    <xf numFmtId="4" fontId="7" fillId="26" borderId="18" xfId="0" applyNumberFormat="1" applyFont="1" applyFill="1" applyBorder="1"/>
    <xf numFmtId="4" fontId="7" fillId="26" borderId="15" xfId="0" applyNumberFormat="1" applyFont="1" applyFill="1" applyBorder="1"/>
    <xf numFmtId="4" fontId="7" fillId="26" borderId="28" xfId="0" applyNumberFormat="1" applyFont="1" applyFill="1" applyBorder="1"/>
    <xf numFmtId="4" fontId="7" fillId="26" borderId="17" xfId="0" applyNumberFormat="1" applyFont="1" applyFill="1" applyBorder="1"/>
    <xf numFmtId="4" fontId="7" fillId="26" borderId="24" xfId="0" applyNumberFormat="1" applyFont="1" applyFill="1" applyBorder="1"/>
    <xf numFmtId="4" fontId="7" fillId="28" borderId="27" xfId="0" applyNumberFormat="1" applyFont="1" applyFill="1" applyBorder="1"/>
    <xf numFmtId="4" fontId="7" fillId="29" borderId="17" xfId="0" applyNumberFormat="1" applyFont="1" applyFill="1" applyBorder="1"/>
    <xf numFmtId="4" fontId="7" fillId="29" borderId="27" xfId="0" applyNumberFormat="1" applyFont="1" applyFill="1" applyBorder="1"/>
    <xf numFmtId="0" fontId="4" fillId="0" borderId="0" xfId="0" applyFont="1" applyFill="1"/>
    <xf numFmtId="4" fontId="3" fillId="0" borderId="18" xfId="0" applyNumberFormat="1" applyFont="1" applyFill="1" applyBorder="1"/>
    <xf numFmtId="4" fontId="11" fillId="0" borderId="18" xfId="0" applyNumberFormat="1" applyFont="1" applyFill="1" applyBorder="1"/>
    <xf numFmtId="4" fontId="4" fillId="0" borderId="27" xfId="0" applyNumberFormat="1" applyFont="1" applyFill="1" applyBorder="1" applyAlignment="1">
      <alignment horizontal="right"/>
    </xf>
    <xf numFmtId="4" fontId="4" fillId="0" borderId="25" xfId="0" applyNumberFormat="1" applyFont="1" applyFill="1" applyBorder="1"/>
    <xf numFmtId="4" fontId="7" fillId="0" borderId="0" xfId="0" applyNumberFormat="1" applyFont="1" applyFill="1"/>
    <xf numFmtId="4" fontId="4" fillId="0" borderId="23" xfId="0" applyNumberFormat="1" applyFont="1" applyFill="1" applyBorder="1"/>
    <xf numFmtId="4" fontId="7" fillId="26" borderId="23" xfId="0" applyNumberFormat="1" applyFont="1" applyFill="1" applyBorder="1"/>
    <xf numFmtId="4" fontId="7" fillId="24" borderId="27" xfId="0" applyNumberFormat="1" applyFont="1" applyFill="1" applyBorder="1"/>
    <xf numFmtId="4" fontId="7" fillId="25" borderId="17" xfId="0" applyNumberFormat="1" applyFont="1" applyFill="1" applyBorder="1"/>
    <xf numFmtId="4" fontId="7" fillId="25" borderId="27" xfId="0" applyNumberFormat="1" applyFont="1" applyFill="1" applyBorder="1"/>
    <xf numFmtId="4" fontId="7" fillId="32" borderId="27" xfId="0" applyNumberFormat="1" applyFont="1" applyFill="1" applyBorder="1"/>
    <xf numFmtId="4" fontId="7" fillId="33" borderId="17" xfId="0" applyNumberFormat="1" applyFont="1" applyFill="1" applyBorder="1"/>
    <xf numFmtId="4" fontId="7" fillId="33" borderId="27" xfId="0" applyNumberFormat="1" applyFont="1" applyFill="1" applyBorder="1"/>
    <xf numFmtId="4" fontId="7" fillId="34" borderId="27" xfId="0" applyNumberFormat="1" applyFont="1" applyFill="1" applyBorder="1"/>
    <xf numFmtId="4" fontId="7" fillId="14" borderId="15" xfId="0" applyNumberFormat="1" applyFont="1" applyFill="1" applyBorder="1"/>
    <xf numFmtId="0" fontId="7" fillId="26" borderId="29" xfId="0" applyFont="1" applyFill="1" applyBorder="1"/>
    <xf numFmtId="4" fontId="7" fillId="26" borderId="29" xfId="0" applyNumberFormat="1" applyFont="1" applyFill="1" applyBorder="1"/>
    <xf numFmtId="4" fontId="7" fillId="26" borderId="30" xfId="0" applyNumberFormat="1" applyFont="1" applyFill="1" applyBorder="1"/>
    <xf numFmtId="4" fontId="7" fillId="30" borderId="27" xfId="0" applyNumberFormat="1" applyFont="1" applyFill="1" applyBorder="1"/>
    <xf numFmtId="4" fontId="7" fillId="36" borderId="18" xfId="0" applyNumberFormat="1" applyFont="1" applyFill="1" applyBorder="1"/>
    <xf numFmtId="4" fontId="7" fillId="37" borderId="27" xfId="0" applyNumberFormat="1" applyFont="1" applyFill="1" applyBorder="1"/>
    <xf numFmtId="4" fontId="7" fillId="36" borderId="28" xfId="0" applyNumberFormat="1" applyFont="1" applyFill="1" applyBorder="1"/>
    <xf numFmtId="4" fontId="7" fillId="38" borderId="17" xfId="0" applyNumberFormat="1" applyFont="1" applyFill="1" applyBorder="1"/>
    <xf numFmtId="4" fontId="7" fillId="38" borderId="27" xfId="0" applyNumberFormat="1" applyFont="1" applyFill="1" applyBorder="1"/>
    <xf numFmtId="4" fontId="7" fillId="36" borderId="15" xfId="0" applyNumberFormat="1" applyFont="1" applyFill="1" applyBorder="1"/>
    <xf numFmtId="0" fontId="36" fillId="0" borderId="62" xfId="0" applyFont="1" applyBorder="1"/>
    <xf numFmtId="0" fontId="8" fillId="3" borderId="40" xfId="0" applyFont="1" applyFill="1" applyBorder="1"/>
    <xf numFmtId="0" fontId="7" fillId="4" borderId="15" xfId="0" applyFont="1" applyFill="1" applyBorder="1"/>
    <xf numFmtId="0" fontId="8" fillId="3" borderId="15" xfId="0" applyFont="1" applyFill="1" applyBorder="1"/>
    <xf numFmtId="0" fontId="7" fillId="3" borderId="15" xfId="0" applyFont="1" applyFill="1" applyBorder="1"/>
    <xf numFmtId="0" fontId="7" fillId="6" borderId="15" xfId="0" applyFont="1" applyFill="1" applyBorder="1"/>
    <xf numFmtId="0" fontId="7" fillId="26" borderId="37" xfId="0" applyFont="1" applyFill="1" applyBorder="1"/>
    <xf numFmtId="0" fontId="7" fillId="9" borderId="15" xfId="0" applyFont="1" applyFill="1" applyBorder="1"/>
    <xf numFmtId="0" fontId="7" fillId="11" borderId="15" xfId="0" applyFont="1" applyFill="1" applyBorder="1"/>
    <xf numFmtId="0" fontId="7" fillId="0" borderId="22" xfId="0" applyFont="1" applyBorder="1"/>
    <xf numFmtId="0" fontId="4" fillId="0" borderId="54" xfId="0" applyFont="1" applyBorder="1"/>
    <xf numFmtId="0" fontId="36" fillId="0" borderId="61" xfId="0" applyFont="1" applyBorder="1" applyAlignment="1">
      <alignment horizontal="right"/>
    </xf>
    <xf numFmtId="4" fontId="8" fillId="3" borderId="63" xfId="0" applyNumberFormat="1" applyFont="1" applyFill="1" applyBorder="1"/>
    <xf numFmtId="4" fontId="7" fillId="4" borderId="63" xfId="0" applyNumberFormat="1" applyFont="1" applyFill="1" applyBorder="1"/>
    <xf numFmtId="4" fontId="7" fillId="26" borderId="31" xfId="0" applyNumberFormat="1" applyFont="1" applyFill="1" applyBorder="1"/>
    <xf numFmtId="0" fontId="4" fillId="0" borderId="64" xfId="0" applyFont="1" applyBorder="1"/>
    <xf numFmtId="0" fontId="4" fillId="0" borderId="65" xfId="0" applyFont="1" applyBorder="1"/>
    <xf numFmtId="0" fontId="36" fillId="0" borderId="58" xfId="0" applyFont="1" applyFill="1" applyBorder="1" applyAlignment="1">
      <alignment horizontal="right"/>
    </xf>
    <xf numFmtId="0" fontId="36" fillId="0" borderId="61" xfId="0" applyFont="1" applyFill="1" applyBorder="1" applyAlignment="1">
      <alignment horizontal="right"/>
    </xf>
    <xf numFmtId="0" fontId="36" fillId="0" borderId="53" xfId="0" applyFont="1" applyFill="1" applyBorder="1" applyAlignment="1">
      <alignment horizontal="right"/>
    </xf>
    <xf numFmtId="49" fontId="32" fillId="0" borderId="66" xfId="4" applyNumberFormat="1" applyFont="1" applyFill="1" applyBorder="1" applyAlignment="1">
      <alignment horizontal="center"/>
    </xf>
    <xf numFmtId="164" fontId="33" fillId="0" borderId="67" xfId="4" applyFont="1" applyFill="1" applyBorder="1"/>
    <xf numFmtId="164" fontId="33" fillId="0" borderId="68" xfId="4" applyFont="1" applyFill="1" applyBorder="1"/>
    <xf numFmtId="164" fontId="37" fillId="0" borderId="67" xfId="4" applyFont="1" applyBorder="1" applyAlignment="1">
      <alignment horizontal="right"/>
    </xf>
    <xf numFmtId="165" fontId="32" fillId="27" borderId="67" xfId="4" applyNumberFormat="1" applyFont="1" applyFill="1" applyBorder="1"/>
    <xf numFmtId="165" fontId="33" fillId="0" borderId="67" xfId="4" applyNumberFormat="1" applyFont="1" applyFill="1" applyBorder="1"/>
    <xf numFmtId="165" fontId="33" fillId="0" borderId="67" xfId="4" applyNumberFormat="1" applyFont="1" applyBorder="1"/>
    <xf numFmtId="165" fontId="32" fillId="23" borderId="67" xfId="4" applyNumberFormat="1" applyFont="1" applyFill="1" applyBorder="1"/>
    <xf numFmtId="165" fontId="32" fillId="31" borderId="67" xfId="4" applyNumberFormat="1" applyFont="1" applyFill="1" applyBorder="1"/>
    <xf numFmtId="165" fontId="32" fillId="0" borderId="67" xfId="4" applyNumberFormat="1" applyFont="1" applyBorder="1"/>
    <xf numFmtId="165" fontId="32" fillId="35" borderId="67" xfId="4" applyNumberFormat="1" applyFont="1" applyFill="1" applyBorder="1"/>
    <xf numFmtId="164" fontId="33" fillId="0" borderId="67" xfId="4" applyFont="1" applyBorder="1"/>
    <xf numFmtId="165" fontId="32" fillId="17" borderId="67" xfId="4" applyNumberFormat="1" applyFont="1" applyFill="1" applyBorder="1"/>
    <xf numFmtId="0" fontId="7" fillId="0" borderId="53" xfId="0" applyFont="1" applyBorder="1" applyAlignment="1">
      <alignment horizontal="right"/>
    </xf>
    <xf numFmtId="0" fontId="7" fillId="0" borderId="52" xfId="0" applyFont="1" applyBorder="1" applyAlignment="1">
      <alignment horizontal="right"/>
    </xf>
    <xf numFmtId="0" fontId="7" fillId="0" borderId="3" xfId="0" applyFont="1" applyBorder="1" applyAlignment="1">
      <alignment horizontal="right"/>
    </xf>
    <xf numFmtId="4" fontId="11" fillId="0" borderId="0" xfId="0" applyNumberFormat="1" applyFont="1"/>
    <xf numFmtId="4" fontId="43" fillId="0" borderId="0" xfId="0" applyNumberFormat="1" applyFont="1"/>
    <xf numFmtId="4" fontId="44" fillId="0" borderId="0" xfId="0" applyNumberFormat="1" applyFont="1"/>
    <xf numFmtId="4" fontId="4" fillId="8" borderId="27" xfId="0" applyNumberFormat="1" applyFont="1" applyFill="1" applyBorder="1"/>
    <xf numFmtId="0" fontId="17" fillId="0" borderId="38" xfId="0" applyFont="1" applyFill="1" applyBorder="1"/>
    <xf numFmtId="0" fontId="46" fillId="0" borderId="0" xfId="0" applyFont="1"/>
    <xf numFmtId="0" fontId="47" fillId="0" borderId="0" xfId="0" applyFont="1"/>
    <xf numFmtId="0" fontId="48" fillId="0" borderId="0" xfId="0" applyFont="1" applyFill="1"/>
    <xf numFmtId="3" fontId="48" fillId="0" borderId="0" xfId="0" applyNumberFormat="1" applyFont="1" applyFill="1"/>
    <xf numFmtId="3" fontId="46" fillId="0" borderId="0" xfId="0" applyNumberFormat="1" applyFont="1"/>
    <xf numFmtId="3" fontId="47" fillId="0" borderId="0" xfId="0" applyNumberFormat="1" applyFont="1"/>
    <xf numFmtId="3" fontId="49" fillId="0" borderId="0" xfId="0" applyNumberFormat="1" applyFont="1" applyFill="1"/>
    <xf numFmtId="0" fontId="49" fillId="0" borderId="0" xfId="0" applyFont="1" applyFill="1"/>
    <xf numFmtId="3" fontId="50" fillId="0" borderId="0" xfId="0" applyNumberFormat="1" applyFont="1" applyFill="1"/>
    <xf numFmtId="0" fontId="50" fillId="0" borderId="0" xfId="0" applyFont="1" applyFill="1"/>
    <xf numFmtId="3" fontId="51" fillId="0" borderId="0" xfId="0" applyNumberFormat="1" applyFont="1"/>
    <xf numFmtId="0" fontId="51" fillId="0" borderId="0" xfId="0" applyFont="1"/>
    <xf numFmtId="0" fontId="53" fillId="0" borderId="0" xfId="0" applyFont="1"/>
    <xf numFmtId="166" fontId="14" fillId="0" borderId="0" xfId="0" applyNumberFormat="1" applyFont="1" applyFill="1"/>
    <xf numFmtId="0" fontId="47" fillId="0" borderId="38" xfId="0" applyFont="1" applyBorder="1"/>
    <xf numFmtId="0" fontId="54" fillId="0" borderId="38" xfId="0" applyFont="1" applyBorder="1"/>
    <xf numFmtId="0" fontId="52" fillId="0" borderId="38" xfId="0" applyFont="1" applyFill="1" applyBorder="1" applyAlignment="1">
      <alignment horizontal="right"/>
    </xf>
    <xf numFmtId="0" fontId="52" fillId="0" borderId="38" xfId="0" applyFont="1" applyFill="1" applyBorder="1" applyAlignment="1">
      <alignment horizontal="center"/>
    </xf>
    <xf numFmtId="0" fontId="29" fillId="0" borderId="0" xfId="0" applyFont="1"/>
    <xf numFmtId="4" fontId="29" fillId="0" borderId="0" xfId="0" applyNumberFormat="1" applyFont="1"/>
    <xf numFmtId="0" fontId="29" fillId="0" borderId="38" xfId="0" applyFont="1" applyBorder="1"/>
    <xf numFmtId="4" fontId="4" fillId="39" borderId="39" xfId="0" applyNumberFormat="1" applyFont="1" applyFill="1" applyBorder="1"/>
    <xf numFmtId="4" fontId="4" fillId="3" borderId="27" xfId="0" applyNumberFormat="1" applyFont="1" applyFill="1" applyBorder="1"/>
    <xf numFmtId="4" fontId="4" fillId="21" borderId="27" xfId="0" applyNumberFormat="1" applyFont="1" applyFill="1" applyBorder="1"/>
    <xf numFmtId="4" fontId="4" fillId="11" borderId="27" xfId="0" applyNumberFormat="1" applyFont="1" applyFill="1" applyBorder="1"/>
    <xf numFmtId="4" fontId="13" fillId="0" borderId="0" xfId="0" applyNumberFormat="1" applyFont="1" applyFill="1"/>
    <xf numFmtId="4" fontId="13" fillId="0" borderId="0" xfId="0" applyNumberFormat="1" applyFont="1" applyFill="1" applyBorder="1"/>
    <xf numFmtId="0" fontId="48" fillId="0" borderId="0" xfId="0" applyFont="1"/>
    <xf numFmtId="3" fontId="48" fillId="0" borderId="0" xfId="0" applyNumberFormat="1" applyFont="1"/>
    <xf numFmtId="0" fontId="27" fillId="0" borderId="0" xfId="0" applyFont="1" applyBorder="1" applyAlignment="1">
      <alignment horizontal="center"/>
    </xf>
    <xf numFmtId="4" fontId="5" fillId="0" borderId="0" xfId="1" applyNumberFormat="1" applyFont="1" applyFill="1" applyBorder="1" applyAlignment="1" applyProtection="1"/>
    <xf numFmtId="4" fontId="0" fillId="0" borderId="0" xfId="0" applyNumberFormat="1" applyBorder="1"/>
    <xf numFmtId="4" fontId="0" fillId="0" borderId="0" xfId="0" applyNumberFormat="1" applyFill="1" applyBorder="1"/>
    <xf numFmtId="4" fontId="1" fillId="0" borderId="0" xfId="1" applyNumberFormat="1" applyFont="1" applyFill="1" applyBorder="1" applyAlignment="1" applyProtection="1"/>
    <xf numFmtId="4" fontId="5" fillId="0" borderId="0" xfId="2" applyNumberFormat="1" applyFont="1" applyFill="1" applyBorder="1"/>
    <xf numFmtId="4" fontId="5" fillId="0" borderId="0" xfId="2" applyNumberFormat="1" applyFont="1" applyBorder="1"/>
    <xf numFmtId="4" fontId="42" fillId="0" borderId="0" xfId="2" applyNumberFormat="1" applyFont="1" applyBorder="1"/>
    <xf numFmtId="4" fontId="26" fillId="0" borderId="0" xfId="0" applyNumberFormat="1" applyFont="1" applyFill="1" applyBorder="1"/>
    <xf numFmtId="0" fontId="26" fillId="0" borderId="0" xfId="0" applyFont="1" applyBorder="1"/>
    <xf numFmtId="4" fontId="3" fillId="0" borderId="27" xfId="3" applyNumberFormat="1" applyFont="1" applyFill="1" applyBorder="1" applyAlignment="1" applyProtection="1"/>
    <xf numFmtId="4" fontId="4" fillId="4" borderId="18" xfId="0" applyNumberFormat="1" applyFont="1" applyFill="1" applyBorder="1"/>
    <xf numFmtId="0" fontId="7" fillId="0" borderId="0" xfId="0" applyFont="1" applyBorder="1" applyAlignment="1">
      <alignment horizontal="right"/>
    </xf>
    <xf numFmtId="0" fontId="8" fillId="3" borderId="19" xfId="0" applyFont="1" applyFill="1" applyBorder="1"/>
    <xf numFmtId="0" fontId="7" fillId="0" borderId="3" xfId="0" applyFont="1" applyBorder="1"/>
    <xf numFmtId="0" fontId="8" fillId="3" borderId="19" xfId="0" applyFont="1" applyFill="1" applyBorder="1" applyAlignment="1">
      <alignment horizontal="left"/>
    </xf>
    <xf numFmtId="0" fontId="46" fillId="0" borderId="0" xfId="0" applyFont="1" applyFill="1"/>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3" fillId="0" borderId="3" xfId="2" applyNumberFormat="1" applyFont="1" applyFill="1" applyBorder="1"/>
    <xf numFmtId="0" fontId="5" fillId="0" borderId="38" xfId="0" applyFont="1" applyBorder="1" applyAlignment="1">
      <alignment horizontal="right"/>
    </xf>
    <xf numFmtId="49" fontId="1" fillId="2" borderId="52" xfId="0" applyNumberFormat="1" applyFont="1" applyFill="1" applyBorder="1" applyAlignment="1">
      <alignment horizontal="center" vertical="center" wrapText="1"/>
    </xf>
    <xf numFmtId="49" fontId="1" fillId="2" borderId="52" xfId="0" applyNumberFormat="1" applyFont="1" applyFill="1" applyBorder="1" applyAlignment="1">
      <alignment horizontal="center" vertical="center" wrapText="1"/>
    </xf>
    <xf numFmtId="49" fontId="1" fillId="2" borderId="44" xfId="0" applyNumberFormat="1" applyFont="1" applyFill="1" applyBorder="1" applyAlignment="1">
      <alignment horizontal="center" vertical="center" wrapText="1"/>
    </xf>
    <xf numFmtId="49" fontId="19" fillId="0" borderId="0" xfId="0" applyNumberFormat="1" applyFont="1" applyFill="1" applyAlignment="1"/>
    <xf numFmtId="0" fontId="58" fillId="0" borderId="0" xfId="0" applyFont="1"/>
    <xf numFmtId="49" fontId="59" fillId="0" borderId="0" xfId="0" applyNumberFormat="1" applyFont="1" applyFill="1" applyAlignment="1"/>
    <xf numFmtId="49" fontId="1" fillId="2" borderId="3" xfId="0" applyNumberFormat="1" applyFont="1" applyFill="1" applyBorder="1" applyAlignment="1">
      <alignment horizontal="center" vertical="center" wrapText="1"/>
    </xf>
    <xf numFmtId="49" fontId="55" fillId="0" borderId="53" xfId="0" applyNumberFormat="1" applyFont="1" applyFill="1" applyBorder="1" applyAlignment="1">
      <alignment horizontal="center" vertical="center" wrapText="1"/>
    </xf>
    <xf numFmtId="4" fontId="2" fillId="0" borderId="0" xfId="1" applyNumberFormat="1" applyFont="1" applyFill="1" applyBorder="1" applyProtection="1">
      <protection locked="0"/>
    </xf>
    <xf numFmtId="4" fontId="2" fillId="0" borderId="65" xfId="1" applyNumberFormat="1" applyFont="1" applyFill="1" applyBorder="1" applyProtection="1">
      <protection locked="0"/>
    </xf>
    <xf numFmtId="4" fontId="2" fillId="0" borderId="70" xfId="1" applyNumberFormat="1" applyFont="1" applyFill="1" applyBorder="1" applyProtection="1">
      <protection locked="0"/>
    </xf>
    <xf numFmtId="4" fontId="2" fillId="0" borderId="71" xfId="1" applyNumberFormat="1" applyFont="1" applyFill="1" applyBorder="1" applyProtection="1">
      <protection locked="0"/>
    </xf>
    <xf numFmtId="4" fontId="3" fillId="0" borderId="70" xfId="1" applyNumberFormat="1" applyFont="1" applyFill="1" applyBorder="1" applyAlignment="1" applyProtection="1">
      <protection locked="0"/>
    </xf>
    <xf numFmtId="4" fontId="3" fillId="0" borderId="65" xfId="1" applyNumberFormat="1" applyFont="1" applyFill="1" applyBorder="1" applyAlignment="1" applyProtection="1"/>
    <xf numFmtId="4" fontId="3" fillId="0" borderId="65" xfId="2" applyNumberFormat="1" applyFont="1" applyBorder="1"/>
    <xf numFmtId="4" fontId="3" fillId="0" borderId="65" xfId="1" applyNumberFormat="1" applyFont="1" applyFill="1" applyBorder="1" applyAlignment="1" applyProtection="1">
      <protection locked="0"/>
    </xf>
    <xf numFmtId="4" fontId="3" fillId="0" borderId="65" xfId="1" applyNumberFormat="1" applyFont="1" applyFill="1" applyBorder="1" applyProtection="1">
      <protection locked="0"/>
    </xf>
    <xf numFmtId="4" fontId="3" fillId="0" borderId="70" xfId="2" applyNumberFormat="1" applyFont="1" applyFill="1" applyBorder="1" applyProtection="1">
      <protection locked="0"/>
    </xf>
    <xf numFmtId="4" fontId="3" fillId="0" borderId="65" xfId="2" applyNumberFormat="1" applyFont="1" applyBorder="1" applyAlignment="1" applyProtection="1"/>
    <xf numFmtId="4" fontId="3" fillId="0" borderId="65" xfId="2" applyNumberFormat="1" applyFont="1" applyBorder="1" applyAlignment="1" applyProtection="1">
      <protection locked="0"/>
    </xf>
    <xf numFmtId="4" fontId="5" fillId="0" borderId="53" xfId="2" applyNumberFormat="1" applyFont="1" applyBorder="1" applyAlignment="1" applyProtection="1"/>
    <xf numFmtId="4" fontId="2" fillId="0" borderId="69" xfId="1" applyNumberFormat="1" applyFont="1" applyFill="1" applyBorder="1" applyProtection="1">
      <protection locked="0"/>
    </xf>
    <xf numFmtId="4" fontId="3" fillId="0" borderId="69" xfId="1" applyNumberFormat="1" applyFont="1" applyFill="1" applyBorder="1" applyAlignment="1" applyProtection="1">
      <protection locked="0"/>
    </xf>
    <xf numFmtId="4" fontId="3" fillId="0" borderId="69" xfId="2" applyNumberFormat="1" applyFont="1" applyFill="1" applyBorder="1" applyProtection="1">
      <protection locked="0"/>
    </xf>
    <xf numFmtId="49" fontId="21" fillId="0" borderId="69" xfId="0" applyNumberFormat="1" applyFont="1" applyFill="1" applyBorder="1" applyAlignment="1">
      <alignment horizontal="left" wrapText="1"/>
    </xf>
    <xf numFmtId="49" fontId="19" fillId="0" borderId="6" xfId="0" applyNumberFormat="1" applyFont="1" applyFill="1" applyBorder="1" applyAlignment="1">
      <alignment horizontal="left" wrapText="1"/>
    </xf>
    <xf numFmtId="49" fontId="21" fillId="0" borderId="74" xfId="0" applyNumberFormat="1" applyFont="1" applyFill="1" applyBorder="1" applyAlignment="1">
      <alignment horizontal="left" wrapText="1"/>
    </xf>
    <xf numFmtId="49" fontId="19" fillId="0" borderId="75" xfId="0" applyNumberFormat="1" applyFont="1" applyFill="1" applyBorder="1" applyAlignment="1">
      <alignment horizontal="left" wrapText="1"/>
    </xf>
    <xf numFmtId="49" fontId="21" fillId="0" borderId="76" xfId="0" applyNumberFormat="1" applyFont="1" applyFill="1" applyBorder="1" applyAlignment="1">
      <alignment horizontal="left" wrapText="1"/>
    </xf>
    <xf numFmtId="49" fontId="21" fillId="0" borderId="6" xfId="0" applyNumberFormat="1" applyFont="1" applyFill="1" applyBorder="1" applyAlignment="1">
      <alignment horizontal="left" wrapText="1"/>
    </xf>
    <xf numFmtId="49" fontId="19" fillId="0" borderId="7" xfId="0" applyNumberFormat="1" applyFont="1" applyFill="1" applyBorder="1" applyAlignment="1">
      <alignment horizontal="left" wrapText="1"/>
    </xf>
    <xf numFmtId="4" fontId="1" fillId="0" borderId="53" xfId="1" applyNumberFormat="1" applyFont="1" applyFill="1" applyBorder="1" applyAlignment="1" applyProtection="1"/>
    <xf numFmtId="4" fontId="1" fillId="0" borderId="71" xfId="1" applyNumberFormat="1" applyFont="1" applyFill="1" applyBorder="1" applyAlignment="1" applyProtection="1"/>
    <xf numFmtId="4" fontId="5" fillId="0" borderId="53" xfId="1" applyNumberFormat="1" applyFont="1" applyFill="1" applyBorder="1" applyAlignment="1" applyProtection="1"/>
    <xf numFmtId="4" fontId="5" fillId="0" borderId="53" xfId="2" applyNumberFormat="1" applyFont="1" applyFill="1" applyBorder="1"/>
    <xf numFmtId="4" fontId="5" fillId="0" borderId="53" xfId="2" applyNumberFormat="1" applyFont="1" applyBorder="1"/>
    <xf numFmtId="4" fontId="5" fillId="0" borderId="53" xfId="2" applyNumberFormat="1" applyFont="1" applyFill="1" applyBorder="1" applyProtection="1">
      <protection locked="0"/>
    </xf>
    <xf numFmtId="4" fontId="3" fillId="0" borderId="53" xfId="2" applyNumberFormat="1" applyFont="1" applyFill="1" applyBorder="1"/>
    <xf numFmtId="49" fontId="55" fillId="0" borderId="69"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19" fillId="0" borderId="6" xfId="0" applyNumberFormat="1" applyFont="1" applyFill="1" applyBorder="1" applyAlignment="1">
      <alignment horizontal="left"/>
    </xf>
    <xf numFmtId="49" fontId="18" fillId="0" borderId="6" xfId="0" applyNumberFormat="1" applyFont="1" applyFill="1" applyBorder="1" applyAlignment="1">
      <alignment horizontal="left" wrapText="1"/>
    </xf>
    <xf numFmtId="49" fontId="3" fillId="0" borderId="75" xfId="0" applyNumberFormat="1" applyFont="1" applyFill="1" applyBorder="1" applyAlignment="1">
      <alignment horizontal="right" wrapText="1"/>
    </xf>
    <xf numFmtId="49" fontId="20" fillId="0" borderId="6" xfId="0" applyNumberFormat="1" applyFont="1" applyFill="1" applyBorder="1" applyAlignment="1">
      <alignment horizontal="left" wrapText="1"/>
    </xf>
    <xf numFmtId="0" fontId="22" fillId="0" borderId="6" xfId="1" applyFont="1" applyFill="1" applyBorder="1" applyAlignment="1">
      <alignment horizontal="left"/>
    </xf>
    <xf numFmtId="4" fontId="2" fillId="0" borderId="73" xfId="1" applyNumberFormat="1" applyFont="1" applyFill="1" applyBorder="1" applyProtection="1">
      <protection locked="0"/>
    </xf>
    <xf numFmtId="4" fontId="1" fillId="0" borderId="77" xfId="1" applyNumberFormat="1" applyFont="1" applyFill="1" applyBorder="1" applyAlignment="1" applyProtection="1"/>
    <xf numFmtId="4" fontId="3" fillId="0" borderId="0" xfId="1" applyNumberFormat="1" applyFont="1" applyFill="1" applyBorder="1" applyAlignment="1" applyProtection="1"/>
    <xf numFmtId="4" fontId="5" fillId="0" borderId="77" xfId="1" applyNumberFormat="1" applyFont="1" applyFill="1" applyBorder="1" applyAlignment="1" applyProtection="1"/>
    <xf numFmtId="4" fontId="5" fillId="0" borderId="77" xfId="2" applyNumberFormat="1" applyFont="1" applyFill="1" applyBorder="1"/>
    <xf numFmtId="4" fontId="5" fillId="0" borderId="77" xfId="2" applyNumberFormat="1" applyFont="1" applyBorder="1"/>
    <xf numFmtId="4" fontId="3" fillId="0" borderId="0" xfId="2" applyNumberFormat="1" applyFont="1" applyBorder="1"/>
    <xf numFmtId="4" fontId="3" fillId="0" borderId="0" xfId="1" applyNumberFormat="1" applyFont="1" applyFill="1" applyBorder="1" applyAlignment="1" applyProtection="1">
      <protection locked="0"/>
    </xf>
    <xf numFmtId="4" fontId="3" fillId="0" borderId="0" xfId="1" applyNumberFormat="1" applyFont="1" applyFill="1" applyBorder="1" applyProtection="1">
      <protection locked="0"/>
    </xf>
    <xf numFmtId="4" fontId="3" fillId="0" borderId="72" xfId="2" applyNumberFormat="1" applyFont="1" applyFill="1" applyBorder="1" applyProtection="1">
      <protection locked="0"/>
    </xf>
    <xf numFmtId="4" fontId="5" fillId="0" borderId="77" xfId="2" applyNumberFormat="1" applyFont="1" applyFill="1" applyBorder="1" applyProtection="1">
      <protection locked="0"/>
    </xf>
    <xf numFmtId="4" fontId="3" fillId="0" borderId="73" xfId="2" applyNumberFormat="1" applyFont="1" applyFill="1" applyBorder="1"/>
    <xf numFmtId="4" fontId="3" fillId="0" borderId="77" xfId="2" applyNumberFormat="1" applyFont="1" applyFill="1" applyBorder="1"/>
    <xf numFmtId="4" fontId="5" fillId="0" borderId="73" xfId="1" applyNumberFormat="1" applyFont="1" applyFill="1" applyBorder="1" applyAlignment="1" applyProtection="1"/>
    <xf numFmtId="4" fontId="5" fillId="0" borderId="77" xfId="2" applyNumberFormat="1" applyFont="1" applyBorder="1" applyAlignment="1" applyProtection="1"/>
    <xf numFmtId="4" fontId="5" fillId="0" borderId="77" xfId="1" quotePrefix="1" applyNumberFormat="1" applyFont="1" applyFill="1" applyBorder="1" applyAlignment="1" applyProtection="1">
      <protection locked="0"/>
    </xf>
    <xf numFmtId="4" fontId="3" fillId="0" borderId="0" xfId="2" applyNumberFormat="1" applyFont="1" applyBorder="1" applyAlignment="1" applyProtection="1"/>
    <xf numFmtId="4" fontId="3" fillId="0" borderId="0" xfId="2" applyNumberFormat="1" applyFont="1" applyBorder="1" applyAlignment="1" applyProtection="1">
      <protection locked="0"/>
    </xf>
    <xf numFmtId="4" fontId="5" fillId="0" borderId="65" xfId="1" applyNumberFormat="1" applyFont="1" applyFill="1" applyBorder="1" applyAlignment="1" applyProtection="1"/>
    <xf numFmtId="0" fontId="5" fillId="0" borderId="53" xfId="2" applyFont="1" applyBorder="1"/>
    <xf numFmtId="4" fontId="5" fillId="0" borderId="53" xfId="2" applyNumberFormat="1" applyFont="1" applyBorder="1" applyProtection="1"/>
    <xf numFmtId="49" fontId="21" fillId="0" borderId="3" xfId="0" applyNumberFormat="1" applyFont="1" applyFill="1" applyBorder="1" applyAlignment="1">
      <alignment horizontal="left" wrapText="1"/>
    </xf>
    <xf numFmtId="49" fontId="1" fillId="0" borderId="3" xfId="0" applyNumberFormat="1" applyFont="1" applyFill="1" applyBorder="1" applyAlignment="1">
      <alignment horizontal="left" wrapText="1"/>
    </xf>
    <xf numFmtId="4" fontId="5" fillId="0" borderId="73" xfId="2" applyNumberFormat="1" applyFont="1" applyBorder="1"/>
    <xf numFmtId="49" fontId="23" fillId="0" borderId="3" xfId="0" applyNumberFormat="1" applyFont="1" applyFill="1" applyBorder="1" applyAlignment="1">
      <alignment horizontal="left" wrapText="1"/>
    </xf>
    <xf numFmtId="49" fontId="21" fillId="0" borderId="3" xfId="0" applyNumberFormat="1" applyFont="1" applyFill="1" applyBorder="1" applyAlignment="1">
      <alignment horizontal="left"/>
    </xf>
    <xf numFmtId="49" fontId="23" fillId="0" borderId="76" xfId="0" applyNumberFormat="1" applyFont="1" applyFill="1" applyBorder="1" applyAlignment="1">
      <alignment horizontal="left" wrapText="1"/>
    </xf>
    <xf numFmtId="49" fontId="21" fillId="0" borderId="78" xfId="0" applyNumberFormat="1" applyFont="1" applyFill="1" applyBorder="1" applyAlignment="1">
      <alignment horizontal="left" wrapText="1"/>
    </xf>
    <xf numFmtId="49" fontId="1" fillId="0" borderId="78" xfId="0" applyNumberFormat="1" applyFont="1" applyFill="1" applyBorder="1" applyAlignment="1">
      <alignment horizontal="left" wrapText="1"/>
    </xf>
    <xf numFmtId="49" fontId="21" fillId="0" borderId="79" xfId="0" applyNumberFormat="1" applyFont="1" applyFill="1" applyBorder="1" applyAlignment="1">
      <alignment horizontal="left" wrapText="1"/>
    </xf>
    <xf numFmtId="49" fontId="1" fillId="0" borderId="79" xfId="0" applyNumberFormat="1" applyFont="1" applyFill="1" applyBorder="1" applyAlignment="1">
      <alignment horizontal="left" wrapText="1"/>
    </xf>
    <xf numFmtId="49" fontId="2" fillId="0" borderId="65" xfId="0" applyNumberFormat="1" applyFont="1" applyFill="1" applyBorder="1" applyAlignment="1">
      <alignment horizontal="left" wrapText="1"/>
    </xf>
    <xf numFmtId="49" fontId="21" fillId="0" borderId="7" xfId="0" applyNumberFormat="1" applyFont="1" applyFill="1" applyBorder="1" applyAlignment="1">
      <alignment horizontal="left" wrapText="1"/>
    </xf>
    <xf numFmtId="49" fontId="19" fillId="0" borderId="69" xfId="0" applyNumberFormat="1" applyFont="1" applyFill="1" applyBorder="1" applyAlignment="1">
      <alignment horizontal="left" wrapText="1"/>
    </xf>
    <xf numFmtId="4" fontId="1" fillId="0" borderId="77" xfId="1" applyNumberFormat="1" applyFont="1" applyFill="1" applyBorder="1" applyProtection="1">
      <protection locked="0"/>
    </xf>
    <xf numFmtId="4" fontId="1" fillId="0" borderId="3" xfId="1" applyNumberFormat="1" applyFont="1" applyFill="1" applyBorder="1" applyProtection="1">
      <protection locked="0"/>
    </xf>
    <xf numFmtId="4" fontId="1" fillId="0" borderId="53" xfId="1" applyNumberFormat="1" applyFont="1" applyFill="1" applyBorder="1" applyProtection="1">
      <protection locked="0"/>
    </xf>
  </cellXfs>
  <cellStyles count="5">
    <cellStyle name="Excel Built-in Normal" xfId="4"/>
    <cellStyle name="Normaallaad" xfId="0" builtinId="0"/>
    <cellStyle name="Normal 2" xfId="2"/>
    <cellStyle name="Normal_Sheet1 2" xfId="1"/>
    <cellStyle name="Selgitav tekst" xfId="3" builtinId="53"/>
  </cellStyles>
  <dxfs count="3">
    <dxf>
      <fill>
        <patternFill>
          <bgColor indexed="14"/>
        </patternFill>
      </fill>
    </dxf>
    <dxf>
      <fill>
        <patternFill>
          <bgColor indexed="14"/>
        </patternFill>
      </fill>
    </dxf>
    <dxf>
      <fill>
        <patternFill>
          <bgColor indexed="14"/>
        </patternFill>
      </fill>
    </dxf>
  </dxfs>
  <tableStyles count="0" defaultTableStyle="TableStyleMedium2" defaultPivotStyle="PivotStyleLight16"/>
  <colors>
    <mruColors>
      <color rgb="FF00CC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anilin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rgaaniline">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aniline">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0"/>
  <sheetViews>
    <sheetView tabSelected="1" zoomScaleNormal="100" workbookViewId="0">
      <selection activeCell="B5" sqref="B5"/>
    </sheetView>
  </sheetViews>
  <sheetFormatPr defaultRowHeight="19.5" customHeight="1" x14ac:dyDescent="0.3"/>
  <cols>
    <col min="1" max="1" width="6.75" style="466" customWidth="1"/>
    <col min="2" max="2" width="35" customWidth="1"/>
    <col min="3" max="3" width="17.5" customWidth="1"/>
    <col min="4" max="4" width="14.875" customWidth="1"/>
    <col min="5" max="5" width="14.75" customWidth="1"/>
    <col min="6" max="6" width="23" customWidth="1"/>
    <col min="7" max="8" width="19.625" customWidth="1"/>
  </cols>
  <sheetData>
    <row r="1" spans="1:7" ht="19.5" customHeight="1" thickBot="1" x14ac:dyDescent="0.35">
      <c r="A1" s="467" t="s">
        <v>1066</v>
      </c>
      <c r="B1" s="2"/>
      <c r="C1" s="2"/>
      <c r="D1" s="2"/>
      <c r="E1" s="2"/>
    </row>
    <row r="2" spans="1:7" ht="19.5" customHeight="1" thickBot="1" x14ac:dyDescent="0.35">
      <c r="A2" s="465"/>
      <c r="B2" s="4"/>
      <c r="C2" s="462" t="s">
        <v>1023</v>
      </c>
      <c r="D2" s="468" t="s">
        <v>1022</v>
      </c>
      <c r="E2" s="469" t="s">
        <v>1081</v>
      </c>
      <c r="F2" s="441"/>
      <c r="G2" s="441"/>
    </row>
    <row r="3" spans="1:7" ht="19.5" customHeight="1" thickBot="1" x14ac:dyDescent="0.35">
      <c r="A3" s="486"/>
      <c r="B3" s="500" t="s">
        <v>1</v>
      </c>
      <c r="C3" s="445">
        <f>C4+C11+C12+C16</f>
        <v>8748661</v>
      </c>
      <c r="D3" s="34">
        <f>D4+D11+D12+D16</f>
        <v>8484498.870000001</v>
      </c>
      <c r="E3" s="525">
        <f>E4+E11+E12+E16</f>
        <v>8290149.2400000002</v>
      </c>
      <c r="F3" s="442"/>
      <c r="G3" s="442"/>
    </row>
    <row r="4" spans="1:7" ht="19.5" customHeight="1" thickBot="1" x14ac:dyDescent="0.35">
      <c r="A4" s="528" t="s">
        <v>2</v>
      </c>
      <c r="B4" s="529" t="s">
        <v>3</v>
      </c>
      <c r="C4" s="508">
        <f>SUM(C5:C10)</f>
        <v>4955300</v>
      </c>
      <c r="D4" s="7">
        <f>SUM(D5:D10)</f>
        <v>4722225</v>
      </c>
      <c r="E4" s="495">
        <f>SUM(E5:E10)</f>
        <v>4404867.08</v>
      </c>
      <c r="F4" s="168"/>
      <c r="G4" s="443"/>
    </row>
    <row r="5" spans="1:7" ht="19.5" customHeight="1" x14ac:dyDescent="0.3">
      <c r="A5" s="487" t="s">
        <v>4</v>
      </c>
      <c r="B5" s="501" t="s">
        <v>5</v>
      </c>
      <c r="C5" s="470">
        <f>Tulud!C5</f>
        <v>4650000</v>
      </c>
      <c r="D5" s="11">
        <f>Tulud!D5</f>
        <v>4416625</v>
      </c>
      <c r="E5" s="471">
        <f>Tulud!E5</f>
        <v>4106772.46</v>
      </c>
      <c r="F5" s="168"/>
      <c r="G5" s="168"/>
    </row>
    <row r="6" spans="1:7" ht="19.5" customHeight="1" x14ac:dyDescent="0.3">
      <c r="A6" s="487" t="s">
        <v>6</v>
      </c>
      <c r="B6" s="501" t="s">
        <v>7</v>
      </c>
      <c r="C6" s="470">
        <f>Tulud!C6</f>
        <v>305000</v>
      </c>
      <c r="D6" s="11">
        <f>Tulud!D6</f>
        <v>305000</v>
      </c>
      <c r="E6" s="471">
        <f>Tulud!E6</f>
        <v>297392.12</v>
      </c>
      <c r="F6" s="168"/>
      <c r="G6" s="168"/>
    </row>
    <row r="7" spans="1:7" ht="19.5" customHeight="1" x14ac:dyDescent="0.3">
      <c r="A7" s="487" t="s">
        <v>8</v>
      </c>
      <c r="B7" s="501" t="s">
        <v>9</v>
      </c>
      <c r="C7" s="470"/>
      <c r="D7" s="11"/>
      <c r="E7" s="471"/>
      <c r="F7" s="168"/>
      <c r="G7" s="168"/>
    </row>
    <row r="8" spans="1:7" ht="19.5" customHeight="1" x14ac:dyDescent="0.3">
      <c r="A8" s="487" t="s">
        <v>10</v>
      </c>
      <c r="B8" s="501" t="s">
        <v>11</v>
      </c>
      <c r="C8" s="470">
        <f>Tulud!C7</f>
        <v>300</v>
      </c>
      <c r="D8" s="11">
        <f>Tulud!D7</f>
        <v>600</v>
      </c>
      <c r="E8" s="471">
        <f>Tulud!E7</f>
        <v>702.5</v>
      </c>
      <c r="F8" s="168"/>
      <c r="G8" s="168"/>
    </row>
    <row r="9" spans="1:7" ht="19.5" customHeight="1" x14ac:dyDescent="0.3">
      <c r="A9" s="487" t="s">
        <v>12</v>
      </c>
      <c r="B9" s="501" t="s">
        <v>13</v>
      </c>
      <c r="C9" s="470">
        <f>Tulud!C8</f>
        <v>0</v>
      </c>
      <c r="D9" s="11">
        <f>Tulud!D8</f>
        <v>0</v>
      </c>
      <c r="E9" s="471">
        <f>Tulud!E8</f>
        <v>0</v>
      </c>
      <c r="F9" s="168"/>
      <c r="G9" s="168"/>
    </row>
    <row r="10" spans="1:7" ht="19.5" customHeight="1" thickBot="1" x14ac:dyDescent="0.35">
      <c r="A10" s="487" t="s">
        <v>14</v>
      </c>
      <c r="B10" s="501" t="s">
        <v>15</v>
      </c>
      <c r="C10" s="470"/>
      <c r="D10" s="11"/>
      <c r="E10" s="471"/>
      <c r="F10" s="168"/>
      <c r="G10" s="168"/>
    </row>
    <row r="11" spans="1:7" ht="19.5" customHeight="1" thickBot="1" x14ac:dyDescent="0.35">
      <c r="A11" s="528" t="s">
        <v>16</v>
      </c>
      <c r="B11" s="529" t="s">
        <v>17</v>
      </c>
      <c r="C11" s="541">
        <f>Tulud!C9</f>
        <v>368599</v>
      </c>
      <c r="D11" s="542">
        <f>Tulud!D9</f>
        <v>367023</v>
      </c>
      <c r="E11" s="543">
        <f>Tulud!E9</f>
        <v>446745.73</v>
      </c>
      <c r="F11" s="168"/>
      <c r="G11" s="443"/>
    </row>
    <row r="12" spans="1:7" ht="19.5" customHeight="1" thickBot="1" x14ac:dyDescent="0.35">
      <c r="A12" s="486"/>
      <c r="B12" s="528" t="s">
        <v>18</v>
      </c>
      <c r="C12" s="493">
        <f>C13+C14+C15</f>
        <v>3396762</v>
      </c>
      <c r="D12" s="7">
        <f>D13+D14+D15</f>
        <v>3367250.87</v>
      </c>
      <c r="E12" s="495">
        <f>E13+E14+E15</f>
        <v>3405729.08</v>
      </c>
      <c r="F12" s="442"/>
      <c r="G12" s="442"/>
    </row>
    <row r="13" spans="1:7" ht="19.5" customHeight="1" x14ac:dyDescent="0.3">
      <c r="A13" s="540" t="s">
        <v>19</v>
      </c>
      <c r="B13" s="538" t="s">
        <v>20</v>
      </c>
      <c r="C13" s="470">
        <f>Tulud!C102</f>
        <v>1020000</v>
      </c>
      <c r="D13" s="11">
        <f>Tulud!D102</f>
        <v>946980</v>
      </c>
      <c r="E13" s="471">
        <f>Tulud!E102</f>
        <v>869055</v>
      </c>
      <c r="F13" s="443"/>
      <c r="G13" s="443"/>
    </row>
    <row r="14" spans="1:7" ht="17.399999999999999" customHeight="1" x14ac:dyDescent="0.3">
      <c r="A14" s="487" t="s">
        <v>21</v>
      </c>
      <c r="B14" s="538" t="s">
        <v>22</v>
      </c>
      <c r="C14" s="470">
        <f>Tulud!C104</f>
        <v>2318812</v>
      </c>
      <c r="D14" s="11">
        <f>Tulud!D104</f>
        <v>2274547</v>
      </c>
      <c r="E14" s="471">
        <f>Tulud!E104</f>
        <v>2184204</v>
      </c>
      <c r="F14" s="443"/>
      <c r="G14" s="443"/>
    </row>
    <row r="15" spans="1:7" ht="27" customHeight="1" thickBot="1" x14ac:dyDescent="0.35">
      <c r="A15" s="492" t="s">
        <v>23</v>
      </c>
      <c r="B15" s="538" t="s">
        <v>24</v>
      </c>
      <c r="C15" s="470">
        <f>Tulud!C68</f>
        <v>57950</v>
      </c>
      <c r="D15" s="11">
        <f>Tulud!D68</f>
        <v>145723.87</v>
      </c>
      <c r="E15" s="471">
        <f>Tulud!E68</f>
        <v>352470.08</v>
      </c>
      <c r="F15" s="443"/>
      <c r="G15" s="443"/>
    </row>
    <row r="16" spans="1:7" ht="19.5" customHeight="1" thickBot="1" x14ac:dyDescent="0.35">
      <c r="A16" s="539"/>
      <c r="B16" s="529" t="s">
        <v>25</v>
      </c>
      <c r="C16" s="493">
        <f>SUM(C17:C20)</f>
        <v>28000</v>
      </c>
      <c r="D16" s="8">
        <f>SUM(D17:D20)</f>
        <v>28000</v>
      </c>
      <c r="E16" s="495">
        <f>SUM(E17:E20)</f>
        <v>32807.35</v>
      </c>
      <c r="F16" s="444"/>
      <c r="G16" s="444"/>
    </row>
    <row r="17" spans="1:7" ht="24.6" customHeight="1" x14ac:dyDescent="0.3">
      <c r="A17" s="487" t="s">
        <v>26</v>
      </c>
      <c r="B17" s="501" t="s">
        <v>27</v>
      </c>
      <c r="C17" s="470">
        <f>Tulud!C119</f>
        <v>8000</v>
      </c>
      <c r="D17" s="483">
        <f>Tulud!D119</f>
        <v>8000</v>
      </c>
      <c r="E17" s="472">
        <f>Tulud!E119</f>
        <v>7603.26</v>
      </c>
      <c r="F17" s="168"/>
      <c r="G17" s="168"/>
    </row>
    <row r="18" spans="1:7" ht="25.2" customHeight="1" x14ac:dyDescent="0.3">
      <c r="A18" s="487" t="s">
        <v>28</v>
      </c>
      <c r="B18" s="501" t="s">
        <v>29</v>
      </c>
      <c r="C18" s="470">
        <f>Tulud!C120+Tulud!C121</f>
        <v>20000</v>
      </c>
      <c r="D18" s="11">
        <f>Tulud!D120+Tulud!D121</f>
        <v>20000</v>
      </c>
      <c r="E18" s="471">
        <f>Tulud!E120+Tulud!E121</f>
        <v>17804.25</v>
      </c>
      <c r="F18" s="168"/>
      <c r="G18" s="168"/>
    </row>
    <row r="19" spans="1:7" ht="28.5" customHeight="1" x14ac:dyDescent="0.3">
      <c r="A19" s="487" t="s">
        <v>30</v>
      </c>
      <c r="B19" s="501" t="s">
        <v>31</v>
      </c>
      <c r="C19" s="470"/>
      <c r="D19" s="11"/>
      <c r="E19" s="471"/>
      <c r="F19" s="168"/>
      <c r="G19" s="168"/>
    </row>
    <row r="20" spans="1:7" ht="22.8" customHeight="1" thickBot="1" x14ac:dyDescent="0.35">
      <c r="A20" s="487" t="s">
        <v>32</v>
      </c>
      <c r="B20" s="501" t="s">
        <v>25</v>
      </c>
      <c r="C20" s="470">
        <f>Tulud!C117+Tulud!C123+Tulud!C124+Tulud!C125</f>
        <v>0</v>
      </c>
      <c r="D20" s="12">
        <f>Tulud!D117+Tulud!D123+Tulud!D124+Tulud!D125+Tulud!D115</f>
        <v>0</v>
      </c>
      <c r="E20" s="473">
        <f>Tulud!E117+Tulud!E123+Tulud!E124+Tulud!E125+Tulud!E115</f>
        <v>7399.8399999999992</v>
      </c>
      <c r="F20" s="168"/>
      <c r="G20" s="168"/>
    </row>
    <row r="21" spans="1:7" ht="28.2" customHeight="1" thickBot="1" x14ac:dyDescent="0.35">
      <c r="A21" s="528"/>
      <c r="B21" s="529" t="s">
        <v>33</v>
      </c>
      <c r="C21" s="493">
        <f>C22+C27</f>
        <v>8291809</v>
      </c>
      <c r="D21" s="13">
        <f>D22+D27</f>
        <v>8243879.0299999993</v>
      </c>
      <c r="E21" s="493">
        <f>E22+E27</f>
        <v>7305987.0800000001</v>
      </c>
      <c r="F21" s="445"/>
      <c r="G21" s="444"/>
    </row>
    <row r="22" spans="1:7" ht="19.5" customHeight="1" thickBot="1" x14ac:dyDescent="0.35">
      <c r="A22" s="528"/>
      <c r="B22" s="529" t="s">
        <v>34</v>
      </c>
      <c r="C22" s="493">
        <f>C23+C24+C25+C26</f>
        <v>517160</v>
      </c>
      <c r="D22" s="13">
        <f>D23+D24+D25+D26</f>
        <v>585329.27</v>
      </c>
      <c r="E22" s="494">
        <f>E23+E24+E25+E26</f>
        <v>477075.68999999994</v>
      </c>
      <c r="F22" s="445"/>
      <c r="G22" s="444"/>
    </row>
    <row r="23" spans="1:7" ht="23.25" customHeight="1" x14ac:dyDescent="0.3">
      <c r="A23" s="487" t="s">
        <v>35</v>
      </c>
      <c r="B23" s="487" t="s">
        <v>36</v>
      </c>
      <c r="C23" s="514"/>
      <c r="D23" s="484"/>
      <c r="E23" s="474"/>
      <c r="F23" s="168"/>
      <c r="G23" s="168"/>
    </row>
    <row r="24" spans="1:7" ht="18.600000000000001" customHeight="1" x14ac:dyDescent="0.3">
      <c r="A24" s="487" t="s">
        <v>37</v>
      </c>
      <c r="B24" s="502" t="s">
        <v>38</v>
      </c>
      <c r="C24" s="470">
        <f>'Kululiigid kokku'!C6</f>
        <v>267378</v>
      </c>
      <c r="D24" s="11">
        <f>'Kululiigid kokku'!D6</f>
        <v>322161.27</v>
      </c>
      <c r="E24" s="471">
        <f>'Kululiigid kokku'!E6</f>
        <v>228446.68</v>
      </c>
      <c r="F24" s="168"/>
      <c r="G24" s="168"/>
    </row>
    <row r="25" spans="1:7" ht="24.75" customHeight="1" x14ac:dyDescent="0.3">
      <c r="A25" s="487" t="s">
        <v>577</v>
      </c>
      <c r="B25" s="487" t="s">
        <v>39</v>
      </c>
      <c r="C25" s="509">
        <f>'Kululiigid kokku'!C42</f>
        <v>249782</v>
      </c>
      <c r="D25" s="14">
        <f>'Kululiigid kokku'!D42</f>
        <v>263168</v>
      </c>
      <c r="E25" s="475">
        <f>'Kululiigid kokku'!E42</f>
        <v>248629.00999999998</v>
      </c>
      <c r="F25" s="168"/>
      <c r="G25" s="168"/>
    </row>
    <row r="26" spans="1:7" ht="19.5" customHeight="1" thickBot="1" x14ac:dyDescent="0.35">
      <c r="A26" s="487" t="s">
        <v>40</v>
      </c>
      <c r="B26" s="487" t="s">
        <v>41</v>
      </c>
      <c r="C26" s="470"/>
      <c r="D26" s="11"/>
      <c r="E26" s="471"/>
      <c r="F26" s="168"/>
      <c r="G26" s="168"/>
    </row>
    <row r="27" spans="1:7" ht="19.5" customHeight="1" thickBot="1" x14ac:dyDescent="0.35">
      <c r="A27" s="528"/>
      <c r="B27" s="529" t="s">
        <v>42</v>
      </c>
      <c r="C27" s="510">
        <f>C28+C29+C30</f>
        <v>7774649</v>
      </c>
      <c r="D27" s="8">
        <f>D28+D29+D30</f>
        <v>7658549.7599999998</v>
      </c>
      <c r="E27" s="495">
        <f>E28+E29+E30</f>
        <v>6828911.3899999997</v>
      </c>
      <c r="F27" s="442"/>
      <c r="G27" s="444"/>
    </row>
    <row r="28" spans="1:7" ht="24" customHeight="1" x14ac:dyDescent="0.3">
      <c r="A28" s="487" t="s">
        <v>43</v>
      </c>
      <c r="B28" s="501" t="s">
        <v>44</v>
      </c>
      <c r="C28" s="470">
        <f>'Kululiigid kokku'!C46</f>
        <v>4871783</v>
      </c>
      <c r="D28" s="11">
        <f>'Kululiigid kokku'!D46</f>
        <v>4780724.18</v>
      </c>
      <c r="E28" s="471">
        <f>'Kululiigid kokku'!E46</f>
        <v>4418844.4899999993</v>
      </c>
      <c r="F28" s="168"/>
      <c r="G28" s="444"/>
    </row>
    <row r="29" spans="1:7" ht="19.5" customHeight="1" x14ac:dyDescent="0.3">
      <c r="A29" s="487" t="s">
        <v>45</v>
      </c>
      <c r="B29" s="501" t="s">
        <v>46</v>
      </c>
      <c r="C29" s="470">
        <f>'Kululiigid kokku'!C55</f>
        <v>2862591</v>
      </c>
      <c r="D29" s="11">
        <f>'Kululiigid kokku'!D55</f>
        <v>2847572.67</v>
      </c>
      <c r="E29" s="471">
        <f>'Kululiigid kokku'!E55</f>
        <v>2407626.91</v>
      </c>
      <c r="F29" s="168"/>
      <c r="G29" s="444"/>
    </row>
    <row r="30" spans="1:7" ht="19.5" customHeight="1" thickBot="1" x14ac:dyDescent="0.35">
      <c r="A30" s="487" t="s">
        <v>47</v>
      </c>
      <c r="B30" s="501" t="s">
        <v>48</v>
      </c>
      <c r="C30" s="470">
        <f>'Kululiigid kokku'!C166</f>
        <v>40275</v>
      </c>
      <c r="D30" s="11">
        <f>'Kululiigid kokku'!D166</f>
        <v>30252.91</v>
      </c>
      <c r="E30" s="471">
        <f>'Kululiigid kokku'!E166</f>
        <v>2439.9900000000002</v>
      </c>
      <c r="F30" s="168"/>
      <c r="G30" s="444"/>
    </row>
    <row r="31" spans="1:7" ht="19.5" customHeight="1" thickBot="1" x14ac:dyDescent="0.35">
      <c r="A31" s="528"/>
      <c r="B31" s="529" t="s">
        <v>49</v>
      </c>
      <c r="C31" s="496">
        <f>C3-C21</f>
        <v>456852</v>
      </c>
      <c r="D31" s="15">
        <f t="shared" ref="D31" si="0">D3-D21</f>
        <v>240619.84000000171</v>
      </c>
      <c r="E31" s="496">
        <f t="shared" ref="E31" si="1">E3-E21</f>
        <v>984162.16000000015</v>
      </c>
      <c r="F31" s="446"/>
      <c r="G31" s="444"/>
    </row>
    <row r="32" spans="1:7" ht="19.5" customHeight="1" thickBot="1" x14ac:dyDescent="0.35">
      <c r="A32" s="528"/>
      <c r="B32" s="528" t="s">
        <v>50</v>
      </c>
      <c r="C32" s="530">
        <f>C33-C34+C35-C36+C37-C38+C39-C40+C41-C42+C43-C44</f>
        <v>-2970362</v>
      </c>
      <c r="D32" s="16">
        <f>D33-D34+D35-D36+D37-D38+D39-D40+D41-D42+D43-D44</f>
        <v>-1203388</v>
      </c>
      <c r="E32" s="497">
        <f>E33-E34+E35-E36+E37-E38+E39-E40+E41-E42+E43-E44</f>
        <v>-220258.12999999977</v>
      </c>
      <c r="F32" s="447"/>
      <c r="G32" s="444"/>
    </row>
    <row r="33" spans="1:7" ht="19.5" customHeight="1" x14ac:dyDescent="0.3">
      <c r="A33" s="487" t="s">
        <v>51</v>
      </c>
      <c r="B33" s="501" t="s">
        <v>52</v>
      </c>
      <c r="C33" s="470">
        <f>Tulud!C147</f>
        <v>50000</v>
      </c>
      <c r="D33" s="11">
        <f>Tulud!D147</f>
        <v>60000</v>
      </c>
      <c r="E33" s="471">
        <f>Tulud!E147</f>
        <v>20600</v>
      </c>
      <c r="F33" s="168"/>
      <c r="G33" s="444"/>
    </row>
    <row r="34" spans="1:7" ht="25.8" customHeight="1" x14ac:dyDescent="0.3">
      <c r="A34" s="487" t="s">
        <v>53</v>
      </c>
      <c r="B34" s="501" t="s">
        <v>54</v>
      </c>
      <c r="C34" s="470">
        <f>'Kululiigid kokku'!C173</f>
        <v>1216690</v>
      </c>
      <c r="D34" s="11">
        <f>'Kululiigid kokku'!D173</f>
        <v>1734888</v>
      </c>
      <c r="E34" s="478">
        <f>'Kululiigid kokku'!E173</f>
        <v>1407343.9999999998</v>
      </c>
      <c r="F34" s="168"/>
      <c r="G34" s="444"/>
    </row>
    <row r="35" spans="1:7" ht="24" customHeight="1" x14ac:dyDescent="0.3">
      <c r="A35" s="487" t="s">
        <v>55</v>
      </c>
      <c r="B35" s="503" t="s">
        <v>56</v>
      </c>
      <c r="C35" s="470">
        <f>Tulud!C142</f>
        <v>414051</v>
      </c>
      <c r="D35" s="11">
        <f>Tulud!D142</f>
        <v>629732</v>
      </c>
      <c r="E35" s="478">
        <f>Tulud!E142</f>
        <v>1364086</v>
      </c>
      <c r="F35" s="168"/>
      <c r="G35" s="444"/>
    </row>
    <row r="36" spans="1:7" ht="29.25" customHeight="1" x14ac:dyDescent="0.3">
      <c r="A36" s="487" t="s">
        <v>57</v>
      </c>
      <c r="B36" s="501" t="s">
        <v>58</v>
      </c>
      <c r="C36" s="470">
        <f>'Kululiigid kokku'!C181</f>
        <v>2187723</v>
      </c>
      <c r="D36" s="11">
        <f>'Kululiigid kokku'!D181</f>
        <v>128232</v>
      </c>
      <c r="E36" s="478">
        <f>'Kululiigid kokku'!E181</f>
        <v>172032.13</v>
      </c>
      <c r="F36" s="168"/>
      <c r="G36" s="444"/>
    </row>
    <row r="37" spans="1:7" ht="19.5" customHeight="1" x14ac:dyDescent="0.3">
      <c r="A37" s="487" t="s">
        <v>59</v>
      </c>
      <c r="B37" s="501" t="s">
        <v>60</v>
      </c>
      <c r="C37" s="513"/>
      <c r="D37" s="17"/>
      <c r="E37" s="476"/>
      <c r="F37" s="168"/>
      <c r="G37" s="168"/>
    </row>
    <row r="38" spans="1:7" ht="19.5" customHeight="1" x14ac:dyDescent="0.3">
      <c r="A38" s="487" t="s">
        <v>61</v>
      </c>
      <c r="B38" s="501" t="s">
        <v>62</v>
      </c>
      <c r="C38" s="513"/>
      <c r="D38" s="17"/>
      <c r="E38" s="476"/>
      <c r="F38" s="168"/>
      <c r="G38" s="168"/>
    </row>
    <row r="39" spans="1:7" ht="19.5" customHeight="1" x14ac:dyDescent="0.3">
      <c r="A39" s="487" t="s">
        <v>63</v>
      </c>
      <c r="B39" s="501" t="s">
        <v>64</v>
      </c>
      <c r="C39" s="513"/>
      <c r="D39" s="17"/>
      <c r="E39" s="476"/>
      <c r="F39" s="168"/>
      <c r="G39" s="168"/>
    </row>
    <row r="40" spans="1:7" ht="19.5" customHeight="1" x14ac:dyDescent="0.3">
      <c r="A40" s="487" t="s">
        <v>65</v>
      </c>
      <c r="B40" s="501" t="s">
        <v>66</v>
      </c>
      <c r="C40" s="513"/>
      <c r="D40" s="17"/>
      <c r="E40" s="476"/>
      <c r="F40" s="168"/>
      <c r="G40" s="168"/>
    </row>
    <row r="41" spans="1:7" ht="19.5" customHeight="1" x14ac:dyDescent="0.3">
      <c r="A41" s="487" t="s">
        <v>67</v>
      </c>
      <c r="B41" s="501" t="s">
        <v>68</v>
      </c>
      <c r="C41" s="514"/>
      <c r="D41" s="18"/>
      <c r="E41" s="477"/>
      <c r="F41" s="168"/>
      <c r="G41" s="168"/>
    </row>
    <row r="42" spans="1:7" ht="19.5" customHeight="1" x14ac:dyDescent="0.3">
      <c r="A42" s="487" t="s">
        <v>69</v>
      </c>
      <c r="B42" s="501" t="s">
        <v>70</v>
      </c>
      <c r="C42" s="513"/>
      <c r="D42" s="17"/>
      <c r="E42" s="476"/>
      <c r="F42" s="168"/>
      <c r="G42" s="168"/>
    </row>
    <row r="43" spans="1:7" ht="19.5" customHeight="1" x14ac:dyDescent="0.3">
      <c r="A43" s="487" t="s">
        <v>71</v>
      </c>
      <c r="B43" s="501" t="s">
        <v>72</v>
      </c>
      <c r="C43" s="513"/>
      <c r="D43" s="17"/>
      <c r="E43" s="476">
        <v>104</v>
      </c>
      <c r="F43" s="168"/>
      <c r="G43" s="444"/>
    </row>
    <row r="44" spans="1:7" ht="19.5" customHeight="1" thickBot="1" x14ac:dyDescent="0.35">
      <c r="A44" s="487" t="s">
        <v>73</v>
      </c>
      <c r="B44" s="501" t="s">
        <v>74</v>
      </c>
      <c r="C44" s="515">
        <f>'Kululiigid kokku'!C183</f>
        <v>30000</v>
      </c>
      <c r="D44" s="11">
        <f>'Kululiigid kokku'!D183</f>
        <v>30000</v>
      </c>
      <c r="E44" s="478">
        <f>'Kululiigid kokku'!E183</f>
        <v>25672</v>
      </c>
      <c r="F44" s="168"/>
      <c r="G44" s="444"/>
    </row>
    <row r="45" spans="1:7" ht="27.75" customHeight="1" thickBot="1" x14ac:dyDescent="0.35">
      <c r="A45" s="528"/>
      <c r="B45" s="531" t="s">
        <v>75</v>
      </c>
      <c r="C45" s="511">
        <f>C31+C32</f>
        <v>-2513510</v>
      </c>
      <c r="D45" s="15">
        <f>D31+D32</f>
        <v>-962768.15999999829</v>
      </c>
      <c r="E45" s="496">
        <f>E31+E32</f>
        <v>763904.03000000038</v>
      </c>
      <c r="F45" s="446"/>
      <c r="G45" s="444"/>
    </row>
    <row r="46" spans="1:7" ht="19.5" customHeight="1" thickBot="1" x14ac:dyDescent="0.35">
      <c r="A46" s="528"/>
      <c r="B46" s="529" t="s">
        <v>76</v>
      </c>
      <c r="C46" s="512">
        <f>C47+C48</f>
        <v>1714000</v>
      </c>
      <c r="D46" s="16">
        <f>D47+D48</f>
        <v>304810.59999999998</v>
      </c>
      <c r="E46" s="497">
        <f>E47+E48</f>
        <v>319690.59999999998</v>
      </c>
      <c r="F46" s="448"/>
      <c r="G46" s="449"/>
    </row>
    <row r="47" spans="1:7" ht="22.8" customHeight="1" x14ac:dyDescent="0.3">
      <c r="A47" s="487" t="s">
        <v>77</v>
      </c>
      <c r="B47" s="501" t="s">
        <v>78</v>
      </c>
      <c r="C47" s="516">
        <f>Kulud!C193</f>
        <v>2000000</v>
      </c>
      <c r="D47" s="485">
        <f>Kulud!D193</f>
        <v>627000</v>
      </c>
      <c r="E47" s="479">
        <f>Kulud!E193</f>
        <v>600000</v>
      </c>
      <c r="F47" s="450"/>
      <c r="G47" s="450"/>
    </row>
    <row r="48" spans="1:7" ht="19.5" customHeight="1" thickBot="1" x14ac:dyDescent="0.35">
      <c r="A48" s="487" t="s">
        <v>79</v>
      </c>
      <c r="B48" s="501" t="s">
        <v>80</v>
      </c>
      <c r="C48" s="470">
        <f>-Kulud!C194</f>
        <v>-286000</v>
      </c>
      <c r="D48" s="11">
        <f>-Kulud!D194</f>
        <v>-322189.40000000002</v>
      </c>
      <c r="E48" s="471">
        <f>-Kulud!E194</f>
        <v>-280309.40000000002</v>
      </c>
      <c r="F48" s="450"/>
      <c r="G48" s="450"/>
    </row>
    <row r="49" spans="1:8" ht="19.5" customHeight="1" thickBot="1" x14ac:dyDescent="0.35">
      <c r="A49" s="528" t="s">
        <v>81</v>
      </c>
      <c r="B49" s="532" t="s">
        <v>82</v>
      </c>
      <c r="C49" s="517">
        <v>-850000</v>
      </c>
      <c r="D49" s="19">
        <v>-681679.54</v>
      </c>
      <c r="E49" s="498">
        <v>681680</v>
      </c>
      <c r="F49" s="168"/>
      <c r="G49" s="168"/>
    </row>
    <row r="50" spans="1:8" ht="30" customHeight="1" thickBot="1" x14ac:dyDescent="0.35">
      <c r="A50" s="488"/>
      <c r="B50" s="488" t="s">
        <v>83</v>
      </c>
      <c r="C50" s="518">
        <v>-50490</v>
      </c>
      <c r="D50" s="20">
        <v>-23721.98</v>
      </c>
      <c r="E50" s="476">
        <v>-401914.63</v>
      </c>
      <c r="F50" s="443"/>
      <c r="G50" s="168"/>
    </row>
    <row r="51" spans="1:8" ht="14.4" customHeight="1" thickBot="1" x14ac:dyDescent="0.35">
      <c r="A51" s="489"/>
      <c r="B51" s="504"/>
      <c r="C51" s="519"/>
      <c r="D51" s="460"/>
      <c r="E51" s="499"/>
    </row>
    <row r="52" spans="1:8" ht="47.25" customHeight="1" thickBot="1" x14ac:dyDescent="0.35">
      <c r="A52" s="490"/>
      <c r="B52" s="533" t="s">
        <v>84</v>
      </c>
      <c r="C52" s="520">
        <f>C53+C60+C61+C65+C82+C89+C96+C103+C121+C134</f>
        <v>11726222</v>
      </c>
      <c r="D52" s="21">
        <f>D53+D60+D61+D65+D82+D89+D96+D103+D121+D134</f>
        <v>10136999.030000001</v>
      </c>
      <c r="E52" s="495">
        <f>E53+E60+E61+E65+E82+E89+E96+E103+E121+E134</f>
        <v>8875001.1799999997</v>
      </c>
      <c r="F52" s="143"/>
      <c r="G52" s="143"/>
      <c r="H52" s="143"/>
    </row>
    <row r="53" spans="1:8" ht="19.5" customHeight="1" thickBot="1" x14ac:dyDescent="0.35">
      <c r="A53" s="528" t="s">
        <v>85</v>
      </c>
      <c r="B53" s="529" t="s">
        <v>86</v>
      </c>
      <c r="C53" s="521">
        <f>SUM(C54:C59)</f>
        <v>1247617</v>
      </c>
      <c r="D53" s="22">
        <f>SUM(D54:D59)</f>
        <v>1080067.9100000001</v>
      </c>
      <c r="E53" s="482">
        <f>SUM(E54:E59)</f>
        <v>842060.54</v>
      </c>
      <c r="F53" s="143"/>
      <c r="G53" s="143"/>
      <c r="H53" s="143"/>
    </row>
    <row r="54" spans="1:8" ht="19.5" customHeight="1" x14ac:dyDescent="0.3">
      <c r="A54" s="487" t="s">
        <v>87</v>
      </c>
      <c r="B54" s="501" t="s">
        <v>88</v>
      </c>
      <c r="C54" s="470">
        <f>'Kulud TA lõikes'!C5</f>
        <v>73101</v>
      </c>
      <c r="D54" s="11">
        <f>'Kulud TA lõikes'!D5</f>
        <v>70040</v>
      </c>
      <c r="E54" s="471">
        <f>'Kulud TA lõikes'!E5</f>
        <v>66887.789999999994</v>
      </c>
    </row>
    <row r="55" spans="1:8" ht="19.5" customHeight="1" x14ac:dyDescent="0.3">
      <c r="A55" s="487" t="s">
        <v>89</v>
      </c>
      <c r="B55" s="501" t="s">
        <v>90</v>
      </c>
      <c r="C55" s="470">
        <f>'Kulud TA lõikes'!C6</f>
        <v>833378</v>
      </c>
      <c r="D55" s="11">
        <f>'Kulud TA lõikes'!D6</f>
        <v>802120</v>
      </c>
      <c r="E55" s="471">
        <f>'Kulud TA lõikes'!E6</f>
        <v>640089.11</v>
      </c>
    </row>
    <row r="56" spans="1:8" ht="19.5" customHeight="1" x14ac:dyDescent="0.3">
      <c r="A56" s="487" t="s">
        <v>91</v>
      </c>
      <c r="B56" s="501" t="s">
        <v>92</v>
      </c>
      <c r="C56" s="470">
        <f>'Kulud TA lõikes'!C7</f>
        <v>40000</v>
      </c>
      <c r="D56" s="11">
        <f>'Kulud TA lõikes'!D7</f>
        <v>30107.91</v>
      </c>
      <c r="E56" s="471">
        <f>'Kulud TA lõikes'!E7</f>
        <v>0</v>
      </c>
    </row>
    <row r="57" spans="1:8" ht="19.5" customHeight="1" x14ac:dyDescent="0.3">
      <c r="A57" s="487" t="s">
        <v>93</v>
      </c>
      <c r="B57" s="503" t="s">
        <v>94</v>
      </c>
      <c r="C57" s="470">
        <f>'Kulud TA lõikes'!C8</f>
        <v>258338</v>
      </c>
      <c r="D57" s="11">
        <f>'Kulud TA lõikes'!D8</f>
        <v>135000</v>
      </c>
      <c r="E57" s="471">
        <f>'Kulud TA lõikes'!E8</f>
        <v>97978</v>
      </c>
    </row>
    <row r="58" spans="1:8" ht="19.5" customHeight="1" x14ac:dyDescent="0.3">
      <c r="A58" s="487" t="s">
        <v>95</v>
      </c>
      <c r="B58" s="501" t="s">
        <v>96</v>
      </c>
      <c r="C58" s="470">
        <f>'Kulud TA lõikes'!C9</f>
        <v>30000</v>
      </c>
      <c r="D58" s="11">
        <f>'Kulud TA lõikes'!D9</f>
        <v>30000</v>
      </c>
      <c r="E58" s="471">
        <f>'Kulud TA lõikes'!E9</f>
        <v>25531.360000000001</v>
      </c>
    </row>
    <row r="59" spans="1:8" ht="19.5" customHeight="1" thickBot="1" x14ac:dyDescent="0.35">
      <c r="A59" s="487"/>
      <c r="B59" s="505" t="s">
        <v>97</v>
      </c>
      <c r="C59" s="470">
        <f>'Kulud TA lõikes'!C10</f>
        <v>12800</v>
      </c>
      <c r="D59" s="11">
        <f>'Kulud TA lõikes'!D10</f>
        <v>12800</v>
      </c>
      <c r="E59" s="471">
        <f>'Kulud TA lõikes'!E10</f>
        <v>11574.279999999999</v>
      </c>
    </row>
    <row r="60" spans="1:8" ht="19.5" customHeight="1" thickBot="1" x14ac:dyDescent="0.35">
      <c r="A60" s="534" t="s">
        <v>98</v>
      </c>
      <c r="B60" s="535" t="s">
        <v>99</v>
      </c>
      <c r="C60" s="522"/>
      <c r="D60" s="24"/>
      <c r="E60" s="526"/>
    </row>
    <row r="61" spans="1:8" ht="19.5" customHeight="1" thickBot="1" x14ac:dyDescent="0.35">
      <c r="A61" s="536" t="s">
        <v>100</v>
      </c>
      <c r="B61" s="537" t="s">
        <v>101</v>
      </c>
      <c r="C61" s="521">
        <f>SUM(C62:C64)</f>
        <v>17480</v>
      </c>
      <c r="D61" s="26">
        <f>SUM(D62:D64)</f>
        <v>17444</v>
      </c>
      <c r="E61" s="527">
        <f>SUM(E62:E64)</f>
        <v>17146.419999999998</v>
      </c>
    </row>
    <row r="62" spans="1:8" ht="19.5" customHeight="1" x14ac:dyDescent="0.3">
      <c r="A62" s="487" t="s">
        <v>102</v>
      </c>
      <c r="B62" s="501" t="s">
        <v>103</v>
      </c>
      <c r="C62" s="470">
        <f>'Kulud TA lõikes'!C13</f>
        <v>2280</v>
      </c>
      <c r="D62" s="11">
        <f>'Kulud TA lõikes'!D13</f>
        <v>2244</v>
      </c>
      <c r="E62" s="471">
        <f>'Kulud TA lõikes'!E13</f>
        <v>2000.99</v>
      </c>
    </row>
    <row r="63" spans="1:8" ht="19.5" customHeight="1" x14ac:dyDescent="0.3">
      <c r="A63" s="487" t="s">
        <v>104</v>
      </c>
      <c r="B63" s="501" t="s">
        <v>105</v>
      </c>
      <c r="C63" s="470">
        <f>'Kulud TA lõikes'!C14</f>
        <v>15200</v>
      </c>
      <c r="D63" s="11">
        <f>'Kulud TA lõikes'!D14</f>
        <v>15200</v>
      </c>
      <c r="E63" s="471">
        <f>'Kulud TA lõikes'!E14</f>
        <v>15145.429999999998</v>
      </c>
    </row>
    <row r="64" spans="1:8" ht="19.5" customHeight="1" thickBot="1" x14ac:dyDescent="0.35">
      <c r="A64" s="487"/>
      <c r="B64" s="501" t="s">
        <v>106</v>
      </c>
      <c r="C64" s="470">
        <f>'Kulud TA lõikes'!C15</f>
        <v>0</v>
      </c>
      <c r="D64" s="11">
        <f>'Kulud TA lõikes'!D15</f>
        <v>0</v>
      </c>
      <c r="E64" s="471">
        <f>'Kulud TA lõikes'!E15</f>
        <v>0</v>
      </c>
    </row>
    <row r="65" spans="1:5" ht="19.5" customHeight="1" thickBot="1" x14ac:dyDescent="0.35">
      <c r="A65" s="528" t="s">
        <v>107</v>
      </c>
      <c r="B65" s="529" t="s">
        <v>108</v>
      </c>
      <c r="C65" s="521">
        <f>SUM(C66:C81)</f>
        <v>2642205</v>
      </c>
      <c r="D65" s="22">
        <f>SUM(D66:D81)</f>
        <v>1671801</v>
      </c>
      <c r="E65" s="482">
        <f>SUM(E66:E81)</f>
        <v>1877397.08</v>
      </c>
    </row>
    <row r="66" spans="1:5" ht="19.5" customHeight="1" x14ac:dyDescent="0.3">
      <c r="A66" s="487" t="s">
        <v>109</v>
      </c>
      <c r="B66" s="487" t="s">
        <v>110</v>
      </c>
      <c r="C66" s="523"/>
      <c r="D66" s="27"/>
      <c r="E66" s="480"/>
    </row>
    <row r="67" spans="1:5" ht="19.5" customHeight="1" x14ac:dyDescent="0.3">
      <c r="A67" s="487" t="s">
        <v>111</v>
      </c>
      <c r="B67" s="487" t="s">
        <v>112</v>
      </c>
      <c r="C67" s="470"/>
      <c r="D67" s="11"/>
      <c r="E67" s="471"/>
    </row>
    <row r="68" spans="1:5" ht="19.5" customHeight="1" x14ac:dyDescent="0.3">
      <c r="A68" s="487" t="s">
        <v>113</v>
      </c>
      <c r="B68" s="487" t="s">
        <v>114</v>
      </c>
      <c r="C68" s="524"/>
      <c r="D68" s="28"/>
      <c r="E68" s="481"/>
    </row>
    <row r="69" spans="1:5" ht="19.5" customHeight="1" x14ac:dyDescent="0.3">
      <c r="A69" s="487" t="s">
        <v>115</v>
      </c>
      <c r="B69" s="487" t="s">
        <v>116</v>
      </c>
      <c r="C69" s="524"/>
      <c r="D69" s="28"/>
      <c r="E69" s="481"/>
    </row>
    <row r="70" spans="1:5" ht="19.5" customHeight="1" x14ac:dyDescent="0.3">
      <c r="A70" s="487" t="s">
        <v>117</v>
      </c>
      <c r="B70" s="487" t="s">
        <v>118</v>
      </c>
      <c r="C70" s="470">
        <f>'Kulud TA lõikes'!C21</f>
        <v>12000</v>
      </c>
      <c r="D70" s="11">
        <f>'Kulud TA lõikes'!D21</f>
        <v>11300</v>
      </c>
      <c r="E70" s="471">
        <f>'Kulud TA lõikes'!E21</f>
        <v>10554.12</v>
      </c>
    </row>
    <row r="71" spans="1:5" ht="19.5" customHeight="1" x14ac:dyDescent="0.3">
      <c r="A71" s="487" t="s">
        <v>119</v>
      </c>
      <c r="B71" s="487" t="s">
        <v>120</v>
      </c>
      <c r="C71" s="470">
        <f>'Kulud TA lõikes'!C22</f>
        <v>31030</v>
      </c>
      <c r="D71" s="11">
        <f>'Kulud TA lõikes'!D22</f>
        <v>38530</v>
      </c>
      <c r="E71" s="471">
        <f>'Kulud TA lõikes'!E22</f>
        <v>44512.04</v>
      </c>
    </row>
    <row r="72" spans="1:5" ht="26.25" customHeight="1" x14ac:dyDescent="0.3">
      <c r="A72" s="487" t="s">
        <v>121</v>
      </c>
      <c r="B72" s="487" t="s">
        <v>122</v>
      </c>
      <c r="C72" s="470">
        <f>'Kulud TA lõikes'!C23</f>
        <v>300000</v>
      </c>
      <c r="D72" s="11">
        <f>'Kulud TA lõikes'!D23</f>
        <v>250000</v>
      </c>
      <c r="E72" s="471">
        <f>'Kulud TA lõikes'!E23</f>
        <v>312086.54000000004</v>
      </c>
    </row>
    <row r="73" spans="1:5" ht="19.5" customHeight="1" x14ac:dyDescent="0.3">
      <c r="A73" s="487" t="s">
        <v>123</v>
      </c>
      <c r="B73" s="487" t="s">
        <v>124</v>
      </c>
      <c r="C73" s="470">
        <f>'Kulud TA lõikes'!C24</f>
        <v>0</v>
      </c>
      <c r="D73" s="11">
        <f>'Kulud TA lõikes'!D24</f>
        <v>0</v>
      </c>
      <c r="E73" s="471">
        <f>'Kulud TA lõikes'!E24</f>
        <v>0</v>
      </c>
    </row>
    <row r="74" spans="1:5" ht="19.5" customHeight="1" x14ac:dyDescent="0.3">
      <c r="A74" s="487" t="s">
        <v>125</v>
      </c>
      <c r="B74" s="487" t="s">
        <v>126</v>
      </c>
      <c r="C74" s="524"/>
      <c r="D74" s="28"/>
      <c r="E74" s="481"/>
    </row>
    <row r="75" spans="1:5" ht="19.5" customHeight="1" x14ac:dyDescent="0.3">
      <c r="A75" s="487" t="s">
        <v>127</v>
      </c>
      <c r="B75" s="487" t="s">
        <v>128</v>
      </c>
      <c r="C75" s="524"/>
      <c r="D75" s="28"/>
      <c r="E75" s="481"/>
    </row>
    <row r="76" spans="1:5" ht="19.5" customHeight="1" x14ac:dyDescent="0.3">
      <c r="A76" s="487" t="s">
        <v>129</v>
      </c>
      <c r="B76" s="487" t="s">
        <v>130</v>
      </c>
      <c r="C76" s="524"/>
      <c r="D76" s="28"/>
      <c r="E76" s="481"/>
    </row>
    <row r="77" spans="1:5" ht="19.5" customHeight="1" x14ac:dyDescent="0.3">
      <c r="A77" s="487" t="s">
        <v>131</v>
      </c>
      <c r="B77" s="487" t="s">
        <v>132</v>
      </c>
      <c r="C77" s="470">
        <f>'Kulud TA lõikes'!C28</f>
        <v>51865</v>
      </c>
      <c r="D77" s="11">
        <f>'Kulud TA lõikes'!D28</f>
        <v>47977</v>
      </c>
      <c r="E77" s="471">
        <f>'Kulud TA lõikes'!E28</f>
        <v>47466.729999999996</v>
      </c>
    </row>
    <row r="78" spans="1:5" ht="19.5" customHeight="1" x14ac:dyDescent="0.3">
      <c r="A78" s="487" t="s">
        <v>133</v>
      </c>
      <c r="B78" s="487" t="s">
        <v>134</v>
      </c>
      <c r="C78" s="470">
        <f>'Kulud TA lõikes'!C29</f>
        <v>4700</v>
      </c>
      <c r="D78" s="11">
        <f>'Kulud TA lõikes'!D29</f>
        <v>4880</v>
      </c>
      <c r="E78" s="471">
        <f>'Kulud TA lõikes'!E29</f>
        <v>1687.08</v>
      </c>
    </row>
    <row r="79" spans="1:5" ht="19.5" customHeight="1" x14ac:dyDescent="0.3">
      <c r="A79" s="487" t="s">
        <v>135</v>
      </c>
      <c r="B79" s="487" t="s">
        <v>136</v>
      </c>
      <c r="C79" s="470">
        <f>'Kulud TA lõikes'!C30</f>
        <v>2095923</v>
      </c>
      <c r="D79" s="11">
        <f>'Kulud TA lõikes'!D30</f>
        <v>1162700</v>
      </c>
      <c r="E79" s="471">
        <f>'Kulud TA lõikes'!E30</f>
        <v>1332531.04</v>
      </c>
    </row>
    <row r="80" spans="1:5" ht="19.5" customHeight="1" x14ac:dyDescent="0.3">
      <c r="A80" s="487" t="s">
        <v>137</v>
      </c>
      <c r="B80" s="487" t="s">
        <v>138</v>
      </c>
      <c r="C80" s="470">
        <f>'Kulud TA lõikes'!C31</f>
        <v>146687</v>
      </c>
      <c r="D80" s="11">
        <f>'Kulud TA lõikes'!D31</f>
        <v>156414</v>
      </c>
      <c r="E80" s="471">
        <f>'Kulud TA lõikes'!E31</f>
        <v>128559.53</v>
      </c>
    </row>
    <row r="81" spans="1:5" ht="19.5" customHeight="1" thickBot="1" x14ac:dyDescent="0.35">
      <c r="A81" s="487"/>
      <c r="B81" s="487" t="s">
        <v>139</v>
      </c>
      <c r="C81" s="470"/>
      <c r="D81" s="11"/>
      <c r="E81" s="471"/>
    </row>
    <row r="82" spans="1:5" ht="19.5" customHeight="1" thickBot="1" x14ac:dyDescent="0.35">
      <c r="A82" s="528" t="s">
        <v>140</v>
      </c>
      <c r="B82" s="529" t="s">
        <v>141</v>
      </c>
      <c r="C82" s="521">
        <f>SUM(C83:C88)</f>
        <v>553129</v>
      </c>
      <c r="D82" s="26">
        <f>SUM(D83:D88)</f>
        <v>525877.26</v>
      </c>
      <c r="E82" s="527">
        <f>SUM(E83:E88)</f>
        <v>349380.60000000003</v>
      </c>
    </row>
    <row r="83" spans="1:5" ht="19.5" customHeight="1" x14ac:dyDescent="0.3">
      <c r="A83" s="487" t="s">
        <v>142</v>
      </c>
      <c r="B83" s="487" t="s">
        <v>143</v>
      </c>
      <c r="C83" s="470">
        <f>'Kulud TA lõikes'!C34</f>
        <v>76875</v>
      </c>
      <c r="D83" s="11">
        <f>'Kulud TA lõikes'!D34</f>
        <v>66939.009999999995</v>
      </c>
      <c r="E83" s="471">
        <f>'Kulud TA lõikes'!E34</f>
        <v>46761.929999999993</v>
      </c>
    </row>
    <row r="84" spans="1:5" ht="19.5" customHeight="1" x14ac:dyDescent="0.3">
      <c r="A84" s="487" t="s">
        <v>144</v>
      </c>
      <c r="B84" s="487" t="s">
        <v>145</v>
      </c>
      <c r="C84" s="470">
        <f>'Kulud TA lõikes'!C35</f>
        <v>123000</v>
      </c>
      <c r="D84" s="11">
        <f>'Kulud TA lõikes'!D35</f>
        <v>183000</v>
      </c>
      <c r="E84" s="471">
        <f>'Kulud TA lõikes'!E35</f>
        <v>64456.590000000004</v>
      </c>
    </row>
    <row r="85" spans="1:5" ht="19.5" customHeight="1" x14ac:dyDescent="0.3">
      <c r="A85" s="487" t="s">
        <v>146</v>
      </c>
      <c r="B85" s="487" t="s">
        <v>147</v>
      </c>
      <c r="C85" s="470">
        <f>'Kulud TA lõikes'!C36</f>
        <v>43200</v>
      </c>
      <c r="D85" s="11">
        <f>'Kulud TA lõikes'!D36</f>
        <v>17700</v>
      </c>
      <c r="E85" s="471">
        <f>'Kulud TA lõikes'!E36</f>
        <v>24242.16</v>
      </c>
    </row>
    <row r="86" spans="1:5" ht="19.5" customHeight="1" x14ac:dyDescent="0.3">
      <c r="A86" s="487" t="s">
        <v>148</v>
      </c>
      <c r="B86" s="487" t="s">
        <v>149</v>
      </c>
      <c r="C86" s="470">
        <f>'Kulud TA lõikes'!C37</f>
        <v>10000</v>
      </c>
      <c r="D86" s="11">
        <f>'Kulud TA lõikes'!D37</f>
        <v>8000</v>
      </c>
      <c r="E86" s="471">
        <f>'Kulud TA lõikes'!E37</f>
        <v>6791.76</v>
      </c>
    </row>
    <row r="87" spans="1:5" ht="26.25" customHeight="1" x14ac:dyDescent="0.3">
      <c r="A87" s="487" t="s">
        <v>150</v>
      </c>
      <c r="B87" s="487" t="s">
        <v>151</v>
      </c>
      <c r="C87" s="470">
        <f>'Kulud TA lõikes'!C38</f>
        <v>300054</v>
      </c>
      <c r="D87" s="11">
        <f>'Kulud TA lõikes'!D38</f>
        <v>250238.25</v>
      </c>
      <c r="E87" s="471">
        <f>'Kulud TA lõikes'!E38</f>
        <v>207128.16000000003</v>
      </c>
    </row>
    <row r="88" spans="1:5" ht="19.5" customHeight="1" thickBot="1" x14ac:dyDescent="0.35">
      <c r="A88" s="487"/>
      <c r="B88" s="487" t="s">
        <v>152</v>
      </c>
      <c r="C88" s="470"/>
      <c r="D88" s="11"/>
      <c r="E88" s="471"/>
    </row>
    <row r="89" spans="1:5" ht="19.5" customHeight="1" thickBot="1" x14ac:dyDescent="0.35">
      <c r="A89" s="528" t="s">
        <v>153</v>
      </c>
      <c r="B89" s="529" t="s">
        <v>154</v>
      </c>
      <c r="C89" s="521">
        <f>SUM(C90:C95)</f>
        <v>670327</v>
      </c>
      <c r="D89" s="22">
        <f>SUM(D90:D95)</f>
        <v>203542</v>
      </c>
      <c r="E89" s="482">
        <f>SUM(E90:E95)</f>
        <v>197857.97999999998</v>
      </c>
    </row>
    <row r="90" spans="1:5" ht="19.5" customHeight="1" x14ac:dyDescent="0.3">
      <c r="A90" s="487" t="s">
        <v>155</v>
      </c>
      <c r="B90" s="487" t="s">
        <v>156</v>
      </c>
      <c r="C90" s="470">
        <f>'Kulud TA lõikes'!C41</f>
        <v>46900</v>
      </c>
      <c r="D90" s="11">
        <f>'Kulud TA lõikes'!D41</f>
        <v>41490</v>
      </c>
      <c r="E90" s="471">
        <f>'Kulud TA lõikes'!E41</f>
        <v>56991.999999999993</v>
      </c>
    </row>
    <row r="91" spans="1:5" ht="19.5" customHeight="1" x14ac:dyDescent="0.3">
      <c r="A91" s="487" t="s">
        <v>157</v>
      </c>
      <c r="B91" s="487" t="s">
        <v>158</v>
      </c>
      <c r="C91" s="470"/>
      <c r="D91" s="11"/>
      <c r="E91" s="471"/>
    </row>
    <row r="92" spans="1:5" ht="19.5" customHeight="1" x14ac:dyDescent="0.3">
      <c r="A92" s="487" t="s">
        <v>159</v>
      </c>
      <c r="B92" s="487" t="s">
        <v>160</v>
      </c>
      <c r="C92" s="470">
        <f>'Kulud TA lõikes'!C43</f>
        <v>30000</v>
      </c>
      <c r="D92" s="11">
        <f>'Kulud TA lõikes'!D43</f>
        <v>31232</v>
      </c>
      <c r="E92" s="471">
        <f>'Kulud TA lõikes'!E43</f>
        <v>35770.5</v>
      </c>
    </row>
    <row r="93" spans="1:5" ht="19.5" customHeight="1" x14ac:dyDescent="0.3">
      <c r="A93" s="487" t="s">
        <v>161</v>
      </c>
      <c r="B93" s="487" t="s">
        <v>162</v>
      </c>
      <c r="C93" s="470">
        <f>'Kulud TA lõikes'!C44</f>
        <v>522000</v>
      </c>
      <c r="D93" s="11">
        <f>'Kulud TA lõikes'!D44</f>
        <v>92000</v>
      </c>
      <c r="E93" s="471">
        <f>'Kulud TA lõikes'!E44</f>
        <v>76934.149999999994</v>
      </c>
    </row>
    <row r="94" spans="1:5" ht="22.8" customHeight="1" x14ac:dyDescent="0.3">
      <c r="A94" s="487" t="s">
        <v>163</v>
      </c>
      <c r="B94" s="487" t="s">
        <v>164</v>
      </c>
      <c r="C94" s="470">
        <f>'Kulud TA lõikes'!C45</f>
        <v>71427</v>
      </c>
      <c r="D94" s="11">
        <f>'Kulud TA lõikes'!D45</f>
        <v>38820</v>
      </c>
      <c r="E94" s="471">
        <f>'Kulud TA lõikes'!E45</f>
        <v>28161.33</v>
      </c>
    </row>
    <row r="95" spans="1:5" ht="26.25" customHeight="1" thickBot="1" x14ac:dyDescent="0.35">
      <c r="A95" s="487"/>
      <c r="B95" s="487" t="s">
        <v>165</v>
      </c>
      <c r="C95" s="470"/>
      <c r="D95" s="11"/>
      <c r="E95" s="471"/>
    </row>
    <row r="96" spans="1:5" ht="19.5" customHeight="1" thickBot="1" x14ac:dyDescent="0.35">
      <c r="A96" s="528" t="s">
        <v>166</v>
      </c>
      <c r="B96" s="529" t="s">
        <v>167</v>
      </c>
      <c r="C96" s="521">
        <f>SUM(C97:C102)</f>
        <v>12618</v>
      </c>
      <c r="D96" s="22">
        <f>SUM(D97:D102)</f>
        <v>12708</v>
      </c>
      <c r="E96" s="482">
        <f>SUM(E97:E102)</f>
        <v>8089.7300000000005</v>
      </c>
    </row>
    <row r="97" spans="1:5" ht="19.5" customHeight="1" x14ac:dyDescent="0.3">
      <c r="A97" s="487" t="s">
        <v>168</v>
      </c>
      <c r="B97" s="503" t="s">
        <v>169</v>
      </c>
      <c r="C97" s="524"/>
      <c r="D97" s="28"/>
      <c r="E97" s="481"/>
    </row>
    <row r="98" spans="1:5" ht="19.5" customHeight="1" x14ac:dyDescent="0.3">
      <c r="A98" s="487" t="s">
        <v>170</v>
      </c>
      <c r="B98" s="503" t="s">
        <v>171</v>
      </c>
      <c r="C98" s="524"/>
      <c r="D98" s="28"/>
      <c r="E98" s="481"/>
    </row>
    <row r="99" spans="1:5" ht="19.5" customHeight="1" x14ac:dyDescent="0.3">
      <c r="A99" s="487" t="s">
        <v>172</v>
      </c>
      <c r="B99" s="503" t="s">
        <v>173</v>
      </c>
      <c r="C99" s="524"/>
      <c r="D99" s="28"/>
      <c r="E99" s="481"/>
    </row>
    <row r="100" spans="1:5" ht="19.5" customHeight="1" x14ac:dyDescent="0.3">
      <c r="A100" s="487" t="s">
        <v>174</v>
      </c>
      <c r="B100" s="503" t="s">
        <v>175</v>
      </c>
      <c r="C100" s="524"/>
      <c r="D100" s="28"/>
      <c r="E100" s="481"/>
    </row>
    <row r="101" spans="1:5" ht="19.5" customHeight="1" x14ac:dyDescent="0.3">
      <c r="A101" s="487" t="s">
        <v>176</v>
      </c>
      <c r="B101" s="487" t="s">
        <v>177</v>
      </c>
      <c r="C101" s="524"/>
      <c r="D101" s="28"/>
      <c r="E101" s="481"/>
    </row>
    <row r="102" spans="1:5" ht="19.5" customHeight="1" thickBot="1" x14ac:dyDescent="0.35">
      <c r="A102" s="487"/>
      <c r="B102" s="503" t="s">
        <v>178</v>
      </c>
      <c r="C102" s="470">
        <f>'Kulud TA lõikes'!C53</f>
        <v>12618</v>
      </c>
      <c r="D102" s="11">
        <f>'Kulud TA lõikes'!D53</f>
        <v>12708</v>
      </c>
      <c r="E102" s="471">
        <f>'Kulud TA lõikes'!E53</f>
        <v>8089.7300000000005</v>
      </c>
    </row>
    <row r="103" spans="1:5" ht="19.5" customHeight="1" thickBot="1" x14ac:dyDescent="0.35">
      <c r="A103" s="528" t="s">
        <v>179</v>
      </c>
      <c r="B103" s="529" t="s">
        <v>180</v>
      </c>
      <c r="C103" s="521">
        <f>SUM(C104:C120)</f>
        <v>1013227</v>
      </c>
      <c r="D103" s="22">
        <f>SUM(D104:D120)</f>
        <v>1146327</v>
      </c>
      <c r="E103" s="482">
        <f>SUM(E104:E120)</f>
        <v>928450.35</v>
      </c>
    </row>
    <row r="104" spans="1:5" ht="19.5" customHeight="1" x14ac:dyDescent="0.3">
      <c r="A104" s="487" t="s">
        <v>181</v>
      </c>
      <c r="B104" s="506" t="s">
        <v>182</v>
      </c>
      <c r="C104" s="470">
        <f>'Kulud TA lõikes'!C55</f>
        <v>136170</v>
      </c>
      <c r="D104" s="11">
        <f>'Kulud TA lõikes'!D55</f>
        <v>100070</v>
      </c>
      <c r="E104" s="471">
        <f>'Kulud TA lõikes'!E55</f>
        <v>70833.86</v>
      </c>
    </row>
    <row r="105" spans="1:5" ht="19.5" customHeight="1" x14ac:dyDescent="0.3">
      <c r="A105" s="487" t="s">
        <v>183</v>
      </c>
      <c r="B105" s="487" t="s">
        <v>184</v>
      </c>
      <c r="C105" s="470">
        <f>'Kulud TA lõikes'!C56</f>
        <v>6400</v>
      </c>
      <c r="D105" s="11">
        <f>'Kulud TA lõikes'!D56</f>
        <v>4500</v>
      </c>
      <c r="E105" s="471">
        <f>'Kulud TA lõikes'!E56</f>
        <v>8812.85</v>
      </c>
    </row>
    <row r="106" spans="1:5" ht="19.5" customHeight="1" x14ac:dyDescent="0.3">
      <c r="A106" s="487" t="s">
        <v>185</v>
      </c>
      <c r="B106" s="487" t="s">
        <v>186</v>
      </c>
      <c r="C106" s="470">
        <f>'Kulud TA lõikes'!C57</f>
        <v>169549</v>
      </c>
      <c r="D106" s="11">
        <f>'Kulud TA lõikes'!D57</f>
        <v>218727.4</v>
      </c>
      <c r="E106" s="471">
        <f>'Kulud TA lõikes'!E57</f>
        <v>230561.91999999998</v>
      </c>
    </row>
    <row r="107" spans="1:5" ht="19.5" customHeight="1" x14ac:dyDescent="0.3">
      <c r="A107" s="487" t="s">
        <v>187</v>
      </c>
      <c r="B107" s="487" t="s">
        <v>188</v>
      </c>
      <c r="C107" s="470">
        <f>'Kulud TA lõikes'!C58</f>
        <v>33000</v>
      </c>
      <c r="D107" s="11">
        <f>'Kulud TA lõikes'!D58</f>
        <v>30000</v>
      </c>
      <c r="E107" s="471">
        <f>'Kulud TA lõikes'!E58</f>
        <v>35185.979999999996</v>
      </c>
    </row>
    <row r="108" spans="1:5" ht="19.5" customHeight="1" x14ac:dyDescent="0.3">
      <c r="A108" s="487" t="s">
        <v>189</v>
      </c>
      <c r="B108" s="487" t="s">
        <v>190</v>
      </c>
      <c r="C108" s="470">
        <f>'Kulud TA lõikes'!C59</f>
        <v>171918</v>
      </c>
      <c r="D108" s="11">
        <f>'Kulud TA lõikes'!D59</f>
        <v>161581.6</v>
      </c>
      <c r="E108" s="471">
        <f>'Kulud TA lõikes'!E59</f>
        <v>142271.84000000003</v>
      </c>
    </row>
    <row r="109" spans="1:5" ht="19.5" customHeight="1" x14ac:dyDescent="0.3">
      <c r="A109" s="487" t="s">
        <v>191</v>
      </c>
      <c r="B109" s="487" t="s">
        <v>192</v>
      </c>
      <c r="C109" s="470">
        <f>'Kulud TA lõikes'!C60</f>
        <v>325229</v>
      </c>
      <c r="D109" s="11">
        <f>'Kulud TA lõikes'!D60</f>
        <v>336458</v>
      </c>
      <c r="E109" s="471">
        <f>'Kulud TA lõikes'!E60</f>
        <v>288723.57999999996</v>
      </c>
    </row>
    <row r="110" spans="1:5" ht="19.5" customHeight="1" x14ac:dyDescent="0.3">
      <c r="A110" s="487" t="s">
        <v>193</v>
      </c>
      <c r="B110" s="487" t="s">
        <v>194</v>
      </c>
      <c r="C110" s="470">
        <f>'Kulud TA lõikes'!C61</f>
        <v>32561</v>
      </c>
      <c r="D110" s="11">
        <f>'Kulud TA lõikes'!D61</f>
        <v>38265</v>
      </c>
      <c r="E110" s="471">
        <f>'Kulud TA lõikes'!E61</f>
        <v>42833.09</v>
      </c>
    </row>
    <row r="111" spans="1:5" ht="19.5" customHeight="1" x14ac:dyDescent="0.3">
      <c r="A111" s="487" t="s">
        <v>195</v>
      </c>
      <c r="B111" s="487" t="s">
        <v>196</v>
      </c>
      <c r="C111" s="470"/>
      <c r="D111" s="11"/>
      <c r="E111" s="471"/>
    </row>
    <row r="112" spans="1:5" ht="19.5" customHeight="1" x14ac:dyDescent="0.3">
      <c r="A112" s="487" t="s">
        <v>197</v>
      </c>
      <c r="B112" s="487" t="s">
        <v>198</v>
      </c>
      <c r="C112" s="470">
        <f>'Kulud TA lõikes'!C63</f>
        <v>17140</v>
      </c>
      <c r="D112" s="11">
        <f>'Kulud TA lõikes'!D63</f>
        <v>96348</v>
      </c>
      <c r="E112" s="471">
        <f>'Kulud TA lõikes'!E63</f>
        <v>10078.49</v>
      </c>
    </row>
    <row r="113" spans="1:5" ht="19.5" customHeight="1" x14ac:dyDescent="0.3">
      <c r="A113" s="487" t="s">
        <v>199</v>
      </c>
      <c r="B113" s="487" t="s">
        <v>200</v>
      </c>
      <c r="C113" s="470"/>
      <c r="D113" s="11"/>
      <c r="E113" s="471"/>
    </row>
    <row r="114" spans="1:5" ht="19.5" customHeight="1" x14ac:dyDescent="0.3">
      <c r="A114" s="487" t="s">
        <v>201</v>
      </c>
      <c r="B114" s="487" t="s">
        <v>202</v>
      </c>
      <c r="C114" s="470"/>
      <c r="D114" s="11"/>
      <c r="E114" s="471"/>
    </row>
    <row r="115" spans="1:5" ht="19.5" customHeight="1" x14ac:dyDescent="0.3">
      <c r="A115" s="487" t="s">
        <v>203</v>
      </c>
      <c r="B115" s="487" t="s">
        <v>204</v>
      </c>
      <c r="C115" s="470"/>
      <c r="D115" s="11"/>
      <c r="E115" s="471"/>
    </row>
    <row r="116" spans="1:5" ht="19.5" customHeight="1" x14ac:dyDescent="0.3">
      <c r="A116" s="487" t="s">
        <v>205</v>
      </c>
      <c r="B116" s="487" t="s">
        <v>206</v>
      </c>
      <c r="C116" s="470"/>
      <c r="D116" s="11"/>
      <c r="E116" s="471"/>
    </row>
    <row r="117" spans="1:5" ht="19.5" customHeight="1" x14ac:dyDescent="0.3">
      <c r="A117" s="487" t="s">
        <v>207</v>
      </c>
      <c r="B117" s="487" t="s">
        <v>208</v>
      </c>
      <c r="C117" s="470">
        <f>'Kulud TA lõikes'!C68</f>
        <v>28000</v>
      </c>
      <c r="D117" s="11">
        <f>'Kulud TA lõikes'!D68</f>
        <v>28000</v>
      </c>
      <c r="E117" s="471">
        <f>'Kulud TA lõikes'!E68</f>
        <v>27784.6</v>
      </c>
    </row>
    <row r="118" spans="1:5" ht="19.5" customHeight="1" x14ac:dyDescent="0.3">
      <c r="A118" s="487" t="s">
        <v>209</v>
      </c>
      <c r="B118" s="487" t="s">
        <v>210</v>
      </c>
      <c r="C118" s="470">
        <f>'Kulud TA lõikes'!C69</f>
        <v>34320</v>
      </c>
      <c r="D118" s="11">
        <f>'Kulud TA lõikes'!D69</f>
        <v>33100</v>
      </c>
      <c r="E118" s="471">
        <f>'Kulud TA lõikes'!E69</f>
        <v>34060.01</v>
      </c>
    </row>
    <row r="119" spans="1:5" ht="19.5" customHeight="1" x14ac:dyDescent="0.3">
      <c r="A119" s="487" t="s">
        <v>211</v>
      </c>
      <c r="B119" s="487" t="s">
        <v>212</v>
      </c>
      <c r="C119" s="470">
        <f>'Kulud TA lõikes'!C70</f>
        <v>58940</v>
      </c>
      <c r="D119" s="11">
        <f>'Kulud TA lõikes'!D70</f>
        <v>99277</v>
      </c>
      <c r="E119" s="471">
        <f>'Kulud TA lõikes'!E70</f>
        <v>37304.129999999997</v>
      </c>
    </row>
    <row r="120" spans="1:5" ht="23.25" customHeight="1" thickBot="1" x14ac:dyDescent="0.35">
      <c r="A120" s="487"/>
      <c r="B120" s="487" t="s">
        <v>213</v>
      </c>
      <c r="C120" s="470"/>
      <c r="D120" s="11"/>
      <c r="E120" s="471"/>
    </row>
    <row r="121" spans="1:5" ht="19.5" customHeight="1" thickBot="1" x14ac:dyDescent="0.35">
      <c r="A121" s="528" t="s">
        <v>214</v>
      </c>
      <c r="B121" s="529" t="s">
        <v>215</v>
      </c>
      <c r="C121" s="521">
        <f>SUM(C122:C133)</f>
        <v>4634689</v>
      </c>
      <c r="D121" s="22">
        <f>SUM(D122:D133)</f>
        <v>4503705.8400000008</v>
      </c>
      <c r="E121" s="482">
        <f>SUM(E122:E133)</f>
        <v>3863777.7499999991</v>
      </c>
    </row>
    <row r="122" spans="1:5" ht="19.5" customHeight="1" x14ac:dyDescent="0.3">
      <c r="A122" s="487" t="s">
        <v>216</v>
      </c>
      <c r="B122" s="487" t="s">
        <v>217</v>
      </c>
      <c r="C122" s="470">
        <f>'Kulud TA lõikes'!C73</f>
        <v>1253234</v>
      </c>
      <c r="D122" s="11">
        <f>'Kulud TA lõikes'!D73</f>
        <v>1205909.3899999999</v>
      </c>
      <c r="E122" s="471">
        <f>'Kulud TA lõikes'!E73</f>
        <v>1040887.38</v>
      </c>
    </row>
    <row r="123" spans="1:5" ht="24" customHeight="1" x14ac:dyDescent="0.3">
      <c r="A123" s="487" t="s">
        <v>218</v>
      </c>
      <c r="B123" s="491" t="s">
        <v>219</v>
      </c>
      <c r="C123" s="470">
        <f>'Kulud TA lõikes'!C74</f>
        <v>2838309</v>
      </c>
      <c r="D123" s="11">
        <f>'Kulud TA lõikes'!D74</f>
        <v>2798980.0500000003</v>
      </c>
      <c r="E123" s="471">
        <f>'Kulud TA lõikes'!E74</f>
        <v>2394440.9099999997</v>
      </c>
    </row>
    <row r="124" spans="1:5" ht="21.75" customHeight="1" x14ac:dyDescent="0.3">
      <c r="A124" s="487" t="s">
        <v>220</v>
      </c>
      <c r="B124" s="487" t="s">
        <v>221</v>
      </c>
      <c r="C124" s="470"/>
      <c r="D124" s="11"/>
      <c r="E124" s="471"/>
    </row>
    <row r="125" spans="1:5" ht="19.5" customHeight="1" x14ac:dyDescent="0.3">
      <c r="A125" s="487" t="s">
        <v>222</v>
      </c>
      <c r="B125" s="487" t="s">
        <v>223</v>
      </c>
      <c r="C125" s="470"/>
      <c r="D125" s="11"/>
      <c r="E125" s="471"/>
    </row>
    <row r="126" spans="1:5" ht="19.5" customHeight="1" x14ac:dyDescent="0.3">
      <c r="A126" s="487" t="s">
        <v>224</v>
      </c>
      <c r="B126" s="487" t="s">
        <v>225</v>
      </c>
      <c r="C126" s="470"/>
      <c r="D126" s="11"/>
      <c r="E126" s="471"/>
    </row>
    <row r="127" spans="1:5" ht="19.5" customHeight="1" x14ac:dyDescent="0.3">
      <c r="A127" s="487" t="s">
        <v>226</v>
      </c>
      <c r="B127" s="487" t="s">
        <v>227</v>
      </c>
      <c r="C127" s="470">
        <f>'Kulud TA lõikes'!C78</f>
        <v>315651</v>
      </c>
      <c r="D127" s="11">
        <f>'Kulud TA lõikes'!D78</f>
        <v>274735.40000000002</v>
      </c>
      <c r="E127" s="471">
        <f>'Kulud TA lõikes'!E78</f>
        <v>221045.78</v>
      </c>
    </row>
    <row r="128" spans="1:5" ht="19.5" customHeight="1" x14ac:dyDescent="0.3">
      <c r="A128" s="487" t="s">
        <v>228</v>
      </c>
      <c r="B128" s="487" t="s">
        <v>229</v>
      </c>
      <c r="C128" s="470">
        <f>'Kulud TA lõikes'!C79</f>
        <v>3000</v>
      </c>
      <c r="D128" s="11">
        <f>'Kulud TA lõikes'!D79</f>
        <v>3000</v>
      </c>
      <c r="E128" s="471">
        <f>'Kulud TA lõikes'!E79</f>
        <v>6087.84</v>
      </c>
    </row>
    <row r="129" spans="1:5" ht="19.5" customHeight="1" x14ac:dyDescent="0.3">
      <c r="A129" s="487" t="s">
        <v>230</v>
      </c>
      <c r="B129" s="487" t="s">
        <v>231</v>
      </c>
      <c r="C129" s="470">
        <f>'Kulud TA lõikes'!C80</f>
        <v>188193</v>
      </c>
      <c r="D129" s="11">
        <f>'Kulud TA lõikes'!D80</f>
        <v>186193</v>
      </c>
      <c r="E129" s="471">
        <f>'Kulud TA lõikes'!E80</f>
        <v>170427.56</v>
      </c>
    </row>
    <row r="130" spans="1:5" ht="19.5" customHeight="1" x14ac:dyDescent="0.3">
      <c r="A130" s="487" t="s">
        <v>232</v>
      </c>
      <c r="B130" s="487" t="s">
        <v>233</v>
      </c>
      <c r="C130" s="470">
        <f>'Kulud TA lõikes'!C81</f>
        <v>33502</v>
      </c>
      <c r="D130" s="11">
        <f>'Kulud TA lõikes'!D81</f>
        <v>32088</v>
      </c>
      <c r="E130" s="471">
        <f>'Kulud TA lõikes'!E81</f>
        <v>28188.280000000002</v>
      </c>
    </row>
    <row r="131" spans="1:5" ht="19.5" customHeight="1" x14ac:dyDescent="0.3">
      <c r="A131" s="487" t="s">
        <v>234</v>
      </c>
      <c r="B131" s="487" t="s">
        <v>235</v>
      </c>
      <c r="C131" s="470"/>
      <c r="D131" s="11"/>
      <c r="E131" s="471"/>
    </row>
    <row r="132" spans="1:5" ht="19.5" customHeight="1" x14ac:dyDescent="0.3">
      <c r="A132" s="487" t="s">
        <v>236</v>
      </c>
      <c r="B132" s="487" t="s">
        <v>237</v>
      </c>
      <c r="C132" s="470">
        <f>'Kulud TA lõikes'!C83</f>
        <v>2800</v>
      </c>
      <c r="D132" s="11">
        <f>'Kulud TA lõikes'!D83</f>
        <v>2800</v>
      </c>
      <c r="E132" s="471">
        <f>'Kulud TA lõikes'!E83</f>
        <v>2700</v>
      </c>
    </row>
    <row r="133" spans="1:5" ht="19.5" customHeight="1" thickBot="1" x14ac:dyDescent="0.35">
      <c r="A133" s="487"/>
      <c r="B133" s="487" t="s">
        <v>238</v>
      </c>
      <c r="C133" s="470"/>
      <c r="D133" s="11"/>
      <c r="E133" s="471"/>
    </row>
    <row r="134" spans="1:5" ht="19.5" customHeight="1" thickBot="1" x14ac:dyDescent="0.35">
      <c r="A134" s="528" t="s">
        <v>239</v>
      </c>
      <c r="B134" s="529" t="s">
        <v>240</v>
      </c>
      <c r="C134" s="521">
        <f>SUM(C135:C149)</f>
        <v>934930</v>
      </c>
      <c r="D134" s="22">
        <f>SUM(D135:D149)</f>
        <v>975526.02</v>
      </c>
      <c r="E134" s="482">
        <f>SUM(E135:E149)</f>
        <v>790840.73</v>
      </c>
    </row>
    <row r="135" spans="1:5" ht="19.5" customHeight="1" x14ac:dyDescent="0.3">
      <c r="A135" s="487" t="s">
        <v>241</v>
      </c>
      <c r="B135" s="487" t="s">
        <v>242</v>
      </c>
      <c r="C135" s="470">
        <f>'Kulud TA lõikes'!C86</f>
        <v>6250</v>
      </c>
      <c r="D135" s="11">
        <f>'Kulud TA lõikes'!D86</f>
        <v>6250</v>
      </c>
      <c r="E135" s="471">
        <f>'Kulud TA lõikes'!E86</f>
        <v>4230.37</v>
      </c>
    </row>
    <row r="136" spans="1:5" ht="19.5" customHeight="1" x14ac:dyDescent="0.3">
      <c r="A136" s="487" t="s">
        <v>243</v>
      </c>
      <c r="B136" s="505" t="s">
        <v>244</v>
      </c>
      <c r="C136" s="470">
        <f>'Kulud TA lõikes'!C87</f>
        <v>0</v>
      </c>
      <c r="D136" s="11">
        <f>'Kulud TA lõikes'!D87</f>
        <v>0</v>
      </c>
      <c r="E136" s="471">
        <f>'Kulud TA lõikes'!E87</f>
        <v>0</v>
      </c>
    </row>
    <row r="137" spans="1:5" ht="19.5" customHeight="1" x14ac:dyDescent="0.3">
      <c r="A137" s="487" t="s">
        <v>245</v>
      </c>
      <c r="B137" s="487" t="s">
        <v>246</v>
      </c>
      <c r="C137" s="470">
        <f>'Kulud TA lõikes'!C88</f>
        <v>90998</v>
      </c>
      <c r="D137" s="11">
        <f>'Kulud TA lõikes'!D88</f>
        <v>95400</v>
      </c>
      <c r="E137" s="471">
        <f>'Kulud TA lõikes'!E88</f>
        <v>63176.509999999995</v>
      </c>
    </row>
    <row r="138" spans="1:5" ht="19.5" customHeight="1" x14ac:dyDescent="0.3">
      <c r="A138" s="487" t="s">
        <v>247</v>
      </c>
      <c r="B138" s="487" t="s">
        <v>248</v>
      </c>
      <c r="C138" s="470">
        <f>'Kulud TA lõikes'!C89</f>
        <v>190000</v>
      </c>
      <c r="D138" s="11">
        <f>'Kulud TA lõikes'!D89</f>
        <v>174000</v>
      </c>
      <c r="E138" s="471">
        <f>'Kulud TA lõikes'!E89</f>
        <v>175090.58</v>
      </c>
    </row>
    <row r="139" spans="1:5" ht="19.5" customHeight="1" x14ac:dyDescent="0.3">
      <c r="A139" s="487" t="s">
        <v>249</v>
      </c>
      <c r="B139" s="487" t="s">
        <v>250</v>
      </c>
      <c r="C139" s="470">
        <f>'Kulud TA lõikes'!C90</f>
        <v>115931</v>
      </c>
      <c r="D139" s="11">
        <f>'Kulud TA lõikes'!D90</f>
        <v>117521.75</v>
      </c>
      <c r="E139" s="471">
        <f>'Kulud TA lõikes'!E90</f>
        <v>117238.6</v>
      </c>
    </row>
    <row r="140" spans="1:5" ht="19.5" customHeight="1" x14ac:dyDescent="0.3">
      <c r="A140" s="487" t="s">
        <v>251</v>
      </c>
      <c r="B140" s="487" t="s">
        <v>252</v>
      </c>
      <c r="C140" s="470"/>
      <c r="D140" s="11"/>
      <c r="E140" s="471"/>
    </row>
    <row r="141" spans="1:5" ht="19.5" customHeight="1" x14ac:dyDescent="0.3">
      <c r="A141" s="487" t="s">
        <v>253</v>
      </c>
      <c r="B141" s="487" t="s">
        <v>254</v>
      </c>
      <c r="C141" s="470">
        <f>'Kulud TA lõikes'!C92</f>
        <v>110000</v>
      </c>
      <c r="D141" s="11">
        <f>'Kulud TA lõikes'!D92</f>
        <v>113238.8</v>
      </c>
      <c r="E141" s="471">
        <f>'Kulud TA lõikes'!E92</f>
        <v>103153.2</v>
      </c>
    </row>
    <row r="142" spans="1:5" ht="19.5" customHeight="1" x14ac:dyDescent="0.3">
      <c r="A142" s="487" t="s">
        <v>255</v>
      </c>
      <c r="B142" s="487" t="s">
        <v>256</v>
      </c>
      <c r="C142" s="470">
        <f>'Kulud TA lõikes'!C93</f>
        <v>121538</v>
      </c>
      <c r="D142" s="11">
        <f>'Kulud TA lõikes'!D93</f>
        <v>137460</v>
      </c>
      <c r="E142" s="471">
        <f>'Kulud TA lõikes'!E93</f>
        <v>100305.72</v>
      </c>
    </row>
    <row r="143" spans="1:5" ht="19.5" customHeight="1" x14ac:dyDescent="0.3">
      <c r="A143" s="487" t="s">
        <v>257</v>
      </c>
      <c r="B143" s="487" t="s">
        <v>258</v>
      </c>
      <c r="C143" s="470"/>
      <c r="D143" s="11"/>
      <c r="E143" s="471"/>
    </row>
    <row r="144" spans="1:5" ht="19.5" customHeight="1" x14ac:dyDescent="0.3">
      <c r="A144" s="487" t="s">
        <v>259</v>
      </c>
      <c r="B144" s="505" t="s">
        <v>260</v>
      </c>
      <c r="C144" s="470">
        <f>'Kulud TA lõikes'!C95</f>
        <v>9600</v>
      </c>
      <c r="D144" s="11">
        <f>'Kulud TA lõikes'!D95</f>
        <v>10683.08</v>
      </c>
      <c r="E144" s="471">
        <f>'Kulud TA lõikes'!E95</f>
        <v>11388.9</v>
      </c>
    </row>
    <row r="145" spans="1:5" ht="19.5" customHeight="1" x14ac:dyDescent="0.3">
      <c r="A145" s="487" t="s">
        <v>261</v>
      </c>
      <c r="B145" s="487" t="s">
        <v>262</v>
      </c>
      <c r="C145" s="470"/>
      <c r="D145" s="11"/>
      <c r="E145" s="471"/>
    </row>
    <row r="146" spans="1:5" ht="19.5" customHeight="1" x14ac:dyDescent="0.3">
      <c r="A146" s="487" t="s">
        <v>263</v>
      </c>
      <c r="B146" s="487" t="s">
        <v>264</v>
      </c>
      <c r="C146" s="470">
        <f>'Kulud TA lõikes'!C97</f>
        <v>68000</v>
      </c>
      <c r="D146" s="11">
        <f>'Kulud TA lõikes'!D97</f>
        <v>99271.27</v>
      </c>
      <c r="E146" s="471">
        <f>'Kulud TA lõikes'!E97</f>
        <v>68927.73</v>
      </c>
    </row>
    <row r="147" spans="1:5" ht="19.5" customHeight="1" x14ac:dyDescent="0.3">
      <c r="A147" s="487" t="s">
        <v>265</v>
      </c>
      <c r="B147" s="487" t="s">
        <v>266</v>
      </c>
      <c r="C147" s="470">
        <f>'Kulud TA lõikes'!C98</f>
        <v>39114</v>
      </c>
      <c r="D147" s="11">
        <f>'Kulud TA lõikes'!D98</f>
        <v>38465</v>
      </c>
      <c r="E147" s="471">
        <f>'Kulud TA lõikes'!E98</f>
        <v>0</v>
      </c>
    </row>
    <row r="148" spans="1:5" ht="19.5" customHeight="1" x14ac:dyDescent="0.3">
      <c r="A148" s="487" t="s">
        <v>267</v>
      </c>
      <c r="B148" s="505" t="s">
        <v>268</v>
      </c>
      <c r="C148" s="470">
        <f>'Kulud TA lõikes'!C99</f>
        <v>183499</v>
      </c>
      <c r="D148" s="11">
        <f>'Kulud TA lõikes'!D99</f>
        <v>183236.12</v>
      </c>
      <c r="E148" s="471">
        <f>'Kulud TA lõikes'!E99</f>
        <v>147329.12</v>
      </c>
    </row>
    <row r="149" spans="1:5" ht="19.5" customHeight="1" x14ac:dyDescent="0.3">
      <c r="A149" s="487"/>
      <c r="B149" s="487" t="s">
        <v>269</v>
      </c>
      <c r="C149" s="470"/>
      <c r="D149" s="11"/>
      <c r="E149" s="471"/>
    </row>
    <row r="150" spans="1:5" ht="19.5" customHeight="1" thickBot="1" x14ac:dyDescent="0.35">
      <c r="A150" s="492"/>
      <c r="B150" s="492"/>
      <c r="C150" s="507"/>
      <c r="D150" s="12"/>
      <c r="E150" s="473"/>
    </row>
  </sheetData>
  <conditionalFormatting sqref="C31:D31">
    <cfRule type="cellIs" dxfId="2" priority="4" stopIfTrue="1" operator="lessThan">
      <formula>0</formula>
    </cfRule>
  </conditionalFormatting>
  <conditionalFormatting sqref="E31">
    <cfRule type="cellIs" dxfId="1" priority="3" stopIfTrue="1" operator="lessThan">
      <formula>0</formula>
    </cfRule>
  </conditionalFormatting>
  <conditionalFormatting sqref="F31">
    <cfRule type="cellIs" dxfId="0" priority="1" stopIfTrue="1" operator="lessThan">
      <formula>0</formula>
    </cfRule>
  </conditionalFormatting>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8"/>
  <sheetViews>
    <sheetView zoomScaleNormal="100" workbookViewId="0">
      <selection activeCell="E4" sqref="E4"/>
    </sheetView>
  </sheetViews>
  <sheetFormatPr defaultRowHeight="15.6" x14ac:dyDescent="0.3"/>
  <cols>
    <col min="1" max="1" width="12.125" style="90" customWidth="1"/>
    <col min="2" max="2" width="27.25" style="90" customWidth="1"/>
    <col min="3" max="3" width="16.875" style="87" customWidth="1"/>
    <col min="4" max="4" width="18.375" style="90" customWidth="1"/>
    <col min="5" max="5" width="18.125" style="134" customWidth="1"/>
    <col min="6" max="6" width="17" style="90" customWidth="1"/>
    <col min="7" max="7" width="8.25" style="90" customWidth="1"/>
    <col min="8" max="8" width="27" style="90" customWidth="1"/>
    <col min="9" max="9" width="17" style="90" customWidth="1"/>
    <col min="10" max="10" width="22.625" style="90" customWidth="1"/>
    <col min="11" max="255" width="9.125" style="90"/>
    <col min="256" max="256" width="12.125" style="90" customWidth="1"/>
    <col min="257" max="257" width="42.125" style="90" customWidth="1"/>
    <col min="258" max="258" width="17.375" style="90" customWidth="1"/>
    <col min="259" max="260" width="17.625" style="90" customWidth="1"/>
    <col min="261" max="263" width="9.125" style="90"/>
    <col min="264" max="264" width="27" style="90" customWidth="1"/>
    <col min="265" max="265" width="11.75" style="90" customWidth="1"/>
    <col min="266" max="511" width="9.125" style="90"/>
    <col min="512" max="512" width="12.125" style="90" customWidth="1"/>
    <col min="513" max="513" width="42.125" style="90" customWidth="1"/>
    <col min="514" max="514" width="17.375" style="90" customWidth="1"/>
    <col min="515" max="516" width="17.625" style="90" customWidth="1"/>
    <col min="517" max="519" width="9.125" style="90"/>
    <col min="520" max="520" width="27" style="90" customWidth="1"/>
    <col min="521" max="521" width="11.75" style="90" customWidth="1"/>
    <col min="522" max="767" width="9.125" style="90"/>
    <col min="768" max="768" width="12.125" style="90" customWidth="1"/>
    <col min="769" max="769" width="42.125" style="90" customWidth="1"/>
    <col min="770" max="770" width="17.375" style="90" customWidth="1"/>
    <col min="771" max="772" width="17.625" style="90" customWidth="1"/>
    <col min="773" max="775" width="9.125" style="90"/>
    <col min="776" max="776" width="27" style="90" customWidth="1"/>
    <col min="777" max="777" width="11.75" style="90" customWidth="1"/>
    <col min="778" max="1023" width="9.125" style="90"/>
    <col min="1024" max="1024" width="12.125" style="90" customWidth="1"/>
    <col min="1025" max="1025" width="42.125" style="90" customWidth="1"/>
    <col min="1026" max="1026" width="17.375" style="90" customWidth="1"/>
    <col min="1027" max="1028" width="17.625" style="90" customWidth="1"/>
    <col min="1029" max="1031" width="9.125" style="90"/>
    <col min="1032" max="1032" width="27" style="90" customWidth="1"/>
    <col min="1033" max="1033" width="11.75" style="90" customWidth="1"/>
    <col min="1034" max="1279" width="9.125" style="90"/>
    <col min="1280" max="1280" width="12.125" style="90" customWidth="1"/>
    <col min="1281" max="1281" width="42.125" style="90" customWidth="1"/>
    <col min="1282" max="1282" width="17.375" style="90" customWidth="1"/>
    <col min="1283" max="1284" width="17.625" style="90" customWidth="1"/>
    <col min="1285" max="1287" width="9.125" style="90"/>
    <col min="1288" max="1288" width="27" style="90" customWidth="1"/>
    <col min="1289" max="1289" width="11.75" style="90" customWidth="1"/>
    <col min="1290" max="1535" width="9.125" style="90"/>
    <col min="1536" max="1536" width="12.125" style="90" customWidth="1"/>
    <col min="1537" max="1537" width="42.125" style="90" customWidth="1"/>
    <col min="1538" max="1538" width="17.375" style="90" customWidth="1"/>
    <col min="1539" max="1540" width="17.625" style="90" customWidth="1"/>
    <col min="1541" max="1543" width="9.125" style="90"/>
    <col min="1544" max="1544" width="27" style="90" customWidth="1"/>
    <col min="1545" max="1545" width="11.75" style="90" customWidth="1"/>
    <col min="1546" max="1791" width="9.125" style="90"/>
    <col min="1792" max="1792" width="12.125" style="90" customWidth="1"/>
    <col min="1793" max="1793" width="42.125" style="90" customWidth="1"/>
    <col min="1794" max="1794" width="17.375" style="90" customWidth="1"/>
    <col min="1795" max="1796" width="17.625" style="90" customWidth="1"/>
    <col min="1797" max="1799" width="9.125" style="90"/>
    <col min="1800" max="1800" width="27" style="90" customWidth="1"/>
    <col min="1801" max="1801" width="11.75" style="90" customWidth="1"/>
    <col min="1802" max="2047" width="9.125" style="90"/>
    <col min="2048" max="2048" width="12.125" style="90" customWidth="1"/>
    <col min="2049" max="2049" width="42.125" style="90" customWidth="1"/>
    <col min="2050" max="2050" width="17.375" style="90" customWidth="1"/>
    <col min="2051" max="2052" width="17.625" style="90" customWidth="1"/>
    <col min="2053" max="2055" width="9.125" style="90"/>
    <col min="2056" max="2056" width="27" style="90" customWidth="1"/>
    <col min="2057" max="2057" width="11.75" style="90" customWidth="1"/>
    <col min="2058" max="2303" width="9.125" style="90"/>
    <col min="2304" max="2304" width="12.125" style="90" customWidth="1"/>
    <col min="2305" max="2305" width="42.125" style="90" customWidth="1"/>
    <col min="2306" max="2306" width="17.375" style="90" customWidth="1"/>
    <col min="2307" max="2308" width="17.625" style="90" customWidth="1"/>
    <col min="2309" max="2311" width="9.125" style="90"/>
    <col min="2312" max="2312" width="27" style="90" customWidth="1"/>
    <col min="2313" max="2313" width="11.75" style="90" customWidth="1"/>
    <col min="2314" max="2559" width="9.125" style="90"/>
    <col min="2560" max="2560" width="12.125" style="90" customWidth="1"/>
    <col min="2561" max="2561" width="42.125" style="90" customWidth="1"/>
    <col min="2562" max="2562" width="17.375" style="90" customWidth="1"/>
    <col min="2563" max="2564" width="17.625" style="90" customWidth="1"/>
    <col min="2565" max="2567" width="9.125" style="90"/>
    <col min="2568" max="2568" width="27" style="90" customWidth="1"/>
    <col min="2569" max="2569" width="11.75" style="90" customWidth="1"/>
    <col min="2570" max="2815" width="9.125" style="90"/>
    <col min="2816" max="2816" width="12.125" style="90" customWidth="1"/>
    <col min="2817" max="2817" width="42.125" style="90" customWidth="1"/>
    <col min="2818" max="2818" width="17.375" style="90" customWidth="1"/>
    <col min="2819" max="2820" width="17.625" style="90" customWidth="1"/>
    <col min="2821" max="2823" width="9.125" style="90"/>
    <col min="2824" max="2824" width="27" style="90" customWidth="1"/>
    <col min="2825" max="2825" width="11.75" style="90" customWidth="1"/>
    <col min="2826" max="3071" width="9.125" style="90"/>
    <col min="3072" max="3072" width="12.125" style="90" customWidth="1"/>
    <col min="3073" max="3073" width="42.125" style="90" customWidth="1"/>
    <col min="3074" max="3074" width="17.375" style="90" customWidth="1"/>
    <col min="3075" max="3076" width="17.625" style="90" customWidth="1"/>
    <col min="3077" max="3079" width="9.125" style="90"/>
    <col min="3080" max="3080" width="27" style="90" customWidth="1"/>
    <col min="3081" max="3081" width="11.75" style="90" customWidth="1"/>
    <col min="3082" max="3327" width="9.125" style="90"/>
    <col min="3328" max="3328" width="12.125" style="90" customWidth="1"/>
    <col min="3329" max="3329" width="42.125" style="90" customWidth="1"/>
    <col min="3330" max="3330" width="17.375" style="90" customWidth="1"/>
    <col min="3331" max="3332" width="17.625" style="90" customWidth="1"/>
    <col min="3333" max="3335" width="9.125" style="90"/>
    <col min="3336" max="3336" width="27" style="90" customWidth="1"/>
    <col min="3337" max="3337" width="11.75" style="90" customWidth="1"/>
    <col min="3338" max="3583" width="9.125" style="90"/>
    <col min="3584" max="3584" width="12.125" style="90" customWidth="1"/>
    <col min="3585" max="3585" width="42.125" style="90" customWidth="1"/>
    <col min="3586" max="3586" width="17.375" style="90" customWidth="1"/>
    <col min="3587" max="3588" width="17.625" style="90" customWidth="1"/>
    <col min="3589" max="3591" width="9.125" style="90"/>
    <col min="3592" max="3592" width="27" style="90" customWidth="1"/>
    <col min="3593" max="3593" width="11.75" style="90" customWidth="1"/>
    <col min="3594" max="3839" width="9.125" style="90"/>
    <col min="3840" max="3840" width="12.125" style="90" customWidth="1"/>
    <col min="3841" max="3841" width="42.125" style="90" customWidth="1"/>
    <col min="3842" max="3842" width="17.375" style="90" customWidth="1"/>
    <col min="3843" max="3844" width="17.625" style="90" customWidth="1"/>
    <col min="3845" max="3847" width="9.125" style="90"/>
    <col min="3848" max="3848" width="27" style="90" customWidth="1"/>
    <col min="3849" max="3849" width="11.75" style="90" customWidth="1"/>
    <col min="3850" max="4095" width="9.125" style="90"/>
    <col min="4096" max="4096" width="12.125" style="90" customWidth="1"/>
    <col min="4097" max="4097" width="42.125" style="90" customWidth="1"/>
    <col min="4098" max="4098" width="17.375" style="90" customWidth="1"/>
    <col min="4099" max="4100" width="17.625" style="90" customWidth="1"/>
    <col min="4101" max="4103" width="9.125" style="90"/>
    <col min="4104" max="4104" width="27" style="90" customWidth="1"/>
    <col min="4105" max="4105" width="11.75" style="90" customWidth="1"/>
    <col min="4106" max="4351" width="9.125" style="90"/>
    <col min="4352" max="4352" width="12.125" style="90" customWidth="1"/>
    <col min="4353" max="4353" width="42.125" style="90" customWidth="1"/>
    <col min="4354" max="4354" width="17.375" style="90" customWidth="1"/>
    <col min="4355" max="4356" width="17.625" style="90" customWidth="1"/>
    <col min="4357" max="4359" width="9.125" style="90"/>
    <col min="4360" max="4360" width="27" style="90" customWidth="1"/>
    <col min="4361" max="4361" width="11.75" style="90" customWidth="1"/>
    <col min="4362" max="4607" width="9.125" style="90"/>
    <col min="4608" max="4608" width="12.125" style="90" customWidth="1"/>
    <col min="4609" max="4609" width="42.125" style="90" customWidth="1"/>
    <col min="4610" max="4610" width="17.375" style="90" customWidth="1"/>
    <col min="4611" max="4612" width="17.625" style="90" customWidth="1"/>
    <col min="4613" max="4615" width="9.125" style="90"/>
    <col min="4616" max="4616" width="27" style="90" customWidth="1"/>
    <col min="4617" max="4617" width="11.75" style="90" customWidth="1"/>
    <col min="4618" max="4863" width="9.125" style="90"/>
    <col min="4864" max="4864" width="12.125" style="90" customWidth="1"/>
    <col min="4865" max="4865" width="42.125" style="90" customWidth="1"/>
    <col min="4866" max="4866" width="17.375" style="90" customWidth="1"/>
    <col min="4867" max="4868" width="17.625" style="90" customWidth="1"/>
    <col min="4869" max="4871" width="9.125" style="90"/>
    <col min="4872" max="4872" width="27" style="90" customWidth="1"/>
    <col min="4873" max="4873" width="11.75" style="90" customWidth="1"/>
    <col min="4874" max="5119" width="9.125" style="90"/>
    <col min="5120" max="5120" width="12.125" style="90" customWidth="1"/>
    <col min="5121" max="5121" width="42.125" style="90" customWidth="1"/>
    <col min="5122" max="5122" width="17.375" style="90" customWidth="1"/>
    <col min="5123" max="5124" width="17.625" style="90" customWidth="1"/>
    <col min="5125" max="5127" width="9.125" style="90"/>
    <col min="5128" max="5128" width="27" style="90" customWidth="1"/>
    <col min="5129" max="5129" width="11.75" style="90" customWidth="1"/>
    <col min="5130" max="5375" width="9.125" style="90"/>
    <col min="5376" max="5376" width="12.125" style="90" customWidth="1"/>
    <col min="5377" max="5377" width="42.125" style="90" customWidth="1"/>
    <col min="5378" max="5378" width="17.375" style="90" customWidth="1"/>
    <col min="5379" max="5380" width="17.625" style="90" customWidth="1"/>
    <col min="5381" max="5383" width="9.125" style="90"/>
    <col min="5384" max="5384" width="27" style="90" customWidth="1"/>
    <col min="5385" max="5385" width="11.75" style="90" customWidth="1"/>
    <col min="5386" max="5631" width="9.125" style="90"/>
    <col min="5632" max="5632" width="12.125" style="90" customWidth="1"/>
    <col min="5633" max="5633" width="42.125" style="90" customWidth="1"/>
    <col min="5634" max="5634" width="17.375" style="90" customWidth="1"/>
    <col min="5635" max="5636" width="17.625" style="90" customWidth="1"/>
    <col min="5637" max="5639" width="9.125" style="90"/>
    <col min="5640" max="5640" width="27" style="90" customWidth="1"/>
    <col min="5641" max="5641" width="11.75" style="90" customWidth="1"/>
    <col min="5642" max="5887" width="9.125" style="90"/>
    <col min="5888" max="5888" width="12.125" style="90" customWidth="1"/>
    <col min="5889" max="5889" width="42.125" style="90" customWidth="1"/>
    <col min="5890" max="5890" width="17.375" style="90" customWidth="1"/>
    <col min="5891" max="5892" width="17.625" style="90" customWidth="1"/>
    <col min="5893" max="5895" width="9.125" style="90"/>
    <col min="5896" max="5896" width="27" style="90" customWidth="1"/>
    <col min="5897" max="5897" width="11.75" style="90" customWidth="1"/>
    <col min="5898" max="6143" width="9.125" style="90"/>
    <col min="6144" max="6144" width="12.125" style="90" customWidth="1"/>
    <col min="6145" max="6145" width="42.125" style="90" customWidth="1"/>
    <col min="6146" max="6146" width="17.375" style="90" customWidth="1"/>
    <col min="6147" max="6148" width="17.625" style="90" customWidth="1"/>
    <col min="6149" max="6151" width="9.125" style="90"/>
    <col min="6152" max="6152" width="27" style="90" customWidth="1"/>
    <col min="6153" max="6153" width="11.75" style="90" customWidth="1"/>
    <col min="6154" max="6399" width="9.125" style="90"/>
    <col min="6400" max="6400" width="12.125" style="90" customWidth="1"/>
    <col min="6401" max="6401" width="42.125" style="90" customWidth="1"/>
    <col min="6402" max="6402" width="17.375" style="90" customWidth="1"/>
    <col min="6403" max="6404" width="17.625" style="90" customWidth="1"/>
    <col min="6405" max="6407" width="9.125" style="90"/>
    <col min="6408" max="6408" width="27" style="90" customWidth="1"/>
    <col min="6409" max="6409" width="11.75" style="90" customWidth="1"/>
    <col min="6410" max="6655" width="9.125" style="90"/>
    <col min="6656" max="6656" width="12.125" style="90" customWidth="1"/>
    <col min="6657" max="6657" width="42.125" style="90" customWidth="1"/>
    <col min="6658" max="6658" width="17.375" style="90" customWidth="1"/>
    <col min="6659" max="6660" width="17.625" style="90" customWidth="1"/>
    <col min="6661" max="6663" width="9.125" style="90"/>
    <col min="6664" max="6664" width="27" style="90" customWidth="1"/>
    <col min="6665" max="6665" width="11.75" style="90" customWidth="1"/>
    <col min="6666" max="6911" width="9.125" style="90"/>
    <col min="6912" max="6912" width="12.125" style="90" customWidth="1"/>
    <col min="6913" max="6913" width="42.125" style="90" customWidth="1"/>
    <col min="6914" max="6914" width="17.375" style="90" customWidth="1"/>
    <col min="6915" max="6916" width="17.625" style="90" customWidth="1"/>
    <col min="6917" max="6919" width="9.125" style="90"/>
    <col min="6920" max="6920" width="27" style="90" customWidth="1"/>
    <col min="6921" max="6921" width="11.75" style="90" customWidth="1"/>
    <col min="6922" max="7167" width="9.125" style="90"/>
    <col min="7168" max="7168" width="12.125" style="90" customWidth="1"/>
    <col min="7169" max="7169" width="42.125" style="90" customWidth="1"/>
    <col min="7170" max="7170" width="17.375" style="90" customWidth="1"/>
    <col min="7171" max="7172" width="17.625" style="90" customWidth="1"/>
    <col min="7173" max="7175" width="9.125" style="90"/>
    <col min="7176" max="7176" width="27" style="90" customWidth="1"/>
    <col min="7177" max="7177" width="11.75" style="90" customWidth="1"/>
    <col min="7178" max="7423" width="9.125" style="90"/>
    <col min="7424" max="7424" width="12.125" style="90" customWidth="1"/>
    <col min="7425" max="7425" width="42.125" style="90" customWidth="1"/>
    <col min="7426" max="7426" width="17.375" style="90" customWidth="1"/>
    <col min="7427" max="7428" width="17.625" style="90" customWidth="1"/>
    <col min="7429" max="7431" width="9.125" style="90"/>
    <col min="7432" max="7432" width="27" style="90" customWidth="1"/>
    <col min="7433" max="7433" width="11.75" style="90" customWidth="1"/>
    <col min="7434" max="7679" width="9.125" style="90"/>
    <col min="7680" max="7680" width="12.125" style="90" customWidth="1"/>
    <col min="7681" max="7681" width="42.125" style="90" customWidth="1"/>
    <col min="7682" max="7682" width="17.375" style="90" customWidth="1"/>
    <col min="7683" max="7684" width="17.625" style="90" customWidth="1"/>
    <col min="7685" max="7687" width="9.125" style="90"/>
    <col min="7688" max="7688" width="27" style="90" customWidth="1"/>
    <col min="7689" max="7689" width="11.75" style="90" customWidth="1"/>
    <col min="7690" max="7935" width="9.125" style="90"/>
    <col min="7936" max="7936" width="12.125" style="90" customWidth="1"/>
    <col min="7937" max="7937" width="42.125" style="90" customWidth="1"/>
    <col min="7938" max="7938" width="17.375" style="90" customWidth="1"/>
    <col min="7939" max="7940" width="17.625" style="90" customWidth="1"/>
    <col min="7941" max="7943" width="9.125" style="90"/>
    <col min="7944" max="7944" width="27" style="90" customWidth="1"/>
    <col min="7945" max="7945" width="11.75" style="90" customWidth="1"/>
    <col min="7946" max="8191" width="9.125" style="90"/>
    <col min="8192" max="8192" width="12.125" style="90" customWidth="1"/>
    <col min="8193" max="8193" width="42.125" style="90" customWidth="1"/>
    <col min="8194" max="8194" width="17.375" style="90" customWidth="1"/>
    <col min="8195" max="8196" width="17.625" style="90" customWidth="1"/>
    <col min="8197" max="8199" width="9.125" style="90"/>
    <col min="8200" max="8200" width="27" style="90" customWidth="1"/>
    <col min="8201" max="8201" width="11.75" style="90" customWidth="1"/>
    <col min="8202" max="8447" width="9.125" style="90"/>
    <col min="8448" max="8448" width="12.125" style="90" customWidth="1"/>
    <col min="8449" max="8449" width="42.125" style="90" customWidth="1"/>
    <col min="8450" max="8450" width="17.375" style="90" customWidth="1"/>
    <col min="8451" max="8452" width="17.625" style="90" customWidth="1"/>
    <col min="8453" max="8455" width="9.125" style="90"/>
    <col min="8456" max="8456" width="27" style="90" customWidth="1"/>
    <col min="8457" max="8457" width="11.75" style="90" customWidth="1"/>
    <col min="8458" max="8703" width="9.125" style="90"/>
    <col min="8704" max="8704" width="12.125" style="90" customWidth="1"/>
    <col min="8705" max="8705" width="42.125" style="90" customWidth="1"/>
    <col min="8706" max="8706" width="17.375" style="90" customWidth="1"/>
    <col min="8707" max="8708" width="17.625" style="90" customWidth="1"/>
    <col min="8709" max="8711" width="9.125" style="90"/>
    <col min="8712" max="8712" width="27" style="90" customWidth="1"/>
    <col min="8713" max="8713" width="11.75" style="90" customWidth="1"/>
    <col min="8714" max="8959" width="9.125" style="90"/>
    <col min="8960" max="8960" width="12.125" style="90" customWidth="1"/>
    <col min="8961" max="8961" width="42.125" style="90" customWidth="1"/>
    <col min="8962" max="8962" width="17.375" style="90" customWidth="1"/>
    <col min="8963" max="8964" width="17.625" style="90" customWidth="1"/>
    <col min="8965" max="8967" width="9.125" style="90"/>
    <col min="8968" max="8968" width="27" style="90" customWidth="1"/>
    <col min="8969" max="8969" width="11.75" style="90" customWidth="1"/>
    <col min="8970" max="9215" width="9.125" style="90"/>
    <col min="9216" max="9216" width="12.125" style="90" customWidth="1"/>
    <col min="9217" max="9217" width="42.125" style="90" customWidth="1"/>
    <col min="9218" max="9218" width="17.375" style="90" customWidth="1"/>
    <col min="9219" max="9220" width="17.625" style="90" customWidth="1"/>
    <col min="9221" max="9223" width="9.125" style="90"/>
    <col min="9224" max="9224" width="27" style="90" customWidth="1"/>
    <col min="9225" max="9225" width="11.75" style="90" customWidth="1"/>
    <col min="9226" max="9471" width="9.125" style="90"/>
    <col min="9472" max="9472" width="12.125" style="90" customWidth="1"/>
    <col min="9473" max="9473" width="42.125" style="90" customWidth="1"/>
    <col min="9474" max="9474" width="17.375" style="90" customWidth="1"/>
    <col min="9475" max="9476" width="17.625" style="90" customWidth="1"/>
    <col min="9477" max="9479" width="9.125" style="90"/>
    <col min="9480" max="9480" width="27" style="90" customWidth="1"/>
    <col min="9481" max="9481" width="11.75" style="90" customWidth="1"/>
    <col min="9482" max="9727" width="9.125" style="90"/>
    <col min="9728" max="9728" width="12.125" style="90" customWidth="1"/>
    <col min="9729" max="9729" width="42.125" style="90" customWidth="1"/>
    <col min="9730" max="9730" width="17.375" style="90" customWidth="1"/>
    <col min="9731" max="9732" width="17.625" style="90" customWidth="1"/>
    <col min="9733" max="9735" width="9.125" style="90"/>
    <col min="9736" max="9736" width="27" style="90" customWidth="1"/>
    <col min="9737" max="9737" width="11.75" style="90" customWidth="1"/>
    <col min="9738" max="9983" width="9.125" style="90"/>
    <col min="9984" max="9984" width="12.125" style="90" customWidth="1"/>
    <col min="9985" max="9985" width="42.125" style="90" customWidth="1"/>
    <col min="9986" max="9986" width="17.375" style="90" customWidth="1"/>
    <col min="9987" max="9988" width="17.625" style="90" customWidth="1"/>
    <col min="9989" max="9991" width="9.125" style="90"/>
    <col min="9992" max="9992" width="27" style="90" customWidth="1"/>
    <col min="9993" max="9993" width="11.75" style="90" customWidth="1"/>
    <col min="9994" max="10239" width="9.125" style="90"/>
    <col min="10240" max="10240" width="12.125" style="90" customWidth="1"/>
    <col min="10241" max="10241" width="42.125" style="90" customWidth="1"/>
    <col min="10242" max="10242" width="17.375" style="90" customWidth="1"/>
    <col min="10243" max="10244" width="17.625" style="90" customWidth="1"/>
    <col min="10245" max="10247" width="9.125" style="90"/>
    <col min="10248" max="10248" width="27" style="90" customWidth="1"/>
    <col min="10249" max="10249" width="11.75" style="90" customWidth="1"/>
    <col min="10250" max="10495" width="9.125" style="90"/>
    <col min="10496" max="10496" width="12.125" style="90" customWidth="1"/>
    <col min="10497" max="10497" width="42.125" style="90" customWidth="1"/>
    <col min="10498" max="10498" width="17.375" style="90" customWidth="1"/>
    <col min="10499" max="10500" width="17.625" style="90" customWidth="1"/>
    <col min="10501" max="10503" width="9.125" style="90"/>
    <col min="10504" max="10504" width="27" style="90" customWidth="1"/>
    <col min="10505" max="10505" width="11.75" style="90" customWidth="1"/>
    <col min="10506" max="10751" width="9.125" style="90"/>
    <col min="10752" max="10752" width="12.125" style="90" customWidth="1"/>
    <col min="10753" max="10753" width="42.125" style="90" customWidth="1"/>
    <col min="10754" max="10754" width="17.375" style="90" customWidth="1"/>
    <col min="10755" max="10756" width="17.625" style="90" customWidth="1"/>
    <col min="10757" max="10759" width="9.125" style="90"/>
    <col min="10760" max="10760" width="27" style="90" customWidth="1"/>
    <col min="10761" max="10761" width="11.75" style="90" customWidth="1"/>
    <col min="10762" max="11007" width="9.125" style="90"/>
    <col min="11008" max="11008" width="12.125" style="90" customWidth="1"/>
    <col min="11009" max="11009" width="42.125" style="90" customWidth="1"/>
    <col min="11010" max="11010" width="17.375" style="90" customWidth="1"/>
    <col min="11011" max="11012" width="17.625" style="90" customWidth="1"/>
    <col min="11013" max="11015" width="9.125" style="90"/>
    <col min="11016" max="11016" width="27" style="90" customWidth="1"/>
    <col min="11017" max="11017" width="11.75" style="90" customWidth="1"/>
    <col min="11018" max="11263" width="9.125" style="90"/>
    <col min="11264" max="11264" width="12.125" style="90" customWidth="1"/>
    <col min="11265" max="11265" width="42.125" style="90" customWidth="1"/>
    <col min="11266" max="11266" width="17.375" style="90" customWidth="1"/>
    <col min="11267" max="11268" width="17.625" style="90" customWidth="1"/>
    <col min="11269" max="11271" width="9.125" style="90"/>
    <col min="11272" max="11272" width="27" style="90" customWidth="1"/>
    <col min="11273" max="11273" width="11.75" style="90" customWidth="1"/>
    <col min="11274" max="11519" width="9.125" style="90"/>
    <col min="11520" max="11520" width="12.125" style="90" customWidth="1"/>
    <col min="11521" max="11521" width="42.125" style="90" customWidth="1"/>
    <col min="11522" max="11522" width="17.375" style="90" customWidth="1"/>
    <col min="11523" max="11524" width="17.625" style="90" customWidth="1"/>
    <col min="11525" max="11527" width="9.125" style="90"/>
    <col min="11528" max="11528" width="27" style="90" customWidth="1"/>
    <col min="11529" max="11529" width="11.75" style="90" customWidth="1"/>
    <col min="11530" max="11775" width="9.125" style="90"/>
    <col min="11776" max="11776" width="12.125" style="90" customWidth="1"/>
    <col min="11777" max="11777" width="42.125" style="90" customWidth="1"/>
    <col min="11778" max="11778" width="17.375" style="90" customWidth="1"/>
    <col min="11779" max="11780" width="17.625" style="90" customWidth="1"/>
    <col min="11781" max="11783" width="9.125" style="90"/>
    <col min="11784" max="11784" width="27" style="90" customWidth="1"/>
    <col min="11785" max="11785" width="11.75" style="90" customWidth="1"/>
    <col min="11786" max="12031" width="9.125" style="90"/>
    <col min="12032" max="12032" width="12.125" style="90" customWidth="1"/>
    <col min="12033" max="12033" width="42.125" style="90" customWidth="1"/>
    <col min="12034" max="12034" width="17.375" style="90" customWidth="1"/>
    <col min="12035" max="12036" width="17.625" style="90" customWidth="1"/>
    <col min="12037" max="12039" width="9.125" style="90"/>
    <col min="12040" max="12040" width="27" style="90" customWidth="1"/>
    <col min="12041" max="12041" width="11.75" style="90" customWidth="1"/>
    <col min="12042" max="12287" width="9.125" style="90"/>
    <col min="12288" max="12288" width="12.125" style="90" customWidth="1"/>
    <col min="12289" max="12289" width="42.125" style="90" customWidth="1"/>
    <col min="12290" max="12290" width="17.375" style="90" customWidth="1"/>
    <col min="12291" max="12292" width="17.625" style="90" customWidth="1"/>
    <col min="12293" max="12295" width="9.125" style="90"/>
    <col min="12296" max="12296" width="27" style="90" customWidth="1"/>
    <col min="12297" max="12297" width="11.75" style="90" customWidth="1"/>
    <col min="12298" max="12543" width="9.125" style="90"/>
    <col min="12544" max="12544" width="12.125" style="90" customWidth="1"/>
    <col min="12545" max="12545" width="42.125" style="90" customWidth="1"/>
    <col min="12546" max="12546" width="17.375" style="90" customWidth="1"/>
    <col min="12547" max="12548" width="17.625" style="90" customWidth="1"/>
    <col min="12549" max="12551" width="9.125" style="90"/>
    <col min="12552" max="12552" width="27" style="90" customWidth="1"/>
    <col min="12553" max="12553" width="11.75" style="90" customWidth="1"/>
    <col min="12554" max="12799" width="9.125" style="90"/>
    <col min="12800" max="12800" width="12.125" style="90" customWidth="1"/>
    <col min="12801" max="12801" width="42.125" style="90" customWidth="1"/>
    <col min="12802" max="12802" width="17.375" style="90" customWidth="1"/>
    <col min="12803" max="12804" width="17.625" style="90" customWidth="1"/>
    <col min="12805" max="12807" width="9.125" style="90"/>
    <col min="12808" max="12808" width="27" style="90" customWidth="1"/>
    <col min="12809" max="12809" width="11.75" style="90" customWidth="1"/>
    <col min="12810" max="13055" width="9.125" style="90"/>
    <col min="13056" max="13056" width="12.125" style="90" customWidth="1"/>
    <col min="13057" max="13057" width="42.125" style="90" customWidth="1"/>
    <col min="13058" max="13058" width="17.375" style="90" customWidth="1"/>
    <col min="13059" max="13060" width="17.625" style="90" customWidth="1"/>
    <col min="13061" max="13063" width="9.125" style="90"/>
    <col min="13064" max="13064" width="27" style="90" customWidth="1"/>
    <col min="13065" max="13065" width="11.75" style="90" customWidth="1"/>
    <col min="13066" max="13311" width="9.125" style="90"/>
    <col min="13312" max="13312" width="12.125" style="90" customWidth="1"/>
    <col min="13313" max="13313" width="42.125" style="90" customWidth="1"/>
    <col min="13314" max="13314" width="17.375" style="90" customWidth="1"/>
    <col min="13315" max="13316" width="17.625" style="90" customWidth="1"/>
    <col min="13317" max="13319" width="9.125" style="90"/>
    <col min="13320" max="13320" width="27" style="90" customWidth="1"/>
    <col min="13321" max="13321" width="11.75" style="90" customWidth="1"/>
    <col min="13322" max="13567" width="9.125" style="90"/>
    <col min="13568" max="13568" width="12.125" style="90" customWidth="1"/>
    <col min="13569" max="13569" width="42.125" style="90" customWidth="1"/>
    <col min="13570" max="13570" width="17.375" style="90" customWidth="1"/>
    <col min="13571" max="13572" width="17.625" style="90" customWidth="1"/>
    <col min="13573" max="13575" width="9.125" style="90"/>
    <col min="13576" max="13576" width="27" style="90" customWidth="1"/>
    <col min="13577" max="13577" width="11.75" style="90" customWidth="1"/>
    <col min="13578" max="13823" width="9.125" style="90"/>
    <col min="13824" max="13824" width="12.125" style="90" customWidth="1"/>
    <col min="13825" max="13825" width="42.125" style="90" customWidth="1"/>
    <col min="13826" max="13826" width="17.375" style="90" customWidth="1"/>
    <col min="13827" max="13828" width="17.625" style="90" customWidth="1"/>
    <col min="13829" max="13831" width="9.125" style="90"/>
    <col min="13832" max="13832" width="27" style="90" customWidth="1"/>
    <col min="13833" max="13833" width="11.75" style="90" customWidth="1"/>
    <col min="13834" max="14079" width="9.125" style="90"/>
    <col min="14080" max="14080" width="12.125" style="90" customWidth="1"/>
    <col min="14081" max="14081" width="42.125" style="90" customWidth="1"/>
    <col min="14082" max="14082" width="17.375" style="90" customWidth="1"/>
    <col min="14083" max="14084" width="17.625" style="90" customWidth="1"/>
    <col min="14085" max="14087" width="9.125" style="90"/>
    <col min="14088" max="14088" width="27" style="90" customWidth="1"/>
    <col min="14089" max="14089" width="11.75" style="90" customWidth="1"/>
    <col min="14090" max="14335" width="9.125" style="90"/>
    <col min="14336" max="14336" width="12.125" style="90" customWidth="1"/>
    <col min="14337" max="14337" width="42.125" style="90" customWidth="1"/>
    <col min="14338" max="14338" width="17.375" style="90" customWidth="1"/>
    <col min="14339" max="14340" width="17.625" style="90" customWidth="1"/>
    <col min="14341" max="14343" width="9.125" style="90"/>
    <col min="14344" max="14344" width="27" style="90" customWidth="1"/>
    <col min="14345" max="14345" width="11.75" style="90" customWidth="1"/>
    <col min="14346" max="14591" width="9.125" style="90"/>
    <col min="14592" max="14592" width="12.125" style="90" customWidth="1"/>
    <col min="14593" max="14593" width="42.125" style="90" customWidth="1"/>
    <col min="14594" max="14594" width="17.375" style="90" customWidth="1"/>
    <col min="14595" max="14596" width="17.625" style="90" customWidth="1"/>
    <col min="14597" max="14599" width="9.125" style="90"/>
    <col min="14600" max="14600" width="27" style="90" customWidth="1"/>
    <col min="14601" max="14601" width="11.75" style="90" customWidth="1"/>
    <col min="14602" max="14847" width="9.125" style="90"/>
    <col min="14848" max="14848" width="12.125" style="90" customWidth="1"/>
    <col min="14849" max="14849" width="42.125" style="90" customWidth="1"/>
    <col min="14850" max="14850" width="17.375" style="90" customWidth="1"/>
    <col min="14851" max="14852" width="17.625" style="90" customWidth="1"/>
    <col min="14853" max="14855" width="9.125" style="90"/>
    <col min="14856" max="14856" width="27" style="90" customWidth="1"/>
    <col min="14857" max="14857" width="11.75" style="90" customWidth="1"/>
    <col min="14858" max="15103" width="9.125" style="90"/>
    <col min="15104" max="15104" width="12.125" style="90" customWidth="1"/>
    <col min="15105" max="15105" width="42.125" style="90" customWidth="1"/>
    <col min="15106" max="15106" width="17.375" style="90" customWidth="1"/>
    <col min="15107" max="15108" width="17.625" style="90" customWidth="1"/>
    <col min="15109" max="15111" width="9.125" style="90"/>
    <col min="15112" max="15112" width="27" style="90" customWidth="1"/>
    <col min="15113" max="15113" width="11.75" style="90" customWidth="1"/>
    <col min="15114" max="15359" width="9.125" style="90"/>
    <col min="15360" max="15360" width="12.125" style="90" customWidth="1"/>
    <col min="15361" max="15361" width="42.125" style="90" customWidth="1"/>
    <col min="15362" max="15362" width="17.375" style="90" customWidth="1"/>
    <col min="15363" max="15364" width="17.625" style="90" customWidth="1"/>
    <col min="15365" max="15367" width="9.125" style="90"/>
    <col min="15368" max="15368" width="27" style="90" customWidth="1"/>
    <col min="15369" max="15369" width="11.75" style="90" customWidth="1"/>
    <col min="15370" max="15615" width="9.125" style="90"/>
    <col min="15616" max="15616" width="12.125" style="90" customWidth="1"/>
    <col min="15617" max="15617" width="42.125" style="90" customWidth="1"/>
    <col min="15618" max="15618" width="17.375" style="90" customWidth="1"/>
    <col min="15619" max="15620" width="17.625" style="90" customWidth="1"/>
    <col min="15621" max="15623" width="9.125" style="90"/>
    <col min="15624" max="15624" width="27" style="90" customWidth="1"/>
    <col min="15625" max="15625" width="11.75" style="90" customWidth="1"/>
    <col min="15626" max="15871" width="9.125" style="90"/>
    <col min="15872" max="15872" width="12.125" style="90" customWidth="1"/>
    <col min="15873" max="15873" width="42.125" style="90" customWidth="1"/>
    <col min="15874" max="15874" width="17.375" style="90" customWidth="1"/>
    <col min="15875" max="15876" width="17.625" style="90" customWidth="1"/>
    <col min="15877" max="15879" width="9.125" style="90"/>
    <col min="15880" max="15880" width="27" style="90" customWidth="1"/>
    <col min="15881" max="15881" width="11.75" style="90" customWidth="1"/>
    <col min="15882" max="16127" width="9.125" style="90"/>
    <col min="16128" max="16128" width="12.125" style="90" customWidth="1"/>
    <col min="16129" max="16129" width="42.125" style="90" customWidth="1"/>
    <col min="16130" max="16130" width="17.375" style="90" customWidth="1"/>
    <col min="16131" max="16132" width="17.625" style="90" customWidth="1"/>
    <col min="16133" max="16135" width="9.125" style="90"/>
    <col min="16136" max="16136" width="27" style="90" customWidth="1"/>
    <col min="16137" max="16137" width="11.75" style="90" customWidth="1"/>
    <col min="16138" max="16381" width="9.125" style="90"/>
    <col min="16382" max="16384" width="9.125" style="90" customWidth="1"/>
  </cols>
  <sheetData>
    <row r="1" spans="1:10" x14ac:dyDescent="0.3">
      <c r="A1" s="87" t="s">
        <v>1078</v>
      </c>
    </row>
    <row r="3" spans="1:10" s="87" customFormat="1" x14ac:dyDescent="0.3">
      <c r="A3" s="172" t="s">
        <v>724</v>
      </c>
      <c r="B3" s="172" t="s">
        <v>725</v>
      </c>
      <c r="C3" s="461" t="s">
        <v>1079</v>
      </c>
      <c r="D3" s="461" t="s">
        <v>998</v>
      </c>
      <c r="E3" s="461" t="s">
        <v>1080</v>
      </c>
    </row>
    <row r="4" spans="1:10" s="87" customFormat="1" x14ac:dyDescent="0.3">
      <c r="A4" s="88" t="s">
        <v>726</v>
      </c>
      <c r="B4" s="88" t="s">
        <v>985</v>
      </c>
      <c r="C4" s="89">
        <f>C5+C6+C7+C8</f>
        <v>4955300</v>
      </c>
      <c r="D4" s="89">
        <f>D5+D6+D7+D8</f>
        <v>4722225</v>
      </c>
      <c r="E4" s="89">
        <f>E5+E6+E7+E8</f>
        <v>4404867.08</v>
      </c>
      <c r="F4" s="92"/>
    </row>
    <row r="5" spans="1:10" x14ac:dyDescent="0.3">
      <c r="A5" s="90" t="s">
        <v>727</v>
      </c>
      <c r="B5" s="90" t="s">
        <v>728</v>
      </c>
      <c r="C5" s="91">
        <v>4650000</v>
      </c>
      <c r="D5" s="91">
        <f>4330000+86625</f>
        <v>4416625</v>
      </c>
      <c r="E5" s="91">
        <v>4106772.46</v>
      </c>
      <c r="I5" s="91"/>
      <c r="J5" s="91"/>
    </row>
    <row r="6" spans="1:10" x14ac:dyDescent="0.3">
      <c r="A6" s="90" t="s">
        <v>729</v>
      </c>
      <c r="B6" s="90" t="s">
        <v>730</v>
      </c>
      <c r="C6" s="91">
        <v>305000</v>
      </c>
      <c r="D6" s="91">
        <v>305000</v>
      </c>
      <c r="E6" s="91">
        <v>297392.12</v>
      </c>
      <c r="I6" s="91"/>
      <c r="J6" s="91"/>
    </row>
    <row r="7" spans="1:10" x14ac:dyDescent="0.3">
      <c r="A7" s="90" t="s">
        <v>731</v>
      </c>
      <c r="B7" s="90" t="s">
        <v>732</v>
      </c>
      <c r="C7" s="91">
        <v>300</v>
      </c>
      <c r="D7" s="91">
        <v>600</v>
      </c>
      <c r="E7" s="91">
        <v>702.5</v>
      </c>
      <c r="H7" s="91"/>
      <c r="I7" s="91"/>
      <c r="J7" s="91"/>
    </row>
    <row r="8" spans="1:10" x14ac:dyDescent="0.3">
      <c r="A8" s="90" t="s">
        <v>733</v>
      </c>
      <c r="B8" s="90" t="s">
        <v>734</v>
      </c>
      <c r="C8" s="91">
        <v>0</v>
      </c>
      <c r="D8" s="91">
        <v>0</v>
      </c>
      <c r="E8" s="91">
        <v>0</v>
      </c>
      <c r="I8" s="91"/>
      <c r="J8" s="91"/>
    </row>
    <row r="9" spans="1:10" x14ac:dyDescent="0.3">
      <c r="A9" s="88" t="s">
        <v>735</v>
      </c>
      <c r="B9" s="88" t="s">
        <v>736</v>
      </c>
      <c r="C9" s="89">
        <f>C10+C15+C51</f>
        <v>368599</v>
      </c>
      <c r="D9" s="89">
        <f>D10+D15+D51</f>
        <v>367023</v>
      </c>
      <c r="E9" s="89">
        <f>E10+E15+E51</f>
        <v>446745.73</v>
      </c>
      <c r="F9" s="92"/>
    </row>
    <row r="10" spans="1:10" x14ac:dyDescent="0.3">
      <c r="A10" s="87" t="s">
        <v>737</v>
      </c>
      <c r="B10" s="87" t="s">
        <v>738</v>
      </c>
      <c r="C10" s="91">
        <f>C11+C12+C13+C14</f>
        <v>5500</v>
      </c>
      <c r="D10" s="92">
        <f>D11+D12+D13+D14</f>
        <v>8800</v>
      </c>
      <c r="E10" s="92">
        <f>E11+E12+E13+E14</f>
        <v>8520</v>
      </c>
    </row>
    <row r="11" spans="1:10" x14ac:dyDescent="0.3">
      <c r="A11" s="90" t="s">
        <v>739</v>
      </c>
      <c r="B11" s="90" t="s">
        <v>740</v>
      </c>
      <c r="C11" s="91">
        <v>4000</v>
      </c>
      <c r="D11" s="91">
        <v>6800</v>
      </c>
      <c r="E11" s="91">
        <v>6835</v>
      </c>
    </row>
    <row r="12" spans="1:10" x14ac:dyDescent="0.3">
      <c r="A12" s="90" t="s">
        <v>741</v>
      </c>
      <c r="B12" s="90" t="s">
        <v>742</v>
      </c>
      <c r="C12" s="91">
        <v>1500</v>
      </c>
      <c r="D12" s="91">
        <v>2000</v>
      </c>
      <c r="E12" s="91">
        <v>1360</v>
      </c>
    </row>
    <row r="13" spans="1:10" x14ac:dyDescent="0.3">
      <c r="A13" s="90" t="s">
        <v>743</v>
      </c>
      <c r="B13" s="90" t="s">
        <v>744</v>
      </c>
      <c r="C13" s="91"/>
      <c r="D13" s="91"/>
      <c r="E13" s="91">
        <v>50</v>
      </c>
    </row>
    <row r="14" spans="1:10" x14ac:dyDescent="0.3">
      <c r="A14" s="90" t="s">
        <v>745</v>
      </c>
      <c r="B14" s="90" t="s">
        <v>746</v>
      </c>
      <c r="C14" s="92"/>
      <c r="D14" s="91"/>
      <c r="E14" s="91">
        <v>275</v>
      </c>
    </row>
    <row r="15" spans="1:10" x14ac:dyDescent="0.3">
      <c r="A15" s="87" t="s">
        <v>747</v>
      </c>
      <c r="B15" s="87" t="s">
        <v>736</v>
      </c>
      <c r="C15" s="92">
        <f>C16+C27+C33+C38+C48+C49</f>
        <v>246103</v>
      </c>
      <c r="D15" s="92">
        <f>D16+D27+D33+D38+D48+D49</f>
        <v>241227</v>
      </c>
      <c r="E15" s="92">
        <f>E16+E27+E33+E38+E48+E49</f>
        <v>301951.46000000002</v>
      </c>
    </row>
    <row r="16" spans="1:10" x14ac:dyDescent="0.3">
      <c r="A16" s="93" t="s">
        <v>748</v>
      </c>
      <c r="B16" s="93" t="s">
        <v>749</v>
      </c>
      <c r="C16" s="94">
        <f>C17+C18+C19+C20+C21+C22+C23+C24+C25+C26</f>
        <v>94900</v>
      </c>
      <c r="D16" s="94">
        <f>D17+D18+D19+D20+D21+D22+D23+D24+D25+D26</f>
        <v>113770</v>
      </c>
      <c r="E16" s="94">
        <f>E17+E18+E19+E20+E21+E22+E23+E24+E25+E26</f>
        <v>105518.18999999999</v>
      </c>
    </row>
    <row r="17" spans="1:5" x14ac:dyDescent="0.3">
      <c r="A17" s="90" t="s">
        <v>750</v>
      </c>
      <c r="B17" s="90" t="s">
        <v>751</v>
      </c>
      <c r="C17" s="91">
        <v>500</v>
      </c>
      <c r="D17" s="91">
        <v>500</v>
      </c>
      <c r="E17" s="91">
        <v>370</v>
      </c>
    </row>
    <row r="18" spans="1:5" x14ac:dyDescent="0.3">
      <c r="A18" s="90" t="s">
        <v>752</v>
      </c>
      <c r="B18" s="90" t="s">
        <v>753</v>
      </c>
      <c r="C18" s="91">
        <v>21000</v>
      </c>
      <c r="D18" s="91">
        <v>23000</v>
      </c>
      <c r="E18" s="91">
        <v>21245.3</v>
      </c>
    </row>
    <row r="19" spans="1:5" x14ac:dyDescent="0.3">
      <c r="A19" s="90" t="s">
        <v>754</v>
      </c>
      <c r="B19" s="90" t="s">
        <v>755</v>
      </c>
      <c r="C19" s="91">
        <v>20000</v>
      </c>
      <c r="D19" s="91">
        <f>15000+3000</f>
        <v>18000</v>
      </c>
      <c r="E19" s="91">
        <v>15572.75</v>
      </c>
    </row>
    <row r="20" spans="1:5" x14ac:dyDescent="0.3">
      <c r="A20" s="90" t="s">
        <v>756</v>
      </c>
      <c r="B20" s="90" t="s">
        <v>757</v>
      </c>
      <c r="C20" s="91">
        <v>3600</v>
      </c>
      <c r="D20" s="91">
        <v>4600</v>
      </c>
      <c r="E20" s="91">
        <v>4342</v>
      </c>
    </row>
    <row r="21" spans="1:5" x14ac:dyDescent="0.3">
      <c r="A21" s="90" t="s">
        <v>758</v>
      </c>
      <c r="B21" s="90" t="s">
        <v>759</v>
      </c>
      <c r="C21" s="91">
        <v>300</v>
      </c>
      <c r="D21" s="91">
        <v>300</v>
      </c>
      <c r="E21" s="91">
        <v>203.2</v>
      </c>
    </row>
    <row r="22" spans="1:5" x14ac:dyDescent="0.3">
      <c r="A22" s="90" t="s">
        <v>760</v>
      </c>
      <c r="B22" s="90" t="s">
        <v>761</v>
      </c>
      <c r="C22" s="91">
        <v>11000</v>
      </c>
      <c r="D22" s="91">
        <v>11000</v>
      </c>
      <c r="E22" s="91">
        <v>12826.5</v>
      </c>
    </row>
    <row r="23" spans="1:5" x14ac:dyDescent="0.3">
      <c r="A23" s="90" t="s">
        <v>762</v>
      </c>
      <c r="B23" s="90" t="s">
        <v>763</v>
      </c>
      <c r="C23" s="91">
        <v>23000</v>
      </c>
      <c r="D23" s="91">
        <v>34000</v>
      </c>
      <c r="E23" s="91">
        <v>30506.71</v>
      </c>
    </row>
    <row r="24" spans="1:5" x14ac:dyDescent="0.3">
      <c r="A24" s="90" t="s">
        <v>764</v>
      </c>
      <c r="B24" s="90" t="s">
        <v>765</v>
      </c>
      <c r="C24" s="91">
        <v>9000</v>
      </c>
      <c r="D24" s="91">
        <v>13870</v>
      </c>
      <c r="E24" s="91">
        <v>14193.59</v>
      </c>
    </row>
    <row r="25" spans="1:5" x14ac:dyDescent="0.3">
      <c r="A25" s="90" t="s">
        <v>766</v>
      </c>
      <c r="B25" s="90" t="s">
        <v>767</v>
      </c>
      <c r="C25" s="91">
        <v>0</v>
      </c>
      <c r="D25" s="91">
        <v>2000</v>
      </c>
      <c r="E25" s="91">
        <v>-333.74</v>
      </c>
    </row>
    <row r="26" spans="1:5" x14ac:dyDescent="0.3">
      <c r="A26" s="90" t="s">
        <v>768</v>
      </c>
      <c r="B26" s="90" t="s">
        <v>769</v>
      </c>
      <c r="C26" s="91">
        <v>6500</v>
      </c>
      <c r="D26" s="91">
        <v>6500</v>
      </c>
      <c r="E26" s="91">
        <v>6591.88</v>
      </c>
    </row>
    <row r="27" spans="1:5" x14ac:dyDescent="0.3">
      <c r="A27" s="93" t="s">
        <v>770</v>
      </c>
      <c r="B27" s="93" t="s">
        <v>771</v>
      </c>
      <c r="C27" s="94">
        <f>C28+C29+C30+C31+C32</f>
        <v>14100</v>
      </c>
      <c r="D27" s="94">
        <f>D28+D29+D30+D31+D32</f>
        <v>14100</v>
      </c>
      <c r="E27" s="94">
        <f>E28+E29+E30+E31+E32</f>
        <v>22754.66</v>
      </c>
    </row>
    <row r="28" spans="1:5" x14ac:dyDescent="0.3">
      <c r="A28" s="90" t="s">
        <v>772</v>
      </c>
      <c r="B28" s="90" t="s">
        <v>773</v>
      </c>
      <c r="C28" s="91">
        <v>10000</v>
      </c>
      <c r="D28" s="91">
        <v>10000</v>
      </c>
      <c r="E28" s="91">
        <f>7332+348+1579</f>
        <v>9259</v>
      </c>
    </row>
    <row r="29" spans="1:5" x14ac:dyDescent="0.3">
      <c r="A29" s="90" t="s">
        <v>774</v>
      </c>
      <c r="B29" s="90" t="s">
        <v>775</v>
      </c>
      <c r="C29" s="91">
        <v>3000</v>
      </c>
      <c r="D29" s="91">
        <v>3000</v>
      </c>
      <c r="E29" s="91">
        <v>3023</v>
      </c>
    </row>
    <row r="30" spans="1:5" x14ac:dyDescent="0.3">
      <c r="A30" s="90" t="s">
        <v>776</v>
      </c>
      <c r="B30" s="90" t="s">
        <v>777</v>
      </c>
      <c r="C30" s="91">
        <v>100</v>
      </c>
      <c r="D30" s="91">
        <v>100</v>
      </c>
      <c r="E30" s="91">
        <v>9457.09</v>
      </c>
    </row>
    <row r="31" spans="1:5" x14ac:dyDescent="0.3">
      <c r="A31" s="90" t="s">
        <v>778</v>
      </c>
      <c r="B31" s="90" t="s">
        <v>779</v>
      </c>
      <c r="C31" s="91">
        <v>500</v>
      </c>
      <c r="D31" s="91">
        <v>500</v>
      </c>
      <c r="E31" s="91">
        <v>552</v>
      </c>
    </row>
    <row r="32" spans="1:5" x14ac:dyDescent="0.3">
      <c r="A32" s="90" t="s">
        <v>780</v>
      </c>
      <c r="B32" s="90" t="s">
        <v>781</v>
      </c>
      <c r="C32" s="91">
        <v>500</v>
      </c>
      <c r="D32" s="91">
        <v>500</v>
      </c>
      <c r="E32" s="91">
        <v>463.57</v>
      </c>
    </row>
    <row r="33" spans="1:17" x14ac:dyDescent="0.3">
      <c r="A33" s="93" t="s">
        <v>782</v>
      </c>
      <c r="B33" s="93" t="s">
        <v>783</v>
      </c>
      <c r="C33" s="94">
        <f>C34+C35+C36+C37</f>
        <v>4350</v>
      </c>
      <c r="D33" s="94">
        <f>D34+D35+D36+D37</f>
        <v>3550</v>
      </c>
      <c r="E33" s="94">
        <f>E34+E35+E36+E37</f>
        <v>3020</v>
      </c>
    </row>
    <row r="34" spans="1:17" x14ac:dyDescent="0.3">
      <c r="A34" s="90" t="s">
        <v>784</v>
      </c>
      <c r="B34" s="90" t="s">
        <v>785</v>
      </c>
      <c r="C34" s="91">
        <v>3000</v>
      </c>
      <c r="D34" s="91">
        <v>2200</v>
      </c>
      <c r="E34" s="91">
        <v>2664</v>
      </c>
    </row>
    <row r="35" spans="1:17" x14ac:dyDescent="0.3">
      <c r="A35" s="90" t="s">
        <v>786</v>
      </c>
      <c r="B35" s="90" t="s">
        <v>787</v>
      </c>
      <c r="C35" s="91">
        <v>600</v>
      </c>
      <c r="D35" s="91">
        <v>600</v>
      </c>
      <c r="E35" s="91">
        <v>256</v>
      </c>
    </row>
    <row r="36" spans="1:17" x14ac:dyDescent="0.3">
      <c r="A36" s="95">
        <v>32225</v>
      </c>
      <c r="B36" s="90" t="s">
        <v>788</v>
      </c>
      <c r="C36" s="91">
        <v>250</v>
      </c>
      <c r="D36" s="91">
        <v>250</v>
      </c>
      <c r="E36" s="91"/>
    </row>
    <row r="37" spans="1:17" x14ac:dyDescent="0.3">
      <c r="A37" s="95">
        <v>32229</v>
      </c>
      <c r="B37" s="90" t="s">
        <v>789</v>
      </c>
      <c r="C37" s="91">
        <v>500</v>
      </c>
      <c r="D37" s="91">
        <v>500</v>
      </c>
      <c r="E37" s="91">
        <v>100</v>
      </c>
    </row>
    <row r="38" spans="1:17" x14ac:dyDescent="0.3">
      <c r="A38" s="93" t="s">
        <v>790</v>
      </c>
      <c r="B38" s="93" t="s">
        <v>791</v>
      </c>
      <c r="C38" s="94">
        <f>C39+C40+C41+C42+C43+C46+C47+C44+C45</f>
        <v>39353</v>
      </c>
      <c r="D38" s="94">
        <f>D39+D40+D41+D42+D43+D46+D47+D44+D45</f>
        <v>31653</v>
      </c>
      <c r="E38" s="94">
        <f>E39+E40+E41+E42+E43+E46+E47+E44+E45</f>
        <v>68535.98000000001</v>
      </c>
    </row>
    <row r="39" spans="1:17" x14ac:dyDescent="0.3">
      <c r="A39" s="90" t="s">
        <v>792</v>
      </c>
      <c r="B39" s="90" t="s">
        <v>793</v>
      </c>
      <c r="C39" s="91">
        <v>0</v>
      </c>
      <c r="D39" s="91">
        <v>0</v>
      </c>
      <c r="E39" s="91">
        <v>43979.02</v>
      </c>
    </row>
    <row r="40" spans="1:17" x14ac:dyDescent="0.3">
      <c r="A40" s="90" t="s">
        <v>794</v>
      </c>
      <c r="B40" s="90" t="s">
        <v>795</v>
      </c>
      <c r="C40" s="91">
        <v>0</v>
      </c>
      <c r="D40" s="91">
        <v>0</v>
      </c>
      <c r="E40" s="91">
        <v>650.65</v>
      </c>
    </row>
    <row r="41" spans="1:17" x14ac:dyDescent="0.3">
      <c r="A41" s="90" t="s">
        <v>796</v>
      </c>
      <c r="B41" s="90" t="s">
        <v>797</v>
      </c>
      <c r="C41" s="91">
        <v>1700</v>
      </c>
      <c r="D41" s="91">
        <v>1700</v>
      </c>
      <c r="E41" s="91">
        <v>2182.75</v>
      </c>
    </row>
    <row r="42" spans="1:17" x14ac:dyDescent="0.3">
      <c r="A42" s="90" t="s">
        <v>798</v>
      </c>
      <c r="B42" s="90" t="s">
        <v>799</v>
      </c>
      <c r="C42" s="91">
        <v>350</v>
      </c>
      <c r="D42" s="91">
        <v>350</v>
      </c>
      <c r="E42" s="91">
        <f>247.64+134.52</f>
        <v>382.15999999999997</v>
      </c>
    </row>
    <row r="43" spans="1:17" x14ac:dyDescent="0.3">
      <c r="A43" s="90" t="s">
        <v>800</v>
      </c>
      <c r="B43" s="90" t="s">
        <v>801</v>
      </c>
      <c r="C43" s="91">
        <v>12000</v>
      </c>
      <c r="D43" s="91">
        <v>10000</v>
      </c>
      <c r="E43" s="91">
        <v>10199.950000000001</v>
      </c>
    </row>
    <row r="44" spans="1:17" x14ac:dyDescent="0.3">
      <c r="A44" s="95">
        <v>32246</v>
      </c>
      <c r="B44" s="90" t="s">
        <v>802</v>
      </c>
      <c r="C44" s="91">
        <v>100</v>
      </c>
      <c r="D44" s="91">
        <v>100</v>
      </c>
      <c r="E44" s="91">
        <v>62.5</v>
      </c>
    </row>
    <row r="45" spans="1:17" x14ac:dyDescent="0.3">
      <c r="A45" s="95">
        <v>32247</v>
      </c>
      <c r="B45" s="90" t="s">
        <v>803</v>
      </c>
      <c r="C45" s="91">
        <v>6000</v>
      </c>
      <c r="D45" s="91">
        <v>300</v>
      </c>
      <c r="E45" s="91">
        <v>875.1</v>
      </c>
    </row>
    <row r="46" spans="1:17" x14ac:dyDescent="0.3">
      <c r="A46" s="90" t="s">
        <v>804</v>
      </c>
      <c r="B46" s="90" t="s">
        <v>805</v>
      </c>
      <c r="C46" s="91">
        <v>17703</v>
      </c>
      <c r="D46" s="91">
        <v>17703</v>
      </c>
      <c r="E46" s="91">
        <v>8851.5</v>
      </c>
    </row>
    <row r="47" spans="1:17" x14ac:dyDescent="0.3">
      <c r="A47" s="90" t="s">
        <v>806</v>
      </c>
      <c r="B47" s="90" t="s">
        <v>807</v>
      </c>
      <c r="C47" s="91">
        <v>1500</v>
      </c>
      <c r="D47" s="91">
        <v>1500</v>
      </c>
      <c r="E47" s="91">
        <v>1352.35</v>
      </c>
      <c r="G47" s="96">
        <v>3225</v>
      </c>
      <c r="H47" s="87" t="s">
        <v>808</v>
      </c>
      <c r="I47" s="87"/>
      <c r="J47" s="87"/>
      <c r="K47" s="87"/>
    </row>
    <row r="48" spans="1:17" x14ac:dyDescent="0.3">
      <c r="A48" s="93" t="s">
        <v>809</v>
      </c>
      <c r="B48" s="93" t="s">
        <v>808</v>
      </c>
      <c r="C48" s="149">
        <v>68400</v>
      </c>
      <c r="D48" s="149">
        <v>62154</v>
      </c>
      <c r="E48" s="94">
        <v>90735.61</v>
      </c>
      <c r="H48" s="92" t="s">
        <v>810</v>
      </c>
      <c r="I48" s="92">
        <f>I49+I50+I51+I52+I53+I54</f>
        <v>68400</v>
      </c>
      <c r="J48" s="115" t="s">
        <v>1039</v>
      </c>
      <c r="K48" s="115" t="s">
        <v>979</v>
      </c>
      <c r="L48" s="115" t="s">
        <v>1040</v>
      </c>
      <c r="M48" s="115" t="s">
        <v>1041</v>
      </c>
      <c r="N48" s="115" t="s">
        <v>1043</v>
      </c>
      <c r="O48" s="115"/>
      <c r="P48" s="115"/>
      <c r="Q48" s="114"/>
    </row>
    <row r="49" spans="1:16" x14ac:dyDescent="0.3">
      <c r="A49" s="93" t="s">
        <v>811</v>
      </c>
      <c r="B49" s="93" t="s">
        <v>812</v>
      </c>
      <c r="C49" s="149">
        <f>C50</f>
        <v>25000</v>
      </c>
      <c r="D49" s="149">
        <f>D50</f>
        <v>16000</v>
      </c>
      <c r="E49" s="94">
        <f t="shared" ref="E49" si="0">E50</f>
        <v>11387.02</v>
      </c>
      <c r="H49" s="90" t="s">
        <v>1042</v>
      </c>
      <c r="I49" s="91">
        <f>J49+K49+L49+M49+N49+O49+P49</f>
        <v>32200</v>
      </c>
      <c r="J49" s="37">
        <f>7400+2500+700</f>
        <v>10600</v>
      </c>
      <c r="K49" s="37">
        <v>6000</v>
      </c>
      <c r="L49" s="37">
        <v>1000</v>
      </c>
      <c r="M49" s="37">
        <v>13000</v>
      </c>
      <c r="N49" s="37">
        <v>1600</v>
      </c>
      <c r="O49" s="37"/>
      <c r="P49" s="37"/>
    </row>
    <row r="50" spans="1:16" x14ac:dyDescent="0.3">
      <c r="A50" s="90" t="s">
        <v>813</v>
      </c>
      <c r="B50" s="90" t="s">
        <v>1062</v>
      </c>
      <c r="C50" s="150">
        <v>25000</v>
      </c>
      <c r="D50" s="150">
        <v>16000</v>
      </c>
      <c r="E50" s="91">
        <v>11387.02</v>
      </c>
      <c r="H50" s="90" t="s">
        <v>814</v>
      </c>
      <c r="I50" s="91">
        <v>1200</v>
      </c>
      <c r="J50" s="90" t="s">
        <v>977</v>
      </c>
    </row>
    <row r="51" spans="1:16" x14ac:dyDescent="0.3">
      <c r="A51" s="87" t="s">
        <v>815</v>
      </c>
      <c r="B51" s="87" t="s">
        <v>816</v>
      </c>
      <c r="C51" s="151">
        <f>C52+C53+C60+C61</f>
        <v>116996</v>
      </c>
      <c r="D51" s="151">
        <f>D52+D53+D60+D61</f>
        <v>116996</v>
      </c>
      <c r="E51" s="92">
        <f>E52+E53+E60+E61</f>
        <v>136274.26999999999</v>
      </c>
      <c r="H51" s="90" t="s">
        <v>819</v>
      </c>
      <c r="I51" s="91">
        <v>5000</v>
      </c>
      <c r="J51" s="90" t="s">
        <v>976</v>
      </c>
    </row>
    <row r="52" spans="1:16" x14ac:dyDescent="0.3">
      <c r="A52" s="93" t="s">
        <v>817</v>
      </c>
      <c r="B52" s="93" t="s">
        <v>818</v>
      </c>
      <c r="C52" s="149">
        <v>100</v>
      </c>
      <c r="D52" s="149">
        <v>100</v>
      </c>
      <c r="E52" s="94">
        <v>0</v>
      </c>
      <c r="H52" s="90" t="s">
        <v>978</v>
      </c>
      <c r="I52" s="91">
        <v>30000</v>
      </c>
      <c r="J52" s="90" t="s">
        <v>1044</v>
      </c>
    </row>
    <row r="53" spans="1:16" x14ac:dyDescent="0.3">
      <c r="A53" s="93" t="s">
        <v>820</v>
      </c>
      <c r="B53" s="93" t="s">
        <v>821</v>
      </c>
      <c r="C53" s="149">
        <f>C54+C55+C56+C57+C58+C59</f>
        <v>12900</v>
      </c>
      <c r="D53" s="149">
        <f>D54+D55+D56+D57+D58+D59</f>
        <v>12900</v>
      </c>
      <c r="E53" s="94">
        <f>E54+E55+E56+E57+E58+E59</f>
        <v>23595.489999999998</v>
      </c>
      <c r="I53" s="91"/>
    </row>
    <row r="54" spans="1:16" x14ac:dyDescent="0.3">
      <c r="A54" s="90" t="s">
        <v>822</v>
      </c>
      <c r="B54" s="90" t="s">
        <v>823</v>
      </c>
      <c r="C54" s="150">
        <v>2800</v>
      </c>
      <c r="D54" s="150">
        <v>2800</v>
      </c>
      <c r="E54" s="91">
        <v>3792.43</v>
      </c>
      <c r="G54" s="113"/>
      <c r="H54" s="173"/>
      <c r="I54" s="173"/>
      <c r="J54" s="411"/>
      <c r="K54" s="113"/>
      <c r="L54" s="113"/>
      <c r="M54" s="113"/>
    </row>
    <row r="55" spans="1:16" x14ac:dyDescent="0.3">
      <c r="A55" s="90" t="s">
        <v>824</v>
      </c>
      <c r="B55" s="90" t="s">
        <v>541</v>
      </c>
      <c r="C55" s="150">
        <v>100</v>
      </c>
      <c r="D55" s="150">
        <v>100</v>
      </c>
      <c r="E55" s="91">
        <v>63.12</v>
      </c>
      <c r="G55" s="87">
        <v>3233</v>
      </c>
      <c r="H55" s="87" t="s">
        <v>825</v>
      </c>
      <c r="I55" s="92">
        <f>I56+I58+I59+I60+I61+I62+I63+I64+I65+I66+I67+I69+I72+I57+I68+I74+I75+I76+I70+I71</f>
        <v>67896</v>
      </c>
    </row>
    <row r="56" spans="1:16" x14ac:dyDescent="0.3">
      <c r="A56" s="95">
        <v>32324</v>
      </c>
      <c r="B56" s="90" t="s">
        <v>826</v>
      </c>
      <c r="C56" s="150"/>
      <c r="D56" s="150"/>
      <c r="E56" s="91">
        <v>0</v>
      </c>
      <c r="H56" s="90" t="s">
        <v>827</v>
      </c>
      <c r="I56" s="91">
        <v>1092</v>
      </c>
    </row>
    <row r="57" spans="1:16" x14ac:dyDescent="0.3">
      <c r="A57" s="90" t="s">
        <v>828</v>
      </c>
      <c r="B57" s="90" t="s">
        <v>829</v>
      </c>
      <c r="C57" s="151">
        <v>10000</v>
      </c>
      <c r="D57" s="150">
        <v>10000</v>
      </c>
      <c r="E57" s="91">
        <v>10037.84</v>
      </c>
      <c r="H57" s="90" t="s">
        <v>830</v>
      </c>
      <c r="I57" s="91">
        <v>4740</v>
      </c>
    </row>
    <row r="58" spans="1:16" x14ac:dyDescent="0.3">
      <c r="A58" s="90" t="s">
        <v>831</v>
      </c>
      <c r="B58" s="90" t="s">
        <v>832</v>
      </c>
      <c r="C58" s="150">
        <v>0</v>
      </c>
      <c r="D58" s="150">
        <v>0</v>
      </c>
      <c r="E58" s="91">
        <v>2711.1</v>
      </c>
      <c r="H58" s="90" t="s">
        <v>833</v>
      </c>
      <c r="I58" s="91">
        <v>2268</v>
      </c>
    </row>
    <row r="59" spans="1:16" x14ac:dyDescent="0.3">
      <c r="A59" s="90" t="s">
        <v>834</v>
      </c>
      <c r="B59" s="90" t="s">
        <v>835</v>
      </c>
      <c r="C59" s="150">
        <v>0</v>
      </c>
      <c r="D59" s="150">
        <v>0</v>
      </c>
      <c r="E59" s="91">
        <v>6991</v>
      </c>
      <c r="H59" s="90" t="s">
        <v>836</v>
      </c>
      <c r="I59" s="91">
        <v>528</v>
      </c>
    </row>
    <row r="60" spans="1:16" x14ac:dyDescent="0.3">
      <c r="A60" s="93" t="s">
        <v>837</v>
      </c>
      <c r="B60" s="93" t="s">
        <v>838</v>
      </c>
      <c r="C60" s="437">
        <f>I55</f>
        <v>67896</v>
      </c>
      <c r="D60" s="149">
        <v>67896</v>
      </c>
      <c r="E60" s="94">
        <v>74191.09</v>
      </c>
      <c r="H60" s="90" t="s">
        <v>839</v>
      </c>
      <c r="I60" s="91">
        <v>560</v>
      </c>
    </row>
    <row r="61" spans="1:16" x14ac:dyDescent="0.3">
      <c r="A61" s="97" t="s">
        <v>840</v>
      </c>
      <c r="B61" s="97" t="s">
        <v>841</v>
      </c>
      <c r="C61" s="438">
        <f>C62+C63+C64+C65+C66</f>
        <v>36100</v>
      </c>
      <c r="D61" s="288">
        <f>D62+D63+D64+D65+D66</f>
        <v>36100</v>
      </c>
      <c r="E61" s="98">
        <f>E62+E63+E64+E65+E66</f>
        <v>38487.69</v>
      </c>
      <c r="H61" s="90" t="s">
        <v>842</v>
      </c>
      <c r="I61" s="91">
        <v>559</v>
      </c>
    </row>
    <row r="62" spans="1:16" x14ac:dyDescent="0.3">
      <c r="A62" s="99" t="s">
        <v>843</v>
      </c>
      <c r="B62" s="99" t="s">
        <v>844</v>
      </c>
      <c r="C62" s="100">
        <v>200</v>
      </c>
      <c r="D62" s="100">
        <v>200</v>
      </c>
      <c r="E62" s="100">
        <v>153.5</v>
      </c>
      <c r="H62" s="90" t="s">
        <v>845</v>
      </c>
      <c r="I62" s="91">
        <v>722</v>
      </c>
    </row>
    <row r="63" spans="1:16" x14ac:dyDescent="0.3">
      <c r="A63" s="90" t="s">
        <v>846</v>
      </c>
      <c r="B63" s="90" t="s">
        <v>847</v>
      </c>
      <c r="C63" s="91">
        <v>500</v>
      </c>
      <c r="D63" s="91">
        <v>500</v>
      </c>
      <c r="E63" s="91">
        <f>8890.29+313</f>
        <v>9203.2900000000009</v>
      </c>
      <c r="H63" s="90" t="s">
        <v>848</v>
      </c>
      <c r="I63" s="91">
        <v>33744</v>
      </c>
    </row>
    <row r="64" spans="1:16" x14ac:dyDescent="0.3">
      <c r="A64" s="90" t="s">
        <v>849</v>
      </c>
      <c r="B64" s="90" t="s">
        <v>850</v>
      </c>
      <c r="C64" s="91">
        <v>35000</v>
      </c>
      <c r="D64" s="91">
        <v>35000</v>
      </c>
      <c r="E64" s="91">
        <f>22746.68+5707.22</f>
        <v>28453.9</v>
      </c>
      <c r="H64" s="90" t="s">
        <v>851</v>
      </c>
      <c r="I64" s="91">
        <v>2044</v>
      </c>
    </row>
    <row r="65" spans="1:11" x14ac:dyDescent="0.3">
      <c r="A65" s="90" t="s">
        <v>852</v>
      </c>
      <c r="B65" s="90" t="s">
        <v>853</v>
      </c>
      <c r="C65" s="91">
        <v>400</v>
      </c>
      <c r="D65" s="91">
        <v>400</v>
      </c>
      <c r="E65" s="91">
        <v>602</v>
      </c>
      <c r="H65" s="90" t="s">
        <v>854</v>
      </c>
      <c r="I65" s="91">
        <v>345</v>
      </c>
    </row>
    <row r="66" spans="1:11" x14ac:dyDescent="0.3">
      <c r="A66" s="90" t="s">
        <v>855</v>
      </c>
      <c r="B66" s="90" t="s">
        <v>856</v>
      </c>
      <c r="C66" s="91">
        <v>0</v>
      </c>
      <c r="D66" s="91">
        <v>0</v>
      </c>
      <c r="E66" s="91">
        <v>75</v>
      </c>
      <c r="H66" s="90" t="s">
        <v>857</v>
      </c>
      <c r="I66" s="91">
        <v>302</v>
      </c>
    </row>
    <row r="67" spans="1:11" s="87" customFormat="1" x14ac:dyDescent="0.3">
      <c r="A67" s="87" t="s">
        <v>858</v>
      </c>
      <c r="B67" s="87" t="s">
        <v>859</v>
      </c>
      <c r="C67" s="92">
        <f>C68+C100</f>
        <v>3396762</v>
      </c>
      <c r="D67" s="92">
        <f>D68+D100</f>
        <v>3367250.87</v>
      </c>
      <c r="E67" s="151">
        <f>E68+E100</f>
        <v>3405729.08</v>
      </c>
      <c r="F67" s="92"/>
      <c r="H67" s="90" t="s">
        <v>860</v>
      </c>
      <c r="I67" s="91">
        <v>16000</v>
      </c>
      <c r="J67" s="90" t="s">
        <v>861</v>
      </c>
      <c r="K67" s="90"/>
    </row>
    <row r="68" spans="1:11" x14ac:dyDescent="0.3">
      <c r="A68" s="101">
        <v>350</v>
      </c>
      <c r="B68" s="87" t="s">
        <v>862</v>
      </c>
      <c r="C68" s="92">
        <f>C69+C86+C87+C91+C95</f>
        <v>57950</v>
      </c>
      <c r="D68" s="92">
        <f>D69+D86+D87+D91+D95</f>
        <v>145723.87</v>
      </c>
      <c r="E68" s="151">
        <f>E69+E86+E87+E91+E95</f>
        <v>352470.08</v>
      </c>
      <c r="H68" s="90" t="s">
        <v>863</v>
      </c>
      <c r="I68" s="91">
        <v>900</v>
      </c>
      <c r="J68" s="90" t="s">
        <v>864</v>
      </c>
    </row>
    <row r="69" spans="1:11" x14ac:dyDescent="0.3">
      <c r="A69" s="102">
        <v>350000</v>
      </c>
      <c r="B69" s="94" t="s">
        <v>865</v>
      </c>
      <c r="C69" s="149">
        <f>C70+C71+C72+C73+C74+C75+C76+C77+C78+C79+C80+C81+C82+C83+C84+C85</f>
        <v>18500</v>
      </c>
      <c r="D69" s="149">
        <f>D70+D71+D72+D73+D74+D75+D76+D77+D78+D79+D80+D81+D82+D83+D84+D85</f>
        <v>103989.6</v>
      </c>
      <c r="E69" s="149">
        <f>E70+E71+E72+E73+E74+E75+E76+E77+E78+E79+E80+E81+E82+E83+E84+E85</f>
        <v>296465.5</v>
      </c>
      <c r="H69" s="90" t="s">
        <v>866</v>
      </c>
      <c r="I69" s="91">
        <v>552</v>
      </c>
      <c r="J69" s="90" t="s">
        <v>713</v>
      </c>
    </row>
    <row r="70" spans="1:11" x14ac:dyDescent="0.3">
      <c r="A70" s="90" t="s">
        <v>867</v>
      </c>
      <c r="B70" s="90" t="s">
        <v>990</v>
      </c>
      <c r="C70" s="89"/>
      <c r="D70" s="91">
        <v>13393</v>
      </c>
      <c r="E70" s="150">
        <v>418</v>
      </c>
      <c r="H70" s="90" t="s">
        <v>869</v>
      </c>
      <c r="I70" s="91">
        <v>132</v>
      </c>
    </row>
    <row r="71" spans="1:11" x14ac:dyDescent="0.3">
      <c r="A71" s="90" t="s">
        <v>867</v>
      </c>
      <c r="B71" s="90" t="s">
        <v>991</v>
      </c>
      <c r="C71" s="89"/>
      <c r="D71" s="94"/>
      <c r="E71" s="150">
        <v>1485.21</v>
      </c>
      <c r="H71" s="90" t="s">
        <v>870</v>
      </c>
      <c r="I71" s="91">
        <v>1368</v>
      </c>
    </row>
    <row r="72" spans="1:11" x14ac:dyDescent="0.3">
      <c r="A72" s="90" t="s">
        <v>867</v>
      </c>
      <c r="B72" s="90" t="s">
        <v>868</v>
      </c>
      <c r="C72" s="92"/>
      <c r="D72" s="91">
        <v>2941.48</v>
      </c>
      <c r="E72" s="150">
        <v>2333.87</v>
      </c>
      <c r="H72" s="90" t="s">
        <v>872</v>
      </c>
      <c r="I72" s="91">
        <v>900</v>
      </c>
    </row>
    <row r="73" spans="1:11" x14ac:dyDescent="0.3">
      <c r="A73" s="90" t="s">
        <v>867</v>
      </c>
      <c r="B73" s="90" t="s">
        <v>995</v>
      </c>
      <c r="C73" s="92"/>
      <c r="D73" s="91">
        <v>23796</v>
      </c>
      <c r="E73" s="150"/>
      <c r="I73" s="91"/>
    </row>
    <row r="74" spans="1:11" x14ac:dyDescent="0.3">
      <c r="A74" s="90" t="s">
        <v>867</v>
      </c>
      <c r="B74" s="90" t="s">
        <v>871</v>
      </c>
      <c r="C74" s="92"/>
      <c r="D74" s="91">
        <v>4148</v>
      </c>
      <c r="E74" s="150">
        <v>8219.91</v>
      </c>
      <c r="H74" s="90" t="s">
        <v>874</v>
      </c>
      <c r="I74" s="91">
        <v>140</v>
      </c>
      <c r="J74" s="90" t="s">
        <v>875</v>
      </c>
    </row>
    <row r="75" spans="1:11" x14ac:dyDescent="0.3">
      <c r="A75" s="90" t="s">
        <v>867</v>
      </c>
      <c r="B75" s="90" t="s">
        <v>873</v>
      </c>
      <c r="C75" s="92"/>
      <c r="D75" s="91"/>
      <c r="E75" s="150">
        <v>1750</v>
      </c>
      <c r="H75" s="90" t="s">
        <v>877</v>
      </c>
      <c r="I75" s="91">
        <v>1000</v>
      </c>
    </row>
    <row r="76" spans="1:11" x14ac:dyDescent="0.3">
      <c r="A76" s="90" t="s">
        <v>867</v>
      </c>
      <c r="B76" s="90" t="s">
        <v>876</v>
      </c>
      <c r="C76" s="92"/>
      <c r="D76" s="91">
        <v>-1870.88</v>
      </c>
      <c r="E76" s="150">
        <v>7548.13</v>
      </c>
      <c r="I76" s="91"/>
    </row>
    <row r="77" spans="1:11" x14ac:dyDescent="0.3">
      <c r="A77" s="90" t="s">
        <v>867</v>
      </c>
      <c r="B77" s="90" t="s">
        <v>878</v>
      </c>
      <c r="C77" s="92"/>
      <c r="D77" s="91">
        <v>450</v>
      </c>
      <c r="E77" s="150">
        <v>440</v>
      </c>
    </row>
    <row r="78" spans="1:11" x14ac:dyDescent="0.3">
      <c r="A78" s="90" t="s">
        <v>867</v>
      </c>
      <c r="B78" s="90" t="s">
        <v>879</v>
      </c>
      <c r="C78" s="92"/>
      <c r="D78" s="91"/>
      <c r="E78" s="150">
        <v>14915.42</v>
      </c>
      <c r="I78" s="91"/>
    </row>
    <row r="79" spans="1:11" x14ac:dyDescent="0.3">
      <c r="A79" s="90" t="s">
        <v>867</v>
      </c>
      <c r="B79" s="90" t="s">
        <v>880</v>
      </c>
      <c r="C79" s="91">
        <v>10000</v>
      </c>
      <c r="D79" s="91">
        <f>24000-4625</f>
        <v>19375</v>
      </c>
      <c r="E79" s="150">
        <v>30000</v>
      </c>
      <c r="I79" s="91"/>
    </row>
    <row r="80" spans="1:11" x14ac:dyDescent="0.3">
      <c r="A80" s="90" t="s">
        <v>867</v>
      </c>
      <c r="B80" s="90" t="s">
        <v>881</v>
      </c>
      <c r="C80" s="91"/>
      <c r="D80" s="91">
        <v>1200</v>
      </c>
      <c r="E80" s="150">
        <v>7991</v>
      </c>
      <c r="I80" s="91"/>
    </row>
    <row r="81" spans="1:9" x14ac:dyDescent="0.3">
      <c r="A81" s="90" t="s">
        <v>867</v>
      </c>
      <c r="B81" s="90" t="s">
        <v>882</v>
      </c>
      <c r="C81" s="91"/>
      <c r="D81" s="91">
        <f>22337+10820</f>
        <v>33157</v>
      </c>
      <c r="E81" s="150"/>
      <c r="I81" s="91"/>
    </row>
    <row r="82" spans="1:9" x14ac:dyDescent="0.3">
      <c r="A82" s="90" t="s">
        <v>867</v>
      </c>
      <c r="B82" s="90" t="s">
        <v>1038</v>
      </c>
      <c r="C82" s="91">
        <v>8500</v>
      </c>
      <c r="D82" s="91"/>
      <c r="E82" s="150">
        <v>8000</v>
      </c>
      <c r="I82" s="91"/>
    </row>
    <row r="83" spans="1:9" x14ac:dyDescent="0.3">
      <c r="A83" s="90" t="s">
        <v>867</v>
      </c>
      <c r="B83" s="90" t="s">
        <v>883</v>
      </c>
      <c r="C83" s="92"/>
      <c r="D83" s="91">
        <v>2400</v>
      </c>
      <c r="E83" s="150">
        <v>3843.46</v>
      </c>
    </row>
    <row r="84" spans="1:9" x14ac:dyDescent="0.3">
      <c r="A84" s="90" t="s">
        <v>867</v>
      </c>
      <c r="B84" s="90" t="s">
        <v>884</v>
      </c>
      <c r="C84" s="92"/>
      <c r="D84" s="91">
        <v>5000</v>
      </c>
      <c r="E84" s="150">
        <v>8020.5</v>
      </c>
    </row>
    <row r="85" spans="1:9" x14ac:dyDescent="0.3">
      <c r="A85" s="90" t="s">
        <v>867</v>
      </c>
      <c r="B85" s="90" t="s">
        <v>885</v>
      </c>
      <c r="C85" s="92"/>
      <c r="D85" s="91"/>
      <c r="E85" s="150">
        <v>201500</v>
      </c>
    </row>
    <row r="86" spans="1:9" x14ac:dyDescent="0.3">
      <c r="A86" s="93" t="s">
        <v>886</v>
      </c>
      <c r="B86" s="93" t="s">
        <v>887</v>
      </c>
      <c r="C86" s="89"/>
      <c r="D86" s="94"/>
      <c r="E86" s="149">
        <v>0</v>
      </c>
    </row>
    <row r="87" spans="1:9" x14ac:dyDescent="0.3">
      <c r="A87" s="93" t="s">
        <v>888</v>
      </c>
      <c r="B87" s="93" t="s">
        <v>889</v>
      </c>
      <c r="C87" s="89">
        <f>C88+C89+C90</f>
        <v>0</v>
      </c>
      <c r="D87" s="94">
        <f>D88+D89+D90</f>
        <v>17228</v>
      </c>
      <c r="E87" s="149">
        <f>E88+E89+E90</f>
        <v>3525</v>
      </c>
    </row>
    <row r="88" spans="1:9" x14ac:dyDescent="0.3">
      <c r="A88" s="90" t="s">
        <v>888</v>
      </c>
      <c r="B88" s="90" t="s">
        <v>890</v>
      </c>
      <c r="C88" s="92"/>
      <c r="D88" s="91"/>
      <c r="E88" s="150">
        <v>1060</v>
      </c>
    </row>
    <row r="89" spans="1:9" x14ac:dyDescent="0.3">
      <c r="A89" s="90" t="s">
        <v>888</v>
      </c>
      <c r="B89" s="90" t="s">
        <v>891</v>
      </c>
      <c r="C89" s="92"/>
      <c r="D89" s="91">
        <v>14858</v>
      </c>
      <c r="E89" s="150">
        <v>2465</v>
      </c>
    </row>
    <row r="90" spans="1:9" x14ac:dyDescent="0.3">
      <c r="A90" s="90" t="s">
        <v>888</v>
      </c>
      <c r="B90" s="90" t="s">
        <v>892</v>
      </c>
      <c r="C90" s="92"/>
      <c r="D90" s="91">
        <v>2370</v>
      </c>
      <c r="E90" s="150"/>
    </row>
    <row r="91" spans="1:9" x14ac:dyDescent="0.3">
      <c r="A91" s="93" t="s">
        <v>893</v>
      </c>
      <c r="B91" s="93" t="s">
        <v>894</v>
      </c>
      <c r="C91" s="89">
        <f>C92+C93+C94</f>
        <v>39450</v>
      </c>
      <c r="D91" s="94">
        <f>D92+D93+D94</f>
        <v>20506.269999999997</v>
      </c>
      <c r="E91" s="94">
        <f>E92+E93+E94</f>
        <v>20537.2</v>
      </c>
    </row>
    <row r="92" spans="1:9" x14ac:dyDescent="0.3">
      <c r="A92" s="90" t="s">
        <v>893</v>
      </c>
      <c r="B92" s="90" t="s">
        <v>1069</v>
      </c>
      <c r="C92" s="92"/>
      <c r="D92" s="91">
        <v>4330.82</v>
      </c>
      <c r="E92" s="150">
        <v>6969.7</v>
      </c>
    </row>
    <row r="93" spans="1:9" x14ac:dyDescent="0.3">
      <c r="A93" s="90" t="s">
        <v>893</v>
      </c>
      <c r="B93" s="90" t="s">
        <v>895</v>
      </c>
      <c r="C93" s="91">
        <v>39450</v>
      </c>
      <c r="D93" s="91">
        <f>4988+6269.05</f>
        <v>11257.05</v>
      </c>
      <c r="E93" s="150">
        <v>13567.5</v>
      </c>
    </row>
    <row r="94" spans="1:9" x14ac:dyDescent="0.3">
      <c r="A94" s="90" t="s">
        <v>893</v>
      </c>
      <c r="B94" s="90" t="s">
        <v>1045</v>
      </c>
      <c r="C94" s="92"/>
      <c r="D94" s="91">
        <v>4918.3999999999996</v>
      </c>
      <c r="E94" s="150"/>
    </row>
    <row r="95" spans="1:9" x14ac:dyDescent="0.3">
      <c r="A95" s="93" t="s">
        <v>896</v>
      </c>
      <c r="B95" s="93" t="s">
        <v>897</v>
      </c>
      <c r="C95" s="89">
        <f>C96+C97+C98+C99</f>
        <v>0</v>
      </c>
      <c r="D95" s="94">
        <f>D96+D97+D98+D99</f>
        <v>4000</v>
      </c>
      <c r="E95" s="149">
        <f>E96+E97+E98+E99</f>
        <v>31942.38</v>
      </c>
    </row>
    <row r="96" spans="1:9" x14ac:dyDescent="0.3">
      <c r="A96" s="90" t="s">
        <v>898</v>
      </c>
      <c r="B96" s="90" t="s">
        <v>899</v>
      </c>
      <c r="C96" s="92"/>
      <c r="D96" s="91"/>
      <c r="E96" s="150">
        <v>3360</v>
      </c>
    </row>
    <row r="97" spans="1:6" x14ac:dyDescent="0.3">
      <c r="A97" s="90" t="s">
        <v>900</v>
      </c>
      <c r="B97" s="90" t="s">
        <v>901</v>
      </c>
      <c r="C97" s="92"/>
      <c r="D97" s="91">
        <f>1000+1200+1800</f>
        <v>4000</v>
      </c>
      <c r="E97" s="150">
        <f>1390+5000+2705.3</f>
        <v>9095.2999999999993</v>
      </c>
    </row>
    <row r="98" spans="1:6" x14ac:dyDescent="0.3">
      <c r="A98" s="90" t="s">
        <v>902</v>
      </c>
      <c r="B98" s="90" t="s">
        <v>903</v>
      </c>
      <c r="C98" s="92"/>
      <c r="D98" s="91"/>
      <c r="E98" s="150">
        <v>15952.67</v>
      </c>
    </row>
    <row r="99" spans="1:6" x14ac:dyDescent="0.3">
      <c r="A99" s="90" t="s">
        <v>904</v>
      </c>
      <c r="B99" s="90" t="s">
        <v>905</v>
      </c>
      <c r="C99" s="92"/>
      <c r="D99" s="91"/>
      <c r="E99" s="150">
        <v>3534.41</v>
      </c>
    </row>
    <row r="100" spans="1:6" x14ac:dyDescent="0.3">
      <c r="A100" s="87" t="s">
        <v>906</v>
      </c>
      <c r="B100" s="87" t="s">
        <v>907</v>
      </c>
      <c r="C100" s="92">
        <f>C101</f>
        <v>3338812</v>
      </c>
      <c r="D100" s="92">
        <f>D101</f>
        <v>3221527</v>
      </c>
      <c r="E100" s="151">
        <f>E101</f>
        <v>3053259</v>
      </c>
      <c r="F100" s="92"/>
    </row>
    <row r="101" spans="1:6" s="87" customFormat="1" x14ac:dyDescent="0.3">
      <c r="A101" s="90" t="s">
        <v>908</v>
      </c>
      <c r="B101" s="90" t="s">
        <v>909</v>
      </c>
      <c r="C101" s="91">
        <f>C102+C104</f>
        <v>3338812</v>
      </c>
      <c r="D101" s="91">
        <f>D102+D104</f>
        <v>3221527</v>
      </c>
      <c r="E101" s="150">
        <f>E102+E104</f>
        <v>3053259</v>
      </c>
    </row>
    <row r="102" spans="1:6" s="103" customFormat="1" ht="16.2" x14ac:dyDescent="0.35">
      <c r="A102" s="103" t="s">
        <v>910</v>
      </c>
      <c r="B102" s="103" t="s">
        <v>911</v>
      </c>
      <c r="C102" s="289">
        <f>C103</f>
        <v>1020000</v>
      </c>
      <c r="D102" s="289">
        <f>D103</f>
        <v>946980</v>
      </c>
      <c r="E102" s="152">
        <f>E103</f>
        <v>869055</v>
      </c>
    </row>
    <row r="103" spans="1:6" x14ac:dyDescent="0.3">
      <c r="A103" s="90" t="s">
        <v>912</v>
      </c>
      <c r="B103" s="90" t="s">
        <v>913</v>
      </c>
      <c r="C103" s="150">
        <v>1020000</v>
      </c>
      <c r="D103" s="150">
        <v>946980</v>
      </c>
      <c r="E103" s="150">
        <v>869055</v>
      </c>
    </row>
    <row r="104" spans="1:6" s="103" customFormat="1" ht="16.2" x14ac:dyDescent="0.35">
      <c r="A104" s="103" t="s">
        <v>914</v>
      </c>
      <c r="B104" s="103" t="s">
        <v>915</v>
      </c>
      <c r="C104" s="152">
        <f>C105+C106+C107+C108+C109+C110+C111+C112+C113</f>
        <v>2318812</v>
      </c>
      <c r="D104" s="152">
        <f>D105+D106+D107+D108+D109+D110+D111+D112+D113</f>
        <v>2274547</v>
      </c>
      <c r="E104" s="152">
        <f>E105+E106+E107+E108+E109+E110+E111+E112+E113</f>
        <v>2184204</v>
      </c>
    </row>
    <row r="105" spans="1:6" x14ac:dyDescent="0.3">
      <c r="A105" s="90" t="s">
        <v>916</v>
      </c>
      <c r="B105" s="90" t="s">
        <v>917</v>
      </c>
      <c r="C105" s="150">
        <v>1650000</v>
      </c>
      <c r="D105" s="150">
        <v>1606262</v>
      </c>
      <c r="E105" s="91">
        <v>1490728</v>
      </c>
    </row>
    <row r="106" spans="1:6" x14ac:dyDescent="0.3">
      <c r="A106" s="90" t="s">
        <v>918</v>
      </c>
      <c r="B106" s="90" t="s">
        <v>308</v>
      </c>
      <c r="C106" s="150">
        <v>68000</v>
      </c>
      <c r="D106" s="150">
        <f>38289+32689</f>
        <v>70978</v>
      </c>
      <c r="E106" s="91">
        <v>67024</v>
      </c>
    </row>
    <row r="107" spans="1:6" x14ac:dyDescent="0.3">
      <c r="A107" s="90" t="s">
        <v>919</v>
      </c>
      <c r="B107" s="90" t="s">
        <v>920</v>
      </c>
      <c r="C107" s="150">
        <v>0</v>
      </c>
      <c r="D107" s="150">
        <v>0</v>
      </c>
      <c r="E107" s="91">
        <v>8490</v>
      </c>
    </row>
    <row r="108" spans="1:6" x14ac:dyDescent="0.3">
      <c r="A108" s="90" t="s">
        <v>921</v>
      </c>
      <c r="B108" s="90" t="s">
        <v>922</v>
      </c>
      <c r="C108" s="150">
        <f>110000+21000+10000</f>
        <v>141000</v>
      </c>
      <c r="D108" s="150">
        <f>121511+12439</f>
        <v>133950</v>
      </c>
      <c r="E108" s="91">
        <v>135153</v>
      </c>
    </row>
    <row r="109" spans="1:6" x14ac:dyDescent="0.3">
      <c r="A109" s="90" t="s">
        <v>923</v>
      </c>
      <c r="B109" s="90" t="s">
        <v>924</v>
      </c>
      <c r="C109" s="150">
        <v>240000</v>
      </c>
      <c r="D109" s="150">
        <v>241921</v>
      </c>
      <c r="E109" s="91">
        <v>242092</v>
      </c>
    </row>
    <row r="110" spans="1:6" x14ac:dyDescent="0.3">
      <c r="A110" s="90" t="s">
        <v>925</v>
      </c>
      <c r="B110" s="90" t="s">
        <v>926</v>
      </c>
      <c r="C110" s="150">
        <v>0</v>
      </c>
      <c r="D110" s="150">
        <v>0</v>
      </c>
      <c r="E110" s="91">
        <v>15546</v>
      </c>
    </row>
    <row r="111" spans="1:6" x14ac:dyDescent="0.3">
      <c r="A111" s="90" t="s">
        <v>927</v>
      </c>
      <c r="B111" s="90" t="s">
        <v>928</v>
      </c>
      <c r="C111" s="150">
        <v>138341</v>
      </c>
      <c r="D111" s="150">
        <v>139102</v>
      </c>
      <c r="E111" s="91">
        <v>148192</v>
      </c>
    </row>
    <row r="112" spans="1:6" x14ac:dyDescent="0.3">
      <c r="A112" s="90" t="s">
        <v>929</v>
      </c>
      <c r="B112" s="90" t="s">
        <v>930</v>
      </c>
      <c r="C112" s="150">
        <v>81471</v>
      </c>
      <c r="D112" s="150">
        <v>81075</v>
      </c>
      <c r="E112" s="91">
        <v>75839</v>
      </c>
    </row>
    <row r="113" spans="1:6" x14ac:dyDescent="0.3">
      <c r="A113" s="90" t="s">
        <v>931</v>
      </c>
      <c r="B113" s="90" t="s">
        <v>932</v>
      </c>
      <c r="C113" s="151"/>
      <c r="D113" s="150">
        <v>1259</v>
      </c>
      <c r="E113" s="91">
        <v>1140</v>
      </c>
    </row>
    <row r="114" spans="1:6" x14ac:dyDescent="0.3">
      <c r="A114" s="87" t="s">
        <v>933</v>
      </c>
      <c r="B114" s="87" t="s">
        <v>934</v>
      </c>
      <c r="C114" s="92">
        <f>C115+C116+C122</f>
        <v>28000</v>
      </c>
      <c r="D114" s="92">
        <f>D115+D116+D122</f>
        <v>28000</v>
      </c>
      <c r="E114" s="92">
        <f>E115+E116+E122</f>
        <v>32807.35</v>
      </c>
    </row>
    <row r="115" spans="1:6" x14ac:dyDescent="0.3">
      <c r="A115" s="101">
        <v>381</v>
      </c>
      <c r="B115" s="87" t="s">
        <v>970</v>
      </c>
      <c r="C115" s="151"/>
      <c r="D115" s="151"/>
      <c r="E115" s="151">
        <f>7850-5707.22</f>
        <v>2142.7799999999997</v>
      </c>
    </row>
    <row r="116" spans="1:6" x14ac:dyDescent="0.3">
      <c r="A116" s="87" t="s">
        <v>935</v>
      </c>
      <c r="B116" s="87" t="s">
        <v>936</v>
      </c>
      <c r="C116" s="92">
        <f>C117+C118</f>
        <v>28000</v>
      </c>
      <c r="D116" s="92">
        <f>D117+D118</f>
        <v>28000</v>
      </c>
      <c r="E116" s="151">
        <f>E117+E118</f>
        <v>25415.210000000003</v>
      </c>
    </row>
    <row r="117" spans="1:6" s="87" customFormat="1" x14ac:dyDescent="0.3">
      <c r="A117" s="90" t="s">
        <v>937</v>
      </c>
      <c r="B117" s="90" t="s">
        <v>938</v>
      </c>
      <c r="C117" s="92"/>
      <c r="D117" s="91"/>
      <c r="E117" s="150">
        <v>7.7</v>
      </c>
    </row>
    <row r="118" spans="1:6" x14ac:dyDescent="0.3">
      <c r="A118" s="93" t="s">
        <v>939</v>
      </c>
      <c r="B118" s="93" t="s">
        <v>940</v>
      </c>
      <c r="C118" s="89">
        <f>C119+C120+C121</f>
        <v>28000</v>
      </c>
      <c r="D118" s="94">
        <f>D119+D120+D121</f>
        <v>28000</v>
      </c>
      <c r="E118" s="149">
        <f>E119+E120+E121</f>
        <v>25407.510000000002</v>
      </c>
    </row>
    <row r="119" spans="1:6" x14ac:dyDescent="0.3">
      <c r="A119" s="90" t="s">
        <v>941</v>
      </c>
      <c r="B119" s="90" t="s">
        <v>942</v>
      </c>
      <c r="C119" s="91">
        <v>8000</v>
      </c>
      <c r="D119" s="91">
        <v>8000</v>
      </c>
      <c r="E119" s="150">
        <v>7603.26</v>
      </c>
    </row>
    <row r="120" spans="1:6" x14ac:dyDescent="0.3">
      <c r="A120" s="90" t="s">
        <v>943</v>
      </c>
      <c r="B120" s="90" t="s">
        <v>944</v>
      </c>
      <c r="C120" s="91">
        <v>12000</v>
      </c>
      <c r="D120" s="91">
        <v>12000</v>
      </c>
      <c r="E120" s="150">
        <v>118</v>
      </c>
    </row>
    <row r="121" spans="1:6" x14ac:dyDescent="0.3">
      <c r="A121" s="90" t="s">
        <v>945</v>
      </c>
      <c r="B121" s="90" t="s">
        <v>946</v>
      </c>
      <c r="C121" s="91">
        <v>8000</v>
      </c>
      <c r="D121" s="91">
        <v>8000</v>
      </c>
      <c r="E121" s="150">
        <v>17686.25</v>
      </c>
    </row>
    <row r="122" spans="1:6" x14ac:dyDescent="0.3">
      <c r="A122" s="87" t="s">
        <v>947</v>
      </c>
      <c r="B122" s="87" t="s">
        <v>777</v>
      </c>
      <c r="C122" s="92">
        <f>C123+C124+C125</f>
        <v>0</v>
      </c>
      <c r="D122" s="92">
        <f>D123+D124+D125</f>
        <v>0</v>
      </c>
      <c r="E122" s="151">
        <f>E123+E124+E125</f>
        <v>5249.36</v>
      </c>
    </row>
    <row r="123" spans="1:6" s="87" customFormat="1" x14ac:dyDescent="0.3">
      <c r="A123" s="90" t="s">
        <v>948</v>
      </c>
      <c r="B123" s="90" t="s">
        <v>949</v>
      </c>
      <c r="C123" s="92"/>
      <c r="D123" s="91"/>
      <c r="E123" s="150">
        <v>4403</v>
      </c>
    </row>
    <row r="124" spans="1:6" x14ac:dyDescent="0.3">
      <c r="A124" s="90" t="s">
        <v>950</v>
      </c>
      <c r="B124" s="90" t="s">
        <v>951</v>
      </c>
      <c r="C124" s="92"/>
      <c r="D124" s="91"/>
      <c r="E124" s="150">
        <v>34.119999999999997</v>
      </c>
    </row>
    <row r="125" spans="1:6" x14ac:dyDescent="0.3">
      <c r="A125" s="95">
        <v>38889</v>
      </c>
      <c r="B125" s="90" t="s">
        <v>847</v>
      </c>
      <c r="C125" s="92"/>
      <c r="D125" s="91"/>
      <c r="E125" s="150">
        <f>171.24+641</f>
        <v>812.24</v>
      </c>
    </row>
    <row r="126" spans="1:6" x14ac:dyDescent="0.3">
      <c r="A126" s="87" t="s">
        <v>952</v>
      </c>
      <c r="B126" s="87" t="s">
        <v>1</v>
      </c>
      <c r="C126" s="290">
        <f>C4+C9+C67+C114</f>
        <v>8748661</v>
      </c>
      <c r="D126" s="290">
        <f>D4+D9+D67+D114</f>
        <v>8484498.870000001</v>
      </c>
      <c r="E126" s="170">
        <f>E4+E9+E67+E114</f>
        <v>8290149.2400000002</v>
      </c>
      <c r="F126" s="92"/>
    </row>
    <row r="127" spans="1:6" x14ac:dyDescent="0.3">
      <c r="C127" s="92"/>
      <c r="D127" s="91"/>
      <c r="E127" s="150"/>
    </row>
    <row r="128" spans="1:6" s="87" customFormat="1" x14ac:dyDescent="0.3">
      <c r="A128" s="87" t="s">
        <v>953</v>
      </c>
      <c r="B128" s="87" t="s">
        <v>954</v>
      </c>
      <c r="C128" s="92">
        <f>C129+C130+C131+C132</f>
        <v>79861</v>
      </c>
      <c r="D128" s="92">
        <f>D129+D130+D132+D131</f>
        <v>382732</v>
      </c>
      <c r="E128" s="92">
        <f>E129+E130+E132+E131</f>
        <v>449274.8</v>
      </c>
    </row>
    <row r="129" spans="1:5" x14ac:dyDescent="0.3">
      <c r="A129" s="90" t="s">
        <v>953</v>
      </c>
      <c r="B129" s="90" t="s">
        <v>955</v>
      </c>
      <c r="C129" s="92"/>
      <c r="D129" s="91">
        <v>27000</v>
      </c>
      <c r="E129" s="150">
        <v>19500.48</v>
      </c>
    </row>
    <row r="130" spans="1:5" x14ac:dyDescent="0.3">
      <c r="A130" s="90" t="s">
        <v>953</v>
      </c>
      <c r="B130" s="90" t="s">
        <v>956</v>
      </c>
      <c r="C130" s="91">
        <v>40000</v>
      </c>
      <c r="D130" s="91">
        <v>39732</v>
      </c>
      <c r="E130" s="150">
        <f>30467.94-693.62</f>
        <v>29774.32</v>
      </c>
    </row>
    <row r="131" spans="1:5" x14ac:dyDescent="0.3">
      <c r="A131" s="90" t="s">
        <v>953</v>
      </c>
      <c r="B131" s="90" t="s">
        <v>1034</v>
      </c>
      <c r="C131" s="91">
        <v>16000</v>
      </c>
      <c r="D131" s="91">
        <v>16000</v>
      </c>
      <c r="E131" s="150"/>
    </row>
    <row r="132" spans="1:5" x14ac:dyDescent="0.3">
      <c r="A132" s="90" t="s">
        <v>953</v>
      </c>
      <c r="B132" s="90" t="s">
        <v>1038</v>
      </c>
      <c r="C132" s="91">
        <v>23861</v>
      </c>
      <c r="D132" s="91">
        <v>300000</v>
      </c>
      <c r="E132" s="150">
        <v>400000</v>
      </c>
    </row>
    <row r="133" spans="1:5" x14ac:dyDescent="0.3">
      <c r="A133" s="87" t="s">
        <v>957</v>
      </c>
      <c r="B133" s="87" t="s">
        <v>958</v>
      </c>
      <c r="C133" s="92">
        <f>C134+C135</f>
        <v>0</v>
      </c>
      <c r="D133" s="92">
        <f>D134+D135</f>
        <v>30000</v>
      </c>
      <c r="E133" s="151">
        <f>E134+E135</f>
        <v>23000</v>
      </c>
    </row>
    <row r="134" spans="1:5" x14ac:dyDescent="0.3">
      <c r="A134" s="90" t="s">
        <v>957</v>
      </c>
      <c r="B134" s="90" t="s">
        <v>890</v>
      </c>
      <c r="C134" s="92"/>
      <c r="D134" s="91"/>
      <c r="E134" s="150">
        <v>10000</v>
      </c>
    </row>
    <row r="135" spans="1:5" x14ac:dyDescent="0.3">
      <c r="A135" s="90" t="s">
        <v>957</v>
      </c>
      <c r="B135" s="90" t="s">
        <v>959</v>
      </c>
      <c r="C135" s="92"/>
      <c r="D135" s="91">
        <v>30000</v>
      </c>
      <c r="E135" s="150">
        <v>13000</v>
      </c>
    </row>
    <row r="136" spans="1:5" x14ac:dyDescent="0.3">
      <c r="A136" s="87" t="s">
        <v>960</v>
      </c>
      <c r="B136" s="87" t="s">
        <v>961</v>
      </c>
      <c r="C136" s="92">
        <f>C137+C138+C139+C140+C141</f>
        <v>334190</v>
      </c>
      <c r="D136" s="92">
        <f>D137+D139+D141</f>
        <v>217000</v>
      </c>
      <c r="E136" s="151">
        <f>E137+E139+E141</f>
        <v>891811.2</v>
      </c>
    </row>
    <row r="137" spans="1:5" x14ac:dyDescent="0.3">
      <c r="A137" s="90" t="s">
        <v>960</v>
      </c>
      <c r="B137" s="90" t="s">
        <v>891</v>
      </c>
      <c r="C137" s="92"/>
      <c r="D137" s="91"/>
      <c r="E137" s="150">
        <v>60000</v>
      </c>
    </row>
    <row r="138" spans="1:5" x14ac:dyDescent="0.3">
      <c r="A138" s="95">
        <v>350203</v>
      </c>
      <c r="B138" s="90" t="s">
        <v>1029</v>
      </c>
      <c r="C138" s="91">
        <v>295000</v>
      </c>
      <c r="D138" s="91"/>
      <c r="E138" s="150"/>
    </row>
    <row r="139" spans="1:5" x14ac:dyDescent="0.3">
      <c r="A139" s="90" t="s">
        <v>960</v>
      </c>
      <c r="B139" s="90" t="s">
        <v>962</v>
      </c>
      <c r="C139" s="91"/>
      <c r="D139" s="91">
        <v>217000</v>
      </c>
      <c r="E139" s="150">
        <v>0</v>
      </c>
    </row>
    <row r="140" spans="1:5" x14ac:dyDescent="0.3">
      <c r="A140" s="90" t="s">
        <v>960</v>
      </c>
      <c r="B140" s="90" t="s">
        <v>1032</v>
      </c>
      <c r="C140" s="91">
        <v>39190</v>
      </c>
      <c r="D140" s="91"/>
      <c r="E140" s="150"/>
    </row>
    <row r="141" spans="1:5" x14ac:dyDescent="0.3">
      <c r="A141" s="90" t="s">
        <v>960</v>
      </c>
      <c r="B141" s="90" t="s">
        <v>963</v>
      </c>
      <c r="C141" s="92"/>
      <c r="D141" s="91"/>
      <c r="E141" s="150">
        <v>831811.2</v>
      </c>
    </row>
    <row r="142" spans="1:5" x14ac:dyDescent="0.3">
      <c r="A142" s="87" t="s">
        <v>964</v>
      </c>
      <c r="B142" s="87" t="s">
        <v>965</v>
      </c>
      <c r="C142" s="290">
        <f>C128+C133+C136</f>
        <v>414051</v>
      </c>
      <c r="D142" s="290">
        <f>D128+D133+D136</f>
        <v>629732</v>
      </c>
      <c r="E142" s="170">
        <f>E128+E133+E136</f>
        <v>1364086</v>
      </c>
    </row>
    <row r="143" spans="1:5" x14ac:dyDescent="0.3">
      <c r="C143" s="92"/>
      <c r="D143" s="91"/>
      <c r="E143" s="150"/>
    </row>
    <row r="144" spans="1:5" x14ac:dyDescent="0.3">
      <c r="A144" s="90" t="s">
        <v>966</v>
      </c>
      <c r="B144" s="90" t="s">
        <v>967</v>
      </c>
      <c r="C144" s="92"/>
      <c r="D144" s="91"/>
      <c r="E144" s="150">
        <v>6232.49</v>
      </c>
    </row>
    <row r="145" spans="1:5" x14ac:dyDescent="0.3">
      <c r="A145" s="90" t="s">
        <v>968</v>
      </c>
      <c r="B145" s="90" t="s">
        <v>969</v>
      </c>
      <c r="C145" s="92"/>
      <c r="D145" s="91"/>
      <c r="E145" s="150">
        <v>7201.1</v>
      </c>
    </row>
    <row r="146" spans="1:5" x14ac:dyDescent="0.3">
      <c r="A146" s="95">
        <v>381</v>
      </c>
      <c r="B146" s="90" t="s">
        <v>993</v>
      </c>
      <c r="C146" s="91">
        <v>50000</v>
      </c>
      <c r="D146" s="91">
        <v>60000</v>
      </c>
      <c r="E146" s="150">
        <v>7166.41</v>
      </c>
    </row>
    <row r="147" spans="1:5" x14ac:dyDescent="0.3">
      <c r="A147" s="87" t="s">
        <v>971</v>
      </c>
      <c r="B147" s="87" t="s">
        <v>972</v>
      </c>
      <c r="C147" s="290">
        <f>C144+C145+C146</f>
        <v>50000</v>
      </c>
      <c r="D147" s="290">
        <f>D144+D145+D146</f>
        <v>60000</v>
      </c>
      <c r="E147" s="170">
        <f>E144+E145+E146</f>
        <v>20600</v>
      </c>
    </row>
    <row r="148" spans="1:5" x14ac:dyDescent="0.3">
      <c r="D148" s="91"/>
      <c r="E148" s="171"/>
    </row>
  </sheetData>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workbookViewId="0">
      <selection activeCell="C2" sqref="C2:D2"/>
    </sheetView>
  </sheetViews>
  <sheetFormatPr defaultRowHeight="14.4" x14ac:dyDescent="0.3"/>
  <cols>
    <col min="1" max="1" width="8" customWidth="1"/>
    <col min="2" max="2" width="35" customWidth="1"/>
    <col min="3" max="3" width="16.375" customWidth="1"/>
    <col min="4" max="4" width="16.125" customWidth="1"/>
    <col min="5" max="5" width="16.625" customWidth="1"/>
    <col min="7" max="7" width="38" customWidth="1"/>
    <col min="8" max="8" width="16.25" customWidth="1"/>
    <col min="9" max="9" width="18.25" customWidth="1"/>
  </cols>
  <sheetData>
    <row r="1" spans="1:9" ht="19.5" customHeight="1" thickBot="1" x14ac:dyDescent="0.35">
      <c r="A1" s="1" t="s">
        <v>270</v>
      </c>
      <c r="B1" s="2"/>
      <c r="C1" s="167"/>
      <c r="D1" s="167"/>
      <c r="E1" s="168"/>
    </row>
    <row r="2" spans="1:9" ht="19.5" customHeight="1" thickBot="1" x14ac:dyDescent="0.35">
      <c r="A2" s="2"/>
      <c r="B2" s="3"/>
      <c r="C2" s="463" t="s">
        <v>0</v>
      </c>
      <c r="D2" s="464"/>
      <c r="E2" s="169"/>
    </row>
    <row r="3" spans="1:9" ht="19.5" customHeight="1" thickBot="1" x14ac:dyDescent="0.35">
      <c r="A3" s="2"/>
      <c r="B3" s="4"/>
      <c r="C3" s="405" t="s">
        <v>997</v>
      </c>
      <c r="D3" s="406" t="s">
        <v>1022</v>
      </c>
      <c r="E3" s="404" t="s">
        <v>1065</v>
      </c>
      <c r="H3" s="142"/>
      <c r="I3" s="142"/>
    </row>
    <row r="4" spans="1:9" ht="19.5" customHeight="1" thickBot="1" x14ac:dyDescent="0.35">
      <c r="A4" s="5" t="s">
        <v>85</v>
      </c>
      <c r="B4" s="139" t="s">
        <v>86</v>
      </c>
      <c r="C4" s="22">
        <f>SUM(C5:C10)</f>
        <v>1247617</v>
      </c>
      <c r="D4" s="22">
        <f>SUM(D5:D10)</f>
        <v>1080067.9100000001</v>
      </c>
      <c r="E4" s="22">
        <f>SUM(E5:E10)</f>
        <v>842060.54</v>
      </c>
      <c r="G4" s="140"/>
      <c r="H4" s="135"/>
      <c r="I4" s="135"/>
    </row>
    <row r="5" spans="1:9" ht="19.5" customHeight="1" x14ac:dyDescent="0.3">
      <c r="A5" s="9" t="s">
        <v>87</v>
      </c>
      <c r="B5" s="10" t="s">
        <v>88</v>
      </c>
      <c r="C5" s="11">
        <f>Kulud!F191</f>
        <v>73101</v>
      </c>
      <c r="D5" s="11">
        <f>Kulud!G191</f>
        <v>70040</v>
      </c>
      <c r="E5" s="11">
        <f>Kulud!H191</f>
        <v>66887.789999999994</v>
      </c>
      <c r="G5" s="141"/>
      <c r="H5" s="135"/>
      <c r="I5" s="135"/>
    </row>
    <row r="6" spans="1:9" ht="19.5" customHeight="1" x14ac:dyDescent="0.3">
      <c r="A6" s="9" t="s">
        <v>89</v>
      </c>
      <c r="B6" s="10" t="s">
        <v>90</v>
      </c>
      <c r="C6" s="11">
        <f>Kulud!I191+Kulud!O191+Kulud!L191</f>
        <v>833378</v>
      </c>
      <c r="D6" s="11">
        <f>Kulud!J191+Kulud!P191+Kulud!M191</f>
        <v>802120</v>
      </c>
      <c r="E6" s="11">
        <f>Kulud!K191+Kulud!Q191+Kulud!N191</f>
        <v>640089.11</v>
      </c>
      <c r="G6" s="141"/>
      <c r="H6" s="135"/>
      <c r="I6" s="135"/>
    </row>
    <row r="7" spans="1:9" ht="19.5" customHeight="1" x14ac:dyDescent="0.3">
      <c r="A7" s="9" t="s">
        <v>91</v>
      </c>
      <c r="B7" s="10" t="s">
        <v>92</v>
      </c>
      <c r="C7" s="11">
        <f>Kulud!R191</f>
        <v>40000</v>
      </c>
      <c r="D7" s="11">
        <f>Kulud!S191</f>
        <v>30107.91</v>
      </c>
      <c r="E7" s="11">
        <f>Kulud!T191</f>
        <v>0</v>
      </c>
      <c r="G7" s="141"/>
      <c r="H7" s="135"/>
      <c r="I7" s="135"/>
    </row>
    <row r="8" spans="1:9" ht="19.5" customHeight="1" x14ac:dyDescent="0.3">
      <c r="A8" s="9" t="s">
        <v>93</v>
      </c>
      <c r="B8" s="10" t="s">
        <v>94</v>
      </c>
      <c r="C8" s="11">
        <f>Kulud!X191</f>
        <v>258338</v>
      </c>
      <c r="D8" s="11">
        <f>Kulud!Y191</f>
        <v>135000</v>
      </c>
      <c r="E8" s="11">
        <f>Kulud!Z191</f>
        <v>97978</v>
      </c>
      <c r="G8" s="141"/>
      <c r="H8" s="135"/>
      <c r="I8" s="135"/>
    </row>
    <row r="9" spans="1:9" ht="19.5" customHeight="1" x14ac:dyDescent="0.3">
      <c r="A9" s="9" t="s">
        <v>95</v>
      </c>
      <c r="B9" s="10" t="s">
        <v>96</v>
      </c>
      <c r="C9" s="11">
        <f>Kulud!AA191</f>
        <v>30000</v>
      </c>
      <c r="D9" s="11">
        <f>Kulud!AB191</f>
        <v>30000</v>
      </c>
      <c r="E9" s="11">
        <f>Kulud!AC191</f>
        <v>25531.360000000001</v>
      </c>
      <c r="G9" s="141"/>
      <c r="H9" s="135"/>
      <c r="I9" s="135"/>
    </row>
    <row r="10" spans="1:9" ht="19.5" customHeight="1" thickBot="1" x14ac:dyDescent="0.35">
      <c r="A10" s="9"/>
      <c r="B10" s="10" t="s">
        <v>973</v>
      </c>
      <c r="C10" s="11">
        <f>Kulud!U191</f>
        <v>12800</v>
      </c>
      <c r="D10" s="11">
        <f>Kulud!V191</f>
        <v>12800</v>
      </c>
      <c r="E10" s="11">
        <f>Kulud!W191</f>
        <v>11574.279999999999</v>
      </c>
      <c r="G10" s="141"/>
      <c r="H10" s="135"/>
      <c r="I10" s="135"/>
    </row>
    <row r="11" spans="1:9" ht="19.5" customHeight="1" thickBot="1" x14ac:dyDescent="0.35">
      <c r="A11" s="5" t="s">
        <v>98</v>
      </c>
      <c r="B11" s="6" t="s">
        <v>99</v>
      </c>
      <c r="C11" s="23"/>
      <c r="D11" s="24"/>
      <c r="E11" s="25"/>
      <c r="G11" s="141"/>
      <c r="H11" s="135"/>
      <c r="I11" s="135"/>
    </row>
    <row r="12" spans="1:9" ht="19.5" customHeight="1" thickBot="1" x14ac:dyDescent="0.35">
      <c r="A12" s="5" t="s">
        <v>100</v>
      </c>
      <c r="B12" s="6" t="s">
        <v>101</v>
      </c>
      <c r="C12" s="22">
        <f>SUM(C13:C15)</f>
        <v>17480</v>
      </c>
      <c r="D12" s="26">
        <f>SUM(D13:D15)</f>
        <v>17444</v>
      </c>
      <c r="E12" s="26">
        <f>SUM(E13:E15)</f>
        <v>17146.419999999998</v>
      </c>
      <c r="G12" s="141"/>
      <c r="H12" s="135"/>
      <c r="I12" s="135"/>
    </row>
    <row r="13" spans="1:9" ht="19.5" customHeight="1" x14ac:dyDescent="0.3">
      <c r="A13" s="9" t="s">
        <v>102</v>
      </c>
      <c r="B13" s="10" t="s">
        <v>103</v>
      </c>
      <c r="C13" s="11">
        <f>Kulud!AD191</f>
        <v>2280</v>
      </c>
      <c r="D13" s="11">
        <f>Kulud!AE191</f>
        <v>2244</v>
      </c>
      <c r="E13" s="11">
        <f>Kulud!AF191</f>
        <v>2000.99</v>
      </c>
      <c r="H13" s="135"/>
      <c r="I13" s="135"/>
    </row>
    <row r="14" spans="1:9" ht="19.5" customHeight="1" x14ac:dyDescent="0.3">
      <c r="A14" s="9" t="s">
        <v>104</v>
      </c>
      <c r="B14" s="10" t="s">
        <v>105</v>
      </c>
      <c r="C14" s="11">
        <f>Kulud!AG191</f>
        <v>15200</v>
      </c>
      <c r="D14" s="11">
        <f>Kulud!AH191</f>
        <v>15200</v>
      </c>
      <c r="E14" s="11">
        <f>Kulud!AI191</f>
        <v>15145.429999999998</v>
      </c>
    </row>
    <row r="15" spans="1:9" ht="19.5" customHeight="1" thickBot="1" x14ac:dyDescent="0.35">
      <c r="A15" s="9"/>
      <c r="B15" s="10" t="s">
        <v>106</v>
      </c>
      <c r="C15" s="11"/>
      <c r="D15" s="11"/>
      <c r="E15" s="11"/>
    </row>
    <row r="16" spans="1:9" ht="19.5" customHeight="1" thickBot="1" x14ac:dyDescent="0.35">
      <c r="A16" s="5" t="s">
        <v>107</v>
      </c>
      <c r="B16" s="6" t="s">
        <v>108</v>
      </c>
      <c r="C16" s="22">
        <f>SUM(C17:C32)</f>
        <v>2642205</v>
      </c>
      <c r="D16" s="22">
        <f>SUM(D17:D32)</f>
        <v>1671801</v>
      </c>
      <c r="E16" s="22">
        <f>SUM(E17:E32)</f>
        <v>1877397.08</v>
      </c>
    </row>
    <row r="17" spans="1:5" ht="19.5" customHeight="1" x14ac:dyDescent="0.3">
      <c r="A17" s="9" t="s">
        <v>109</v>
      </c>
      <c r="B17" s="10" t="s">
        <v>110</v>
      </c>
      <c r="C17" s="27"/>
      <c r="D17" s="27"/>
      <c r="E17" s="27"/>
    </row>
    <row r="18" spans="1:5" ht="19.5" customHeight="1" x14ac:dyDescent="0.3">
      <c r="A18" s="9" t="s">
        <v>111</v>
      </c>
      <c r="B18" s="10" t="s">
        <v>112</v>
      </c>
      <c r="C18" s="11"/>
      <c r="D18" s="11"/>
      <c r="E18" s="11"/>
    </row>
    <row r="19" spans="1:5" ht="19.5" customHeight="1" x14ac:dyDescent="0.3">
      <c r="A19" s="9" t="s">
        <v>113</v>
      </c>
      <c r="B19" s="10" t="s">
        <v>114</v>
      </c>
      <c r="C19" s="28"/>
      <c r="D19" s="28"/>
      <c r="E19" s="28"/>
    </row>
    <row r="20" spans="1:5" ht="19.5" customHeight="1" x14ac:dyDescent="0.3">
      <c r="A20" s="9" t="s">
        <v>115</v>
      </c>
      <c r="B20" s="10" t="s">
        <v>116</v>
      </c>
      <c r="C20" s="28"/>
      <c r="D20" s="28"/>
      <c r="E20" s="28"/>
    </row>
    <row r="21" spans="1:5" ht="19.5" customHeight="1" x14ac:dyDescent="0.3">
      <c r="A21" s="9" t="s">
        <v>117</v>
      </c>
      <c r="B21" s="10" t="s">
        <v>118</v>
      </c>
      <c r="C21" s="11">
        <f>Kulud!AJ191</f>
        <v>12000</v>
      </c>
      <c r="D21" s="11">
        <f>Kulud!AK191</f>
        <v>11300</v>
      </c>
      <c r="E21" s="11">
        <f>Kulud!AL191</f>
        <v>10554.12</v>
      </c>
    </row>
    <row r="22" spans="1:5" ht="21" customHeight="1" x14ac:dyDescent="0.3">
      <c r="A22" s="9" t="s">
        <v>119</v>
      </c>
      <c r="B22" s="10" t="s">
        <v>120</v>
      </c>
      <c r="C22" s="11">
        <f>Kulud!AM191+Kulud!AP191+Kulud!AS191</f>
        <v>31030</v>
      </c>
      <c r="D22" s="11">
        <f>Kulud!AN191+Kulud!AQ191+Kulud!AT191</f>
        <v>38530</v>
      </c>
      <c r="E22" s="11">
        <f>Kulud!AO191+Kulud!AR191+Kulud!AU191</f>
        <v>44512.04</v>
      </c>
    </row>
    <row r="23" spans="1:5" ht="33" customHeight="1" x14ac:dyDescent="0.3">
      <c r="A23" s="9" t="s">
        <v>121</v>
      </c>
      <c r="B23" s="10" t="s">
        <v>122</v>
      </c>
      <c r="C23" s="11">
        <f>Kulud!AV191+Kulud!AY191</f>
        <v>300000</v>
      </c>
      <c r="D23" s="11">
        <f>Kulud!AW191+Kulud!AZ191</f>
        <v>250000</v>
      </c>
      <c r="E23" s="11">
        <f>Kulud!AX191+Kulud!BA191</f>
        <v>312086.54000000004</v>
      </c>
    </row>
    <row r="24" spans="1:5" ht="19.5" customHeight="1" x14ac:dyDescent="0.3">
      <c r="A24" s="9" t="s">
        <v>123</v>
      </c>
      <c r="B24" s="10" t="s">
        <v>124</v>
      </c>
      <c r="C24" s="11"/>
      <c r="D24" s="11"/>
      <c r="E24" s="11"/>
    </row>
    <row r="25" spans="1:5" ht="19.5" customHeight="1" x14ac:dyDescent="0.3">
      <c r="A25" s="9" t="s">
        <v>125</v>
      </c>
      <c r="B25" s="10" t="s">
        <v>126</v>
      </c>
      <c r="C25" s="28"/>
      <c r="D25" s="28"/>
      <c r="E25" s="28"/>
    </row>
    <row r="26" spans="1:5" ht="19.5" customHeight="1" x14ac:dyDescent="0.3">
      <c r="A26" s="9" t="s">
        <v>127</v>
      </c>
      <c r="B26" s="10" t="s">
        <v>128</v>
      </c>
      <c r="C26" s="28"/>
      <c r="D26" s="28"/>
      <c r="E26" s="28"/>
    </row>
    <row r="27" spans="1:5" ht="19.5" customHeight="1" x14ac:dyDescent="0.3">
      <c r="A27" s="9" t="s">
        <v>129</v>
      </c>
      <c r="B27" s="10" t="s">
        <v>130</v>
      </c>
      <c r="C27" s="28"/>
      <c r="D27" s="28"/>
      <c r="E27" s="28"/>
    </row>
    <row r="28" spans="1:5" ht="19.5" customHeight="1" x14ac:dyDescent="0.3">
      <c r="A28" s="9" t="s">
        <v>131</v>
      </c>
      <c r="B28" s="10" t="s">
        <v>132</v>
      </c>
      <c r="C28" s="11">
        <f>Kulud!BB191+Kulud!BE191+Kulud!BH191</f>
        <v>51865</v>
      </c>
      <c r="D28" s="11">
        <f>Kulud!BC191+Kulud!BF191+Kulud!BI191</f>
        <v>47977</v>
      </c>
      <c r="E28" s="11">
        <f>Kulud!BD191+Kulud!BG191+Kulud!BJ191</f>
        <v>47466.729999999996</v>
      </c>
    </row>
    <row r="29" spans="1:5" ht="19.5" customHeight="1" x14ac:dyDescent="0.3">
      <c r="A29" s="9" t="s">
        <v>133</v>
      </c>
      <c r="B29" s="10" t="s">
        <v>134</v>
      </c>
      <c r="C29" s="11">
        <f>Kulud!BK191</f>
        <v>4700</v>
      </c>
      <c r="D29" s="11">
        <f>Kulud!BL191</f>
        <v>4880</v>
      </c>
      <c r="E29" s="11">
        <f>Kulud!BM191</f>
        <v>1687.08</v>
      </c>
    </row>
    <row r="30" spans="1:5" ht="19.5" customHeight="1" x14ac:dyDescent="0.3">
      <c r="A30" s="9" t="s">
        <v>135</v>
      </c>
      <c r="B30" s="10" t="s">
        <v>136</v>
      </c>
      <c r="C30" s="11">
        <f>Kulud!BN191+Kulud!BQ191+Kulud!BT191</f>
        <v>2095923</v>
      </c>
      <c r="D30" s="11">
        <f>Kulud!BO191+Kulud!BR191+Kulud!BU191</f>
        <v>1162700</v>
      </c>
      <c r="E30" s="11">
        <f>Kulud!BP191+Kulud!BS191+Kulud!BV191</f>
        <v>1332531.04</v>
      </c>
    </row>
    <row r="31" spans="1:5" ht="32.25" customHeight="1" x14ac:dyDescent="0.3">
      <c r="A31" s="9" t="s">
        <v>137</v>
      </c>
      <c r="B31" s="10" t="s">
        <v>138</v>
      </c>
      <c r="C31" s="11">
        <f>Kulud!BW191+Kulud!BZ191+Kulud!CC191</f>
        <v>146687</v>
      </c>
      <c r="D31" s="11">
        <f>Kulud!BX191+Kulud!CA191+Kulud!CD191</f>
        <v>156414</v>
      </c>
      <c r="E31" s="11">
        <f>Kulud!BY191+Kulud!CB191+Kulud!CE191</f>
        <v>128559.53</v>
      </c>
    </row>
    <row r="32" spans="1:5" ht="19.5" customHeight="1" thickBot="1" x14ac:dyDescent="0.35">
      <c r="A32" s="9"/>
      <c r="B32" s="10" t="s">
        <v>139</v>
      </c>
      <c r="C32" s="11"/>
      <c r="D32" s="11"/>
      <c r="E32" s="11"/>
    </row>
    <row r="33" spans="1:5" ht="19.5" customHeight="1" thickBot="1" x14ac:dyDescent="0.35">
      <c r="A33" s="5" t="s">
        <v>140</v>
      </c>
      <c r="B33" s="6" t="s">
        <v>141</v>
      </c>
      <c r="C33" s="22">
        <f>SUM(C34:C39)</f>
        <v>553129</v>
      </c>
      <c r="D33" s="26">
        <f>SUM(D34:D39)</f>
        <v>525877.26</v>
      </c>
      <c r="E33" s="26">
        <f>SUM(E34:E39)</f>
        <v>349380.60000000003</v>
      </c>
    </row>
    <row r="34" spans="1:5" ht="19.5" customHeight="1" x14ac:dyDescent="0.3">
      <c r="A34" s="9" t="s">
        <v>142</v>
      </c>
      <c r="B34" s="10" t="s">
        <v>143</v>
      </c>
      <c r="C34" s="11">
        <f>Kulud!CF191+Kulud!CI191+Kulud!CL191</f>
        <v>76875</v>
      </c>
      <c r="D34" s="11">
        <f>Kulud!CG191+Kulud!CJ191+Kulud!CM191</f>
        <v>66939.009999999995</v>
      </c>
      <c r="E34" s="11">
        <f>Kulud!CH191+Kulud!CK191+Kulud!CN191</f>
        <v>46761.929999999993</v>
      </c>
    </row>
    <row r="35" spans="1:5" ht="19.5" customHeight="1" x14ac:dyDescent="0.3">
      <c r="A35" s="9" t="s">
        <v>144</v>
      </c>
      <c r="B35" s="10" t="s">
        <v>145</v>
      </c>
      <c r="C35" s="11">
        <f>Kulud!CO191</f>
        <v>123000</v>
      </c>
      <c r="D35" s="11">
        <f>Kulud!CP191</f>
        <v>183000</v>
      </c>
      <c r="E35" s="11">
        <f>Kulud!CQ191</f>
        <v>64456.590000000004</v>
      </c>
    </row>
    <row r="36" spans="1:5" ht="19.5" customHeight="1" x14ac:dyDescent="0.3">
      <c r="A36" s="9" t="s">
        <v>146</v>
      </c>
      <c r="B36" s="10" t="s">
        <v>147</v>
      </c>
      <c r="C36" s="11">
        <f>Kulud!CR191</f>
        <v>43200</v>
      </c>
      <c r="D36" s="11">
        <f>Kulud!CS191</f>
        <v>17700</v>
      </c>
      <c r="E36" s="11">
        <f>Kulud!CT191</f>
        <v>24242.16</v>
      </c>
    </row>
    <row r="37" spans="1:5" ht="19.5" customHeight="1" x14ac:dyDescent="0.3">
      <c r="A37" s="9" t="s">
        <v>148</v>
      </c>
      <c r="B37" s="10" t="s">
        <v>149</v>
      </c>
      <c r="C37" s="11">
        <f>Kulud!CU191</f>
        <v>10000</v>
      </c>
      <c r="D37" s="11">
        <f>Kulud!CV191</f>
        <v>8000</v>
      </c>
      <c r="E37" s="11">
        <f>Kulud!CW191</f>
        <v>6791.76</v>
      </c>
    </row>
    <row r="38" spans="1:5" ht="31.5" customHeight="1" x14ac:dyDescent="0.3">
      <c r="A38" s="9" t="s">
        <v>150</v>
      </c>
      <c r="B38" s="10" t="s">
        <v>151</v>
      </c>
      <c r="C38" s="11">
        <f>Kulud!CX191</f>
        <v>300054</v>
      </c>
      <c r="D38" s="11">
        <f>Kulud!CY191</f>
        <v>250238.25</v>
      </c>
      <c r="E38" s="11">
        <f>Kulud!CZ191</f>
        <v>207128.16000000003</v>
      </c>
    </row>
    <row r="39" spans="1:5" ht="19.5" customHeight="1" thickBot="1" x14ac:dyDescent="0.35">
      <c r="A39" s="9"/>
      <c r="B39" s="10" t="s">
        <v>152</v>
      </c>
      <c r="C39" s="11"/>
      <c r="D39" s="11"/>
      <c r="E39" s="11"/>
    </row>
    <row r="40" spans="1:5" ht="19.5" customHeight="1" thickBot="1" x14ac:dyDescent="0.35">
      <c r="A40" s="5" t="s">
        <v>153</v>
      </c>
      <c r="B40" s="6" t="s">
        <v>154</v>
      </c>
      <c r="C40" s="22">
        <f>SUM(C41:C46)</f>
        <v>670327</v>
      </c>
      <c r="D40" s="22">
        <f>SUM(D41:D46)</f>
        <v>203542</v>
      </c>
      <c r="E40" s="22">
        <f>SUM(E41:E46)</f>
        <v>197857.97999999998</v>
      </c>
    </row>
    <row r="41" spans="1:5" ht="19.5" customHeight="1" x14ac:dyDescent="0.3">
      <c r="A41" s="9" t="s">
        <v>155</v>
      </c>
      <c r="B41" s="10" t="s">
        <v>156</v>
      </c>
      <c r="C41" s="11">
        <f>Kulud!DA191</f>
        <v>46900</v>
      </c>
      <c r="D41" s="11">
        <f>Kulud!DB191</f>
        <v>41490</v>
      </c>
      <c r="E41" s="11">
        <f>Kulud!DC191</f>
        <v>56991.999999999993</v>
      </c>
    </row>
    <row r="42" spans="1:5" ht="19.5" customHeight="1" x14ac:dyDescent="0.3">
      <c r="A42" s="9" t="s">
        <v>157</v>
      </c>
      <c r="B42" s="10" t="s">
        <v>158</v>
      </c>
      <c r="C42" s="11"/>
      <c r="D42" s="11"/>
      <c r="E42" s="11"/>
    </row>
    <row r="43" spans="1:5" ht="19.5" customHeight="1" x14ac:dyDescent="0.3">
      <c r="A43" s="9" t="s">
        <v>159</v>
      </c>
      <c r="B43" s="10" t="s">
        <v>160</v>
      </c>
      <c r="C43" s="11">
        <f>Kulud!DD191</f>
        <v>30000</v>
      </c>
      <c r="D43" s="11">
        <f>Kulud!DE191</f>
        <v>31232</v>
      </c>
      <c r="E43" s="11">
        <f>Kulud!DF191</f>
        <v>35770.5</v>
      </c>
    </row>
    <row r="44" spans="1:5" ht="19.5" customHeight="1" x14ac:dyDescent="0.3">
      <c r="A44" s="9" t="s">
        <v>161</v>
      </c>
      <c r="B44" s="10" t="s">
        <v>162</v>
      </c>
      <c r="C44" s="11">
        <f>Kulud!DG191</f>
        <v>522000</v>
      </c>
      <c r="D44" s="11">
        <f>Kulud!DH191</f>
        <v>92000</v>
      </c>
      <c r="E44" s="11">
        <f>Kulud!DI191</f>
        <v>76934.149999999994</v>
      </c>
    </row>
    <row r="45" spans="1:5" ht="28.5" customHeight="1" x14ac:dyDescent="0.3">
      <c r="A45" s="9" t="s">
        <v>163</v>
      </c>
      <c r="B45" s="10" t="s">
        <v>164</v>
      </c>
      <c r="C45" s="11">
        <f>Kulud!DJ191+Kulud!DM191+Kulud!DP191+Kulud!DS191</f>
        <v>71427</v>
      </c>
      <c r="D45" s="11">
        <f>Kulud!DK191+Kulud!DN191+Kulud!DQ191+Kulud!DT191</f>
        <v>38820</v>
      </c>
      <c r="E45" s="11">
        <f>Kulud!DL191+Kulud!DO191+Kulud!DR191+Kulud!DU191</f>
        <v>28161.33</v>
      </c>
    </row>
    <row r="46" spans="1:5" ht="19.5" customHeight="1" thickBot="1" x14ac:dyDescent="0.35">
      <c r="A46" s="9"/>
      <c r="B46" s="10" t="s">
        <v>165</v>
      </c>
      <c r="C46" s="11"/>
      <c r="D46" s="11"/>
      <c r="E46" s="11"/>
    </row>
    <row r="47" spans="1:5" ht="19.5" customHeight="1" thickBot="1" x14ac:dyDescent="0.35">
      <c r="A47" s="5" t="s">
        <v>166</v>
      </c>
      <c r="B47" s="6" t="s">
        <v>167</v>
      </c>
      <c r="C47" s="22">
        <f>SUM(C48:C53)</f>
        <v>12618</v>
      </c>
      <c r="D47" s="22">
        <f>SUM(D48:D53)</f>
        <v>12708</v>
      </c>
      <c r="E47" s="22">
        <f>SUM(E48:E53)</f>
        <v>8089.7300000000005</v>
      </c>
    </row>
    <row r="48" spans="1:5" ht="19.5" customHeight="1" x14ac:dyDescent="0.3">
      <c r="A48" s="9" t="s">
        <v>168</v>
      </c>
      <c r="B48" s="10" t="s">
        <v>169</v>
      </c>
      <c r="C48" s="28"/>
      <c r="D48" s="28"/>
      <c r="E48" s="28"/>
    </row>
    <row r="49" spans="1:5" ht="19.5" customHeight="1" x14ac:dyDescent="0.3">
      <c r="A49" s="9" t="s">
        <v>170</v>
      </c>
      <c r="B49" s="10" t="s">
        <v>171</v>
      </c>
      <c r="C49" s="28"/>
      <c r="D49" s="28"/>
      <c r="E49" s="28"/>
    </row>
    <row r="50" spans="1:5" ht="19.5" customHeight="1" x14ac:dyDescent="0.3">
      <c r="A50" s="9" t="s">
        <v>172</v>
      </c>
      <c r="B50" s="10" t="s">
        <v>173</v>
      </c>
      <c r="C50" s="28"/>
      <c r="D50" s="28"/>
      <c r="E50" s="28"/>
    </row>
    <row r="51" spans="1:5" ht="28.5" customHeight="1" x14ac:dyDescent="0.3">
      <c r="A51" s="9" t="s">
        <v>174</v>
      </c>
      <c r="B51" s="10" t="s">
        <v>175</v>
      </c>
      <c r="C51" s="28"/>
      <c r="D51" s="28"/>
      <c r="E51" s="28"/>
    </row>
    <row r="52" spans="1:5" ht="27" customHeight="1" x14ac:dyDescent="0.3">
      <c r="A52" s="9" t="s">
        <v>176</v>
      </c>
      <c r="B52" s="10" t="s">
        <v>177</v>
      </c>
      <c r="C52" s="28"/>
      <c r="D52" s="28"/>
      <c r="E52" s="28"/>
    </row>
    <row r="53" spans="1:5" ht="19.5" customHeight="1" thickBot="1" x14ac:dyDescent="0.35">
      <c r="A53" s="9"/>
      <c r="B53" s="10" t="s">
        <v>178</v>
      </c>
      <c r="C53" s="11">
        <f>Kulud!DV191</f>
        <v>12618</v>
      </c>
      <c r="D53" s="11">
        <f>Kulud!DW191</f>
        <v>12708</v>
      </c>
      <c r="E53" s="11">
        <f>Kulud!DX191</f>
        <v>8089.7300000000005</v>
      </c>
    </row>
    <row r="54" spans="1:5" ht="19.5" customHeight="1" thickBot="1" x14ac:dyDescent="0.35">
      <c r="A54" s="5" t="s">
        <v>179</v>
      </c>
      <c r="B54" s="6" t="s">
        <v>180</v>
      </c>
      <c r="C54" s="22">
        <f>SUM(C55:C71)</f>
        <v>1013227</v>
      </c>
      <c r="D54" s="22">
        <f>SUM(D55:D71)</f>
        <v>1146327</v>
      </c>
      <c r="E54" s="22">
        <f>SUM(E55:E71)</f>
        <v>928450.35</v>
      </c>
    </row>
    <row r="55" spans="1:5" ht="19.5" customHeight="1" x14ac:dyDescent="0.3">
      <c r="A55" s="9" t="s">
        <v>181</v>
      </c>
      <c r="B55" s="29" t="s">
        <v>182</v>
      </c>
      <c r="C55" s="11">
        <f>Kulud!DY191+Kulud!EB191</f>
        <v>136170</v>
      </c>
      <c r="D55" s="11">
        <f>Kulud!DZ191+Kulud!EC191</f>
        <v>100070</v>
      </c>
      <c r="E55" s="11">
        <f>Kulud!EA191+Kulud!ED191</f>
        <v>70833.86</v>
      </c>
    </row>
    <row r="56" spans="1:5" ht="19.5" customHeight="1" x14ac:dyDescent="0.3">
      <c r="A56" s="9" t="s">
        <v>183</v>
      </c>
      <c r="B56" s="30" t="s">
        <v>184</v>
      </c>
      <c r="C56" s="11">
        <f>Kulud!EE191+Kulud!EH191</f>
        <v>6400</v>
      </c>
      <c r="D56" s="11">
        <f>Kulud!EF191+Kulud!EI191</f>
        <v>4500</v>
      </c>
      <c r="E56" s="11">
        <f>Kulud!EG191+Kulud!EJ191</f>
        <v>8812.85</v>
      </c>
    </row>
    <row r="57" spans="1:5" ht="19.5" customHeight="1" x14ac:dyDescent="0.3">
      <c r="A57" s="9" t="s">
        <v>185</v>
      </c>
      <c r="B57" s="10" t="s">
        <v>186</v>
      </c>
      <c r="C57" s="11">
        <f>Kulud!EK191+Kulud!EN191</f>
        <v>169549</v>
      </c>
      <c r="D57" s="11">
        <f>Kulud!EL191+Kulud!EO191</f>
        <v>218727.4</v>
      </c>
      <c r="E57" s="11">
        <f>Kulud!EM191+Kulud!EP191</f>
        <v>230561.91999999998</v>
      </c>
    </row>
    <row r="58" spans="1:5" ht="19.5" customHeight="1" x14ac:dyDescent="0.3">
      <c r="A58" s="9" t="s">
        <v>187</v>
      </c>
      <c r="B58" s="10" t="s">
        <v>188</v>
      </c>
      <c r="C58" s="11">
        <f>Kulud!EQ191+Kulud!ET191</f>
        <v>33000</v>
      </c>
      <c r="D58" s="11">
        <f>Kulud!ER191+Kulud!EU191</f>
        <v>30000</v>
      </c>
      <c r="E58" s="11">
        <f>Kulud!ES191+Kulud!EV191</f>
        <v>35185.979999999996</v>
      </c>
    </row>
    <row r="59" spans="1:5" ht="19.5" customHeight="1" x14ac:dyDescent="0.3">
      <c r="A59" s="9" t="s">
        <v>189</v>
      </c>
      <c r="B59" s="10" t="s">
        <v>190</v>
      </c>
      <c r="C59" s="11">
        <f>Kulud!EW191+Kulud!EZ191+Kulud!FC191+Kulud!FF191+Kulud!FL191+Kulud!FI191</f>
        <v>171918</v>
      </c>
      <c r="D59" s="11">
        <f>Kulud!EX191+Kulud!FA191+Kulud!FD191+Kulud!FG191+Kulud!FM191+Kulud!FJ191</f>
        <v>161581.6</v>
      </c>
      <c r="E59" s="11">
        <f>Kulud!EY191+Kulud!FB191+Kulud!FE191+Kulud!FH191+Kulud!FN191+Kulud!FK191</f>
        <v>142271.84000000003</v>
      </c>
    </row>
    <row r="60" spans="1:5" ht="19.5" customHeight="1" x14ac:dyDescent="0.3">
      <c r="A60" s="9" t="s">
        <v>191</v>
      </c>
      <c r="B60" s="10" t="s">
        <v>192</v>
      </c>
      <c r="C60" s="11">
        <f>Kulud!FO191+Kulud!FR191+Kulud!FU191+Kulud!FX191+Kulud!GA191+Kulud!GD191+Kulud!GG191+Kulud!GJ191</f>
        <v>325229</v>
      </c>
      <c r="D60" s="11">
        <f>Kulud!FP191+Kulud!FS191+Kulud!FV191+Kulud!FY191+Kulud!GB191+Kulud!GE191+Kulud!GH191+Kulud!GK191</f>
        <v>336458</v>
      </c>
      <c r="E60" s="11">
        <f>Kulud!FQ191+Kulud!FT191+Kulud!FW191+Kulud!FZ191+Kulud!GC191+Kulud!GF191+Kulud!GI191+Kulud!GL191</f>
        <v>288723.57999999996</v>
      </c>
    </row>
    <row r="61" spans="1:5" ht="19.5" customHeight="1" x14ac:dyDescent="0.3">
      <c r="A61" s="9" t="s">
        <v>193</v>
      </c>
      <c r="B61" s="10" t="s">
        <v>194</v>
      </c>
      <c r="C61" s="11">
        <f>Kulud!GM191+Kulud!GP191</f>
        <v>32561</v>
      </c>
      <c r="D61" s="11">
        <f>Kulud!GN191+Kulud!GQ191</f>
        <v>38265</v>
      </c>
      <c r="E61" s="11">
        <f>Kulud!GO191+Kulud!GR191</f>
        <v>42833.09</v>
      </c>
    </row>
    <row r="62" spans="1:5" ht="19.5" customHeight="1" x14ac:dyDescent="0.3">
      <c r="A62" s="9" t="s">
        <v>195</v>
      </c>
      <c r="B62" s="10" t="s">
        <v>196</v>
      </c>
      <c r="C62" s="11"/>
      <c r="D62" s="11"/>
      <c r="E62" s="11"/>
    </row>
    <row r="63" spans="1:5" ht="19.5" customHeight="1" x14ac:dyDescent="0.3">
      <c r="A63" s="9" t="s">
        <v>197</v>
      </c>
      <c r="B63" s="10" t="s">
        <v>198</v>
      </c>
      <c r="C63" s="11">
        <f>Kulud!GS191</f>
        <v>17140</v>
      </c>
      <c r="D63" s="11">
        <f>Kulud!GT191</f>
        <v>96348</v>
      </c>
      <c r="E63" s="11">
        <f>Kulud!GU191</f>
        <v>10078.49</v>
      </c>
    </row>
    <row r="64" spans="1:5" ht="19.5" customHeight="1" x14ac:dyDescent="0.3">
      <c r="A64" s="9" t="s">
        <v>199</v>
      </c>
      <c r="B64" s="10" t="s">
        <v>200</v>
      </c>
      <c r="C64" s="11"/>
      <c r="D64" s="11"/>
      <c r="E64" s="11"/>
    </row>
    <row r="65" spans="1:5" ht="19.5" customHeight="1" x14ac:dyDescent="0.3">
      <c r="A65" s="9" t="s">
        <v>201</v>
      </c>
      <c r="B65" s="10" t="s">
        <v>202</v>
      </c>
      <c r="C65" s="11"/>
      <c r="D65" s="11"/>
      <c r="E65" s="11"/>
    </row>
    <row r="66" spans="1:5" ht="19.5" customHeight="1" x14ac:dyDescent="0.3">
      <c r="A66" s="9" t="s">
        <v>203</v>
      </c>
      <c r="B66" s="10" t="s">
        <v>204</v>
      </c>
      <c r="C66" s="11"/>
      <c r="D66" s="11"/>
      <c r="E66" s="11"/>
    </row>
    <row r="67" spans="1:5" ht="19.5" customHeight="1" x14ac:dyDescent="0.3">
      <c r="A67" s="9" t="s">
        <v>205</v>
      </c>
      <c r="B67" s="10" t="s">
        <v>206</v>
      </c>
      <c r="C67" s="11"/>
      <c r="D67" s="11"/>
      <c r="E67" s="11"/>
    </row>
    <row r="68" spans="1:5" ht="24.75" customHeight="1" x14ac:dyDescent="0.3">
      <c r="A68" s="9" t="s">
        <v>207</v>
      </c>
      <c r="B68" s="10" t="s">
        <v>208</v>
      </c>
      <c r="C68" s="11">
        <f>Kulud!GV191</f>
        <v>28000</v>
      </c>
      <c r="D68" s="11">
        <f>Kulud!GW191</f>
        <v>28000</v>
      </c>
      <c r="E68" s="11">
        <f>Kulud!GX191</f>
        <v>27784.6</v>
      </c>
    </row>
    <row r="69" spans="1:5" ht="23.25" customHeight="1" x14ac:dyDescent="0.3">
      <c r="A69" s="9" t="s">
        <v>209</v>
      </c>
      <c r="B69" s="10" t="s">
        <v>210</v>
      </c>
      <c r="C69" s="11">
        <f>Kulud!GY191</f>
        <v>34320</v>
      </c>
      <c r="D69" s="11">
        <f>Kulud!GZ191</f>
        <v>33100</v>
      </c>
      <c r="E69" s="11">
        <f>Kulud!HA191</f>
        <v>34060.01</v>
      </c>
    </row>
    <row r="70" spans="1:5" ht="27" customHeight="1" x14ac:dyDescent="0.3">
      <c r="A70" s="9" t="s">
        <v>211</v>
      </c>
      <c r="B70" s="10" t="s">
        <v>212</v>
      </c>
      <c r="C70" s="11">
        <f>Kulud!HB191+Kulud!HE191</f>
        <v>58940</v>
      </c>
      <c r="D70" s="11">
        <f>Kulud!HC191+Kulud!HF191</f>
        <v>99277</v>
      </c>
      <c r="E70" s="11">
        <f>Kulud!HD191+Kulud!HG191</f>
        <v>37304.129999999997</v>
      </c>
    </row>
    <row r="71" spans="1:5" ht="19.5" customHeight="1" thickBot="1" x14ac:dyDescent="0.35">
      <c r="A71" s="9"/>
      <c r="B71" s="10" t="s">
        <v>213</v>
      </c>
      <c r="C71" s="11"/>
      <c r="D71" s="11"/>
      <c r="E71" s="11"/>
    </row>
    <row r="72" spans="1:5" ht="19.5" customHeight="1" thickBot="1" x14ac:dyDescent="0.35">
      <c r="A72" s="5" t="s">
        <v>214</v>
      </c>
      <c r="B72" s="6" t="s">
        <v>215</v>
      </c>
      <c r="C72" s="22">
        <f>SUM(C73:C84)</f>
        <v>4634689</v>
      </c>
      <c r="D72" s="22">
        <f>SUM(D73:D84)</f>
        <v>4503705.8400000008</v>
      </c>
      <c r="E72" s="22">
        <f>SUM(E73:E84)</f>
        <v>3863777.7499999991</v>
      </c>
    </row>
    <row r="73" spans="1:5" ht="19.5" customHeight="1" x14ac:dyDescent="0.3">
      <c r="A73" s="9" t="s">
        <v>216</v>
      </c>
      <c r="B73" s="10" t="s">
        <v>217</v>
      </c>
      <c r="C73" s="11">
        <f>Kulud!HH191+Kulud!HK191+Kulud!HN191+Kulud!HQ191+Kulud!HT191+Kulud!HW191+Kulud!HZ191</f>
        <v>1253234</v>
      </c>
      <c r="D73" s="11">
        <f>Kulud!HI191+Kulud!HL191+Kulud!HO191+Kulud!HR191+Kulud!HU191+Kulud!HX191+Kulud!IA191</f>
        <v>1205909.3899999999</v>
      </c>
      <c r="E73" s="11">
        <f>Kulud!HJ191+Kulud!HM191+Kulud!HP191+Kulud!HS191+Kulud!HV191+Kulud!HY191+Kulud!IB191</f>
        <v>1040887.38</v>
      </c>
    </row>
    <row r="74" spans="1:5" ht="19.5" customHeight="1" x14ac:dyDescent="0.3">
      <c r="A74" s="9" t="s">
        <v>218</v>
      </c>
      <c r="B74" s="31" t="s">
        <v>219</v>
      </c>
      <c r="C74" s="11">
        <f>Kulud!IC191+Kulud!IF191+Kulud!II191+Kulud!IL191+Kulud!IO191+Kulud!IR191+Kulud!IU191+Kulud!IX191+Kulud!JA191+Kulud!JD191+Kulud!JG191+Kulud!JJ191+Kulud!JM191+Kulud!JP191+Kulud!JS191+Kulud!JV191+Kulud!JY191</f>
        <v>2838309</v>
      </c>
      <c r="D74" s="11">
        <f>Kulud!ID191+Kulud!IG191+Kulud!IJ191+Kulud!IM191+Kulud!IP191+Kulud!IS191+Kulud!IV191+Kulud!IY191+Kulud!JB191+Kulud!JE191+Kulud!JH191+Kulud!JK191+Kulud!JN191+Kulud!JQ191+Kulud!JT191+Kulud!JW191+Kulud!JZ191</f>
        <v>2798980.0500000003</v>
      </c>
      <c r="E74" s="11">
        <f>Kulud!IE191+Kulud!IH191+Kulud!IK191+Kulud!IN191+Kulud!IQ191+Kulud!IT191+Kulud!IW191+Kulud!IZ191+Kulud!JC191+Kulud!JF191+Kulud!JI191+Kulud!JL191+Kulud!JO191+Kulud!JR191+Kulud!JU191+Kulud!JX191+Kulud!KA191</f>
        <v>2394440.9099999997</v>
      </c>
    </row>
    <row r="75" spans="1:5" ht="19.5" customHeight="1" x14ac:dyDescent="0.3">
      <c r="A75" s="9" t="s">
        <v>220</v>
      </c>
      <c r="B75" s="10" t="s">
        <v>221</v>
      </c>
      <c r="C75" s="11"/>
      <c r="D75" s="11"/>
      <c r="E75" s="11"/>
    </row>
    <row r="76" spans="1:5" ht="19.5" customHeight="1" x14ac:dyDescent="0.3">
      <c r="A76" s="9" t="s">
        <v>222</v>
      </c>
      <c r="B76" s="10" t="s">
        <v>223</v>
      </c>
      <c r="C76" s="11"/>
      <c r="D76" s="11"/>
      <c r="E76" s="11"/>
    </row>
    <row r="77" spans="1:5" ht="19.5" customHeight="1" x14ac:dyDescent="0.3">
      <c r="A77" s="9" t="s">
        <v>224</v>
      </c>
      <c r="B77" s="10" t="s">
        <v>225</v>
      </c>
      <c r="C77" s="11"/>
      <c r="D77" s="11"/>
      <c r="E77" s="11"/>
    </row>
    <row r="78" spans="1:5" ht="19.5" customHeight="1" x14ac:dyDescent="0.3">
      <c r="A78" s="9" t="s">
        <v>226</v>
      </c>
      <c r="B78" s="10" t="s">
        <v>227</v>
      </c>
      <c r="C78" s="11">
        <f>Kulud!KB191+Kulud!KE191</f>
        <v>315651</v>
      </c>
      <c r="D78" s="11">
        <f>Kulud!KC191+Kulud!KF191</f>
        <v>274735.40000000002</v>
      </c>
      <c r="E78" s="11">
        <f>Kulud!KD191+Kulud!KG191</f>
        <v>221045.78</v>
      </c>
    </row>
    <row r="79" spans="1:5" ht="19.5" customHeight="1" x14ac:dyDescent="0.3">
      <c r="A79" s="9" t="s">
        <v>228</v>
      </c>
      <c r="B79" s="10" t="s">
        <v>229</v>
      </c>
      <c r="C79" s="11">
        <f>Kulud!KH191</f>
        <v>3000</v>
      </c>
      <c r="D79" s="11">
        <f>Kulud!KI191</f>
        <v>3000</v>
      </c>
      <c r="E79" s="11">
        <f>Kulud!KJ191</f>
        <v>6087.84</v>
      </c>
    </row>
    <row r="80" spans="1:5" ht="19.5" customHeight="1" x14ac:dyDescent="0.3">
      <c r="A80" s="9" t="s">
        <v>230</v>
      </c>
      <c r="B80" s="10" t="s">
        <v>231</v>
      </c>
      <c r="C80" s="11">
        <f>Kulud!KK191+Kulud!KN191+Kulud!KQ191+Kulud!KT191+Kulud!KW191+Kulud!KZ191+Kulud!LC191+Kulud!LF191+Kulud!LI191+Kulud!LL191+Kulud!LO191</f>
        <v>188193</v>
      </c>
      <c r="D80" s="11">
        <f>Kulud!KL191+Kulud!KO191+Kulud!KR191+Kulud!KU191+Kulud!KX191+Kulud!LA191+Kulud!LD191+Kulud!LG191+Kulud!LJ191+Kulud!LM191+Kulud!LP191</f>
        <v>186193</v>
      </c>
      <c r="E80" s="11">
        <f>Kulud!KM191+Kulud!KP191+Kulud!KS191+Kulud!KV191+Kulud!KY191+Kulud!LB191+Kulud!LE191+Kulud!LH191+Kulud!LK191+Kulud!LN191+Kulud!LQ191</f>
        <v>170427.56</v>
      </c>
    </row>
    <row r="81" spans="1:5" ht="19.5" customHeight="1" x14ac:dyDescent="0.3">
      <c r="A81" s="9" t="s">
        <v>232</v>
      </c>
      <c r="B81" s="10" t="s">
        <v>233</v>
      </c>
      <c r="C81" s="11">
        <f>Kulud!LR191</f>
        <v>33502</v>
      </c>
      <c r="D81" s="11">
        <f>Kulud!LS191</f>
        <v>32088</v>
      </c>
      <c r="E81" s="11">
        <f>Kulud!LT191</f>
        <v>28188.280000000002</v>
      </c>
    </row>
    <row r="82" spans="1:5" ht="19.5" customHeight="1" x14ac:dyDescent="0.3">
      <c r="A82" s="9" t="s">
        <v>234</v>
      </c>
      <c r="B82" s="10" t="s">
        <v>235</v>
      </c>
      <c r="C82" s="11"/>
      <c r="D82" s="11"/>
      <c r="E82" s="11"/>
    </row>
    <row r="83" spans="1:5" ht="19.5" customHeight="1" x14ac:dyDescent="0.3">
      <c r="A83" s="9" t="s">
        <v>236</v>
      </c>
      <c r="B83" s="10" t="s">
        <v>237</v>
      </c>
      <c r="C83" s="11">
        <f>Kulud!LU191</f>
        <v>2800</v>
      </c>
      <c r="D83" s="11">
        <f>Kulud!LV191</f>
        <v>2800</v>
      </c>
      <c r="E83" s="11">
        <f>Kulud!LW191</f>
        <v>2700</v>
      </c>
    </row>
    <row r="84" spans="1:5" ht="19.5" customHeight="1" thickBot="1" x14ac:dyDescent="0.35">
      <c r="A84" s="9"/>
      <c r="B84" s="10" t="s">
        <v>238</v>
      </c>
      <c r="C84" s="11"/>
      <c r="D84" s="11"/>
      <c r="E84" s="11"/>
    </row>
    <row r="85" spans="1:5" ht="19.5" customHeight="1" thickBot="1" x14ac:dyDescent="0.35">
      <c r="A85" s="5" t="s">
        <v>239</v>
      </c>
      <c r="B85" s="6" t="s">
        <v>240</v>
      </c>
      <c r="C85" s="22">
        <f>SUM(C86:C100)</f>
        <v>934930</v>
      </c>
      <c r="D85" s="22">
        <f>SUM(D86:D100)</f>
        <v>975526.02</v>
      </c>
      <c r="E85" s="22">
        <f>SUM(E86:E100)</f>
        <v>790840.73</v>
      </c>
    </row>
    <row r="86" spans="1:5" ht="19.5" customHeight="1" x14ac:dyDescent="0.3">
      <c r="A86" s="9" t="s">
        <v>241</v>
      </c>
      <c r="B86" s="35" t="s">
        <v>242</v>
      </c>
      <c r="C86" s="11">
        <f>Kulud!LX191</f>
        <v>6250</v>
      </c>
      <c r="D86" s="11">
        <f>Kulud!LY191</f>
        <v>6250</v>
      </c>
      <c r="E86" s="11">
        <f>Kulud!LZ191</f>
        <v>4230.37</v>
      </c>
    </row>
    <row r="87" spans="1:5" ht="19.5" customHeight="1" x14ac:dyDescent="0.3">
      <c r="A87" s="9" t="s">
        <v>243</v>
      </c>
      <c r="B87" s="35" t="s">
        <v>244</v>
      </c>
      <c r="C87" s="11"/>
      <c r="D87" s="11"/>
      <c r="E87" s="11"/>
    </row>
    <row r="88" spans="1:5" ht="19.5" customHeight="1" x14ac:dyDescent="0.3">
      <c r="A88" s="9" t="s">
        <v>245</v>
      </c>
      <c r="B88" s="35" t="s">
        <v>246</v>
      </c>
      <c r="C88" s="11">
        <f>Kulud!MD191+Kulud!MG191+Kulud!MA191</f>
        <v>90998</v>
      </c>
      <c r="D88" s="11">
        <f>Kulud!ME191+Kulud!MH191+Kulud!MB191</f>
        <v>95400</v>
      </c>
      <c r="E88" s="11">
        <f>Kulud!MF191+Kulud!MI191+Kulud!MC191</f>
        <v>63176.509999999995</v>
      </c>
    </row>
    <row r="89" spans="1:5" ht="19.5" customHeight="1" x14ac:dyDescent="0.3">
      <c r="A89" s="9" t="s">
        <v>247</v>
      </c>
      <c r="B89" s="35" t="s">
        <v>248</v>
      </c>
      <c r="C89" s="11">
        <f>Kulud!MJ191+Kulud!MM191</f>
        <v>190000</v>
      </c>
      <c r="D89" s="11">
        <f>Kulud!MK191+Kulud!MN191</f>
        <v>174000</v>
      </c>
      <c r="E89" s="11">
        <f>Kulud!ML191+Kulud!MO191</f>
        <v>175090.58</v>
      </c>
    </row>
    <row r="90" spans="1:5" ht="19.5" customHeight="1" x14ac:dyDescent="0.3">
      <c r="A90" s="9" t="s">
        <v>249</v>
      </c>
      <c r="B90" s="35" t="s">
        <v>250</v>
      </c>
      <c r="C90" s="11">
        <f>Kulud!MP191</f>
        <v>115931</v>
      </c>
      <c r="D90" s="11">
        <f>Kulud!MQ191</f>
        <v>117521.75</v>
      </c>
      <c r="E90" s="11">
        <f>Kulud!MR191</f>
        <v>117238.6</v>
      </c>
    </row>
    <row r="91" spans="1:5" ht="19.5" customHeight="1" x14ac:dyDescent="0.3">
      <c r="A91" s="9" t="s">
        <v>251</v>
      </c>
      <c r="B91" s="35" t="s">
        <v>252</v>
      </c>
      <c r="C91" s="11"/>
      <c r="D91" s="11"/>
      <c r="E91" s="11"/>
    </row>
    <row r="92" spans="1:5" ht="19.5" customHeight="1" x14ac:dyDescent="0.3">
      <c r="A92" s="9" t="s">
        <v>253</v>
      </c>
      <c r="B92" s="35" t="s">
        <v>254</v>
      </c>
      <c r="C92" s="11">
        <f>Kulud!MS191</f>
        <v>110000</v>
      </c>
      <c r="D92" s="11">
        <f>Kulud!MT191</f>
        <v>113238.8</v>
      </c>
      <c r="E92" s="11">
        <f>Kulud!MU191</f>
        <v>103153.2</v>
      </c>
    </row>
    <row r="93" spans="1:5" ht="19.5" customHeight="1" x14ac:dyDescent="0.3">
      <c r="A93" s="9" t="s">
        <v>255</v>
      </c>
      <c r="B93" s="35" t="s">
        <v>256</v>
      </c>
      <c r="C93" s="11">
        <f>Kulud!NN191</f>
        <v>121538</v>
      </c>
      <c r="D93" s="11">
        <f>Kulud!NO191</f>
        <v>137460</v>
      </c>
      <c r="E93" s="11">
        <f>Kulud!NP191</f>
        <v>100305.72</v>
      </c>
    </row>
    <row r="94" spans="1:5" ht="19.5" customHeight="1" x14ac:dyDescent="0.3">
      <c r="A94" s="9" t="s">
        <v>257</v>
      </c>
      <c r="B94" s="35" t="s">
        <v>258</v>
      </c>
      <c r="C94" s="11"/>
      <c r="D94" s="11"/>
      <c r="E94" s="11"/>
    </row>
    <row r="95" spans="1:5" ht="19.5" customHeight="1" x14ac:dyDescent="0.3">
      <c r="A95" s="9" t="s">
        <v>259</v>
      </c>
      <c r="B95" s="35" t="s">
        <v>260</v>
      </c>
      <c r="C95" s="11">
        <f>Kulud!NQ191+Kulud!NT191</f>
        <v>9600</v>
      </c>
      <c r="D95" s="11">
        <f>Kulud!NR191+Kulud!NU191</f>
        <v>10683.08</v>
      </c>
      <c r="E95" s="11">
        <f>Kulud!NS191+Kulud!NV191</f>
        <v>11388.9</v>
      </c>
    </row>
    <row r="96" spans="1:5" ht="19.5" customHeight="1" x14ac:dyDescent="0.3">
      <c r="A96" s="9" t="s">
        <v>261</v>
      </c>
      <c r="B96" s="35" t="s">
        <v>262</v>
      </c>
      <c r="C96" s="11"/>
      <c r="D96" s="11"/>
      <c r="E96" s="11"/>
    </row>
    <row r="97" spans="1:5" ht="19.5" customHeight="1" x14ac:dyDescent="0.3">
      <c r="A97" s="9" t="s">
        <v>263</v>
      </c>
      <c r="B97" s="35" t="s">
        <v>264</v>
      </c>
      <c r="C97" s="11">
        <f>Kulud!NW191</f>
        <v>68000</v>
      </c>
      <c r="D97" s="11">
        <f>Kulud!NX191</f>
        <v>99271.27</v>
      </c>
      <c r="E97" s="11">
        <f>Kulud!NY191</f>
        <v>68927.73</v>
      </c>
    </row>
    <row r="98" spans="1:5" ht="19.5" customHeight="1" x14ac:dyDescent="0.3">
      <c r="A98" s="9" t="s">
        <v>265</v>
      </c>
      <c r="B98" s="35" t="s">
        <v>266</v>
      </c>
      <c r="C98" s="11">
        <f>Kulud!MV191+Kulud!MY191+Kulud!NB191+Kulud!NE191+Kulud!NH191+Kulud!NK191+Kulud!NZ191</f>
        <v>39114</v>
      </c>
      <c r="D98" s="11">
        <f>Kulud!MW191+Kulud!MZ191+Kulud!NC191+Kulud!NF191+Kulud!NI191+Kulud!NL191</f>
        <v>38465</v>
      </c>
      <c r="E98" s="11">
        <f>Kulud!OB191</f>
        <v>0</v>
      </c>
    </row>
    <row r="99" spans="1:5" ht="19.5" customHeight="1" x14ac:dyDescent="0.3">
      <c r="A99" s="9" t="s">
        <v>267</v>
      </c>
      <c r="B99" s="35" t="s">
        <v>268</v>
      </c>
      <c r="C99" s="11">
        <f>Kulud!OC191+Kulud!OF191</f>
        <v>183499</v>
      </c>
      <c r="D99" s="11">
        <f>Kulud!OD191+Kulud!OG191</f>
        <v>183236.12</v>
      </c>
      <c r="E99" s="11">
        <f>Kulud!OE191+Kulud!OH191</f>
        <v>147329.12</v>
      </c>
    </row>
    <row r="100" spans="1:5" ht="19.5" customHeight="1" x14ac:dyDescent="0.3">
      <c r="A100" s="9"/>
      <c r="B100" s="35" t="s">
        <v>269</v>
      </c>
      <c r="C100" s="11"/>
      <c r="D100" s="11"/>
      <c r="E100" s="11"/>
    </row>
    <row r="101" spans="1:5" ht="19.5" customHeight="1" thickBot="1" x14ac:dyDescent="0.35">
      <c r="A101" s="32"/>
      <c r="B101" s="33"/>
      <c r="C101" s="11"/>
      <c r="D101" s="11"/>
      <c r="E101" s="11"/>
    </row>
    <row r="102" spans="1:5" ht="15" thickBot="1" x14ac:dyDescent="0.35">
      <c r="C102" s="145">
        <f>C4+C12+C16+C33+C40+C47+C54+C72+C85</f>
        <v>11726222</v>
      </c>
      <c r="D102" s="146">
        <f>D4+D12+D16+D33+D40+D47+D54+D72+D85</f>
        <v>10136999.030000001</v>
      </c>
      <c r="E102" s="147">
        <f>E4+E12+E16+E33+E40+E47+E54+E72+E85</f>
        <v>8875001.1799999997</v>
      </c>
    </row>
  </sheetData>
  <mergeCells count="1">
    <mergeCell ref="C2:D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90"/>
  <sheetViews>
    <sheetView zoomScale="115" zoomScaleNormal="115" workbookViewId="0">
      <selection activeCell="B2" sqref="B2"/>
    </sheetView>
  </sheetViews>
  <sheetFormatPr defaultRowHeight="14.4" outlineLevelRow="1" x14ac:dyDescent="0.3"/>
  <cols>
    <col min="1" max="1" width="8.625" customWidth="1"/>
    <col min="2" max="2" width="42.75" customWidth="1"/>
    <col min="3" max="3" width="17.375" customWidth="1"/>
    <col min="4" max="4" width="16" customWidth="1"/>
    <col min="5" max="5" width="14.75" customWidth="1"/>
    <col min="6" max="6" width="14.75" style="165" customWidth="1"/>
    <col min="7" max="7" width="24.25" style="136" customWidth="1"/>
    <col min="8" max="9" width="12.75" style="136" customWidth="1"/>
  </cols>
  <sheetData>
    <row r="1" spans="1:9" x14ac:dyDescent="0.3">
      <c r="A1" s="36" t="s">
        <v>271</v>
      </c>
      <c r="B1" s="37"/>
      <c r="C1" s="37"/>
      <c r="D1" s="37"/>
    </row>
    <row r="2" spans="1:9" x14ac:dyDescent="0.3">
      <c r="A2" s="36"/>
      <c r="B2" s="38" t="s">
        <v>1082</v>
      </c>
      <c r="C2" s="37"/>
      <c r="D2" s="37"/>
    </row>
    <row r="3" spans="1:9" x14ac:dyDescent="0.3">
      <c r="A3" s="36"/>
      <c r="B3" s="39"/>
      <c r="C3" s="129"/>
      <c r="D3" s="129"/>
      <c r="E3" s="168"/>
    </row>
    <row r="4" spans="1:9" ht="15" thickBot="1" x14ac:dyDescent="0.35">
      <c r="A4" s="37"/>
      <c r="B4" s="39"/>
      <c r="C4" s="453"/>
      <c r="D4" s="453"/>
      <c r="E4" s="453"/>
      <c r="F4" s="166"/>
      <c r="G4" s="138"/>
    </row>
    <row r="5" spans="1:9" ht="15" thickBot="1" x14ac:dyDescent="0.35">
      <c r="A5" s="455" t="s">
        <v>276</v>
      </c>
      <c r="B5" s="455" t="s">
        <v>277</v>
      </c>
      <c r="C5" s="405" t="s">
        <v>997</v>
      </c>
      <c r="D5" s="406" t="s">
        <v>1022</v>
      </c>
      <c r="E5" s="404" t="s">
        <v>1065</v>
      </c>
      <c r="F5" s="161"/>
      <c r="H5" s="138"/>
      <c r="I5" s="138"/>
    </row>
    <row r="6" spans="1:9" x14ac:dyDescent="0.3">
      <c r="A6" s="456">
        <v>413</v>
      </c>
      <c r="B6" s="454" t="s">
        <v>278</v>
      </c>
      <c r="C6" s="238">
        <f>C7+C20+C22+C27+C30+C31</f>
        <v>267378</v>
      </c>
      <c r="D6" s="238">
        <f>D7+D20+D22+D27+D30+D31</f>
        <v>322161.27</v>
      </c>
      <c r="E6" s="238">
        <f>E7+E20+E22+E27+E30+E31</f>
        <v>228446.68</v>
      </c>
      <c r="F6" s="162"/>
      <c r="G6" s="138"/>
      <c r="H6" s="137"/>
      <c r="I6" s="137"/>
    </row>
    <row r="7" spans="1:9" x14ac:dyDescent="0.3">
      <c r="A7" s="46" t="s">
        <v>279</v>
      </c>
      <c r="B7" s="46" t="s">
        <v>280</v>
      </c>
      <c r="C7" s="47">
        <f>C8+C9+C10+C11+C12+C13+C14+C15+C16+C17+C18+C19</f>
        <v>77538</v>
      </c>
      <c r="D7" s="47">
        <f>D8+D9+D10+D11+D12+D13+D14+D15+D16+D17+D18+D19</f>
        <v>82550</v>
      </c>
      <c r="E7" s="47">
        <f>E8+E9+E10+E11+E12+E13+E14+E15+E16+E17+E18+E19</f>
        <v>62141.35</v>
      </c>
      <c r="F7" s="163"/>
      <c r="G7" s="138"/>
      <c r="H7" s="137"/>
      <c r="I7" s="137"/>
    </row>
    <row r="8" spans="1:9" outlineLevel="1" x14ac:dyDescent="0.3">
      <c r="A8" s="48" t="s">
        <v>281</v>
      </c>
      <c r="B8" s="48" t="s">
        <v>282</v>
      </c>
      <c r="C8" s="49">
        <f>Kulud!C9</f>
        <v>32000</v>
      </c>
      <c r="D8" s="49">
        <f>Kulud!D9</f>
        <v>38000</v>
      </c>
      <c r="E8" s="49">
        <f>Kulud!E9</f>
        <v>25290</v>
      </c>
      <c r="F8" s="157"/>
      <c r="G8" s="138"/>
      <c r="H8" s="137"/>
      <c r="I8" s="137"/>
    </row>
    <row r="9" spans="1:9" outlineLevel="1" x14ac:dyDescent="0.3">
      <c r="A9" s="48" t="s">
        <v>283</v>
      </c>
      <c r="B9" s="48" t="s">
        <v>284</v>
      </c>
      <c r="C9" s="49">
        <f>Kulud!C10</f>
        <v>4038</v>
      </c>
      <c r="D9" s="49">
        <f>Kulud!D10</f>
        <v>0</v>
      </c>
      <c r="E9" s="49">
        <f>Kulud!E10</f>
        <v>3645</v>
      </c>
      <c r="F9" s="157"/>
      <c r="G9" s="138"/>
      <c r="H9" s="137"/>
      <c r="I9" s="137"/>
    </row>
    <row r="10" spans="1:9" outlineLevel="1" x14ac:dyDescent="0.3">
      <c r="A10" s="48" t="s">
        <v>285</v>
      </c>
      <c r="B10" s="48" t="s">
        <v>286</v>
      </c>
      <c r="C10" s="49">
        <f>Kulud!C11</f>
        <v>1500</v>
      </c>
      <c r="D10" s="49">
        <f>Kulud!D11</f>
        <v>2000</v>
      </c>
      <c r="E10" s="49">
        <f>Kulud!E11</f>
        <v>400</v>
      </c>
      <c r="F10" s="157"/>
      <c r="G10" s="138"/>
      <c r="H10" s="137"/>
      <c r="I10" s="137"/>
    </row>
    <row r="11" spans="1:9" outlineLevel="1" x14ac:dyDescent="0.3">
      <c r="A11" s="48" t="s">
        <v>287</v>
      </c>
      <c r="B11" s="48" t="s">
        <v>288</v>
      </c>
      <c r="C11" s="49">
        <f>Kulud!C12</f>
        <v>8000</v>
      </c>
      <c r="D11" s="49">
        <f>Kulud!D12</f>
        <v>8360</v>
      </c>
      <c r="E11" s="49">
        <f>Kulud!E12</f>
        <v>7880</v>
      </c>
      <c r="F11" s="157"/>
      <c r="G11" s="138"/>
      <c r="H11" s="137"/>
      <c r="I11" s="137"/>
    </row>
    <row r="12" spans="1:9" outlineLevel="1" x14ac:dyDescent="0.3">
      <c r="A12" s="48" t="s">
        <v>289</v>
      </c>
      <c r="B12" s="48" t="s">
        <v>290</v>
      </c>
      <c r="C12" s="49">
        <f>Kulud!C13</f>
        <v>5000</v>
      </c>
      <c r="D12" s="49">
        <f>Kulud!D13</f>
        <v>5000</v>
      </c>
      <c r="E12" s="49">
        <f>Kulud!E13</f>
        <v>5639.2</v>
      </c>
      <c r="F12" s="157"/>
      <c r="G12" s="138"/>
      <c r="H12" s="137"/>
      <c r="I12" s="137"/>
    </row>
    <row r="13" spans="1:9" outlineLevel="1" x14ac:dyDescent="0.3">
      <c r="A13" s="48" t="s">
        <v>291</v>
      </c>
      <c r="B13" s="48" t="s">
        <v>292</v>
      </c>
      <c r="C13" s="49">
        <f>Kulud!C14</f>
        <v>10000</v>
      </c>
      <c r="D13" s="49">
        <f>Kulud!D14</f>
        <v>8000</v>
      </c>
      <c r="E13" s="49">
        <f>Kulud!E14</f>
        <v>6981.97</v>
      </c>
      <c r="F13" s="157"/>
      <c r="G13" s="138"/>
      <c r="H13" s="137"/>
      <c r="I13" s="137"/>
    </row>
    <row r="14" spans="1:9" outlineLevel="1" x14ac:dyDescent="0.3">
      <c r="A14" s="48" t="s">
        <v>293</v>
      </c>
      <c r="B14" s="48" t="s">
        <v>294</v>
      </c>
      <c r="C14" s="49">
        <f>Kulud!C15</f>
        <v>1500</v>
      </c>
      <c r="D14" s="49">
        <f>Kulud!D15</f>
        <v>2000</v>
      </c>
      <c r="E14" s="49">
        <f>Kulud!E15</f>
        <v>312</v>
      </c>
      <c r="F14" s="157"/>
      <c r="G14" s="138"/>
      <c r="H14" s="137"/>
      <c r="I14" s="137"/>
    </row>
    <row r="15" spans="1:9" outlineLevel="1" x14ac:dyDescent="0.3">
      <c r="A15" s="48" t="s">
        <v>295</v>
      </c>
      <c r="B15" s="48" t="s">
        <v>296</v>
      </c>
      <c r="C15" s="49">
        <f>Kulud!C16</f>
        <v>1500</v>
      </c>
      <c r="D15" s="49">
        <f>Kulud!D16</f>
        <v>1800</v>
      </c>
      <c r="E15" s="49">
        <f>Kulud!E16</f>
        <v>1035</v>
      </c>
      <c r="F15" s="157"/>
      <c r="G15" s="138"/>
      <c r="H15" s="137"/>
      <c r="I15" s="137"/>
    </row>
    <row r="16" spans="1:9" outlineLevel="1" x14ac:dyDescent="0.3">
      <c r="A16" s="48" t="s">
        <v>297</v>
      </c>
      <c r="B16" s="48" t="s">
        <v>298</v>
      </c>
      <c r="C16" s="49">
        <f>Kulud!C17</f>
        <v>6000</v>
      </c>
      <c r="D16" s="49">
        <f>Kulud!D17</f>
        <v>6000</v>
      </c>
      <c r="E16" s="49">
        <f>Kulud!E17</f>
        <v>4900</v>
      </c>
      <c r="F16" s="157"/>
      <c r="G16" s="138"/>
      <c r="H16" s="137"/>
      <c r="I16" s="137"/>
    </row>
    <row r="17" spans="1:9" outlineLevel="1" x14ac:dyDescent="0.3">
      <c r="A17" s="48" t="s">
        <v>299</v>
      </c>
      <c r="B17" s="48" t="s">
        <v>300</v>
      </c>
      <c r="C17" s="49">
        <f>Kulud!C18</f>
        <v>3500</v>
      </c>
      <c r="D17" s="49">
        <f>Kulud!D18</f>
        <v>4000</v>
      </c>
      <c r="E17" s="49">
        <f>Kulud!E18</f>
        <v>2808.48</v>
      </c>
      <c r="F17" s="157"/>
      <c r="G17" s="138"/>
      <c r="H17" s="137"/>
      <c r="I17" s="137"/>
    </row>
    <row r="18" spans="1:9" outlineLevel="1" x14ac:dyDescent="0.3">
      <c r="A18" s="48" t="s">
        <v>301</v>
      </c>
      <c r="B18" s="48" t="s">
        <v>302</v>
      </c>
      <c r="C18" s="49">
        <f>Kulud!C19</f>
        <v>1500</v>
      </c>
      <c r="D18" s="49">
        <f>Kulud!D19</f>
        <v>1800</v>
      </c>
      <c r="E18" s="49">
        <f>Kulud!E19</f>
        <v>202.5</v>
      </c>
      <c r="F18" s="157"/>
      <c r="G18" s="138"/>
      <c r="H18" s="137"/>
      <c r="I18" s="137"/>
    </row>
    <row r="19" spans="1:9" outlineLevel="1" x14ac:dyDescent="0.3">
      <c r="A19" s="48" t="s">
        <v>303</v>
      </c>
      <c r="B19" s="48" t="s">
        <v>304</v>
      </c>
      <c r="C19" s="49">
        <f>Kulud!C20</f>
        <v>3000</v>
      </c>
      <c r="D19" s="49">
        <f>Kulud!D20</f>
        <v>5590</v>
      </c>
      <c r="E19" s="49">
        <f>Kulud!E20</f>
        <v>3047.2</v>
      </c>
      <c r="F19" s="157"/>
      <c r="G19" s="138"/>
      <c r="H19" s="137"/>
      <c r="I19" s="137"/>
    </row>
    <row r="20" spans="1:9" x14ac:dyDescent="0.3">
      <c r="A20" s="46" t="s">
        <v>305</v>
      </c>
      <c r="B20" s="46" t="s">
        <v>306</v>
      </c>
      <c r="C20" s="47">
        <f>C21</f>
        <v>68000</v>
      </c>
      <c r="D20" s="47">
        <f>D21</f>
        <v>99271.27</v>
      </c>
      <c r="E20" s="47">
        <f>E21</f>
        <v>61998.94</v>
      </c>
      <c r="F20" s="163"/>
      <c r="G20" s="138"/>
      <c r="H20" s="137"/>
      <c r="I20" s="137"/>
    </row>
    <row r="21" spans="1:9" outlineLevel="1" x14ac:dyDescent="0.3">
      <c r="A21" s="48" t="s">
        <v>307</v>
      </c>
      <c r="B21" s="48" t="s">
        <v>308</v>
      </c>
      <c r="C21" s="49">
        <f>Kulud!C22</f>
        <v>68000</v>
      </c>
      <c r="D21" s="49">
        <f>Kulud!D22</f>
        <v>99271.27</v>
      </c>
      <c r="E21" s="49">
        <f>Kulud!E22</f>
        <v>61998.94</v>
      </c>
      <c r="F21" s="157"/>
      <c r="G21" s="138"/>
      <c r="H21" s="137"/>
      <c r="I21" s="137"/>
    </row>
    <row r="22" spans="1:9" x14ac:dyDescent="0.3">
      <c r="A22" s="46" t="s">
        <v>309</v>
      </c>
      <c r="B22" s="46" t="s">
        <v>310</v>
      </c>
      <c r="C22" s="47">
        <f>C23+C24+C25+C26</f>
        <v>38900</v>
      </c>
      <c r="D22" s="47">
        <f>D23+D24+D25+D26</f>
        <v>56000</v>
      </c>
      <c r="E22" s="47">
        <f>E23+E24+E25+E26</f>
        <v>29126.52</v>
      </c>
      <c r="F22" s="163"/>
      <c r="G22" s="138"/>
      <c r="H22" s="137"/>
      <c r="I22" s="137"/>
    </row>
    <row r="23" spans="1:9" x14ac:dyDescent="0.3">
      <c r="A23" s="48" t="s">
        <v>311</v>
      </c>
      <c r="B23" s="48" t="s">
        <v>312</v>
      </c>
      <c r="C23" s="222">
        <f>Kulud!C24</f>
        <v>0</v>
      </c>
      <c r="D23" s="49">
        <f>Kulud!D24</f>
        <v>0</v>
      </c>
      <c r="E23" s="49">
        <f>Kulud!E24</f>
        <v>0</v>
      </c>
      <c r="F23" s="157"/>
      <c r="G23" s="138"/>
      <c r="H23" s="137"/>
      <c r="I23" s="137"/>
    </row>
    <row r="24" spans="1:9" x14ac:dyDescent="0.3">
      <c r="A24" s="48" t="s">
        <v>313</v>
      </c>
      <c r="B24" s="48" t="s">
        <v>314</v>
      </c>
      <c r="C24" s="222">
        <f>Kulud!C25</f>
        <v>38000</v>
      </c>
      <c r="D24" s="49">
        <f>Kulud!D25</f>
        <v>42600</v>
      </c>
      <c r="E24" s="49">
        <f>Kulud!E25</f>
        <v>27268.86</v>
      </c>
      <c r="F24" s="157"/>
    </row>
    <row r="25" spans="1:9" x14ac:dyDescent="0.3">
      <c r="A25" s="48" t="s">
        <v>315</v>
      </c>
      <c r="B25" s="48" t="s">
        <v>316</v>
      </c>
      <c r="C25" s="222">
        <f>Kulud!C26</f>
        <v>900</v>
      </c>
      <c r="D25" s="49">
        <f>Kulud!D26</f>
        <v>1000</v>
      </c>
      <c r="E25" s="49">
        <f>Kulud!E26</f>
        <v>256.66000000000003</v>
      </c>
      <c r="F25" s="157"/>
    </row>
    <row r="26" spans="1:9" x14ac:dyDescent="0.3">
      <c r="A26" s="48" t="s">
        <v>317</v>
      </c>
      <c r="B26" s="48" t="s">
        <v>318</v>
      </c>
      <c r="C26" s="222">
        <f>Kulud!C27</f>
        <v>0</v>
      </c>
      <c r="D26" s="49">
        <f>Kulud!D27</f>
        <v>12400</v>
      </c>
      <c r="E26" s="49">
        <f>Kulud!E27</f>
        <v>1601</v>
      </c>
      <c r="F26" s="157"/>
    </row>
    <row r="27" spans="1:9" x14ac:dyDescent="0.3">
      <c r="A27" s="46" t="s">
        <v>319</v>
      </c>
      <c r="B27" s="46" t="s">
        <v>320</v>
      </c>
      <c r="C27" s="47">
        <f>C28+C29</f>
        <v>5800</v>
      </c>
      <c r="D27" s="47">
        <f>D28+D29</f>
        <v>5800</v>
      </c>
      <c r="E27" s="47">
        <f>E28+E29</f>
        <v>3580.3100000000004</v>
      </c>
      <c r="F27" s="163"/>
    </row>
    <row r="28" spans="1:9" x14ac:dyDescent="0.3">
      <c r="A28" s="48" t="s">
        <v>321</v>
      </c>
      <c r="B28" s="48" t="s">
        <v>322</v>
      </c>
      <c r="C28" s="222">
        <f>Kulud!C29</f>
        <v>3000</v>
      </c>
      <c r="D28" s="49">
        <f>Kulud!D29</f>
        <v>3000</v>
      </c>
      <c r="E28" s="49">
        <f>Kulud!E29</f>
        <v>856.55</v>
      </c>
      <c r="F28" s="157"/>
    </row>
    <row r="29" spans="1:9" x14ac:dyDescent="0.3">
      <c r="A29" s="48" t="s">
        <v>323</v>
      </c>
      <c r="B29" s="48" t="s">
        <v>324</v>
      </c>
      <c r="C29" s="222">
        <f>Kulud!C30</f>
        <v>2800</v>
      </c>
      <c r="D29" s="49">
        <f>Kulud!D30</f>
        <v>2800</v>
      </c>
      <c r="E29" s="49">
        <f>Kulud!E30</f>
        <v>2723.76</v>
      </c>
      <c r="F29" s="157"/>
    </row>
    <row r="30" spans="1:9" x14ac:dyDescent="0.3">
      <c r="A30" s="46" t="s">
        <v>325</v>
      </c>
      <c r="B30" s="46" t="s">
        <v>326</v>
      </c>
      <c r="C30" s="452">
        <f>Kulud!C31</f>
        <v>15840</v>
      </c>
      <c r="D30" s="452">
        <f>Kulud!D31</f>
        <v>15840</v>
      </c>
      <c r="E30" s="452">
        <f>Kulud!E31</f>
        <v>9258.1299999999992</v>
      </c>
      <c r="F30" s="157"/>
    </row>
    <row r="31" spans="1:9" x14ac:dyDescent="0.3">
      <c r="A31" s="46" t="s">
        <v>327</v>
      </c>
      <c r="B31" s="46" t="s">
        <v>328</v>
      </c>
      <c r="C31" s="47">
        <f>C32+C33+C34+C35+C36+C37+C38+C39+C40</f>
        <v>61300</v>
      </c>
      <c r="D31" s="47">
        <f>D32+D33+D34+D35+D36+D37+D38+D39+D40</f>
        <v>62700</v>
      </c>
      <c r="E31" s="47">
        <f>E32+E33+E34+E35+E36+E37+E38+E39+E40</f>
        <v>62341.43</v>
      </c>
      <c r="F31" s="163"/>
    </row>
    <row r="32" spans="1:9" x14ac:dyDescent="0.3">
      <c r="A32" s="48" t="s">
        <v>329</v>
      </c>
      <c r="B32" s="48" t="s">
        <v>330</v>
      </c>
      <c r="C32" s="222">
        <f>Kulud!C33</f>
        <v>7000</v>
      </c>
      <c r="D32" s="49">
        <f>Kulud!D33</f>
        <v>7000</v>
      </c>
      <c r="E32" s="49">
        <f>Kulud!E33</f>
        <v>6630</v>
      </c>
      <c r="F32" s="157"/>
    </row>
    <row r="33" spans="1:6" x14ac:dyDescent="0.3">
      <c r="A33" s="48" t="s">
        <v>331</v>
      </c>
      <c r="B33" s="48" t="s">
        <v>332</v>
      </c>
      <c r="C33" s="222">
        <f>Kulud!C34</f>
        <v>11500</v>
      </c>
      <c r="D33" s="49">
        <f>Kulud!D34</f>
        <v>10000</v>
      </c>
      <c r="E33" s="49">
        <f>Kulud!E34</f>
        <v>9605.91</v>
      </c>
      <c r="F33" s="157"/>
    </row>
    <row r="34" spans="1:6" x14ac:dyDescent="0.3">
      <c r="A34" s="48" t="s">
        <v>333</v>
      </c>
      <c r="B34" s="48" t="s">
        <v>334</v>
      </c>
      <c r="C34" s="222">
        <f>Kulud!C35</f>
        <v>450</v>
      </c>
      <c r="D34" s="49">
        <f>Kulud!D35</f>
        <v>450</v>
      </c>
      <c r="E34" s="49">
        <f>Kulud!E35</f>
        <v>302</v>
      </c>
      <c r="F34" s="157"/>
    </row>
    <row r="35" spans="1:6" x14ac:dyDescent="0.3">
      <c r="A35" s="48" t="s">
        <v>335</v>
      </c>
      <c r="B35" s="48" t="s">
        <v>336</v>
      </c>
      <c r="C35" s="222">
        <f>Kulud!C36</f>
        <v>0</v>
      </c>
      <c r="D35" s="49">
        <f>Kulud!D36</f>
        <v>0</v>
      </c>
      <c r="E35" s="49">
        <f>Kulud!E36</f>
        <v>0</v>
      </c>
      <c r="F35" s="157"/>
    </row>
    <row r="36" spans="1:6" x14ac:dyDescent="0.3">
      <c r="A36" s="48" t="s">
        <v>337</v>
      </c>
      <c r="B36" s="48" t="s">
        <v>338</v>
      </c>
      <c r="C36" s="222">
        <f>Kulud!C37</f>
        <v>4500</v>
      </c>
      <c r="D36" s="49">
        <f>Kulud!D37</f>
        <v>6000</v>
      </c>
      <c r="E36" s="49">
        <f>Kulud!E37</f>
        <v>4197.59</v>
      </c>
      <c r="F36" s="157"/>
    </row>
    <row r="37" spans="1:6" x14ac:dyDescent="0.3">
      <c r="A37" s="48" t="s">
        <v>339</v>
      </c>
      <c r="B37" s="48" t="s">
        <v>340</v>
      </c>
      <c r="C37" s="222">
        <f>Kulud!C38</f>
        <v>5350</v>
      </c>
      <c r="D37" s="49">
        <f>Kulud!D38</f>
        <v>5250</v>
      </c>
      <c r="E37" s="49">
        <f>Kulud!E38</f>
        <v>3973.71</v>
      </c>
      <c r="F37" s="157"/>
    </row>
    <row r="38" spans="1:6" x14ac:dyDescent="0.3">
      <c r="A38" s="48" t="s">
        <v>341</v>
      </c>
      <c r="B38" s="48" t="s">
        <v>342</v>
      </c>
      <c r="C38" s="222">
        <f>Kulud!C39</f>
        <v>3500</v>
      </c>
      <c r="D38" s="49">
        <f>Kulud!D39</f>
        <v>4000</v>
      </c>
      <c r="E38" s="49">
        <f>Kulud!E39</f>
        <v>3505.22</v>
      </c>
      <c r="F38" s="157"/>
    </row>
    <row r="39" spans="1:6" x14ac:dyDescent="0.3">
      <c r="A39" s="48" t="s">
        <v>343</v>
      </c>
      <c r="B39" s="48" t="s">
        <v>344</v>
      </c>
      <c r="C39" s="222">
        <f>Kulud!C40</f>
        <v>29000</v>
      </c>
      <c r="D39" s="49">
        <f>Kulud!D40</f>
        <v>30000</v>
      </c>
      <c r="E39" s="49">
        <f>Kulud!E40</f>
        <v>28100</v>
      </c>
      <c r="F39" s="157"/>
    </row>
    <row r="40" spans="1:6" x14ac:dyDescent="0.3">
      <c r="A40" s="48" t="s">
        <v>345</v>
      </c>
      <c r="B40" s="48" t="s">
        <v>346</v>
      </c>
      <c r="C40" s="222">
        <f>Kulud!C41</f>
        <v>0</v>
      </c>
      <c r="D40" s="49">
        <f>Kulud!D41</f>
        <v>0</v>
      </c>
      <c r="E40" s="49">
        <f>Kulud!E41</f>
        <v>6027</v>
      </c>
      <c r="F40" s="157"/>
    </row>
    <row r="41" spans="1:6" x14ac:dyDescent="0.3">
      <c r="A41" s="48"/>
      <c r="B41" s="48"/>
      <c r="C41" s="49"/>
      <c r="D41" s="49"/>
      <c r="E41" s="49"/>
      <c r="F41" s="157"/>
    </row>
    <row r="42" spans="1:6" x14ac:dyDescent="0.3">
      <c r="A42" s="43">
        <v>452</v>
      </c>
      <c r="B42" s="44" t="s">
        <v>347</v>
      </c>
      <c r="C42" s="45">
        <f>C43+C44</f>
        <v>249782</v>
      </c>
      <c r="D42" s="45">
        <f>D43+D44</f>
        <v>263168</v>
      </c>
      <c r="E42" s="45">
        <f>E43+E44</f>
        <v>248629.00999999998</v>
      </c>
      <c r="F42" s="162"/>
    </row>
    <row r="43" spans="1:6" x14ac:dyDescent="0.3">
      <c r="A43" s="50">
        <v>452100</v>
      </c>
      <c r="B43" s="51" t="s">
        <v>347</v>
      </c>
      <c r="C43" s="222">
        <f>Kulud!C44</f>
        <v>191220</v>
      </c>
      <c r="D43" s="49">
        <f>Kulud!D44</f>
        <v>177610</v>
      </c>
      <c r="E43" s="49">
        <f>Kulud!E44</f>
        <v>159913.00999999998</v>
      </c>
      <c r="F43" s="157"/>
    </row>
    <row r="44" spans="1:6" x14ac:dyDescent="0.3">
      <c r="A44" s="50">
        <v>452800</v>
      </c>
      <c r="B44" s="51" t="s">
        <v>348</v>
      </c>
      <c r="C44" s="222">
        <f>Kulud!C45</f>
        <v>58562</v>
      </c>
      <c r="D44" s="49">
        <f>Kulud!D45</f>
        <v>85558</v>
      </c>
      <c r="E44" s="49">
        <f>Kulud!E45</f>
        <v>88716</v>
      </c>
      <c r="F44" s="157"/>
    </row>
    <row r="45" spans="1:6" x14ac:dyDescent="0.3">
      <c r="A45" s="48"/>
      <c r="B45" s="48"/>
      <c r="C45" s="49"/>
      <c r="D45" s="49"/>
      <c r="E45" s="49"/>
      <c r="F45" s="157"/>
    </row>
    <row r="46" spans="1:6" x14ac:dyDescent="0.3">
      <c r="A46" s="44" t="s">
        <v>349</v>
      </c>
      <c r="B46" s="44" t="s">
        <v>350</v>
      </c>
      <c r="C46" s="45">
        <f>C47+C48+C49+C50+C51+C52+C53</f>
        <v>4871783</v>
      </c>
      <c r="D46" s="45">
        <f>D47+D48+D49+D50+D51+D52+D53</f>
        <v>4780724.18</v>
      </c>
      <c r="E46" s="45">
        <f>E47+E48+E49+E50+E51+E52+E53</f>
        <v>4418844.4899999993</v>
      </c>
      <c r="F46" s="162"/>
    </row>
    <row r="47" spans="1:6" x14ac:dyDescent="0.3">
      <c r="A47" s="48" t="s">
        <v>351</v>
      </c>
      <c r="B47" s="48" t="s">
        <v>352</v>
      </c>
      <c r="C47" s="222">
        <f>Kulud!C48</f>
        <v>161080</v>
      </c>
      <c r="D47" s="49">
        <f>Kulud!D48</f>
        <v>147000</v>
      </c>
      <c r="E47" s="49">
        <f>Kulud!E48</f>
        <v>139953.82</v>
      </c>
      <c r="F47" s="157"/>
    </row>
    <row r="48" spans="1:6" x14ac:dyDescent="0.3">
      <c r="A48" s="48" t="s">
        <v>353</v>
      </c>
      <c r="B48" s="48" t="s">
        <v>354</v>
      </c>
      <c r="C48" s="222">
        <f>Kulud!C49</f>
        <v>258730</v>
      </c>
      <c r="D48" s="49">
        <f>Kulud!D49</f>
        <v>262400</v>
      </c>
      <c r="E48" s="49">
        <f>Kulud!E49</f>
        <v>261304.25</v>
      </c>
      <c r="F48" s="157"/>
    </row>
    <row r="49" spans="1:8" x14ac:dyDescent="0.3">
      <c r="A49" s="48" t="s">
        <v>355</v>
      </c>
      <c r="B49" s="48" t="s">
        <v>356</v>
      </c>
      <c r="C49" s="222">
        <f>Kulud!C50</f>
        <v>3113337</v>
      </c>
      <c r="D49" s="49">
        <f>Kulud!D50</f>
        <v>3064416.77</v>
      </c>
      <c r="E49" s="49">
        <f>Kulud!E50</f>
        <v>2795848.7299999995</v>
      </c>
      <c r="F49" s="157"/>
    </row>
    <row r="50" spans="1:8" x14ac:dyDescent="0.3">
      <c r="A50" s="48" t="s">
        <v>357</v>
      </c>
      <c r="B50" s="48" t="s">
        <v>358</v>
      </c>
      <c r="C50" s="222">
        <f>Kulud!C51</f>
        <v>106475</v>
      </c>
      <c r="D50" s="49">
        <f>Kulud!D51</f>
        <v>95675</v>
      </c>
      <c r="E50" s="49">
        <f>Kulud!E51</f>
        <v>90236.56</v>
      </c>
      <c r="F50" s="157"/>
    </row>
    <row r="51" spans="1:8" x14ac:dyDescent="0.3">
      <c r="A51" s="48" t="s">
        <v>359</v>
      </c>
      <c r="B51" s="48" t="s">
        <v>360</v>
      </c>
      <c r="C51" s="222">
        <f>Kulud!C52</f>
        <v>0</v>
      </c>
      <c r="D51" s="49">
        <f>Kulud!D52</f>
        <v>0</v>
      </c>
      <c r="E51" s="49">
        <f>Kulud!E52</f>
        <v>1380</v>
      </c>
      <c r="F51" s="157"/>
    </row>
    <row r="52" spans="1:8" x14ac:dyDescent="0.3">
      <c r="A52" s="48" t="s">
        <v>361</v>
      </c>
      <c r="B52" s="48" t="s">
        <v>362</v>
      </c>
      <c r="C52" s="222">
        <f>Kulud!C53</f>
        <v>1000</v>
      </c>
      <c r="D52" s="49">
        <f>Kulud!D53</f>
        <v>3384</v>
      </c>
      <c r="E52" s="49">
        <f>Kulud!E53</f>
        <v>3888.3499999999995</v>
      </c>
      <c r="F52" s="157"/>
    </row>
    <row r="53" spans="1:8" x14ac:dyDescent="0.3">
      <c r="A53" s="48" t="s">
        <v>363</v>
      </c>
      <c r="B53" s="48" t="s">
        <v>364</v>
      </c>
      <c r="C53" s="222">
        <f>Kulud!C54</f>
        <v>1231161</v>
      </c>
      <c r="D53" s="49">
        <f>Kulud!D54</f>
        <v>1207848.4099999999</v>
      </c>
      <c r="E53" s="49">
        <f>Kulud!E54</f>
        <v>1126232.7799999998</v>
      </c>
      <c r="F53" s="157"/>
    </row>
    <row r="54" spans="1:8" x14ac:dyDescent="0.3">
      <c r="A54" s="48"/>
      <c r="B54" s="48"/>
      <c r="C54" s="49"/>
      <c r="D54" s="49"/>
      <c r="E54" s="49"/>
      <c r="F54" s="157"/>
      <c r="H54" s="458"/>
    </row>
    <row r="55" spans="1:8" x14ac:dyDescent="0.3">
      <c r="A55" s="52" t="s">
        <v>365</v>
      </c>
      <c r="B55" s="52" t="s">
        <v>366</v>
      </c>
      <c r="C55" s="53">
        <f>C56+C70+C76+C82+C93+C101+C109+C116+C122+C125+C129+C133+C137+C147+C154+C156+C160+C162</f>
        <v>2862591</v>
      </c>
      <c r="D55" s="53">
        <f>D56+D70+D76+D82+D93+D101+D109+D116+D122+D125+D129+D133+D137+D147+D154+D156+D160+D162</f>
        <v>2847572.67</v>
      </c>
      <c r="E55" s="53">
        <f>E56+E70+E76+E82+E93+E101+E109+E116+E122+E125+E129+E133+E137+E147+E154+E156+E160+E162</f>
        <v>2407626.91</v>
      </c>
      <c r="F55" s="162"/>
      <c r="H55" s="458"/>
    </row>
    <row r="56" spans="1:8" x14ac:dyDescent="0.3">
      <c r="A56" s="46" t="s">
        <v>367</v>
      </c>
      <c r="B56" s="46" t="s">
        <v>368</v>
      </c>
      <c r="C56" s="47">
        <f>C57+C58+C59+C60+C61+C62+C63+C64++C65+C66+C67+C68</f>
        <v>122501</v>
      </c>
      <c r="D56" s="47">
        <f>D57+D58+D59+D60+D61+D62+D63+D64++D65+D66+D67+D68</f>
        <v>130906.12</v>
      </c>
      <c r="E56" s="47">
        <f>E57+E58+E59+E60+E61+E62+E63+E64++E65+E66+E67+E68</f>
        <v>125465.73</v>
      </c>
      <c r="F56" s="163"/>
      <c r="H56" s="458"/>
    </row>
    <row r="57" spans="1:8" x14ac:dyDescent="0.3">
      <c r="A57" s="48" t="s">
        <v>369</v>
      </c>
      <c r="B57" s="48" t="s">
        <v>370</v>
      </c>
      <c r="C57" s="222">
        <f>Kulud!C58</f>
        <v>19556</v>
      </c>
      <c r="D57" s="49">
        <f>Kulud!D58</f>
        <v>20530.12</v>
      </c>
      <c r="E57" s="49">
        <f>Kulud!E58</f>
        <v>15075.789999999999</v>
      </c>
      <c r="F57" s="157"/>
      <c r="H57" s="458"/>
    </row>
    <row r="58" spans="1:8" x14ac:dyDescent="0.3">
      <c r="A58" s="48" t="s">
        <v>371</v>
      </c>
      <c r="B58" s="48" t="s">
        <v>372</v>
      </c>
      <c r="C58" s="222">
        <f>Kulud!C59</f>
        <v>13790</v>
      </c>
      <c r="D58" s="49">
        <f>Kulud!D59</f>
        <v>14010</v>
      </c>
      <c r="E58" s="49">
        <f>Kulud!E59</f>
        <v>12181.84</v>
      </c>
      <c r="F58" s="157"/>
      <c r="H58" s="458"/>
    </row>
    <row r="59" spans="1:8" x14ac:dyDescent="0.3">
      <c r="A59" s="48" t="s">
        <v>373</v>
      </c>
      <c r="B59" s="48" t="s">
        <v>374</v>
      </c>
      <c r="C59" s="222">
        <f>Kulud!C60</f>
        <v>1505</v>
      </c>
      <c r="D59" s="49">
        <f>Kulud!D60</f>
        <v>1710</v>
      </c>
      <c r="E59" s="49">
        <f>Kulud!E60</f>
        <v>2842.2400000000002</v>
      </c>
      <c r="F59" s="157"/>
      <c r="H59" s="458"/>
    </row>
    <row r="60" spans="1:8" x14ac:dyDescent="0.3">
      <c r="A60" s="48" t="s">
        <v>375</v>
      </c>
      <c r="B60" s="48" t="s">
        <v>376</v>
      </c>
      <c r="C60" s="222">
        <f>Kulud!C61</f>
        <v>14825</v>
      </c>
      <c r="D60" s="49">
        <f>Kulud!D61</f>
        <v>14435</v>
      </c>
      <c r="E60" s="49">
        <f>Kulud!E61</f>
        <v>13760.100000000004</v>
      </c>
      <c r="F60" s="157"/>
      <c r="H60" s="458"/>
    </row>
    <row r="61" spans="1:8" x14ac:dyDescent="0.3">
      <c r="A61" s="48" t="s">
        <v>377</v>
      </c>
      <c r="B61" s="48" t="s">
        <v>378</v>
      </c>
      <c r="C61" s="222">
        <f>Kulud!C62</f>
        <v>1705</v>
      </c>
      <c r="D61" s="49">
        <f>Kulud!D62</f>
        <v>1823</v>
      </c>
      <c r="E61" s="49">
        <f>Kulud!E62</f>
        <v>1888.49</v>
      </c>
      <c r="F61" s="157"/>
      <c r="H61" s="458"/>
    </row>
    <row r="62" spans="1:8" x14ac:dyDescent="0.3">
      <c r="A62" s="48" t="s">
        <v>379</v>
      </c>
      <c r="B62" s="48" t="s">
        <v>380</v>
      </c>
      <c r="C62" s="222">
        <f>Kulud!C63</f>
        <v>3550</v>
      </c>
      <c r="D62" s="49">
        <f>Kulud!D63</f>
        <v>3550</v>
      </c>
      <c r="E62" s="49">
        <f>Kulud!E63</f>
        <v>2884.4399999999996</v>
      </c>
      <c r="F62" s="157"/>
      <c r="H62" s="458"/>
    </row>
    <row r="63" spans="1:8" x14ac:dyDescent="0.3">
      <c r="A63" s="48" t="s">
        <v>381</v>
      </c>
      <c r="B63" s="48" t="s">
        <v>382</v>
      </c>
      <c r="C63" s="222">
        <f>Kulud!C64</f>
        <v>27405</v>
      </c>
      <c r="D63" s="49">
        <f>Kulud!D64</f>
        <v>29585</v>
      </c>
      <c r="E63" s="49">
        <f>Kulud!E64</f>
        <v>23710.159999999993</v>
      </c>
      <c r="F63" s="157"/>
      <c r="H63" s="458"/>
    </row>
    <row r="64" spans="1:8" x14ac:dyDescent="0.3">
      <c r="A64" s="48" t="s">
        <v>383</v>
      </c>
      <c r="B64" s="48" t="s">
        <v>384</v>
      </c>
      <c r="C64" s="222">
        <f>Kulud!C65</f>
        <v>260</v>
      </c>
      <c r="D64" s="49">
        <f>Kulud!D65</f>
        <v>110</v>
      </c>
      <c r="E64" s="49">
        <f>Kulud!E65</f>
        <v>1350.8</v>
      </c>
      <c r="F64" s="157"/>
      <c r="H64" s="458"/>
    </row>
    <row r="65" spans="1:8" x14ac:dyDescent="0.3">
      <c r="A65" s="48" t="s">
        <v>385</v>
      </c>
      <c r="B65" s="48" t="s">
        <v>386</v>
      </c>
      <c r="C65" s="222">
        <f>Kulud!C66</f>
        <v>22000</v>
      </c>
      <c r="D65" s="49">
        <f>Kulud!D66</f>
        <v>22000</v>
      </c>
      <c r="E65" s="49">
        <f>Kulud!E66</f>
        <v>24614.09</v>
      </c>
      <c r="F65" s="157"/>
      <c r="H65" s="458"/>
    </row>
    <row r="66" spans="1:8" x14ac:dyDescent="0.3">
      <c r="A66" s="48" t="s">
        <v>387</v>
      </c>
      <c r="B66" s="48" t="s">
        <v>388</v>
      </c>
      <c r="C66" s="222">
        <f>Kulud!C67</f>
        <v>8000</v>
      </c>
      <c r="D66" s="49">
        <f>Kulud!D67</f>
        <v>8000</v>
      </c>
      <c r="E66" s="49">
        <f>Kulud!E67</f>
        <v>10308.68</v>
      </c>
      <c r="F66" s="157"/>
      <c r="H66" s="458"/>
    </row>
    <row r="67" spans="1:8" x14ac:dyDescent="0.3">
      <c r="A67" s="48" t="s">
        <v>389</v>
      </c>
      <c r="B67" s="48" t="s">
        <v>390</v>
      </c>
      <c r="C67" s="222">
        <f>Kulud!C68</f>
        <v>3780</v>
      </c>
      <c r="D67" s="49">
        <f>Kulud!D68</f>
        <v>3980</v>
      </c>
      <c r="E67" s="49">
        <f>Kulud!E68</f>
        <v>4922.6500000000005</v>
      </c>
      <c r="F67" s="157"/>
      <c r="H67" s="458"/>
    </row>
    <row r="68" spans="1:8" x14ac:dyDescent="0.3">
      <c r="A68" s="48" t="s">
        <v>391</v>
      </c>
      <c r="B68" s="48" t="s">
        <v>392</v>
      </c>
      <c r="C68" s="222">
        <f>Kulud!C69</f>
        <v>6125</v>
      </c>
      <c r="D68" s="49">
        <f>Kulud!D69</f>
        <v>11173</v>
      </c>
      <c r="E68" s="49">
        <f>Kulud!E69</f>
        <v>11926.449999999997</v>
      </c>
      <c r="F68" s="157"/>
      <c r="H68" s="458"/>
    </row>
    <row r="69" spans="1:8" x14ac:dyDescent="0.3">
      <c r="A69" s="48"/>
      <c r="B69" s="48"/>
      <c r="C69" s="49"/>
      <c r="D69" s="49"/>
      <c r="E69" s="49"/>
      <c r="F69" s="157"/>
      <c r="H69" s="458"/>
    </row>
    <row r="70" spans="1:8" x14ac:dyDescent="0.3">
      <c r="A70" s="46" t="s">
        <v>393</v>
      </c>
      <c r="B70" s="46" t="s">
        <v>394</v>
      </c>
      <c r="C70" s="47">
        <f>C71+C72+C73+C74</f>
        <v>9104</v>
      </c>
      <c r="D70" s="47">
        <f>D71+D72+D73+D74</f>
        <v>10319</v>
      </c>
      <c r="E70" s="47">
        <f>E71+E72+E73+E74</f>
        <v>7435.64</v>
      </c>
      <c r="F70" s="163"/>
      <c r="H70" s="459"/>
    </row>
    <row r="71" spans="1:8" x14ac:dyDescent="0.3">
      <c r="A71" s="48" t="s">
        <v>395</v>
      </c>
      <c r="B71" s="48" t="s">
        <v>396</v>
      </c>
      <c r="C71" s="222">
        <f>Kulud!C72</f>
        <v>1200</v>
      </c>
      <c r="D71" s="49">
        <f>Kulud!D72</f>
        <v>1500</v>
      </c>
      <c r="E71" s="49">
        <f>Kulud!E72</f>
        <v>1667.02</v>
      </c>
      <c r="F71" s="157"/>
      <c r="H71" s="458"/>
    </row>
    <row r="72" spans="1:8" x14ac:dyDescent="0.3">
      <c r="A72" s="48" t="s">
        <v>397</v>
      </c>
      <c r="B72" s="48" t="s">
        <v>398</v>
      </c>
      <c r="C72" s="222">
        <f>Kulud!C73</f>
        <v>2330</v>
      </c>
      <c r="D72" s="49">
        <f>Kulud!D73</f>
        <v>2890</v>
      </c>
      <c r="E72" s="49">
        <f>Kulud!E73</f>
        <v>3145.5</v>
      </c>
      <c r="F72" s="157"/>
    </row>
    <row r="73" spans="1:8" x14ac:dyDescent="0.3">
      <c r="A73" s="48" t="s">
        <v>399</v>
      </c>
      <c r="B73" s="48" t="s">
        <v>400</v>
      </c>
      <c r="C73" s="222">
        <f>Kulud!C74</f>
        <v>1200</v>
      </c>
      <c r="D73" s="49">
        <f>Kulud!D74</f>
        <v>1360</v>
      </c>
      <c r="E73" s="49">
        <f>Kulud!E74</f>
        <v>2499.7399999999998</v>
      </c>
      <c r="F73" s="157"/>
    </row>
    <row r="74" spans="1:8" x14ac:dyDescent="0.3">
      <c r="A74" s="48" t="s">
        <v>401</v>
      </c>
      <c r="B74" s="48" t="s">
        <v>402</v>
      </c>
      <c r="C74" s="222">
        <f>Kulud!C75</f>
        <v>4374</v>
      </c>
      <c r="D74" s="49">
        <f>Kulud!D75</f>
        <v>4569</v>
      </c>
      <c r="E74" s="49">
        <f>Kulud!E75</f>
        <v>123.38</v>
      </c>
      <c r="F74" s="157"/>
    </row>
    <row r="75" spans="1:8" x14ac:dyDescent="0.3">
      <c r="A75" s="48"/>
      <c r="B75" s="48"/>
      <c r="C75" s="49"/>
      <c r="D75" s="49"/>
      <c r="E75" s="49"/>
      <c r="F75" s="157"/>
    </row>
    <row r="76" spans="1:8" x14ac:dyDescent="0.3">
      <c r="A76" s="46" t="s">
        <v>403</v>
      </c>
      <c r="B76" s="46" t="s">
        <v>404</v>
      </c>
      <c r="C76" s="47">
        <f>C77+C78+C79+C80</f>
        <v>35302</v>
      </c>
      <c r="D76" s="47">
        <f>D77+D78+D79+D80</f>
        <v>35962</v>
      </c>
      <c r="E76" s="47">
        <f>E77+E78+E79+E80</f>
        <v>26473.57</v>
      </c>
      <c r="F76" s="163"/>
    </row>
    <row r="77" spans="1:8" x14ac:dyDescent="0.3">
      <c r="A77" s="48" t="s">
        <v>405</v>
      </c>
      <c r="B77" s="48" t="s">
        <v>406</v>
      </c>
      <c r="C77" s="222">
        <f>Kulud!C78</f>
        <v>30822</v>
      </c>
      <c r="D77" s="49">
        <f>Kulud!D78</f>
        <v>30992</v>
      </c>
      <c r="E77" s="49">
        <f>Kulud!E78</f>
        <v>20935.8</v>
      </c>
      <c r="F77" s="157"/>
    </row>
    <row r="78" spans="1:8" x14ac:dyDescent="0.3">
      <c r="A78" s="48" t="s">
        <v>407</v>
      </c>
      <c r="B78" s="48" t="s">
        <v>398</v>
      </c>
      <c r="C78" s="222">
        <f>Kulud!C79</f>
        <v>1250</v>
      </c>
      <c r="D78" s="49">
        <f>Kulud!D79</f>
        <v>1290</v>
      </c>
      <c r="E78" s="49">
        <f>Kulud!E79</f>
        <v>2265.44</v>
      </c>
      <c r="F78" s="157"/>
    </row>
    <row r="79" spans="1:8" x14ac:dyDescent="0.3">
      <c r="A79" s="48" t="s">
        <v>408</v>
      </c>
      <c r="B79" s="48" t="s">
        <v>400</v>
      </c>
      <c r="C79" s="222">
        <f>Kulud!C80</f>
        <v>2080</v>
      </c>
      <c r="D79" s="49">
        <f>Kulud!D80</f>
        <v>2020</v>
      </c>
      <c r="E79" s="49">
        <f>Kulud!E80</f>
        <v>1771.33</v>
      </c>
      <c r="F79" s="157"/>
    </row>
    <row r="80" spans="1:8" x14ac:dyDescent="0.3">
      <c r="A80" s="48" t="s">
        <v>409</v>
      </c>
      <c r="B80" s="48" t="s">
        <v>410</v>
      </c>
      <c r="C80" s="222">
        <f>Kulud!C81</f>
        <v>1150</v>
      </c>
      <c r="D80" s="49">
        <f>Kulud!D81</f>
        <v>1660</v>
      </c>
      <c r="E80" s="49">
        <f>Kulud!E81</f>
        <v>1501</v>
      </c>
      <c r="F80" s="157"/>
    </row>
    <row r="81" spans="1:6" x14ac:dyDescent="0.3">
      <c r="A81" s="48"/>
      <c r="B81" s="48"/>
      <c r="C81" s="49"/>
      <c r="D81" s="49"/>
      <c r="E81" s="49"/>
      <c r="F81" s="157"/>
    </row>
    <row r="82" spans="1:6" x14ac:dyDescent="0.3">
      <c r="A82" s="46" t="s">
        <v>411</v>
      </c>
      <c r="B82" s="46" t="s">
        <v>412</v>
      </c>
      <c r="C82" s="47">
        <f>C83+C84+C85+C86+C87+C88+C89+C90+C91</f>
        <v>683009</v>
      </c>
      <c r="D82" s="47">
        <f>D83+D84+D85+D86+D87+D88+D89+D90+D91</f>
        <v>648056</v>
      </c>
      <c r="E82" s="47">
        <f>E83+E84+E85+E86+E87+E88+E89+E90+E91</f>
        <v>607050.35</v>
      </c>
      <c r="F82" s="163"/>
    </row>
    <row r="83" spans="1:6" x14ac:dyDescent="0.3">
      <c r="A83" s="48" t="s">
        <v>413</v>
      </c>
      <c r="B83" s="48" t="s">
        <v>414</v>
      </c>
      <c r="C83" s="222">
        <f>Kulud!C84</f>
        <v>249640</v>
      </c>
      <c r="D83" s="49">
        <f>Kulud!D84</f>
        <v>240540</v>
      </c>
      <c r="E83" s="49">
        <f>Kulud!E84</f>
        <v>237505.56</v>
      </c>
      <c r="F83" s="157"/>
    </row>
    <row r="84" spans="1:6" x14ac:dyDescent="0.3">
      <c r="A84" s="48" t="s">
        <v>415</v>
      </c>
      <c r="B84" s="48" t="s">
        <v>416</v>
      </c>
      <c r="C84" s="222">
        <f>Kulud!C85</f>
        <v>153850</v>
      </c>
      <c r="D84" s="49">
        <f>Kulud!D85</f>
        <v>149710</v>
      </c>
      <c r="E84" s="49">
        <f>Kulud!E85</f>
        <v>141252.37</v>
      </c>
      <c r="F84" s="157"/>
    </row>
    <row r="85" spans="1:6" x14ac:dyDescent="0.3">
      <c r="A85" s="48" t="s">
        <v>417</v>
      </c>
      <c r="B85" s="48" t="s">
        <v>418</v>
      </c>
      <c r="C85" s="222">
        <f>Kulud!C86</f>
        <v>25245</v>
      </c>
      <c r="D85" s="49">
        <f>Kulud!D86</f>
        <v>24395</v>
      </c>
      <c r="E85" s="49">
        <f>Kulud!E86</f>
        <v>19074.560000000005</v>
      </c>
      <c r="F85" s="157"/>
    </row>
    <row r="86" spans="1:6" x14ac:dyDescent="0.3">
      <c r="A86" s="48" t="s">
        <v>419</v>
      </c>
      <c r="B86" s="48" t="s">
        <v>420</v>
      </c>
      <c r="C86" s="222">
        <f>Kulud!C87</f>
        <v>54445</v>
      </c>
      <c r="D86" s="49">
        <f>Kulud!D87</f>
        <v>55580</v>
      </c>
      <c r="E86" s="49">
        <f>Kulud!E87</f>
        <v>38952.5</v>
      </c>
      <c r="F86" s="157"/>
    </row>
    <row r="87" spans="1:6" x14ac:dyDescent="0.3">
      <c r="A87" s="48" t="s">
        <v>421</v>
      </c>
      <c r="B87" s="48" t="s">
        <v>422</v>
      </c>
      <c r="C87" s="222">
        <f>Kulud!C88</f>
        <v>27220</v>
      </c>
      <c r="D87" s="49">
        <f>Kulud!D88</f>
        <v>20840</v>
      </c>
      <c r="E87" s="49">
        <f>Kulud!E88</f>
        <v>41036.700000000004</v>
      </c>
      <c r="F87" s="157"/>
    </row>
    <row r="88" spans="1:6" x14ac:dyDescent="0.3">
      <c r="A88" s="48" t="s">
        <v>423</v>
      </c>
      <c r="B88" s="48" t="s">
        <v>424</v>
      </c>
      <c r="C88" s="222">
        <f>Kulud!C89</f>
        <v>27623</v>
      </c>
      <c r="D88" s="49">
        <f>Kulud!D89</f>
        <v>25736</v>
      </c>
      <c r="E88" s="49">
        <f>Kulud!E89</f>
        <v>19742.849999999995</v>
      </c>
      <c r="F88" s="157"/>
    </row>
    <row r="89" spans="1:6" x14ac:dyDescent="0.3">
      <c r="A89" s="48" t="s">
        <v>425</v>
      </c>
      <c r="B89" s="48" t="s">
        <v>426</v>
      </c>
      <c r="C89" s="222">
        <f>Kulud!C90</f>
        <v>106085</v>
      </c>
      <c r="D89" s="49">
        <f>Kulud!D90</f>
        <v>95525</v>
      </c>
      <c r="E89" s="49">
        <f>Kulud!E90</f>
        <v>90875.89999999998</v>
      </c>
      <c r="F89" s="157"/>
    </row>
    <row r="90" spans="1:6" x14ac:dyDescent="0.3">
      <c r="A90" s="48" t="s">
        <v>427</v>
      </c>
      <c r="B90" s="48" t="s">
        <v>428</v>
      </c>
      <c r="C90" s="222">
        <f>Kulud!C91</f>
        <v>9226</v>
      </c>
      <c r="D90" s="49">
        <f>Kulud!D91</f>
        <v>8515</v>
      </c>
      <c r="E90" s="49">
        <f>Kulud!E91</f>
        <v>6105</v>
      </c>
      <c r="F90" s="157"/>
    </row>
    <row r="91" spans="1:6" x14ac:dyDescent="0.3">
      <c r="A91" s="48" t="s">
        <v>429</v>
      </c>
      <c r="B91" s="48" t="s">
        <v>430</v>
      </c>
      <c r="C91" s="222">
        <f>Kulud!C92</f>
        <v>29675</v>
      </c>
      <c r="D91" s="49">
        <f>Kulud!D92</f>
        <v>27215</v>
      </c>
      <c r="E91" s="49">
        <f>Kulud!E92</f>
        <v>12504.91</v>
      </c>
      <c r="F91" s="157"/>
    </row>
    <row r="92" spans="1:6" x14ac:dyDescent="0.3">
      <c r="A92" s="48"/>
      <c r="B92" s="48"/>
      <c r="C92" s="49"/>
      <c r="D92" s="49"/>
      <c r="E92" s="49"/>
      <c r="F92" s="157"/>
    </row>
    <row r="93" spans="1:6" x14ac:dyDescent="0.3">
      <c r="A93" s="46" t="s">
        <v>431</v>
      </c>
      <c r="B93" s="46" t="s">
        <v>432</v>
      </c>
      <c r="C93" s="47">
        <f>C94+C95+C96+C97+C98+C99</f>
        <v>534860</v>
      </c>
      <c r="D93" s="47">
        <f>D94+D95+D96+D97+D98+D99</f>
        <v>435350</v>
      </c>
      <c r="E93" s="47">
        <f>E94+E95+E96+E97+E98+E99</f>
        <v>359071.64</v>
      </c>
      <c r="F93" s="163"/>
    </row>
    <row r="94" spans="1:6" x14ac:dyDescent="0.3">
      <c r="A94" s="48" t="s">
        <v>433</v>
      </c>
      <c r="B94" s="48" t="s">
        <v>434</v>
      </c>
      <c r="C94" s="222">
        <f>Kulud!C95</f>
        <v>47000</v>
      </c>
      <c r="D94" s="49">
        <f>Kulud!D95</f>
        <v>57000</v>
      </c>
      <c r="E94" s="49">
        <f>Kulud!E95</f>
        <v>54573.58</v>
      </c>
      <c r="F94" s="157"/>
    </row>
    <row r="95" spans="1:6" x14ac:dyDescent="0.3">
      <c r="A95" s="48" t="s">
        <v>435</v>
      </c>
      <c r="B95" s="48" t="s">
        <v>436</v>
      </c>
      <c r="C95" s="222">
        <f>Kulud!C96</f>
        <v>450</v>
      </c>
      <c r="D95" s="49">
        <f>Kulud!D96</f>
        <v>250</v>
      </c>
      <c r="E95" s="49">
        <f>Kulud!E96</f>
        <v>2081.88</v>
      </c>
      <c r="F95" s="157"/>
    </row>
    <row r="96" spans="1:6" x14ac:dyDescent="0.3">
      <c r="A96" s="48" t="s">
        <v>437</v>
      </c>
      <c r="B96" s="48" t="s">
        <v>438</v>
      </c>
      <c r="C96" s="222">
        <f>Kulud!C97</f>
        <v>422960</v>
      </c>
      <c r="D96" s="49">
        <f>Kulud!D97</f>
        <v>348300</v>
      </c>
      <c r="E96" s="49">
        <f>Kulud!E97</f>
        <v>263597.94999999995</v>
      </c>
      <c r="F96" s="157"/>
    </row>
    <row r="97" spans="1:6" x14ac:dyDescent="0.3">
      <c r="A97" s="48" t="s">
        <v>439</v>
      </c>
      <c r="B97" s="48" t="s">
        <v>440</v>
      </c>
      <c r="C97" s="222">
        <f>Kulud!C98</f>
        <v>15000</v>
      </c>
      <c r="D97" s="49">
        <f>Kulud!D98</f>
        <v>15000</v>
      </c>
      <c r="E97" s="49">
        <f>Kulud!E98</f>
        <v>14986.32</v>
      </c>
      <c r="F97" s="157"/>
    </row>
    <row r="98" spans="1:6" x14ac:dyDescent="0.3">
      <c r="A98" s="48" t="s">
        <v>441</v>
      </c>
      <c r="B98" s="48" t="s">
        <v>442</v>
      </c>
      <c r="C98" s="222">
        <f>Kulud!C99</f>
        <v>5600</v>
      </c>
      <c r="D98" s="49">
        <f>Kulud!D99</f>
        <v>12900</v>
      </c>
      <c r="E98" s="49">
        <f>Kulud!E99</f>
        <v>18817.129999999997</v>
      </c>
      <c r="F98" s="157"/>
    </row>
    <row r="99" spans="1:6" x14ac:dyDescent="0.3">
      <c r="A99" s="48" t="s">
        <v>443</v>
      </c>
      <c r="B99" s="48" t="s">
        <v>444</v>
      </c>
      <c r="C99" s="222">
        <f>Kulud!C100</f>
        <v>43850</v>
      </c>
      <c r="D99" s="49">
        <f>Kulud!D100</f>
        <v>1900</v>
      </c>
      <c r="E99" s="49">
        <f>Kulud!E100</f>
        <v>5014.7800000000007</v>
      </c>
      <c r="F99" s="157"/>
    </row>
    <row r="100" spans="1:6" x14ac:dyDescent="0.3">
      <c r="A100" s="48"/>
      <c r="B100" s="48"/>
      <c r="C100" s="49"/>
      <c r="D100" s="49"/>
      <c r="E100" s="49"/>
      <c r="F100" s="157"/>
    </row>
    <row r="101" spans="1:6" x14ac:dyDescent="0.3">
      <c r="A101" s="46" t="s">
        <v>445</v>
      </c>
      <c r="B101" s="46" t="s">
        <v>446</v>
      </c>
      <c r="C101" s="47">
        <f>C102+C103+C104+C105+C106+C107</f>
        <v>126498</v>
      </c>
      <c r="D101" s="47">
        <f>D102+D103+D104+D105+D106+D107</f>
        <v>132053</v>
      </c>
      <c r="E101" s="47">
        <f>E102+E103+E104+E105+E106+E107</f>
        <v>109322.74</v>
      </c>
      <c r="F101" s="163"/>
    </row>
    <row r="102" spans="1:6" x14ac:dyDescent="0.3">
      <c r="A102" s="48" t="s">
        <v>447</v>
      </c>
      <c r="B102" s="48" t="s">
        <v>448</v>
      </c>
      <c r="C102" s="222">
        <f>Kulud!C103</f>
        <v>49500</v>
      </c>
      <c r="D102" s="49">
        <f>Kulud!D103</f>
        <v>53100</v>
      </c>
      <c r="E102" s="49">
        <f>Kulud!E103</f>
        <v>37943.360000000001</v>
      </c>
      <c r="F102" s="157"/>
    </row>
    <row r="103" spans="1:6" x14ac:dyDescent="0.3">
      <c r="A103" s="48" t="s">
        <v>449</v>
      </c>
      <c r="B103" s="48" t="s">
        <v>450</v>
      </c>
      <c r="C103" s="222">
        <f>Kulud!C104</f>
        <v>2950</v>
      </c>
      <c r="D103" s="49">
        <f>Kulud!D104</f>
        <v>2250</v>
      </c>
      <c r="E103" s="49">
        <f>Kulud!E104</f>
        <v>4189.5899999999992</v>
      </c>
      <c r="F103" s="157"/>
    </row>
    <row r="104" spans="1:6" x14ac:dyDescent="0.3">
      <c r="A104" s="48" t="s">
        <v>451</v>
      </c>
      <c r="B104" s="48" t="s">
        <v>452</v>
      </c>
      <c r="C104" s="222">
        <f>Kulud!C105</f>
        <v>14700</v>
      </c>
      <c r="D104" s="49">
        <f>Kulud!D105</f>
        <v>14400</v>
      </c>
      <c r="E104" s="49">
        <f>Kulud!E105</f>
        <v>12422.379999999997</v>
      </c>
      <c r="F104" s="157"/>
    </row>
    <row r="105" spans="1:6" x14ac:dyDescent="0.3">
      <c r="A105" s="48" t="s">
        <v>453</v>
      </c>
      <c r="B105" s="48" t="s">
        <v>454</v>
      </c>
      <c r="C105" s="222">
        <f>Kulud!C106</f>
        <v>10120</v>
      </c>
      <c r="D105" s="49">
        <f>Kulud!D106</f>
        <v>10120</v>
      </c>
      <c r="E105" s="49">
        <f>Kulud!E106</f>
        <v>7550.68</v>
      </c>
      <c r="F105" s="157"/>
    </row>
    <row r="106" spans="1:6" x14ac:dyDescent="0.3">
      <c r="A106" s="48" t="s">
        <v>455</v>
      </c>
      <c r="B106" s="48" t="s">
        <v>456</v>
      </c>
      <c r="C106" s="222">
        <f>Kulud!C107</f>
        <v>47628</v>
      </c>
      <c r="D106" s="49">
        <f>Kulud!D107</f>
        <v>50783</v>
      </c>
      <c r="E106" s="49">
        <f>Kulud!E107</f>
        <v>45946.41</v>
      </c>
      <c r="F106" s="157"/>
    </row>
    <row r="107" spans="1:6" x14ac:dyDescent="0.3">
      <c r="A107" s="48" t="s">
        <v>457</v>
      </c>
      <c r="B107" s="48" t="s">
        <v>458</v>
      </c>
      <c r="C107" s="222">
        <f>Kulud!C108</f>
        <v>1600</v>
      </c>
      <c r="D107" s="49">
        <f>Kulud!D108</f>
        <v>1400</v>
      </c>
      <c r="E107" s="49">
        <f>Kulud!E108</f>
        <v>1270.3200000000002</v>
      </c>
      <c r="F107" s="157"/>
    </row>
    <row r="108" spans="1:6" x14ac:dyDescent="0.3">
      <c r="A108" s="48"/>
      <c r="B108" s="48"/>
      <c r="C108" s="49"/>
      <c r="D108" s="49"/>
      <c r="E108" s="49"/>
      <c r="F108" s="157"/>
    </row>
    <row r="109" spans="1:6" x14ac:dyDescent="0.3">
      <c r="A109" s="46" t="s">
        <v>459</v>
      </c>
      <c r="B109" s="46" t="s">
        <v>460</v>
      </c>
      <c r="C109" s="47">
        <f>C110+C111+C112+C113+C114</f>
        <v>77958</v>
      </c>
      <c r="D109" s="47">
        <f>D110+D111+D112+D113+D114</f>
        <v>87727.82</v>
      </c>
      <c r="E109" s="47">
        <f>E110+E111+E112+E113+E114</f>
        <v>82841.779999999984</v>
      </c>
      <c r="F109" s="163"/>
    </row>
    <row r="110" spans="1:6" x14ac:dyDescent="0.3">
      <c r="A110" s="48" t="s">
        <v>461</v>
      </c>
      <c r="B110" s="48" t="s">
        <v>462</v>
      </c>
      <c r="C110" s="222">
        <f>Kulud!C111</f>
        <v>23010</v>
      </c>
      <c r="D110" s="49">
        <f>Kulud!D111</f>
        <v>40585.82</v>
      </c>
      <c r="E110" s="49">
        <f>Kulud!E111</f>
        <v>20350.240000000002</v>
      </c>
      <c r="F110" s="157"/>
    </row>
    <row r="111" spans="1:6" x14ac:dyDescent="0.3">
      <c r="A111" s="48" t="s">
        <v>463</v>
      </c>
      <c r="B111" s="48" t="s">
        <v>464</v>
      </c>
      <c r="C111" s="222">
        <f>Kulud!C112</f>
        <v>8050</v>
      </c>
      <c r="D111" s="49">
        <f>Kulud!D112</f>
        <v>6080</v>
      </c>
      <c r="E111" s="49">
        <f>Kulud!E112</f>
        <v>591.5</v>
      </c>
      <c r="F111" s="157"/>
    </row>
    <row r="112" spans="1:6" x14ac:dyDescent="0.3">
      <c r="A112" s="48" t="s">
        <v>465</v>
      </c>
      <c r="B112" s="48" t="s">
        <v>466</v>
      </c>
      <c r="C112" s="222">
        <f>Kulud!C113</f>
        <v>20092</v>
      </c>
      <c r="D112" s="49">
        <f>Kulud!D113</f>
        <v>21531</v>
      </c>
      <c r="E112" s="49">
        <f>Kulud!E113</f>
        <v>21036.69</v>
      </c>
      <c r="F112" s="157"/>
    </row>
    <row r="113" spans="1:6" x14ac:dyDescent="0.3">
      <c r="A113" s="48" t="s">
        <v>467</v>
      </c>
      <c r="B113" s="48" t="s">
        <v>468</v>
      </c>
      <c r="C113" s="222">
        <f>Kulud!C114</f>
        <v>14255</v>
      </c>
      <c r="D113" s="49">
        <f>Kulud!D114</f>
        <v>8065</v>
      </c>
      <c r="E113" s="49">
        <f>Kulud!E114</f>
        <v>10405.379999999996</v>
      </c>
      <c r="F113" s="157"/>
    </row>
    <row r="114" spans="1:6" x14ac:dyDescent="0.3">
      <c r="A114" s="48" t="s">
        <v>469</v>
      </c>
      <c r="B114" s="48" t="s">
        <v>470</v>
      </c>
      <c r="C114" s="222">
        <f>Kulud!C115</f>
        <v>12551</v>
      </c>
      <c r="D114" s="49">
        <f>Kulud!D115</f>
        <v>11466</v>
      </c>
      <c r="E114" s="49">
        <f>Kulud!E115</f>
        <v>30457.96999999999</v>
      </c>
      <c r="F114" s="157"/>
    </row>
    <row r="115" spans="1:6" x14ac:dyDescent="0.3">
      <c r="A115" s="48"/>
      <c r="B115" s="48"/>
      <c r="C115" s="222"/>
      <c r="D115" s="49"/>
      <c r="E115" s="49"/>
      <c r="F115" s="157"/>
    </row>
    <row r="116" spans="1:6" x14ac:dyDescent="0.3">
      <c r="A116" s="46" t="s">
        <v>471</v>
      </c>
      <c r="B116" s="46" t="s">
        <v>472</v>
      </c>
      <c r="C116" s="47">
        <f>C117+C118+C119+C120</f>
        <v>65880</v>
      </c>
      <c r="D116" s="47">
        <f>D117+D118+D119+D120</f>
        <v>74099</v>
      </c>
      <c r="E116" s="47">
        <f>E117+E118+E119+E120</f>
        <v>88952.11</v>
      </c>
      <c r="F116" s="163"/>
    </row>
    <row r="117" spans="1:6" x14ac:dyDescent="0.3">
      <c r="A117" s="48" t="s">
        <v>473</v>
      </c>
      <c r="B117" s="48" t="s">
        <v>474</v>
      </c>
      <c r="C117" s="222">
        <f>Kulud!C118</f>
        <v>57430</v>
      </c>
      <c r="D117" s="49">
        <f>Kulud!D118</f>
        <v>66565</v>
      </c>
      <c r="E117" s="49">
        <f>Kulud!E118</f>
        <v>77463.759999999995</v>
      </c>
      <c r="F117" s="157"/>
    </row>
    <row r="118" spans="1:6" x14ac:dyDescent="0.3">
      <c r="A118" s="48" t="s">
        <v>475</v>
      </c>
      <c r="B118" s="48" t="s">
        <v>476</v>
      </c>
      <c r="C118" s="222">
        <f>Kulud!C119</f>
        <v>6650</v>
      </c>
      <c r="D118" s="49">
        <f>Kulud!D119</f>
        <v>6750</v>
      </c>
      <c r="E118" s="49">
        <f>Kulud!E119</f>
        <v>6457.8099999999995</v>
      </c>
      <c r="F118" s="157"/>
    </row>
    <row r="119" spans="1:6" x14ac:dyDescent="0.3">
      <c r="A119" s="48" t="s">
        <v>477</v>
      </c>
      <c r="B119" s="48" t="s">
        <v>478</v>
      </c>
      <c r="C119" s="222">
        <f>Kulud!C120</f>
        <v>1000</v>
      </c>
      <c r="D119" s="49">
        <f>Kulud!D120</f>
        <v>500</v>
      </c>
      <c r="E119" s="49">
        <f>Kulud!E120</f>
        <v>707.85</v>
      </c>
      <c r="F119" s="157"/>
    </row>
    <row r="120" spans="1:6" x14ac:dyDescent="0.3">
      <c r="A120" s="48" t="s">
        <v>479</v>
      </c>
      <c r="B120" s="48" t="s">
        <v>458</v>
      </c>
      <c r="C120" s="222">
        <f>Kulud!C121</f>
        <v>800</v>
      </c>
      <c r="D120" s="49">
        <f>Kulud!D121</f>
        <v>284</v>
      </c>
      <c r="E120" s="49">
        <f>Kulud!E121</f>
        <v>4322.6899999999996</v>
      </c>
      <c r="F120" s="157"/>
    </row>
    <row r="121" spans="1:6" x14ac:dyDescent="0.3">
      <c r="A121" s="48"/>
      <c r="B121" s="48"/>
      <c r="C121" s="49"/>
      <c r="D121" s="49"/>
      <c r="E121" s="49"/>
      <c r="F121" s="157"/>
    </row>
    <row r="122" spans="1:6" x14ac:dyDescent="0.3">
      <c r="A122" s="46" t="s">
        <v>480</v>
      </c>
      <c r="B122" s="46" t="s">
        <v>481</v>
      </c>
      <c r="C122" s="47">
        <f>C123</f>
        <v>6700</v>
      </c>
      <c r="D122" s="47">
        <f>D123</f>
        <v>6100</v>
      </c>
      <c r="E122" s="47">
        <f>E123</f>
        <v>4921.28</v>
      </c>
      <c r="F122" s="163"/>
    </row>
    <row r="123" spans="1:6" x14ac:dyDescent="0.3">
      <c r="A123" s="48" t="s">
        <v>482</v>
      </c>
      <c r="B123" s="48" t="s">
        <v>483</v>
      </c>
      <c r="C123" s="222">
        <f>Kulud!C124</f>
        <v>6700</v>
      </c>
      <c r="D123" s="49">
        <f>Kulud!D124</f>
        <v>6100</v>
      </c>
      <c r="E123" s="49">
        <f>Kulud!E124</f>
        <v>4921.28</v>
      </c>
      <c r="F123" s="157"/>
    </row>
    <row r="124" spans="1:6" x14ac:dyDescent="0.3">
      <c r="A124" s="48"/>
      <c r="B124" s="48"/>
      <c r="C124" s="49"/>
      <c r="D124" s="49"/>
      <c r="E124" s="49"/>
      <c r="F124" s="157"/>
    </row>
    <row r="125" spans="1:6" x14ac:dyDescent="0.3">
      <c r="A125" s="46" t="s">
        <v>484</v>
      </c>
      <c r="B125" s="46" t="s">
        <v>485</v>
      </c>
      <c r="C125" s="47">
        <f>C126+C127</f>
        <v>191800</v>
      </c>
      <c r="D125" s="47">
        <f>D126+D127</f>
        <v>194230</v>
      </c>
      <c r="E125" s="47">
        <f>E126+E127</f>
        <v>179117.92</v>
      </c>
      <c r="F125" s="163"/>
    </row>
    <row r="126" spans="1:6" x14ac:dyDescent="0.3">
      <c r="A126" s="48" t="s">
        <v>486</v>
      </c>
      <c r="B126" s="48" t="s">
        <v>487</v>
      </c>
      <c r="C126" s="222">
        <f>Kulud!C127</f>
        <v>91800</v>
      </c>
      <c r="D126" s="49">
        <f>Kulud!D127</f>
        <v>94200</v>
      </c>
      <c r="E126" s="49">
        <f>Kulud!E127</f>
        <v>91625.800000000017</v>
      </c>
      <c r="F126" s="157"/>
    </row>
    <row r="127" spans="1:6" x14ac:dyDescent="0.3">
      <c r="A127" s="48" t="s">
        <v>488</v>
      </c>
      <c r="B127" s="48" t="s">
        <v>489</v>
      </c>
      <c r="C127" s="222">
        <f>Kulud!C128</f>
        <v>100000</v>
      </c>
      <c r="D127" s="49">
        <f>Kulud!D128</f>
        <v>100030</v>
      </c>
      <c r="E127" s="49">
        <f>Kulud!E128</f>
        <v>87492.12</v>
      </c>
      <c r="F127" s="157"/>
    </row>
    <row r="128" spans="1:6" x14ac:dyDescent="0.3">
      <c r="A128" s="48"/>
      <c r="B128" s="48"/>
      <c r="C128" s="49"/>
      <c r="D128" s="49"/>
      <c r="E128" s="49"/>
      <c r="F128" s="157"/>
    </row>
    <row r="129" spans="1:6" x14ac:dyDescent="0.3">
      <c r="A129" s="46" t="s">
        <v>490</v>
      </c>
      <c r="B129" s="46" t="s">
        <v>491</v>
      </c>
      <c r="C129" s="47">
        <f>C130+C131</f>
        <v>11439</v>
      </c>
      <c r="D129" s="47">
        <f>D130+D131</f>
        <v>11288</v>
      </c>
      <c r="E129" s="47">
        <f>E130+E131</f>
        <v>10581.22</v>
      </c>
      <c r="F129" s="163"/>
    </row>
    <row r="130" spans="1:6" x14ac:dyDescent="0.3">
      <c r="A130" s="48" t="s">
        <v>492</v>
      </c>
      <c r="B130" s="48" t="s">
        <v>493</v>
      </c>
      <c r="C130" s="222">
        <f>Kulud!C131</f>
        <v>1756</v>
      </c>
      <c r="D130" s="49">
        <f>Kulud!D131</f>
        <v>1605</v>
      </c>
      <c r="E130" s="49">
        <f>Kulud!E131</f>
        <v>2927.47</v>
      </c>
      <c r="F130" s="157"/>
    </row>
    <row r="131" spans="1:6" x14ac:dyDescent="0.3">
      <c r="A131" s="48" t="s">
        <v>494</v>
      </c>
      <c r="B131" s="48" t="s">
        <v>495</v>
      </c>
      <c r="C131" s="222">
        <f>Kulud!C132</f>
        <v>9683</v>
      </c>
      <c r="D131" s="49">
        <f>Kulud!D132</f>
        <v>9683</v>
      </c>
      <c r="E131" s="49">
        <f>Kulud!E132</f>
        <v>7653.75</v>
      </c>
      <c r="F131" s="157"/>
    </row>
    <row r="132" spans="1:6" x14ac:dyDescent="0.3">
      <c r="A132" s="48"/>
      <c r="B132" s="48"/>
      <c r="C132" s="49"/>
      <c r="D132" s="49"/>
      <c r="E132" s="49"/>
      <c r="F132" s="157"/>
    </row>
    <row r="133" spans="1:6" x14ac:dyDescent="0.3">
      <c r="A133" s="46" t="s">
        <v>496</v>
      </c>
      <c r="B133" s="46" t="s">
        <v>497</v>
      </c>
      <c r="C133" s="47">
        <f>C134+C135</f>
        <v>15500</v>
      </c>
      <c r="D133" s="47">
        <f>D134+D135</f>
        <v>15050</v>
      </c>
      <c r="E133" s="47">
        <f>E134+E135</f>
        <v>15207.640000000001</v>
      </c>
      <c r="F133" s="163"/>
    </row>
    <row r="134" spans="1:6" x14ac:dyDescent="0.3">
      <c r="A134" s="48" t="s">
        <v>498</v>
      </c>
      <c r="B134" s="48" t="s">
        <v>499</v>
      </c>
      <c r="C134" s="222">
        <f>Kulud!C135</f>
        <v>15500</v>
      </c>
      <c r="D134" s="49">
        <f>Kulud!D135</f>
        <v>15050</v>
      </c>
      <c r="E134" s="49">
        <f>Kulud!E135</f>
        <v>14537.140000000001</v>
      </c>
      <c r="F134" s="157"/>
    </row>
    <row r="135" spans="1:6" x14ac:dyDescent="0.3">
      <c r="A135" s="48" t="s">
        <v>500</v>
      </c>
      <c r="B135" s="48" t="s">
        <v>501</v>
      </c>
      <c r="C135" s="222">
        <f>Kulud!C136</f>
        <v>0</v>
      </c>
      <c r="D135" s="49">
        <f>Kulud!D136</f>
        <v>0</v>
      </c>
      <c r="E135" s="49">
        <f>Kulud!E136</f>
        <v>670.5</v>
      </c>
      <c r="F135" s="157"/>
    </row>
    <row r="136" spans="1:6" x14ac:dyDescent="0.3">
      <c r="A136" s="48"/>
      <c r="B136" s="48"/>
      <c r="C136" s="49"/>
      <c r="D136" s="49"/>
      <c r="E136" s="49"/>
      <c r="F136" s="157"/>
    </row>
    <row r="137" spans="1:6" x14ac:dyDescent="0.3">
      <c r="A137" s="46" t="s">
        <v>502</v>
      </c>
      <c r="B137" s="46" t="s">
        <v>503</v>
      </c>
      <c r="C137" s="47">
        <f>C138+C139+C140+C141+C142+C143+C144+C145</f>
        <v>220600</v>
      </c>
      <c r="D137" s="47">
        <f>D138+D139+D140+D141+D142+D143+D144+D145</f>
        <v>251898.05</v>
      </c>
      <c r="E137" s="47">
        <f>E138+E139+E140+E141+E142+E143+E144+E145</f>
        <v>237212.52</v>
      </c>
      <c r="F137" s="163"/>
    </row>
    <row r="138" spans="1:6" x14ac:dyDescent="0.3">
      <c r="A138" s="48" t="s">
        <v>504</v>
      </c>
      <c r="B138" s="48" t="s">
        <v>505</v>
      </c>
      <c r="C138" s="222">
        <f>Kulud!C139</f>
        <v>21540</v>
      </c>
      <c r="D138" s="49">
        <f>Kulud!D139</f>
        <v>25840</v>
      </c>
      <c r="E138" s="49">
        <f>Kulud!E139</f>
        <v>20819.46</v>
      </c>
      <c r="F138" s="157"/>
    </row>
    <row r="139" spans="1:6" x14ac:dyDescent="0.3">
      <c r="A139" s="48" t="s">
        <v>506</v>
      </c>
      <c r="B139" s="48" t="s">
        <v>507</v>
      </c>
      <c r="C139" s="222">
        <f>Kulud!C140</f>
        <v>10680</v>
      </c>
      <c r="D139" s="49">
        <f>Kulud!D140</f>
        <v>9820</v>
      </c>
      <c r="E139" s="49">
        <f>Kulud!E140</f>
        <v>4862.0400000000009</v>
      </c>
      <c r="F139" s="157"/>
    </row>
    <row r="140" spans="1:6" x14ac:dyDescent="0.3">
      <c r="A140" s="48" t="s">
        <v>508</v>
      </c>
      <c r="B140" s="48" t="s">
        <v>509</v>
      </c>
      <c r="C140" s="222">
        <f>Kulud!C141</f>
        <v>700</v>
      </c>
      <c r="D140" s="49">
        <f>Kulud!D141</f>
        <v>450</v>
      </c>
      <c r="E140" s="49">
        <f>Kulud!E141</f>
        <v>11522.29</v>
      </c>
      <c r="F140" s="157"/>
    </row>
    <row r="141" spans="1:6" x14ac:dyDescent="0.3">
      <c r="A141" s="48" t="s">
        <v>510</v>
      </c>
      <c r="B141" s="48" t="s">
        <v>511</v>
      </c>
      <c r="C141" s="222">
        <f>Kulud!C142</f>
        <v>39328</v>
      </c>
      <c r="D141" s="49">
        <f>Kulud!D142</f>
        <v>62378</v>
      </c>
      <c r="E141" s="49">
        <f>Kulud!E142</f>
        <v>32405.46</v>
      </c>
      <c r="F141" s="157"/>
    </row>
    <row r="142" spans="1:6" x14ac:dyDescent="0.3">
      <c r="A142" s="48" t="s">
        <v>512</v>
      </c>
      <c r="B142" s="48" t="s">
        <v>406</v>
      </c>
      <c r="C142" s="222">
        <f>Kulud!C143</f>
        <v>70000</v>
      </c>
      <c r="D142" s="49">
        <f>Kulud!D143</f>
        <v>71456</v>
      </c>
      <c r="E142" s="49">
        <f>Kulud!E143</f>
        <v>71038.709999999992</v>
      </c>
      <c r="F142" s="157"/>
    </row>
    <row r="143" spans="1:6" x14ac:dyDescent="0.3">
      <c r="A143" s="48" t="s">
        <v>513</v>
      </c>
      <c r="B143" s="48" t="s">
        <v>514</v>
      </c>
      <c r="C143" s="222">
        <f>Kulud!C144</f>
        <v>59000</v>
      </c>
      <c r="D143" s="49">
        <f>Kulud!D144</f>
        <v>58000</v>
      </c>
      <c r="E143" s="49">
        <f>Kulud!E144</f>
        <v>64828.65</v>
      </c>
      <c r="F143" s="157"/>
    </row>
    <row r="144" spans="1:6" x14ac:dyDescent="0.3">
      <c r="A144" s="48" t="s">
        <v>515</v>
      </c>
      <c r="B144" s="48" t="s">
        <v>516</v>
      </c>
      <c r="C144" s="222">
        <f>Kulud!C145</f>
        <v>2400</v>
      </c>
      <c r="D144" s="49">
        <f>Kulud!D145</f>
        <v>0</v>
      </c>
      <c r="E144" s="49">
        <f>Kulud!E145</f>
        <v>0</v>
      </c>
      <c r="F144" s="157"/>
    </row>
    <row r="145" spans="1:9" x14ac:dyDescent="0.3">
      <c r="A145" s="48" t="s">
        <v>517</v>
      </c>
      <c r="B145" s="48" t="s">
        <v>518</v>
      </c>
      <c r="C145" s="222">
        <f>Kulud!C146</f>
        <v>16952</v>
      </c>
      <c r="D145" s="49">
        <f>Kulud!D146</f>
        <v>23954.050000000003</v>
      </c>
      <c r="E145" s="49">
        <f>Kulud!E146</f>
        <v>31735.91</v>
      </c>
      <c r="F145" s="157"/>
    </row>
    <row r="146" spans="1:9" x14ac:dyDescent="0.3">
      <c r="A146" s="48"/>
      <c r="B146" s="48"/>
      <c r="C146" s="49"/>
      <c r="D146" s="49"/>
      <c r="E146" s="49"/>
      <c r="F146" s="157"/>
    </row>
    <row r="147" spans="1:9" x14ac:dyDescent="0.3">
      <c r="A147" s="46" t="s">
        <v>519</v>
      </c>
      <c r="B147" s="46" t="s">
        <v>520</v>
      </c>
      <c r="C147" s="47">
        <f>C148+C149+C150+C151+C152</f>
        <v>316140</v>
      </c>
      <c r="D147" s="47">
        <f>D148+D149+D150+D151+D152</f>
        <v>386402.88</v>
      </c>
      <c r="E147" s="47">
        <f>E148+E149+E150+E151+E152</f>
        <v>229197.54000000004</v>
      </c>
      <c r="F147" s="163"/>
    </row>
    <row r="148" spans="1:9" x14ac:dyDescent="0.3">
      <c r="A148" s="48" t="s">
        <v>521</v>
      </c>
      <c r="B148" s="48" t="s">
        <v>522</v>
      </c>
      <c r="C148" s="222">
        <f>Kulud!C149</f>
        <v>1150</v>
      </c>
      <c r="D148" s="49">
        <f>Kulud!D149</f>
        <v>1000</v>
      </c>
      <c r="E148" s="49">
        <f>Kulud!E149</f>
        <v>6297.9900000000007</v>
      </c>
      <c r="F148" s="157"/>
    </row>
    <row r="149" spans="1:9" x14ac:dyDescent="0.3">
      <c r="A149" s="48" t="s">
        <v>523</v>
      </c>
      <c r="B149" s="48" t="s">
        <v>524</v>
      </c>
      <c r="C149" s="222">
        <f>Kulud!C150</f>
        <v>244270</v>
      </c>
      <c r="D149" s="49">
        <f>Kulud!D150</f>
        <v>259011.88</v>
      </c>
      <c r="E149" s="49">
        <f>Kulud!E150</f>
        <v>164842.68000000002</v>
      </c>
      <c r="F149" s="157"/>
    </row>
    <row r="150" spans="1:9" x14ac:dyDescent="0.3">
      <c r="A150" s="48" t="s">
        <v>525</v>
      </c>
      <c r="B150" s="48" t="s">
        <v>526</v>
      </c>
      <c r="C150" s="222">
        <f>Kulud!C151</f>
        <v>8880</v>
      </c>
      <c r="D150" s="49">
        <f>Kulud!D151</f>
        <v>42087</v>
      </c>
      <c r="E150" s="49">
        <f>Kulud!E151</f>
        <v>10992.17</v>
      </c>
      <c r="F150" s="157"/>
    </row>
    <row r="151" spans="1:9" x14ac:dyDescent="0.3">
      <c r="A151" s="48" t="s">
        <v>527</v>
      </c>
      <c r="B151" s="48" t="s">
        <v>528</v>
      </c>
      <c r="C151" s="222">
        <f>Kulud!C152</f>
        <v>33000</v>
      </c>
      <c r="D151" s="49">
        <f>Kulud!D152</f>
        <v>32500</v>
      </c>
      <c r="E151" s="49">
        <f>Kulud!E152</f>
        <v>29562.749999999996</v>
      </c>
      <c r="F151" s="157"/>
    </row>
    <row r="152" spans="1:9" x14ac:dyDescent="0.3">
      <c r="A152" s="48" t="s">
        <v>529</v>
      </c>
      <c r="B152" s="48" t="s">
        <v>530</v>
      </c>
      <c r="C152" s="222">
        <f>Kulud!C153</f>
        <v>28840</v>
      </c>
      <c r="D152" s="49">
        <f>Kulud!D153</f>
        <v>51804</v>
      </c>
      <c r="E152" s="49">
        <f>Kulud!E153</f>
        <v>17501.95</v>
      </c>
      <c r="F152" s="157"/>
    </row>
    <row r="153" spans="1:9" x14ac:dyDescent="0.3">
      <c r="A153" s="48"/>
      <c r="B153" s="48"/>
      <c r="C153" s="49"/>
      <c r="D153" s="49"/>
      <c r="E153" s="49"/>
      <c r="F153" s="157"/>
    </row>
    <row r="154" spans="1:9" s="144" customFormat="1" x14ac:dyDescent="0.3">
      <c r="A154" s="46" t="s">
        <v>531</v>
      </c>
      <c r="B154" s="46" t="s">
        <v>532</v>
      </c>
      <c r="C154" s="220">
        <f>Kulud!C155</f>
        <v>317800</v>
      </c>
      <c r="D154" s="47">
        <f>Kulud!D155</f>
        <v>303745.8</v>
      </c>
      <c r="E154" s="47">
        <f>Kulud!E155</f>
        <v>252082.71000000002</v>
      </c>
      <c r="F154" s="157"/>
      <c r="G154" s="138"/>
      <c r="H154" s="138"/>
      <c r="I154" s="138"/>
    </row>
    <row r="155" spans="1:9" x14ac:dyDescent="0.3">
      <c r="A155" s="48"/>
      <c r="B155" s="48"/>
      <c r="C155" s="49"/>
      <c r="D155" s="49"/>
      <c r="E155" s="49"/>
      <c r="F155" s="157"/>
    </row>
    <row r="156" spans="1:9" x14ac:dyDescent="0.3">
      <c r="A156" s="46" t="s">
        <v>533</v>
      </c>
      <c r="B156" s="46" t="s">
        <v>534</v>
      </c>
      <c r="C156" s="47">
        <f>C157+C158</f>
        <v>1400</v>
      </c>
      <c r="D156" s="47">
        <f>D157+D158</f>
        <v>1375</v>
      </c>
      <c r="E156" s="47">
        <f>E157+E158</f>
        <v>1197.72</v>
      </c>
      <c r="F156" s="163"/>
    </row>
    <row r="157" spans="1:9" x14ac:dyDescent="0.3">
      <c r="A157" s="48" t="s">
        <v>535</v>
      </c>
      <c r="B157" s="48" t="s">
        <v>536</v>
      </c>
      <c r="C157" s="222">
        <f>Kulud!C158</f>
        <v>1250</v>
      </c>
      <c r="D157" s="49">
        <f>Kulud!D158</f>
        <v>1250</v>
      </c>
      <c r="E157" s="49">
        <f>Kulud!E158</f>
        <v>631.34</v>
      </c>
      <c r="F157" s="157"/>
    </row>
    <row r="158" spans="1:9" x14ac:dyDescent="0.3">
      <c r="A158" s="48" t="s">
        <v>537</v>
      </c>
      <c r="B158" s="48" t="s">
        <v>538</v>
      </c>
      <c r="C158" s="222">
        <f>Kulud!C159</f>
        <v>150</v>
      </c>
      <c r="D158" s="49">
        <f>Kulud!D159</f>
        <v>125</v>
      </c>
      <c r="E158" s="49">
        <f>Kulud!E159</f>
        <v>566.38</v>
      </c>
      <c r="F158" s="157"/>
    </row>
    <row r="159" spans="1:9" x14ac:dyDescent="0.3">
      <c r="A159" s="48"/>
      <c r="B159" s="48"/>
      <c r="C159" s="49"/>
      <c r="D159" s="49"/>
      <c r="E159" s="49"/>
      <c r="F159" s="157"/>
    </row>
    <row r="160" spans="1:9" s="153" customFormat="1" x14ac:dyDescent="0.3">
      <c r="A160" s="54">
        <v>553990</v>
      </c>
      <c r="B160" s="46" t="s">
        <v>539</v>
      </c>
      <c r="C160" s="47">
        <f>Kulud!C161</f>
        <v>0</v>
      </c>
      <c r="D160" s="47">
        <f>Kulud!D161</f>
        <v>150</v>
      </c>
      <c r="E160" s="47">
        <f>Kulud!E161</f>
        <v>0</v>
      </c>
      <c r="F160" s="163"/>
      <c r="G160" s="154"/>
      <c r="H160" s="154"/>
      <c r="I160" s="154"/>
    </row>
    <row r="161" spans="1:6" x14ac:dyDescent="0.3">
      <c r="A161" s="48"/>
      <c r="B161" s="48"/>
      <c r="C161" s="49"/>
      <c r="D161" s="49"/>
      <c r="E161" s="49"/>
      <c r="F161" s="157"/>
    </row>
    <row r="162" spans="1:6" x14ac:dyDescent="0.3">
      <c r="A162" s="46" t="s">
        <v>540</v>
      </c>
      <c r="B162" s="46" t="s">
        <v>541</v>
      </c>
      <c r="C162" s="47">
        <f>C163+C164</f>
        <v>126100</v>
      </c>
      <c r="D162" s="47">
        <f>D163+D164</f>
        <v>122860</v>
      </c>
      <c r="E162" s="47">
        <f>E163+E164</f>
        <v>71494.8</v>
      </c>
      <c r="F162" s="163"/>
    </row>
    <row r="163" spans="1:6" x14ac:dyDescent="0.3">
      <c r="A163" s="48" t="s">
        <v>542</v>
      </c>
      <c r="B163" s="48" t="s">
        <v>543</v>
      </c>
      <c r="C163" s="222">
        <f>Kulud!C164</f>
        <v>1300</v>
      </c>
      <c r="D163" s="49">
        <f>Kulud!D164</f>
        <v>1000</v>
      </c>
      <c r="E163" s="49">
        <f>Kulud!E164</f>
        <v>9942.91</v>
      </c>
      <c r="F163" s="157"/>
    </row>
    <row r="164" spans="1:6" x14ac:dyDescent="0.3">
      <c r="A164" s="48" t="s">
        <v>544</v>
      </c>
      <c r="B164" s="48" t="s">
        <v>545</v>
      </c>
      <c r="C164" s="222">
        <f>Kulud!C165</f>
        <v>124800</v>
      </c>
      <c r="D164" s="49">
        <f>Kulud!D165</f>
        <v>121860</v>
      </c>
      <c r="E164" s="49">
        <f>Kulud!E165</f>
        <v>61551.890000000007</v>
      </c>
      <c r="F164" s="157"/>
    </row>
    <row r="165" spans="1:6" x14ac:dyDescent="0.3">
      <c r="A165" s="48"/>
      <c r="B165" s="48"/>
      <c r="C165" s="49"/>
      <c r="D165" s="49"/>
      <c r="E165" s="49"/>
      <c r="F165" s="157"/>
    </row>
    <row r="166" spans="1:6" x14ac:dyDescent="0.3">
      <c r="A166" s="55" t="s">
        <v>546</v>
      </c>
      <c r="B166" s="55" t="s">
        <v>547</v>
      </c>
      <c r="C166" s="56">
        <f>C167+C168+C169</f>
        <v>40275</v>
      </c>
      <c r="D166" s="56">
        <f>D167+D168+D169</f>
        <v>30252.91</v>
      </c>
      <c r="E166" s="56">
        <f>E167+E168+E169</f>
        <v>2439.9900000000002</v>
      </c>
      <c r="F166" s="163"/>
    </row>
    <row r="167" spans="1:6" x14ac:dyDescent="0.3">
      <c r="A167" s="48" t="s">
        <v>548</v>
      </c>
      <c r="B167" s="48" t="s">
        <v>549</v>
      </c>
      <c r="C167" s="222">
        <f>Kulud!C168</f>
        <v>275</v>
      </c>
      <c r="D167" s="49">
        <f>Kulud!D168</f>
        <v>145</v>
      </c>
      <c r="E167" s="49">
        <f>Kulud!E168</f>
        <v>685.34</v>
      </c>
      <c r="F167" s="157"/>
    </row>
    <row r="168" spans="1:6" x14ac:dyDescent="0.3">
      <c r="A168" s="48" t="s">
        <v>550</v>
      </c>
      <c r="B168" s="48" t="s">
        <v>551</v>
      </c>
      <c r="C168" s="222">
        <f>Kulud!C169</f>
        <v>0</v>
      </c>
      <c r="D168" s="49">
        <f>Kulud!D169</f>
        <v>0</v>
      </c>
      <c r="E168" s="49">
        <f>Kulud!E169</f>
        <v>1754.65</v>
      </c>
      <c r="F168" s="157"/>
    </row>
    <row r="169" spans="1:6" x14ac:dyDescent="0.3">
      <c r="A169" s="48" t="s">
        <v>552</v>
      </c>
      <c r="B169" s="48" t="s">
        <v>553</v>
      </c>
      <c r="C169" s="222">
        <f>Kulud!C170</f>
        <v>40000</v>
      </c>
      <c r="D169" s="49">
        <f>Kulud!D170</f>
        <v>30107.91</v>
      </c>
      <c r="E169" s="49">
        <f>Kulud!E170</f>
        <v>0</v>
      </c>
      <c r="F169" s="157"/>
    </row>
    <row r="170" spans="1:6" x14ac:dyDescent="0.3">
      <c r="A170" s="48"/>
      <c r="B170" s="48"/>
      <c r="C170" s="49"/>
      <c r="D170" s="49"/>
      <c r="E170" s="49"/>
      <c r="F170" s="157"/>
    </row>
    <row r="171" spans="1:6" x14ac:dyDescent="0.3">
      <c r="A171" s="57"/>
      <c r="B171" s="57" t="s">
        <v>33</v>
      </c>
      <c r="C171" s="58">
        <f>C6+C42+C46+C55+C166</f>
        <v>8291809</v>
      </c>
      <c r="D171" s="58">
        <f>D6+D42+D46+D55+D166</f>
        <v>8243879.0299999993</v>
      </c>
      <c r="E171" s="58">
        <f>E6+E42+E46+E55+E166</f>
        <v>7305987.0800000001</v>
      </c>
      <c r="F171" s="163"/>
    </row>
    <row r="172" spans="1:6" x14ac:dyDescent="0.3">
      <c r="A172" s="48"/>
      <c r="B172" s="48"/>
      <c r="C172" s="49"/>
      <c r="D172" s="49"/>
      <c r="E172" s="49"/>
      <c r="F172" s="157"/>
    </row>
    <row r="173" spans="1:6" x14ac:dyDescent="0.3">
      <c r="A173" s="55" t="s">
        <v>554</v>
      </c>
      <c r="B173" s="55" t="s">
        <v>555</v>
      </c>
      <c r="C173" s="56">
        <f>C174+C175+C176+C177+C178+C179</f>
        <v>1216690</v>
      </c>
      <c r="D173" s="56">
        <f>D174+D175+D176+D177+D178+D179</f>
        <v>1734888</v>
      </c>
      <c r="E173" s="56">
        <f>E174+E175+E176+E177+E178+E179</f>
        <v>1407343.9999999998</v>
      </c>
      <c r="F173" s="163"/>
    </row>
    <row r="174" spans="1:6" x14ac:dyDescent="0.3">
      <c r="A174" s="59">
        <v>1550</v>
      </c>
      <c r="B174" s="48" t="s">
        <v>556</v>
      </c>
      <c r="C174" s="222">
        <f>Kulud!C175</f>
        <v>10000</v>
      </c>
      <c r="D174" s="49">
        <f>Kulud!D175</f>
        <v>5000</v>
      </c>
      <c r="E174" s="49">
        <f>Kulud!E175</f>
        <v>0</v>
      </c>
      <c r="F174" s="157"/>
    </row>
    <row r="175" spans="1:6" x14ac:dyDescent="0.3">
      <c r="A175" s="48" t="s">
        <v>557</v>
      </c>
      <c r="B175" s="48" t="s">
        <v>558</v>
      </c>
      <c r="C175" s="222">
        <f>Kulud!C176</f>
        <v>1050000</v>
      </c>
      <c r="D175" s="49">
        <f>Kulud!D176</f>
        <v>1549902</v>
      </c>
      <c r="E175" s="49">
        <f>Kulud!E176</f>
        <v>1339116.3999999999</v>
      </c>
      <c r="F175" s="157"/>
    </row>
    <row r="176" spans="1:6" x14ac:dyDescent="0.3">
      <c r="A176" s="48" t="s">
        <v>559</v>
      </c>
      <c r="B176" s="48" t="s">
        <v>560</v>
      </c>
      <c r="C176" s="222">
        <f>Kulud!C177</f>
        <v>0</v>
      </c>
      <c r="D176" s="49">
        <f>Kulud!D177</f>
        <v>0</v>
      </c>
      <c r="E176" s="49">
        <f>Kulud!E177</f>
        <v>28815.200000000001</v>
      </c>
      <c r="F176" s="157"/>
    </row>
    <row r="177" spans="1:6" x14ac:dyDescent="0.3">
      <c r="A177" s="59">
        <v>1555</v>
      </c>
      <c r="B177" s="48" t="s">
        <v>561</v>
      </c>
      <c r="C177" s="222">
        <f>Kulud!C178</f>
        <v>0</v>
      </c>
      <c r="D177" s="49">
        <f>Kulud!D178</f>
        <v>0</v>
      </c>
      <c r="E177" s="49">
        <f>Kulud!E178</f>
        <v>0</v>
      </c>
      <c r="F177" s="157"/>
    </row>
    <row r="178" spans="1:6" x14ac:dyDescent="0.3">
      <c r="A178" s="48" t="s">
        <v>562</v>
      </c>
      <c r="B178" s="48" t="s">
        <v>563</v>
      </c>
      <c r="C178" s="222">
        <f>Kulud!C179</f>
        <v>156690</v>
      </c>
      <c r="D178" s="49">
        <f>Kulud!D179</f>
        <v>179986</v>
      </c>
      <c r="E178" s="49">
        <f>Kulud!E179</f>
        <v>36468</v>
      </c>
      <c r="F178" s="157"/>
    </row>
    <row r="179" spans="1:6" x14ac:dyDescent="0.3">
      <c r="A179" s="48" t="s">
        <v>564</v>
      </c>
      <c r="B179" s="48" t="s">
        <v>565</v>
      </c>
      <c r="C179" s="222">
        <f>Kulud!C180</f>
        <v>0</v>
      </c>
      <c r="D179" s="49">
        <f>Kulud!D180</f>
        <v>0</v>
      </c>
      <c r="E179" s="49">
        <f>Kulud!E180</f>
        <v>2944.4</v>
      </c>
      <c r="F179" s="157"/>
    </row>
    <row r="180" spans="1:6" x14ac:dyDescent="0.3">
      <c r="A180" s="48"/>
      <c r="B180" s="48"/>
      <c r="C180" s="49"/>
      <c r="D180" s="49"/>
      <c r="E180" s="49"/>
      <c r="F180" s="157"/>
    </row>
    <row r="181" spans="1:6" x14ac:dyDescent="0.3">
      <c r="A181" s="61">
        <v>4502</v>
      </c>
      <c r="B181" s="55" t="s">
        <v>566</v>
      </c>
      <c r="C181" s="155">
        <f>Kulud!C182</f>
        <v>2187723</v>
      </c>
      <c r="D181" s="155">
        <f>Kulud!D182</f>
        <v>128232</v>
      </c>
      <c r="E181" s="155">
        <f>Kulud!E182</f>
        <v>172032.13</v>
      </c>
      <c r="F181" s="157"/>
    </row>
    <row r="182" spans="1:6" x14ac:dyDescent="0.3">
      <c r="A182" s="48"/>
      <c r="B182" s="48"/>
      <c r="C182" s="49"/>
      <c r="D182" s="49"/>
      <c r="E182" s="49"/>
      <c r="F182" s="157"/>
    </row>
    <row r="183" spans="1:6" x14ac:dyDescent="0.3">
      <c r="A183" s="55" t="s">
        <v>567</v>
      </c>
      <c r="B183" s="55" t="s">
        <v>568</v>
      </c>
      <c r="C183" s="56">
        <f>C184+C185+C186</f>
        <v>30000</v>
      </c>
      <c r="D183" s="56">
        <f>D184+D185+D186</f>
        <v>30000</v>
      </c>
      <c r="E183" s="56">
        <f>E184+E185+E186</f>
        <v>25672</v>
      </c>
      <c r="F183" s="163"/>
    </row>
    <row r="184" spans="1:6" x14ac:dyDescent="0.3">
      <c r="A184" s="48" t="s">
        <v>569</v>
      </c>
      <c r="B184" s="48" t="s">
        <v>570</v>
      </c>
      <c r="C184" s="222">
        <f>Kulud!C185</f>
        <v>30000</v>
      </c>
      <c r="D184" s="49">
        <f>Kulud!D185</f>
        <v>30000</v>
      </c>
      <c r="E184" s="49">
        <f>Kulud!E185</f>
        <v>25531.360000000001</v>
      </c>
      <c r="F184" s="157"/>
    </row>
    <row r="185" spans="1:6" x14ac:dyDescent="0.3">
      <c r="A185" s="48" t="s">
        <v>571</v>
      </c>
      <c r="B185" s="48" t="s">
        <v>572</v>
      </c>
      <c r="C185" s="222">
        <f>Kulud!C186</f>
        <v>0</v>
      </c>
      <c r="D185" s="49">
        <f>Kulud!D186</f>
        <v>0</v>
      </c>
      <c r="E185" s="49">
        <f>Kulud!E186</f>
        <v>100</v>
      </c>
      <c r="F185" s="157"/>
    </row>
    <row r="186" spans="1:6" x14ac:dyDescent="0.3">
      <c r="A186" s="48" t="s">
        <v>573</v>
      </c>
      <c r="B186" s="48" t="s">
        <v>574</v>
      </c>
      <c r="C186" s="222">
        <f>Kulud!C187</f>
        <v>0</v>
      </c>
      <c r="D186" s="49">
        <f>Kulud!D187</f>
        <v>0</v>
      </c>
      <c r="E186" s="49">
        <f>Kulud!E187</f>
        <v>40.64</v>
      </c>
      <c r="F186" s="157"/>
    </row>
    <row r="187" spans="1:6" x14ac:dyDescent="0.3">
      <c r="A187" s="48"/>
      <c r="B187" s="48"/>
      <c r="C187" s="49"/>
      <c r="D187" s="49"/>
      <c r="E187" s="49"/>
      <c r="F187" s="157"/>
    </row>
    <row r="188" spans="1:6" x14ac:dyDescent="0.3">
      <c r="A188" s="57"/>
      <c r="B188" s="57" t="s">
        <v>50</v>
      </c>
      <c r="C188" s="58">
        <f>C173+C181+C183</f>
        <v>3434413</v>
      </c>
      <c r="D188" s="58">
        <f>D173+D181+D183</f>
        <v>1893120</v>
      </c>
      <c r="E188" s="58">
        <f>E173+E181+E183</f>
        <v>1605048.13</v>
      </c>
      <c r="F188" s="163"/>
    </row>
    <row r="189" spans="1:6" x14ac:dyDescent="0.3">
      <c r="A189" s="48"/>
      <c r="B189" s="48"/>
      <c r="C189" s="49"/>
      <c r="D189" s="49"/>
      <c r="E189" s="49"/>
      <c r="F189" s="157"/>
    </row>
    <row r="190" spans="1:6" x14ac:dyDescent="0.3">
      <c r="A190" s="62"/>
      <c r="B190" s="62" t="s">
        <v>575</v>
      </c>
      <c r="C190" s="63">
        <f>C171+C188</f>
        <v>11726222</v>
      </c>
      <c r="D190" s="63">
        <f>D171+D188</f>
        <v>10136999.029999999</v>
      </c>
      <c r="E190" s="63">
        <f>E171+E188</f>
        <v>8911035.2100000009</v>
      </c>
      <c r="F190" s="163"/>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X209"/>
  <sheetViews>
    <sheetView zoomScale="145" zoomScaleNormal="145" workbookViewId="0">
      <pane xSplit="2" ySplit="6" topLeftCell="JT7" activePane="bottomRight" state="frozen"/>
      <selection pane="topRight" activeCell="C1" sqref="C1"/>
      <selection pane="bottomLeft" activeCell="A7" sqref="A7"/>
      <selection pane="bottomRight" activeCell="KE191" sqref="KE191"/>
    </sheetView>
  </sheetViews>
  <sheetFormatPr defaultRowHeight="13.2" outlineLevelRow="2" x14ac:dyDescent="0.25"/>
  <cols>
    <col min="1" max="1" width="8" style="37" customWidth="1"/>
    <col min="2" max="2" width="22.75" style="37" customWidth="1"/>
    <col min="3" max="3" width="13.875" style="37" customWidth="1"/>
    <col min="4" max="4" width="13.75" style="37" customWidth="1"/>
    <col min="5" max="5" width="13.375" style="37" customWidth="1"/>
    <col min="6" max="6" width="10.375" style="37" customWidth="1"/>
    <col min="7" max="7" width="11.375" style="37" customWidth="1"/>
    <col min="8" max="8" width="10.375" style="37" customWidth="1"/>
    <col min="9" max="9" width="12.125" style="37" customWidth="1"/>
    <col min="10" max="10" width="11.625" style="37" customWidth="1"/>
    <col min="11" max="11" width="12.125" style="37" customWidth="1"/>
    <col min="12" max="23" width="10.375" style="37" customWidth="1"/>
    <col min="24" max="24" width="10.875" style="37" customWidth="1"/>
    <col min="25" max="25" width="11.5" style="37" customWidth="1"/>
    <col min="26" max="26" width="10.375" style="37" customWidth="1"/>
    <col min="27" max="27" width="13.875" style="37" customWidth="1"/>
    <col min="28" max="28" width="11.5" style="37" customWidth="1"/>
    <col min="29" max="29" width="11.375" style="37" customWidth="1"/>
    <col min="30" max="47" width="10.375" style="37" customWidth="1"/>
    <col min="48" max="48" width="13.75" style="37" customWidth="1"/>
    <col min="49" max="49" width="12.625" style="37" customWidth="1"/>
    <col min="50" max="50" width="13.375" style="37" customWidth="1"/>
    <col min="51" max="65" width="10.375" style="37" customWidth="1"/>
    <col min="66" max="66" width="12.875" style="37" customWidth="1"/>
    <col min="67" max="67" width="11.125" style="37" customWidth="1"/>
    <col min="68" max="70" width="10.375" style="37" customWidth="1"/>
    <col min="71" max="71" width="12.25" style="37" customWidth="1"/>
    <col min="72" max="72" width="11.75" style="37" customWidth="1"/>
    <col min="73" max="73" width="11.625" style="37" customWidth="1"/>
    <col min="74" max="92" width="10.375" style="37" customWidth="1"/>
    <col min="93" max="93" width="11.625" style="37" customWidth="1"/>
    <col min="94" max="94" width="11" style="37" customWidth="1"/>
    <col min="95" max="101" width="10.375" style="37" customWidth="1"/>
    <col min="102" max="103" width="11.125" style="37" customWidth="1"/>
    <col min="104" max="104" width="11.375" style="37" customWidth="1"/>
    <col min="105" max="110" width="10.375" style="37" customWidth="1"/>
    <col min="111" max="111" width="11.75" style="37" customWidth="1"/>
    <col min="112" max="128" width="10.375" style="37" customWidth="1"/>
    <col min="129" max="129" width="11.75" style="37" customWidth="1"/>
    <col min="130" max="140" width="10.375" style="37" customWidth="1"/>
    <col min="141" max="141" width="10.875" style="37" customWidth="1"/>
    <col min="142" max="142" width="11.375" style="37" customWidth="1"/>
    <col min="143" max="143" width="11.75" style="37" customWidth="1"/>
    <col min="144" max="170" width="10.375" style="37" customWidth="1"/>
    <col min="171" max="171" width="11.875" style="37" customWidth="1"/>
    <col min="172" max="172" width="11.75" style="37" customWidth="1"/>
    <col min="173" max="173" width="12.125" style="37" customWidth="1"/>
    <col min="174" max="215" width="10.375" style="37" customWidth="1"/>
    <col min="216" max="216" width="11.125" style="37" customWidth="1"/>
    <col min="217" max="217" width="11.375" style="37" customWidth="1"/>
    <col min="218" max="218" width="11.25" style="37" customWidth="1"/>
    <col min="219" max="219" width="11.375" style="37" customWidth="1"/>
    <col min="220" max="220" width="11.5" style="37" customWidth="1"/>
    <col min="221" max="221" width="11.875" style="37" customWidth="1"/>
    <col min="222" max="227" width="10.375" style="37" customWidth="1"/>
    <col min="228" max="228" width="11.125" style="37" customWidth="1"/>
    <col min="229" max="229" width="11.5" style="37" customWidth="1"/>
    <col min="230" max="230" width="11.75" style="37" customWidth="1"/>
    <col min="231" max="239" width="10.375" style="37" customWidth="1"/>
    <col min="240" max="240" width="10.875" style="37" customWidth="1"/>
    <col min="241" max="241" width="13.25" style="37" customWidth="1"/>
    <col min="242" max="243" width="12.125" style="37" customWidth="1"/>
    <col min="244" max="244" width="10.875" style="37" customWidth="1"/>
    <col min="245" max="245" width="12.125" style="37" customWidth="1"/>
    <col min="246" max="248" width="10.375" style="37" customWidth="1"/>
    <col min="249" max="250" width="11.375" style="37" customWidth="1"/>
    <col min="251" max="251" width="11.5" style="37" customWidth="1"/>
    <col min="252" max="253" width="10.375" style="37" customWidth="1"/>
    <col min="254" max="254" width="11.125" style="37" customWidth="1"/>
    <col min="255" max="257" width="10.375" style="37" customWidth="1"/>
    <col min="258" max="258" width="11.25" style="37" customWidth="1"/>
    <col min="259" max="259" width="12.125" style="37" customWidth="1"/>
    <col min="260" max="260" width="11.125" style="37" customWidth="1"/>
    <col min="261" max="261" width="11.5" style="37" customWidth="1"/>
    <col min="262" max="262" width="11.375" style="37" customWidth="1"/>
    <col min="263" max="264" width="11.25" style="37" customWidth="1"/>
    <col min="265" max="269" width="10.375" style="37" customWidth="1"/>
    <col min="270" max="270" width="11.125" style="37" customWidth="1"/>
    <col min="271" max="271" width="11.375" style="37" customWidth="1"/>
    <col min="272" max="272" width="11.125" style="37" customWidth="1"/>
    <col min="273" max="273" width="11.625" style="37" customWidth="1"/>
    <col min="274" max="274" width="12" style="37" customWidth="1"/>
    <col min="275" max="275" width="11.25" style="37" customWidth="1"/>
    <col min="276" max="278" width="10.375" style="37" customWidth="1"/>
    <col min="279" max="279" width="11.5" style="37" customWidth="1"/>
    <col min="280" max="280" width="11.875" style="37" customWidth="1"/>
    <col min="281" max="281" width="12" style="37" customWidth="1"/>
    <col min="282" max="287" width="10.375" style="37" customWidth="1"/>
    <col min="288" max="288" width="11.375" style="37" customWidth="1"/>
    <col min="289" max="290" width="10.375" style="37" customWidth="1"/>
    <col min="291" max="292" width="11.375" style="37" customWidth="1"/>
    <col min="293" max="293" width="12" style="37" customWidth="1"/>
    <col min="294" max="347" width="10.375" style="37" customWidth="1"/>
    <col min="348" max="348" width="11" style="37" customWidth="1"/>
    <col min="349" max="350" width="10.875" style="37" customWidth="1"/>
    <col min="351" max="353" width="10.375" style="37" customWidth="1"/>
    <col min="354" max="354" width="11.375" style="37" customWidth="1"/>
    <col min="355" max="355" width="11.875" style="37" customWidth="1"/>
    <col min="356" max="356" width="12" style="37" customWidth="1"/>
    <col min="357" max="357" width="11.125" style="37" customWidth="1"/>
    <col min="358" max="358" width="11.375" style="37" customWidth="1"/>
    <col min="359" max="359" width="11" style="37" customWidth="1"/>
    <col min="360" max="377" width="10.375" style="37" customWidth="1"/>
    <col min="378" max="378" width="12" style="37" customWidth="1"/>
    <col min="379" max="379" width="11.375" style="37" customWidth="1"/>
    <col min="380" max="380" width="11.75" style="37" customWidth="1"/>
    <col min="381" max="395" width="10.375" style="37" customWidth="1"/>
    <col min="396" max="397" width="11.75" style="37" customWidth="1"/>
    <col min="398" max="398" width="12.25" style="37" customWidth="1"/>
    <col min="399" max="400" width="9.125" style="37"/>
    <col min="401" max="401" width="11.125" style="37" bestFit="1" customWidth="1"/>
    <col min="402" max="413" width="9.125" style="37"/>
    <col min="414" max="414" width="11.25" style="37" bestFit="1" customWidth="1"/>
    <col min="415" max="512" width="9.125" style="37"/>
    <col min="513" max="513" width="8" style="37" customWidth="1"/>
    <col min="514" max="514" width="39.875" style="37" customWidth="1"/>
    <col min="515" max="515" width="11.875" style="37" customWidth="1"/>
    <col min="516" max="516" width="11.125" style="37" customWidth="1"/>
    <col min="517" max="517" width="10.25" style="37" customWidth="1"/>
    <col min="518" max="768" width="9.125" style="37"/>
    <col min="769" max="769" width="8" style="37" customWidth="1"/>
    <col min="770" max="770" width="39.875" style="37" customWidth="1"/>
    <col min="771" max="771" width="11.875" style="37" customWidth="1"/>
    <col min="772" max="772" width="11.125" style="37" customWidth="1"/>
    <col min="773" max="773" width="10.25" style="37" customWidth="1"/>
    <col min="774" max="1024" width="9.125" style="37"/>
    <col min="1025" max="1025" width="8" style="37" customWidth="1"/>
    <col min="1026" max="1026" width="39.875" style="37" customWidth="1"/>
    <col min="1027" max="1027" width="11.875" style="37" customWidth="1"/>
    <col min="1028" max="1028" width="11.125" style="37" customWidth="1"/>
    <col min="1029" max="1029" width="10.25" style="37" customWidth="1"/>
    <col min="1030" max="1280" width="9.125" style="37"/>
    <col min="1281" max="1281" width="8" style="37" customWidth="1"/>
    <col min="1282" max="1282" width="39.875" style="37" customWidth="1"/>
    <col min="1283" max="1283" width="11.875" style="37" customWidth="1"/>
    <col min="1284" max="1284" width="11.125" style="37" customWidth="1"/>
    <col min="1285" max="1285" width="10.25" style="37" customWidth="1"/>
    <col min="1286" max="1536" width="9.125" style="37"/>
    <col min="1537" max="1537" width="8" style="37" customWidth="1"/>
    <col min="1538" max="1538" width="39.875" style="37" customWidth="1"/>
    <col min="1539" max="1539" width="11.875" style="37" customWidth="1"/>
    <col min="1540" max="1540" width="11.125" style="37" customWidth="1"/>
    <col min="1541" max="1541" width="10.25" style="37" customWidth="1"/>
    <col min="1542" max="1792" width="9.125" style="37"/>
    <col min="1793" max="1793" width="8" style="37" customWidth="1"/>
    <col min="1794" max="1794" width="39.875" style="37" customWidth="1"/>
    <col min="1795" max="1795" width="11.875" style="37" customWidth="1"/>
    <col min="1796" max="1796" width="11.125" style="37" customWidth="1"/>
    <col min="1797" max="1797" width="10.25" style="37" customWidth="1"/>
    <col min="1798" max="2048" width="9.125" style="37"/>
    <col min="2049" max="2049" width="8" style="37" customWidth="1"/>
    <col min="2050" max="2050" width="39.875" style="37" customWidth="1"/>
    <col min="2051" max="2051" width="11.875" style="37" customWidth="1"/>
    <col min="2052" max="2052" width="11.125" style="37" customWidth="1"/>
    <col min="2053" max="2053" width="10.25" style="37" customWidth="1"/>
    <col min="2054" max="2304" width="9.125" style="37"/>
    <col min="2305" max="2305" width="8" style="37" customWidth="1"/>
    <col min="2306" max="2306" width="39.875" style="37" customWidth="1"/>
    <col min="2307" max="2307" width="11.875" style="37" customWidth="1"/>
    <col min="2308" max="2308" width="11.125" style="37" customWidth="1"/>
    <col min="2309" max="2309" width="10.25" style="37" customWidth="1"/>
    <col min="2310" max="2560" width="9.125" style="37"/>
    <col min="2561" max="2561" width="8" style="37" customWidth="1"/>
    <col min="2562" max="2562" width="39.875" style="37" customWidth="1"/>
    <col min="2563" max="2563" width="11.875" style="37" customWidth="1"/>
    <col min="2564" max="2564" width="11.125" style="37" customWidth="1"/>
    <col min="2565" max="2565" width="10.25" style="37" customWidth="1"/>
    <col min="2566" max="2816" width="9.125" style="37"/>
    <col min="2817" max="2817" width="8" style="37" customWidth="1"/>
    <col min="2818" max="2818" width="39.875" style="37" customWidth="1"/>
    <col min="2819" max="2819" width="11.875" style="37" customWidth="1"/>
    <col min="2820" max="2820" width="11.125" style="37" customWidth="1"/>
    <col min="2821" max="2821" width="10.25" style="37" customWidth="1"/>
    <col min="2822" max="3072" width="9.125" style="37"/>
    <col min="3073" max="3073" width="8" style="37" customWidth="1"/>
    <col min="3074" max="3074" width="39.875" style="37" customWidth="1"/>
    <col min="3075" max="3075" width="11.875" style="37" customWidth="1"/>
    <col min="3076" max="3076" width="11.125" style="37" customWidth="1"/>
    <col min="3077" max="3077" width="10.25" style="37" customWidth="1"/>
    <col min="3078" max="3328" width="9.125" style="37"/>
    <col min="3329" max="3329" width="8" style="37" customWidth="1"/>
    <col min="3330" max="3330" width="39.875" style="37" customWidth="1"/>
    <col min="3331" max="3331" width="11.875" style="37" customWidth="1"/>
    <col min="3332" max="3332" width="11.125" style="37" customWidth="1"/>
    <col min="3333" max="3333" width="10.25" style="37" customWidth="1"/>
    <col min="3334" max="3584" width="9.125" style="37"/>
    <col min="3585" max="3585" width="8" style="37" customWidth="1"/>
    <col min="3586" max="3586" width="39.875" style="37" customWidth="1"/>
    <col min="3587" max="3587" width="11.875" style="37" customWidth="1"/>
    <col min="3588" max="3588" width="11.125" style="37" customWidth="1"/>
    <col min="3589" max="3589" width="10.25" style="37" customWidth="1"/>
    <col min="3590" max="3840" width="9.125" style="37"/>
    <col min="3841" max="3841" width="8" style="37" customWidth="1"/>
    <col min="3842" max="3842" width="39.875" style="37" customWidth="1"/>
    <col min="3843" max="3843" width="11.875" style="37" customWidth="1"/>
    <col min="3844" max="3844" width="11.125" style="37" customWidth="1"/>
    <col min="3845" max="3845" width="10.25" style="37" customWidth="1"/>
    <col min="3846" max="4096" width="9.125" style="37"/>
    <col min="4097" max="4097" width="8" style="37" customWidth="1"/>
    <col min="4098" max="4098" width="39.875" style="37" customWidth="1"/>
    <col min="4099" max="4099" width="11.875" style="37" customWidth="1"/>
    <col min="4100" max="4100" width="11.125" style="37" customWidth="1"/>
    <col min="4101" max="4101" width="10.25" style="37" customWidth="1"/>
    <col min="4102" max="4352" width="9.125" style="37"/>
    <col min="4353" max="4353" width="8" style="37" customWidth="1"/>
    <col min="4354" max="4354" width="39.875" style="37" customWidth="1"/>
    <col min="4355" max="4355" width="11.875" style="37" customWidth="1"/>
    <col min="4356" max="4356" width="11.125" style="37" customWidth="1"/>
    <col min="4357" max="4357" width="10.25" style="37" customWidth="1"/>
    <col min="4358" max="4608" width="9.125" style="37"/>
    <col min="4609" max="4609" width="8" style="37" customWidth="1"/>
    <col min="4610" max="4610" width="39.875" style="37" customWidth="1"/>
    <col min="4611" max="4611" width="11.875" style="37" customWidth="1"/>
    <col min="4612" max="4612" width="11.125" style="37" customWidth="1"/>
    <col min="4613" max="4613" width="10.25" style="37" customWidth="1"/>
    <col min="4614" max="4864" width="9.125" style="37"/>
    <col min="4865" max="4865" width="8" style="37" customWidth="1"/>
    <col min="4866" max="4866" width="39.875" style="37" customWidth="1"/>
    <col min="4867" max="4867" width="11.875" style="37" customWidth="1"/>
    <col min="4868" max="4868" width="11.125" style="37" customWidth="1"/>
    <col min="4869" max="4869" width="10.25" style="37" customWidth="1"/>
    <col min="4870" max="5120" width="9.125" style="37"/>
    <col min="5121" max="5121" width="8" style="37" customWidth="1"/>
    <col min="5122" max="5122" width="39.875" style="37" customWidth="1"/>
    <col min="5123" max="5123" width="11.875" style="37" customWidth="1"/>
    <col min="5124" max="5124" width="11.125" style="37" customWidth="1"/>
    <col min="5125" max="5125" width="10.25" style="37" customWidth="1"/>
    <col min="5126" max="5376" width="9.125" style="37"/>
    <col min="5377" max="5377" width="8" style="37" customWidth="1"/>
    <col min="5378" max="5378" width="39.875" style="37" customWidth="1"/>
    <col min="5379" max="5379" width="11.875" style="37" customWidth="1"/>
    <col min="5380" max="5380" width="11.125" style="37" customWidth="1"/>
    <col min="5381" max="5381" width="10.25" style="37" customWidth="1"/>
    <col min="5382" max="5632" width="9.125" style="37"/>
    <col min="5633" max="5633" width="8" style="37" customWidth="1"/>
    <col min="5634" max="5634" width="39.875" style="37" customWidth="1"/>
    <col min="5635" max="5635" width="11.875" style="37" customWidth="1"/>
    <col min="5636" max="5636" width="11.125" style="37" customWidth="1"/>
    <col min="5637" max="5637" width="10.25" style="37" customWidth="1"/>
    <col min="5638" max="5888" width="9.125" style="37"/>
    <col min="5889" max="5889" width="8" style="37" customWidth="1"/>
    <col min="5890" max="5890" width="39.875" style="37" customWidth="1"/>
    <col min="5891" max="5891" width="11.875" style="37" customWidth="1"/>
    <col min="5892" max="5892" width="11.125" style="37" customWidth="1"/>
    <col min="5893" max="5893" width="10.25" style="37" customWidth="1"/>
    <col min="5894" max="6144" width="9.125" style="37"/>
    <col min="6145" max="6145" width="8" style="37" customWidth="1"/>
    <col min="6146" max="6146" width="39.875" style="37" customWidth="1"/>
    <col min="6147" max="6147" width="11.875" style="37" customWidth="1"/>
    <col min="6148" max="6148" width="11.125" style="37" customWidth="1"/>
    <col min="6149" max="6149" width="10.25" style="37" customWidth="1"/>
    <col min="6150" max="6400" width="9.125" style="37"/>
    <col min="6401" max="6401" width="8" style="37" customWidth="1"/>
    <col min="6402" max="6402" width="39.875" style="37" customWidth="1"/>
    <col min="6403" max="6403" width="11.875" style="37" customWidth="1"/>
    <col min="6404" max="6404" width="11.125" style="37" customWidth="1"/>
    <col min="6405" max="6405" width="10.25" style="37" customWidth="1"/>
    <col min="6406" max="6656" width="9.125" style="37"/>
    <col min="6657" max="6657" width="8" style="37" customWidth="1"/>
    <col min="6658" max="6658" width="39.875" style="37" customWidth="1"/>
    <col min="6659" max="6659" width="11.875" style="37" customWidth="1"/>
    <col min="6660" max="6660" width="11.125" style="37" customWidth="1"/>
    <col min="6661" max="6661" width="10.25" style="37" customWidth="1"/>
    <col min="6662" max="6912" width="9.125" style="37"/>
    <col min="6913" max="6913" width="8" style="37" customWidth="1"/>
    <col min="6914" max="6914" width="39.875" style="37" customWidth="1"/>
    <col min="6915" max="6915" width="11.875" style="37" customWidth="1"/>
    <col min="6916" max="6916" width="11.125" style="37" customWidth="1"/>
    <col min="6917" max="6917" width="10.25" style="37" customWidth="1"/>
    <col min="6918" max="7168" width="9.125" style="37"/>
    <col min="7169" max="7169" width="8" style="37" customWidth="1"/>
    <col min="7170" max="7170" width="39.875" style="37" customWidth="1"/>
    <col min="7171" max="7171" width="11.875" style="37" customWidth="1"/>
    <col min="7172" max="7172" width="11.125" style="37" customWidth="1"/>
    <col min="7173" max="7173" width="10.25" style="37" customWidth="1"/>
    <col min="7174" max="7424" width="9.125" style="37"/>
    <col min="7425" max="7425" width="8" style="37" customWidth="1"/>
    <col min="7426" max="7426" width="39.875" style="37" customWidth="1"/>
    <col min="7427" max="7427" width="11.875" style="37" customWidth="1"/>
    <col min="7428" max="7428" width="11.125" style="37" customWidth="1"/>
    <col min="7429" max="7429" width="10.25" style="37" customWidth="1"/>
    <col min="7430" max="7680" width="9.125" style="37"/>
    <col min="7681" max="7681" width="8" style="37" customWidth="1"/>
    <col min="7682" max="7682" width="39.875" style="37" customWidth="1"/>
    <col min="7683" max="7683" width="11.875" style="37" customWidth="1"/>
    <col min="7684" max="7684" width="11.125" style="37" customWidth="1"/>
    <col min="7685" max="7685" width="10.25" style="37" customWidth="1"/>
    <col min="7686" max="7936" width="9.125" style="37"/>
    <col min="7937" max="7937" width="8" style="37" customWidth="1"/>
    <col min="7938" max="7938" width="39.875" style="37" customWidth="1"/>
    <col min="7939" max="7939" width="11.875" style="37" customWidth="1"/>
    <col min="7940" max="7940" width="11.125" style="37" customWidth="1"/>
    <col min="7941" max="7941" width="10.25" style="37" customWidth="1"/>
    <col min="7942" max="8192" width="9.125" style="37"/>
    <col min="8193" max="8193" width="8" style="37" customWidth="1"/>
    <col min="8194" max="8194" width="39.875" style="37" customWidth="1"/>
    <col min="8195" max="8195" width="11.875" style="37" customWidth="1"/>
    <col min="8196" max="8196" width="11.125" style="37" customWidth="1"/>
    <col min="8197" max="8197" width="10.25" style="37" customWidth="1"/>
    <col min="8198" max="8448" width="9.125" style="37"/>
    <col min="8449" max="8449" width="8" style="37" customWidth="1"/>
    <col min="8450" max="8450" width="39.875" style="37" customWidth="1"/>
    <col min="8451" max="8451" width="11.875" style="37" customWidth="1"/>
    <col min="8452" max="8452" width="11.125" style="37" customWidth="1"/>
    <col min="8453" max="8453" width="10.25" style="37" customWidth="1"/>
    <col min="8454" max="8704" width="9.125" style="37"/>
    <col min="8705" max="8705" width="8" style="37" customWidth="1"/>
    <col min="8706" max="8706" width="39.875" style="37" customWidth="1"/>
    <col min="8707" max="8707" width="11.875" style="37" customWidth="1"/>
    <col min="8708" max="8708" width="11.125" style="37" customWidth="1"/>
    <col min="8709" max="8709" width="10.25" style="37" customWidth="1"/>
    <col min="8710" max="8960" width="9.125" style="37"/>
    <col min="8961" max="8961" width="8" style="37" customWidth="1"/>
    <col min="8962" max="8962" width="39.875" style="37" customWidth="1"/>
    <col min="8963" max="8963" width="11.875" style="37" customWidth="1"/>
    <col min="8964" max="8964" width="11.125" style="37" customWidth="1"/>
    <col min="8965" max="8965" width="10.25" style="37" customWidth="1"/>
    <col min="8966" max="9216" width="9.125" style="37"/>
    <col min="9217" max="9217" width="8" style="37" customWidth="1"/>
    <col min="9218" max="9218" width="39.875" style="37" customWidth="1"/>
    <col min="9219" max="9219" width="11.875" style="37" customWidth="1"/>
    <col min="9220" max="9220" width="11.125" style="37" customWidth="1"/>
    <col min="9221" max="9221" width="10.25" style="37" customWidth="1"/>
    <col min="9222" max="9472" width="9.125" style="37"/>
    <col min="9473" max="9473" width="8" style="37" customWidth="1"/>
    <col min="9474" max="9474" width="39.875" style="37" customWidth="1"/>
    <col min="9475" max="9475" width="11.875" style="37" customWidth="1"/>
    <col min="9476" max="9476" width="11.125" style="37" customWidth="1"/>
    <col min="9477" max="9477" width="10.25" style="37" customWidth="1"/>
    <col min="9478" max="9728" width="9.125" style="37"/>
    <col min="9729" max="9729" width="8" style="37" customWidth="1"/>
    <col min="9730" max="9730" width="39.875" style="37" customWidth="1"/>
    <col min="9731" max="9731" width="11.875" style="37" customWidth="1"/>
    <col min="9732" max="9732" width="11.125" style="37" customWidth="1"/>
    <col min="9733" max="9733" width="10.25" style="37" customWidth="1"/>
    <col min="9734" max="9984" width="9.125" style="37"/>
    <col min="9985" max="9985" width="8" style="37" customWidth="1"/>
    <col min="9986" max="9986" width="39.875" style="37" customWidth="1"/>
    <col min="9987" max="9987" width="11.875" style="37" customWidth="1"/>
    <col min="9988" max="9988" width="11.125" style="37" customWidth="1"/>
    <col min="9989" max="9989" width="10.25" style="37" customWidth="1"/>
    <col min="9990" max="10240" width="9.125" style="37"/>
    <col min="10241" max="10241" width="8" style="37" customWidth="1"/>
    <col min="10242" max="10242" width="39.875" style="37" customWidth="1"/>
    <col min="10243" max="10243" width="11.875" style="37" customWidth="1"/>
    <col min="10244" max="10244" width="11.125" style="37" customWidth="1"/>
    <col min="10245" max="10245" width="10.25" style="37" customWidth="1"/>
    <col min="10246" max="10496" width="9.125" style="37"/>
    <col min="10497" max="10497" width="8" style="37" customWidth="1"/>
    <col min="10498" max="10498" width="39.875" style="37" customWidth="1"/>
    <col min="10499" max="10499" width="11.875" style="37" customWidth="1"/>
    <col min="10500" max="10500" width="11.125" style="37" customWidth="1"/>
    <col min="10501" max="10501" width="10.25" style="37" customWidth="1"/>
    <col min="10502" max="10752" width="9.125" style="37"/>
    <col min="10753" max="10753" width="8" style="37" customWidth="1"/>
    <col min="10754" max="10754" width="39.875" style="37" customWidth="1"/>
    <col min="10755" max="10755" width="11.875" style="37" customWidth="1"/>
    <col min="10756" max="10756" width="11.125" style="37" customWidth="1"/>
    <col min="10757" max="10757" width="10.25" style="37" customWidth="1"/>
    <col min="10758" max="11008" width="9.125" style="37"/>
    <col min="11009" max="11009" width="8" style="37" customWidth="1"/>
    <col min="11010" max="11010" width="39.875" style="37" customWidth="1"/>
    <col min="11011" max="11011" width="11.875" style="37" customWidth="1"/>
    <col min="11012" max="11012" width="11.125" style="37" customWidth="1"/>
    <col min="11013" max="11013" width="10.25" style="37" customWidth="1"/>
    <col min="11014" max="11264" width="9.125" style="37"/>
    <col min="11265" max="11265" width="8" style="37" customWidth="1"/>
    <col min="11266" max="11266" width="39.875" style="37" customWidth="1"/>
    <col min="11267" max="11267" width="11.875" style="37" customWidth="1"/>
    <col min="11268" max="11268" width="11.125" style="37" customWidth="1"/>
    <col min="11269" max="11269" width="10.25" style="37" customWidth="1"/>
    <col min="11270" max="11520" width="9.125" style="37"/>
    <col min="11521" max="11521" width="8" style="37" customWidth="1"/>
    <col min="11522" max="11522" width="39.875" style="37" customWidth="1"/>
    <col min="11523" max="11523" width="11.875" style="37" customWidth="1"/>
    <col min="11524" max="11524" width="11.125" style="37" customWidth="1"/>
    <col min="11525" max="11525" width="10.25" style="37" customWidth="1"/>
    <col min="11526" max="11776" width="9.125" style="37"/>
    <col min="11777" max="11777" width="8" style="37" customWidth="1"/>
    <col min="11778" max="11778" width="39.875" style="37" customWidth="1"/>
    <col min="11779" max="11779" width="11.875" style="37" customWidth="1"/>
    <col min="11780" max="11780" width="11.125" style="37" customWidth="1"/>
    <col min="11781" max="11781" width="10.25" style="37" customWidth="1"/>
    <col min="11782" max="12032" width="9.125" style="37"/>
    <col min="12033" max="12033" width="8" style="37" customWidth="1"/>
    <col min="12034" max="12034" width="39.875" style="37" customWidth="1"/>
    <col min="12035" max="12035" width="11.875" style="37" customWidth="1"/>
    <col min="12036" max="12036" width="11.125" style="37" customWidth="1"/>
    <col min="12037" max="12037" width="10.25" style="37" customWidth="1"/>
    <col min="12038" max="12288" width="9.125" style="37"/>
    <col min="12289" max="12289" width="8" style="37" customWidth="1"/>
    <col min="12290" max="12290" width="39.875" style="37" customWidth="1"/>
    <col min="12291" max="12291" width="11.875" style="37" customWidth="1"/>
    <col min="12292" max="12292" width="11.125" style="37" customWidth="1"/>
    <col min="12293" max="12293" width="10.25" style="37" customWidth="1"/>
    <col min="12294" max="12544" width="9.125" style="37"/>
    <col min="12545" max="12545" width="8" style="37" customWidth="1"/>
    <col min="12546" max="12546" width="39.875" style="37" customWidth="1"/>
    <col min="12547" max="12547" width="11.875" style="37" customWidth="1"/>
    <col min="12548" max="12548" width="11.125" style="37" customWidth="1"/>
    <col min="12549" max="12549" width="10.25" style="37" customWidth="1"/>
    <col min="12550" max="12800" width="9.125" style="37"/>
    <col min="12801" max="12801" width="8" style="37" customWidth="1"/>
    <col min="12802" max="12802" width="39.875" style="37" customWidth="1"/>
    <col min="12803" max="12803" width="11.875" style="37" customWidth="1"/>
    <col min="12804" max="12804" width="11.125" style="37" customWidth="1"/>
    <col min="12805" max="12805" width="10.25" style="37" customWidth="1"/>
    <col min="12806" max="13056" width="9.125" style="37"/>
    <col min="13057" max="13057" width="8" style="37" customWidth="1"/>
    <col min="13058" max="13058" width="39.875" style="37" customWidth="1"/>
    <col min="13059" max="13059" width="11.875" style="37" customWidth="1"/>
    <col min="13060" max="13060" width="11.125" style="37" customWidth="1"/>
    <col min="13061" max="13061" width="10.25" style="37" customWidth="1"/>
    <col min="13062" max="13312" width="9.125" style="37"/>
    <col min="13313" max="13313" width="8" style="37" customWidth="1"/>
    <col min="13314" max="13314" width="39.875" style="37" customWidth="1"/>
    <col min="13315" max="13315" width="11.875" style="37" customWidth="1"/>
    <col min="13316" max="13316" width="11.125" style="37" customWidth="1"/>
    <col min="13317" max="13317" width="10.25" style="37" customWidth="1"/>
    <col min="13318" max="13568" width="9.125" style="37"/>
    <col min="13569" max="13569" width="8" style="37" customWidth="1"/>
    <col min="13570" max="13570" width="39.875" style="37" customWidth="1"/>
    <col min="13571" max="13571" width="11.875" style="37" customWidth="1"/>
    <col min="13572" max="13572" width="11.125" style="37" customWidth="1"/>
    <col min="13573" max="13573" width="10.25" style="37" customWidth="1"/>
    <col min="13574" max="13824" width="9.125" style="37"/>
    <col min="13825" max="13825" width="8" style="37" customWidth="1"/>
    <col min="13826" max="13826" width="39.875" style="37" customWidth="1"/>
    <col min="13827" max="13827" width="11.875" style="37" customWidth="1"/>
    <col min="13828" max="13828" width="11.125" style="37" customWidth="1"/>
    <col min="13829" max="13829" width="10.25" style="37" customWidth="1"/>
    <col min="13830" max="14080" width="9.125" style="37"/>
    <col min="14081" max="14081" width="8" style="37" customWidth="1"/>
    <col min="14082" max="14082" width="39.875" style="37" customWidth="1"/>
    <col min="14083" max="14083" width="11.875" style="37" customWidth="1"/>
    <col min="14084" max="14084" width="11.125" style="37" customWidth="1"/>
    <col min="14085" max="14085" width="10.25" style="37" customWidth="1"/>
    <col min="14086" max="14336" width="9.125" style="37"/>
    <col min="14337" max="14337" width="8" style="37" customWidth="1"/>
    <col min="14338" max="14338" width="39.875" style="37" customWidth="1"/>
    <col min="14339" max="14339" width="11.875" style="37" customWidth="1"/>
    <col min="14340" max="14340" width="11.125" style="37" customWidth="1"/>
    <col min="14341" max="14341" width="10.25" style="37" customWidth="1"/>
    <col min="14342" max="14592" width="9.125" style="37"/>
    <col min="14593" max="14593" width="8" style="37" customWidth="1"/>
    <col min="14594" max="14594" width="39.875" style="37" customWidth="1"/>
    <col min="14595" max="14595" width="11.875" style="37" customWidth="1"/>
    <col min="14596" max="14596" width="11.125" style="37" customWidth="1"/>
    <col min="14597" max="14597" width="10.25" style="37" customWidth="1"/>
    <col min="14598" max="14848" width="9.125" style="37"/>
    <col min="14849" max="14849" width="8" style="37" customWidth="1"/>
    <col min="14850" max="14850" width="39.875" style="37" customWidth="1"/>
    <col min="14851" max="14851" width="11.875" style="37" customWidth="1"/>
    <col min="14852" max="14852" width="11.125" style="37" customWidth="1"/>
    <col min="14853" max="14853" width="10.25" style="37" customWidth="1"/>
    <col min="14854" max="15104" width="9.125" style="37"/>
    <col min="15105" max="15105" width="8" style="37" customWidth="1"/>
    <col min="15106" max="15106" width="39.875" style="37" customWidth="1"/>
    <col min="15107" max="15107" width="11.875" style="37" customWidth="1"/>
    <col min="15108" max="15108" width="11.125" style="37" customWidth="1"/>
    <col min="15109" max="15109" width="10.25" style="37" customWidth="1"/>
    <col min="15110" max="15360" width="9.125" style="37"/>
    <col min="15361" max="15361" width="8" style="37" customWidth="1"/>
    <col min="15362" max="15362" width="39.875" style="37" customWidth="1"/>
    <col min="15363" max="15363" width="11.875" style="37" customWidth="1"/>
    <col min="15364" max="15364" width="11.125" style="37" customWidth="1"/>
    <col min="15365" max="15365" width="10.25" style="37" customWidth="1"/>
    <col min="15366" max="15616" width="9.125" style="37"/>
    <col min="15617" max="15617" width="8" style="37" customWidth="1"/>
    <col min="15618" max="15618" width="39.875" style="37" customWidth="1"/>
    <col min="15619" max="15619" width="11.875" style="37" customWidth="1"/>
    <col min="15620" max="15620" width="11.125" style="37" customWidth="1"/>
    <col min="15621" max="15621" width="10.25" style="37" customWidth="1"/>
    <col min="15622" max="15872" width="9.125" style="37"/>
    <col min="15873" max="15873" width="8" style="37" customWidth="1"/>
    <col min="15874" max="15874" width="39.875" style="37" customWidth="1"/>
    <col min="15875" max="15875" width="11.875" style="37" customWidth="1"/>
    <col min="15876" max="15876" width="11.125" style="37" customWidth="1"/>
    <col min="15877" max="15877" width="10.25" style="37" customWidth="1"/>
    <col min="15878" max="16128" width="9.125" style="37"/>
    <col min="16129" max="16129" width="8" style="37" customWidth="1"/>
    <col min="16130" max="16130" width="39.875" style="37" customWidth="1"/>
    <col min="16131" max="16131" width="11.875" style="37" customWidth="1"/>
    <col min="16132" max="16132" width="11.125" style="37" customWidth="1"/>
    <col min="16133" max="16133" width="10.25" style="37" customWidth="1"/>
    <col min="16134" max="16372" width="9.125" style="37"/>
    <col min="16373" max="16384" width="9.125" style="37" customWidth="1"/>
  </cols>
  <sheetData>
    <row r="1" spans="1:413" ht="13.8" thickBot="1" x14ac:dyDescent="0.3">
      <c r="A1" s="36" t="s">
        <v>271</v>
      </c>
      <c r="EN1" s="209"/>
    </row>
    <row r="2" spans="1:413" ht="13.8" thickBot="1" x14ac:dyDescent="0.3">
      <c r="A2" s="36"/>
      <c r="B2" s="38" t="s">
        <v>272</v>
      </c>
      <c r="F2" s="284">
        <f>F191</f>
        <v>73101</v>
      </c>
      <c r="G2" s="116">
        <f t="shared" ref="G2:BO2" si="0">G191</f>
        <v>70040</v>
      </c>
      <c r="H2" s="116">
        <f t="shared" si="0"/>
        <v>66887.789999999994</v>
      </c>
      <c r="I2" s="284">
        <f t="shared" si="0"/>
        <v>833378</v>
      </c>
      <c r="J2" s="116">
        <f t="shared" si="0"/>
        <v>734170</v>
      </c>
      <c r="K2" s="116">
        <f t="shared" si="0"/>
        <v>595857.79</v>
      </c>
      <c r="L2" s="284">
        <f t="shared" ref="L2:M2" si="1">L191</f>
        <v>0</v>
      </c>
      <c r="M2" s="241">
        <f t="shared" si="1"/>
        <v>23796</v>
      </c>
      <c r="N2" s="241">
        <f>N191</f>
        <v>0</v>
      </c>
      <c r="O2" s="284">
        <f t="shared" si="0"/>
        <v>0</v>
      </c>
      <c r="P2" s="116">
        <f t="shared" si="0"/>
        <v>44154</v>
      </c>
      <c r="Q2" s="116">
        <f>Q191</f>
        <v>44231.319999999992</v>
      </c>
      <c r="R2" s="284">
        <f t="shared" si="0"/>
        <v>40000</v>
      </c>
      <c r="S2" s="116">
        <f t="shared" si="0"/>
        <v>30107.91</v>
      </c>
      <c r="T2" s="116">
        <f t="shared" si="0"/>
        <v>0</v>
      </c>
      <c r="U2" s="284">
        <f t="shared" si="0"/>
        <v>12800</v>
      </c>
      <c r="V2" s="116">
        <f t="shared" si="0"/>
        <v>12800</v>
      </c>
      <c r="W2" s="116">
        <f t="shared" si="0"/>
        <v>11574.279999999999</v>
      </c>
      <c r="X2" s="284">
        <f t="shared" si="0"/>
        <v>258338</v>
      </c>
      <c r="Y2" s="116">
        <f t="shared" si="0"/>
        <v>135000</v>
      </c>
      <c r="Z2" s="116">
        <f t="shared" si="0"/>
        <v>97978</v>
      </c>
      <c r="AA2" s="284">
        <f t="shared" si="0"/>
        <v>30000</v>
      </c>
      <c r="AB2" s="116">
        <f t="shared" si="0"/>
        <v>30000</v>
      </c>
      <c r="AC2" s="116">
        <f t="shared" si="0"/>
        <v>25531.360000000001</v>
      </c>
      <c r="AD2" s="284">
        <f t="shared" si="0"/>
        <v>2280</v>
      </c>
      <c r="AE2" s="116">
        <f t="shared" si="0"/>
        <v>2244</v>
      </c>
      <c r="AF2" s="116">
        <f t="shared" si="0"/>
        <v>2000.99</v>
      </c>
      <c r="AG2" s="284">
        <f t="shared" si="0"/>
        <v>15200</v>
      </c>
      <c r="AH2" s="116">
        <f t="shared" si="0"/>
        <v>15200</v>
      </c>
      <c r="AI2" s="116">
        <f t="shared" si="0"/>
        <v>15145.429999999998</v>
      </c>
      <c r="AJ2" s="433">
        <f t="shared" si="0"/>
        <v>12000</v>
      </c>
      <c r="AK2" s="116">
        <f t="shared" si="0"/>
        <v>11300</v>
      </c>
      <c r="AL2" s="116">
        <f t="shared" si="0"/>
        <v>10554.12</v>
      </c>
      <c r="AM2" s="433">
        <f t="shared" si="0"/>
        <v>23230</v>
      </c>
      <c r="AN2" s="116">
        <f t="shared" si="0"/>
        <v>23230</v>
      </c>
      <c r="AO2" s="116">
        <f t="shared" si="0"/>
        <v>20206.550000000003</v>
      </c>
      <c r="AP2" s="433">
        <f t="shared" si="0"/>
        <v>300</v>
      </c>
      <c r="AQ2" s="116">
        <f t="shared" si="0"/>
        <v>300</v>
      </c>
      <c r="AR2" s="116">
        <f t="shared" si="0"/>
        <v>406.18</v>
      </c>
      <c r="AS2" s="433">
        <f t="shared" si="0"/>
        <v>7500</v>
      </c>
      <c r="AT2" s="116">
        <f t="shared" si="0"/>
        <v>15000</v>
      </c>
      <c r="AU2" s="116">
        <f t="shared" si="0"/>
        <v>23899.309999999998</v>
      </c>
      <c r="AV2" s="433">
        <f t="shared" si="0"/>
        <v>240000</v>
      </c>
      <c r="AW2" s="116">
        <f t="shared" si="0"/>
        <v>220000</v>
      </c>
      <c r="AX2" s="116">
        <f t="shared" si="0"/>
        <v>301311.54000000004</v>
      </c>
      <c r="AY2" s="433">
        <f t="shared" si="0"/>
        <v>60000</v>
      </c>
      <c r="AZ2" s="116">
        <f t="shared" si="0"/>
        <v>30000</v>
      </c>
      <c r="BA2" s="116">
        <f t="shared" si="0"/>
        <v>10775</v>
      </c>
      <c r="BB2" s="433">
        <f t="shared" si="0"/>
        <v>12160</v>
      </c>
      <c r="BC2" s="116">
        <f t="shared" si="0"/>
        <v>12000</v>
      </c>
      <c r="BD2" s="116">
        <f t="shared" si="0"/>
        <v>16137.55</v>
      </c>
      <c r="BE2" s="433">
        <f t="shared" si="0"/>
        <v>38305</v>
      </c>
      <c r="BF2" s="116">
        <f t="shared" si="0"/>
        <v>34577</v>
      </c>
      <c r="BG2" s="116">
        <f t="shared" si="0"/>
        <v>30329.18</v>
      </c>
      <c r="BH2" s="284">
        <f t="shared" si="0"/>
        <v>1400</v>
      </c>
      <c r="BI2" s="116">
        <f t="shared" si="0"/>
        <v>1400</v>
      </c>
      <c r="BJ2" s="116">
        <f t="shared" si="0"/>
        <v>1000</v>
      </c>
      <c r="BK2" s="284">
        <f t="shared" si="0"/>
        <v>4700</v>
      </c>
      <c r="BL2" s="116">
        <f t="shared" si="0"/>
        <v>4880</v>
      </c>
      <c r="BM2" s="116">
        <f t="shared" si="0"/>
        <v>1687.08</v>
      </c>
      <c r="BN2" s="284">
        <f t="shared" si="0"/>
        <v>1963223</v>
      </c>
      <c r="BO2" s="116">
        <f t="shared" si="0"/>
        <v>719000</v>
      </c>
      <c r="BP2" s="116">
        <f t="shared" ref="BP2:EA2" si="2">BP191</f>
        <v>50765.26</v>
      </c>
      <c r="BQ2" s="284">
        <f t="shared" si="2"/>
        <v>8700</v>
      </c>
      <c r="BR2" s="116">
        <f t="shared" si="2"/>
        <v>11700</v>
      </c>
      <c r="BS2" s="116">
        <f t="shared" si="2"/>
        <v>1204780.71</v>
      </c>
      <c r="BT2" s="284">
        <f t="shared" si="2"/>
        <v>124000</v>
      </c>
      <c r="BU2" s="116">
        <f t="shared" si="2"/>
        <v>432000</v>
      </c>
      <c r="BV2" s="116">
        <f t="shared" si="2"/>
        <v>76985.070000000007</v>
      </c>
      <c r="BW2" s="284">
        <f t="shared" si="2"/>
        <v>69860</v>
      </c>
      <c r="BX2" s="116">
        <f t="shared" si="2"/>
        <v>86800</v>
      </c>
      <c r="BY2" s="116">
        <f t="shared" si="2"/>
        <v>65693.94</v>
      </c>
      <c r="BZ2" s="284">
        <f t="shared" si="2"/>
        <v>3600</v>
      </c>
      <c r="CA2" s="116">
        <f t="shared" si="2"/>
        <v>2200</v>
      </c>
      <c r="CB2" s="116">
        <f t="shared" si="2"/>
        <v>1165.6999999999998</v>
      </c>
      <c r="CC2" s="264">
        <f t="shared" si="2"/>
        <v>73227</v>
      </c>
      <c r="CD2" s="241">
        <f t="shared" si="2"/>
        <v>67414</v>
      </c>
      <c r="CE2" s="241">
        <f t="shared" si="2"/>
        <v>61699.89</v>
      </c>
      <c r="CF2" s="284">
        <f t="shared" si="2"/>
        <v>0</v>
      </c>
      <c r="CG2" s="241">
        <f t="shared" si="2"/>
        <v>0</v>
      </c>
      <c r="CH2" s="241">
        <f t="shared" si="2"/>
        <v>1096.0700000000002</v>
      </c>
      <c r="CI2" s="433">
        <f t="shared" si="2"/>
        <v>13635</v>
      </c>
      <c r="CJ2" s="116">
        <f t="shared" si="2"/>
        <v>10499.01</v>
      </c>
      <c r="CK2" s="116">
        <f t="shared" si="2"/>
        <v>10663.09</v>
      </c>
      <c r="CL2" s="433">
        <f t="shared" si="2"/>
        <v>63240</v>
      </c>
      <c r="CM2" s="116">
        <f t="shared" si="2"/>
        <v>56440</v>
      </c>
      <c r="CN2" s="116">
        <f t="shared" si="2"/>
        <v>35002.769999999997</v>
      </c>
      <c r="CO2" s="433">
        <f t="shared" si="2"/>
        <v>123000</v>
      </c>
      <c r="CP2" s="116">
        <f t="shared" si="2"/>
        <v>183000</v>
      </c>
      <c r="CQ2" s="116">
        <f t="shared" si="2"/>
        <v>64456.590000000004</v>
      </c>
      <c r="CR2" s="284">
        <f t="shared" si="2"/>
        <v>43200</v>
      </c>
      <c r="CS2" s="116">
        <f t="shared" si="2"/>
        <v>17700</v>
      </c>
      <c r="CT2" s="116">
        <f t="shared" si="2"/>
        <v>24242.16</v>
      </c>
      <c r="CU2" s="284">
        <f t="shared" si="2"/>
        <v>10000</v>
      </c>
      <c r="CV2" s="116">
        <f t="shared" si="2"/>
        <v>8000</v>
      </c>
      <c r="CW2" s="116">
        <f t="shared" si="2"/>
        <v>6791.76</v>
      </c>
      <c r="CX2" s="433">
        <f t="shared" si="2"/>
        <v>300054</v>
      </c>
      <c r="CY2" s="116">
        <f t="shared" si="2"/>
        <v>250238.25</v>
      </c>
      <c r="CZ2" s="116">
        <f t="shared" si="2"/>
        <v>207128.16000000003</v>
      </c>
      <c r="DA2" s="284">
        <f t="shared" si="2"/>
        <v>46900</v>
      </c>
      <c r="DB2" s="116">
        <f t="shared" si="2"/>
        <v>41490</v>
      </c>
      <c r="DC2" s="116">
        <f t="shared" si="2"/>
        <v>56991.999999999993</v>
      </c>
      <c r="DD2" s="284">
        <f t="shared" si="2"/>
        <v>30000</v>
      </c>
      <c r="DE2" s="116">
        <f t="shared" si="2"/>
        <v>31232</v>
      </c>
      <c r="DF2" s="116">
        <f t="shared" si="2"/>
        <v>35770.5</v>
      </c>
      <c r="DG2" s="433">
        <f t="shared" si="2"/>
        <v>522000</v>
      </c>
      <c r="DH2" s="116">
        <f t="shared" si="2"/>
        <v>92000</v>
      </c>
      <c r="DI2" s="116">
        <f t="shared" si="2"/>
        <v>76934.149999999994</v>
      </c>
      <c r="DJ2" s="433">
        <f t="shared" si="2"/>
        <v>10000</v>
      </c>
      <c r="DK2" s="116">
        <f t="shared" si="2"/>
        <v>7900</v>
      </c>
      <c r="DL2" s="116">
        <f t="shared" si="2"/>
        <v>7228.08</v>
      </c>
      <c r="DM2" s="284">
        <f t="shared" si="2"/>
        <v>0</v>
      </c>
      <c r="DN2" s="116">
        <f t="shared" si="2"/>
        <v>200</v>
      </c>
      <c r="DO2" s="116">
        <f t="shared" si="2"/>
        <v>182.42000000000002</v>
      </c>
      <c r="DP2" s="433">
        <f t="shared" si="2"/>
        <v>10427</v>
      </c>
      <c r="DQ2" s="116">
        <f t="shared" si="2"/>
        <v>9720</v>
      </c>
      <c r="DR2" s="116">
        <f t="shared" si="2"/>
        <v>8475.7300000000014</v>
      </c>
      <c r="DS2" s="433">
        <f t="shared" si="2"/>
        <v>51000</v>
      </c>
      <c r="DT2" s="116">
        <f t="shared" si="2"/>
        <v>21000</v>
      </c>
      <c r="DU2" s="116">
        <f t="shared" si="2"/>
        <v>12275.1</v>
      </c>
      <c r="DV2" s="433">
        <f t="shared" si="2"/>
        <v>12618</v>
      </c>
      <c r="DW2" s="116">
        <f t="shared" si="2"/>
        <v>12708</v>
      </c>
      <c r="DX2" s="116">
        <f t="shared" si="2"/>
        <v>8089.7300000000005</v>
      </c>
      <c r="DY2" s="433">
        <f t="shared" si="2"/>
        <v>122670</v>
      </c>
      <c r="DZ2" s="116">
        <f t="shared" si="2"/>
        <v>86570</v>
      </c>
      <c r="EA2" s="116">
        <f t="shared" si="2"/>
        <v>64700.9</v>
      </c>
      <c r="EB2" s="433">
        <f t="shared" ref="EB2:GS2" si="3">EB191</f>
        <v>13500</v>
      </c>
      <c r="EC2" s="116">
        <f t="shared" si="3"/>
        <v>13500</v>
      </c>
      <c r="ED2" s="116">
        <f t="shared" si="3"/>
        <v>6132.9600000000009</v>
      </c>
      <c r="EE2" s="284">
        <f t="shared" si="3"/>
        <v>6400</v>
      </c>
      <c r="EF2" s="116">
        <f t="shared" si="3"/>
        <v>4500</v>
      </c>
      <c r="EG2" s="241">
        <f t="shared" si="3"/>
        <v>1779.9099999999999</v>
      </c>
      <c r="EH2" s="284">
        <f t="shared" si="3"/>
        <v>0</v>
      </c>
      <c r="EI2" s="116">
        <f t="shared" si="3"/>
        <v>0</v>
      </c>
      <c r="EJ2" s="116">
        <f t="shared" si="3"/>
        <v>7032.9400000000005</v>
      </c>
      <c r="EK2" s="284">
        <f t="shared" si="3"/>
        <v>137582</v>
      </c>
      <c r="EL2" s="116">
        <f t="shared" si="3"/>
        <v>169547.4</v>
      </c>
      <c r="EM2" s="116">
        <f t="shared" si="3"/>
        <v>157267.59999999998</v>
      </c>
      <c r="EN2" s="284">
        <f t="shared" ref="EN2:EP2" si="4">EN191</f>
        <v>31967</v>
      </c>
      <c r="EO2" s="264">
        <f t="shared" si="4"/>
        <v>49180</v>
      </c>
      <c r="EP2" s="264">
        <f t="shared" si="4"/>
        <v>73294.320000000007</v>
      </c>
      <c r="EQ2" s="284">
        <f t="shared" si="3"/>
        <v>13000</v>
      </c>
      <c r="ER2" s="116">
        <f t="shared" si="3"/>
        <v>13000</v>
      </c>
      <c r="ES2" s="116">
        <f t="shared" si="3"/>
        <v>16350</v>
      </c>
      <c r="ET2" s="284">
        <f t="shared" si="3"/>
        <v>20000</v>
      </c>
      <c r="EU2" s="116">
        <f t="shared" si="3"/>
        <v>17000</v>
      </c>
      <c r="EV2" s="116">
        <f t="shared" si="3"/>
        <v>18835.98</v>
      </c>
      <c r="EW2" s="284">
        <f t="shared" si="3"/>
        <v>21028</v>
      </c>
      <c r="EX2" s="116">
        <f t="shared" si="3"/>
        <v>20107</v>
      </c>
      <c r="EY2" s="116">
        <f t="shared" si="3"/>
        <v>18119.009999999998</v>
      </c>
      <c r="EZ2" s="284">
        <f t="shared" si="3"/>
        <v>43218</v>
      </c>
      <c r="FA2" s="116">
        <f t="shared" si="3"/>
        <v>38986</v>
      </c>
      <c r="FB2" s="116">
        <f t="shared" si="3"/>
        <v>34066.460000000006</v>
      </c>
      <c r="FC2" s="284">
        <f t="shared" si="3"/>
        <v>35633</v>
      </c>
      <c r="FD2" s="116">
        <f t="shared" si="3"/>
        <v>33789</v>
      </c>
      <c r="FE2" s="116">
        <f t="shared" si="3"/>
        <v>29039.03</v>
      </c>
      <c r="FF2" s="284">
        <f t="shared" si="3"/>
        <v>18732</v>
      </c>
      <c r="FG2" s="116">
        <f t="shared" si="3"/>
        <v>16671</v>
      </c>
      <c r="FH2" s="116">
        <f t="shared" si="3"/>
        <v>15480.940000000002</v>
      </c>
      <c r="FI2" s="284">
        <f t="shared" si="3"/>
        <v>24896</v>
      </c>
      <c r="FJ2" s="116">
        <f t="shared" si="3"/>
        <v>23912.6</v>
      </c>
      <c r="FK2" s="116">
        <f t="shared" si="3"/>
        <v>23369.300000000003</v>
      </c>
      <c r="FL2" s="284">
        <f t="shared" si="3"/>
        <v>28411</v>
      </c>
      <c r="FM2" s="116">
        <f t="shared" si="3"/>
        <v>28116</v>
      </c>
      <c r="FN2" s="116">
        <f t="shared" si="3"/>
        <v>22197.1</v>
      </c>
      <c r="FO2" s="284">
        <f t="shared" si="3"/>
        <v>231548</v>
      </c>
      <c r="FP2" s="116">
        <f t="shared" si="3"/>
        <v>199563</v>
      </c>
      <c r="FQ2" s="116">
        <f t="shared" si="3"/>
        <v>187653.06</v>
      </c>
      <c r="FR2" s="284">
        <f t="shared" si="3"/>
        <v>1650</v>
      </c>
      <c r="FS2" s="116">
        <f t="shared" si="3"/>
        <v>2584</v>
      </c>
      <c r="FT2" s="116">
        <f t="shared" si="3"/>
        <v>1422.36</v>
      </c>
      <c r="FU2" s="284">
        <f t="shared" si="3"/>
        <v>2390</v>
      </c>
      <c r="FV2" s="116">
        <f t="shared" si="3"/>
        <v>1680</v>
      </c>
      <c r="FW2" s="116">
        <f>FW191</f>
        <v>1668.3999999999999</v>
      </c>
      <c r="FX2" s="284">
        <f t="shared" si="3"/>
        <v>39604</v>
      </c>
      <c r="FY2" s="116">
        <f t="shared" si="3"/>
        <v>50440</v>
      </c>
      <c r="FZ2" s="116">
        <f t="shared" si="3"/>
        <v>36659.949999999997</v>
      </c>
      <c r="GA2" s="284">
        <f t="shared" si="3"/>
        <v>11996</v>
      </c>
      <c r="GB2" s="116">
        <f t="shared" si="3"/>
        <v>12344</v>
      </c>
      <c r="GC2" s="116">
        <f t="shared" si="3"/>
        <v>14221.73</v>
      </c>
      <c r="GD2" s="284">
        <f t="shared" si="3"/>
        <v>29195</v>
      </c>
      <c r="GE2" s="116">
        <f t="shared" si="3"/>
        <v>57835</v>
      </c>
      <c r="GF2" s="116">
        <f t="shared" si="3"/>
        <v>39136.69</v>
      </c>
      <c r="GG2" s="284">
        <f t="shared" si="3"/>
        <v>8846</v>
      </c>
      <c r="GH2" s="116">
        <f t="shared" si="3"/>
        <v>8462</v>
      </c>
      <c r="GI2" s="116">
        <f>GI191</f>
        <v>7961.3899999999994</v>
      </c>
      <c r="GJ2" s="285">
        <f t="shared" ref="GJ2:GL2" si="5">GJ191</f>
        <v>0</v>
      </c>
      <c r="GK2" s="271">
        <f t="shared" si="5"/>
        <v>3550</v>
      </c>
      <c r="GL2" s="272">
        <f t="shared" si="5"/>
        <v>0</v>
      </c>
      <c r="GM2" s="284">
        <f t="shared" ref="GM2:GO2" si="6">GM191</f>
        <v>13272</v>
      </c>
      <c r="GN2" s="241">
        <f t="shared" si="6"/>
        <v>17815</v>
      </c>
      <c r="GO2" s="241">
        <f t="shared" si="6"/>
        <v>8463.0600000000013</v>
      </c>
      <c r="GP2" s="284">
        <f t="shared" si="3"/>
        <v>19289</v>
      </c>
      <c r="GQ2" s="241">
        <f t="shared" si="3"/>
        <v>20450</v>
      </c>
      <c r="GR2" s="241">
        <f>GR191</f>
        <v>34370.03</v>
      </c>
      <c r="GS2" s="284">
        <f t="shared" si="3"/>
        <v>17140</v>
      </c>
      <c r="GT2" s="116">
        <f t="shared" ref="GT2:JB2" si="7">GT191</f>
        <v>96348</v>
      </c>
      <c r="GU2" s="116">
        <f t="shared" si="7"/>
        <v>10078.49</v>
      </c>
      <c r="GV2" s="284">
        <f t="shared" si="7"/>
        <v>28000</v>
      </c>
      <c r="GW2" s="116">
        <f t="shared" si="7"/>
        <v>28000</v>
      </c>
      <c r="GX2" s="116">
        <f t="shared" si="7"/>
        <v>27784.6</v>
      </c>
      <c r="GY2" s="284">
        <f t="shared" si="7"/>
        <v>34320</v>
      </c>
      <c r="GZ2" s="116">
        <f t="shared" si="7"/>
        <v>33100</v>
      </c>
      <c r="HA2" s="116">
        <f t="shared" si="7"/>
        <v>34060.01</v>
      </c>
      <c r="HB2" s="284">
        <f t="shared" si="7"/>
        <v>18940</v>
      </c>
      <c r="HC2" s="116">
        <f t="shared" si="7"/>
        <v>18940</v>
      </c>
      <c r="HD2" s="116">
        <f t="shared" si="7"/>
        <v>9977.64</v>
      </c>
      <c r="HE2" s="284">
        <f t="shared" si="7"/>
        <v>40000</v>
      </c>
      <c r="HF2" s="116">
        <f t="shared" si="7"/>
        <v>80337</v>
      </c>
      <c r="HG2" s="116">
        <f t="shared" si="7"/>
        <v>27326.489999999998</v>
      </c>
      <c r="HH2" s="284">
        <f t="shared" si="7"/>
        <v>522045</v>
      </c>
      <c r="HI2" s="116">
        <f t="shared" si="7"/>
        <v>507857.56999999995</v>
      </c>
      <c r="HJ2" s="116">
        <f t="shared" si="7"/>
        <v>445047.82</v>
      </c>
      <c r="HK2" s="284">
        <f t="shared" si="7"/>
        <v>272060</v>
      </c>
      <c r="HL2" s="116">
        <f t="shared" si="7"/>
        <v>260800.82</v>
      </c>
      <c r="HM2" s="116">
        <f t="shared" si="7"/>
        <v>232565.17000000004</v>
      </c>
      <c r="HN2" s="284">
        <f t="shared" si="7"/>
        <v>64539</v>
      </c>
      <c r="HO2" s="116">
        <f t="shared" si="7"/>
        <v>61162</v>
      </c>
      <c r="HP2" s="116">
        <f>HP191</f>
        <v>52749.760000000002</v>
      </c>
      <c r="HQ2" s="284">
        <f t="shared" si="7"/>
        <v>88271</v>
      </c>
      <c r="HR2" s="116">
        <f t="shared" si="7"/>
        <v>84715</v>
      </c>
      <c r="HS2" s="116">
        <f>HS191</f>
        <v>74974.03</v>
      </c>
      <c r="HT2" s="284">
        <f t="shared" si="7"/>
        <v>194500</v>
      </c>
      <c r="HU2" s="116">
        <f t="shared" si="7"/>
        <v>184948</v>
      </c>
      <c r="HV2" s="116">
        <f t="shared" si="7"/>
        <v>133783.24</v>
      </c>
      <c r="HW2" s="284">
        <f t="shared" si="7"/>
        <v>52819</v>
      </c>
      <c r="HX2" s="116">
        <f t="shared" si="7"/>
        <v>48426</v>
      </c>
      <c r="HY2" s="116">
        <f t="shared" si="7"/>
        <v>36938.71</v>
      </c>
      <c r="HZ2" s="284">
        <f t="shared" si="7"/>
        <v>59000</v>
      </c>
      <c r="IA2" s="116">
        <f t="shared" si="7"/>
        <v>58000</v>
      </c>
      <c r="IB2" s="116">
        <f t="shared" si="7"/>
        <v>64828.65</v>
      </c>
      <c r="IC2" s="286">
        <f t="shared" si="7"/>
        <v>2408</v>
      </c>
      <c r="ID2" s="271">
        <f t="shared" si="7"/>
        <v>39750</v>
      </c>
      <c r="IE2" s="271">
        <f t="shared" si="7"/>
        <v>4471.33</v>
      </c>
      <c r="IF2" s="284">
        <f t="shared" si="7"/>
        <v>142551</v>
      </c>
      <c r="IG2" s="116">
        <f t="shared" si="7"/>
        <v>143759</v>
      </c>
      <c r="IH2" s="116">
        <f t="shared" si="7"/>
        <v>149743.81999999998</v>
      </c>
      <c r="II2" s="284">
        <f t="shared" si="7"/>
        <v>183888</v>
      </c>
      <c r="IJ2" s="116">
        <f t="shared" si="7"/>
        <v>183580</v>
      </c>
      <c r="IK2" s="116">
        <f t="shared" si="7"/>
        <v>184705.28</v>
      </c>
      <c r="IL2" s="284">
        <f t="shared" si="7"/>
        <v>84749</v>
      </c>
      <c r="IM2" s="116">
        <f t="shared" si="7"/>
        <v>83212</v>
      </c>
      <c r="IN2" s="116">
        <f t="shared" si="7"/>
        <v>69570.649999999994</v>
      </c>
      <c r="IO2" s="284">
        <f t="shared" si="7"/>
        <v>151405</v>
      </c>
      <c r="IP2" s="116">
        <f t="shared" si="7"/>
        <v>144776</v>
      </c>
      <c r="IQ2" s="116">
        <f t="shared" si="7"/>
        <v>141633.31</v>
      </c>
      <c r="IR2" s="284">
        <f t="shared" si="7"/>
        <v>85810</v>
      </c>
      <c r="IS2" s="116">
        <f t="shared" si="7"/>
        <v>88437.6</v>
      </c>
      <c r="IT2" s="116">
        <f t="shared" si="7"/>
        <v>110866.4</v>
      </c>
      <c r="IU2" s="284">
        <f t="shared" si="7"/>
        <v>58663</v>
      </c>
      <c r="IV2" s="116">
        <f t="shared" si="7"/>
        <v>56030</v>
      </c>
      <c r="IW2" s="116">
        <f t="shared" si="7"/>
        <v>49159.91</v>
      </c>
      <c r="IX2" s="284">
        <f t="shared" si="7"/>
        <v>141128</v>
      </c>
      <c r="IY2" s="116">
        <f t="shared" si="7"/>
        <v>138375</v>
      </c>
      <c r="IZ2" s="116">
        <f t="shared" si="7"/>
        <v>119379.84000000001</v>
      </c>
      <c r="JA2" s="284">
        <f t="shared" si="7"/>
        <v>177233</v>
      </c>
      <c r="JB2" s="116">
        <f t="shared" si="7"/>
        <v>199254</v>
      </c>
      <c r="JC2" s="116">
        <f t="shared" ref="JC2:LQ2" si="8">JC191</f>
        <v>179840.43000000002</v>
      </c>
      <c r="JD2" s="284">
        <f t="shared" si="8"/>
        <v>0</v>
      </c>
      <c r="JE2" s="116">
        <f t="shared" si="8"/>
        <v>0</v>
      </c>
      <c r="JF2" s="116">
        <f t="shared" si="8"/>
        <v>7108.47</v>
      </c>
      <c r="JG2" s="284">
        <f t="shared" ref="JG2:JI2" si="9">JG191</f>
        <v>51379</v>
      </c>
      <c r="JH2" s="116">
        <f t="shared" si="9"/>
        <v>51379</v>
      </c>
      <c r="JI2" s="116">
        <f t="shared" si="9"/>
        <v>50231.22</v>
      </c>
      <c r="JJ2" s="284">
        <f t="shared" si="8"/>
        <v>749474</v>
      </c>
      <c r="JK2" s="116">
        <f t="shared" si="8"/>
        <v>693568</v>
      </c>
      <c r="JL2" s="116">
        <f t="shared" si="8"/>
        <v>621073.4</v>
      </c>
      <c r="JM2" s="284">
        <f t="shared" si="8"/>
        <v>143041</v>
      </c>
      <c r="JN2" s="116">
        <f t="shared" si="8"/>
        <v>141592</v>
      </c>
      <c r="JO2" s="116">
        <f t="shared" si="8"/>
        <v>131672.95000000001</v>
      </c>
      <c r="JP2" s="284">
        <f t="shared" si="8"/>
        <v>31193</v>
      </c>
      <c r="JQ2" s="116">
        <f t="shared" si="8"/>
        <v>67195</v>
      </c>
      <c r="JR2" s="116">
        <f t="shared" si="8"/>
        <v>33443.58</v>
      </c>
      <c r="JS2" s="284">
        <f t="shared" si="8"/>
        <v>756487</v>
      </c>
      <c r="JT2" s="116">
        <f t="shared" si="8"/>
        <v>678216</v>
      </c>
      <c r="JU2" s="116">
        <f t="shared" si="8"/>
        <v>463703.51</v>
      </c>
      <c r="JV2" s="284">
        <f t="shared" si="8"/>
        <v>8900</v>
      </c>
      <c r="JW2" s="116">
        <f t="shared" si="8"/>
        <v>19856.45</v>
      </c>
      <c r="JX2" s="116">
        <f t="shared" si="8"/>
        <v>16326.3</v>
      </c>
      <c r="JY2" s="284">
        <f t="shared" si="8"/>
        <v>70000</v>
      </c>
      <c r="JZ2" s="116">
        <f t="shared" si="8"/>
        <v>70000</v>
      </c>
      <c r="KA2" s="116">
        <f t="shared" si="8"/>
        <v>61510.51</v>
      </c>
      <c r="KB2" s="433">
        <f t="shared" si="8"/>
        <v>104000</v>
      </c>
      <c r="KC2" s="116">
        <f t="shared" si="8"/>
        <v>78310</v>
      </c>
      <c r="KD2" s="116">
        <f t="shared" si="8"/>
        <v>9996</v>
      </c>
      <c r="KE2" s="284">
        <f t="shared" si="8"/>
        <v>211651</v>
      </c>
      <c r="KF2" s="116">
        <f t="shared" si="8"/>
        <v>196425.4</v>
      </c>
      <c r="KG2" s="116">
        <f>KG191</f>
        <v>211049.78</v>
      </c>
      <c r="KH2" s="284">
        <f t="shared" si="8"/>
        <v>3000</v>
      </c>
      <c r="KI2" s="116">
        <f t="shared" si="8"/>
        <v>3000</v>
      </c>
      <c r="KJ2" s="116">
        <f t="shared" si="8"/>
        <v>6087.84</v>
      </c>
      <c r="KK2" s="284">
        <f t="shared" si="8"/>
        <v>8000</v>
      </c>
      <c r="KL2" s="116">
        <f t="shared" si="8"/>
        <v>8000</v>
      </c>
      <c r="KM2" s="116">
        <f t="shared" si="8"/>
        <v>3748.3</v>
      </c>
      <c r="KN2" s="284">
        <f t="shared" si="8"/>
        <v>3300</v>
      </c>
      <c r="KO2" s="116">
        <f t="shared" si="8"/>
        <v>3300</v>
      </c>
      <c r="KP2" s="116">
        <f t="shared" si="8"/>
        <v>1152.8599999999999</v>
      </c>
      <c r="KQ2" s="284">
        <f t="shared" si="8"/>
        <v>5000</v>
      </c>
      <c r="KR2" s="116">
        <f t="shared" si="8"/>
        <v>3000</v>
      </c>
      <c r="KS2" s="116">
        <f t="shared" si="8"/>
        <v>4787.66</v>
      </c>
      <c r="KT2" s="284">
        <f t="shared" si="8"/>
        <v>6500</v>
      </c>
      <c r="KU2" s="116">
        <f t="shared" si="8"/>
        <v>6500</v>
      </c>
      <c r="KV2" s="116">
        <f t="shared" si="8"/>
        <v>6549.11</v>
      </c>
      <c r="KW2" s="284">
        <f t="shared" si="8"/>
        <v>2500</v>
      </c>
      <c r="KX2" s="116">
        <f t="shared" si="8"/>
        <v>2500</v>
      </c>
      <c r="KY2" s="116">
        <f t="shared" si="8"/>
        <v>5364.69</v>
      </c>
      <c r="KZ2" s="284">
        <f t="shared" si="8"/>
        <v>5700</v>
      </c>
      <c r="LA2" s="116">
        <f t="shared" si="8"/>
        <v>5700</v>
      </c>
      <c r="LB2" s="116">
        <f t="shared" si="8"/>
        <v>1881.78</v>
      </c>
      <c r="LC2" s="284">
        <f t="shared" si="8"/>
        <v>25348</v>
      </c>
      <c r="LD2" s="116">
        <f t="shared" si="8"/>
        <v>25348</v>
      </c>
      <c r="LE2" s="116">
        <f>LE191</f>
        <v>24298.36</v>
      </c>
      <c r="LF2" s="284">
        <f t="shared" si="8"/>
        <v>31845</v>
      </c>
      <c r="LG2" s="116">
        <f t="shared" si="8"/>
        <v>31845</v>
      </c>
      <c r="LH2" s="116">
        <f t="shared" si="8"/>
        <v>28564.030000000002</v>
      </c>
      <c r="LI2" s="284">
        <f t="shared" si="8"/>
        <v>80000</v>
      </c>
      <c r="LJ2" s="116">
        <f t="shared" si="8"/>
        <v>80000</v>
      </c>
      <c r="LK2" s="116">
        <f t="shared" si="8"/>
        <v>70999.58</v>
      </c>
      <c r="LL2" s="284">
        <f t="shared" si="8"/>
        <v>20000</v>
      </c>
      <c r="LM2" s="116">
        <f t="shared" si="8"/>
        <v>20000</v>
      </c>
      <c r="LN2" s="116">
        <f t="shared" si="8"/>
        <v>21459.119999999999</v>
      </c>
      <c r="LO2" s="284">
        <f t="shared" si="8"/>
        <v>0</v>
      </c>
      <c r="LP2" s="116">
        <f t="shared" si="8"/>
        <v>0</v>
      </c>
      <c r="LQ2" s="116">
        <f t="shared" si="8"/>
        <v>1622.07</v>
      </c>
      <c r="LR2" s="284">
        <f t="shared" ref="LR2:NZ2" si="10">LR191</f>
        <v>33502</v>
      </c>
      <c r="LS2" s="116">
        <f t="shared" si="10"/>
        <v>32088</v>
      </c>
      <c r="LT2" s="116">
        <f t="shared" si="10"/>
        <v>28188.280000000002</v>
      </c>
      <c r="LU2" s="284">
        <f t="shared" si="10"/>
        <v>2800</v>
      </c>
      <c r="LV2" s="116">
        <f t="shared" si="10"/>
        <v>2800</v>
      </c>
      <c r="LW2" s="116">
        <f t="shared" si="10"/>
        <v>2700</v>
      </c>
      <c r="LX2" s="284">
        <f t="shared" si="10"/>
        <v>6250</v>
      </c>
      <c r="LY2" s="116">
        <f t="shared" si="10"/>
        <v>6250</v>
      </c>
      <c r="LZ2" s="116">
        <f t="shared" si="10"/>
        <v>4230.37</v>
      </c>
      <c r="MA2" s="284">
        <f t="shared" si="10"/>
        <v>17703</v>
      </c>
      <c r="MB2" s="116">
        <f t="shared" si="10"/>
        <v>17703</v>
      </c>
      <c r="MC2" s="116">
        <f t="shared" si="10"/>
        <v>0</v>
      </c>
      <c r="MD2" s="284">
        <f t="shared" si="10"/>
        <v>19105</v>
      </c>
      <c r="ME2" s="116">
        <f t="shared" si="10"/>
        <v>18907</v>
      </c>
      <c r="MF2" s="116">
        <f t="shared" si="10"/>
        <v>20246.5</v>
      </c>
      <c r="MG2" s="284">
        <f t="shared" si="10"/>
        <v>54190</v>
      </c>
      <c r="MH2" s="116">
        <f t="shared" si="10"/>
        <v>58790</v>
      </c>
      <c r="MI2" s="116">
        <f t="shared" si="10"/>
        <v>42930.009999999995</v>
      </c>
      <c r="MJ2" s="284">
        <f t="shared" si="10"/>
        <v>190000</v>
      </c>
      <c r="MK2" s="116">
        <f t="shared" si="10"/>
        <v>174000</v>
      </c>
      <c r="ML2" s="116">
        <f t="shared" si="10"/>
        <v>139933.81</v>
      </c>
      <c r="MM2" s="284">
        <f t="shared" si="10"/>
        <v>0</v>
      </c>
      <c r="MN2" s="116">
        <f t="shared" si="10"/>
        <v>0</v>
      </c>
      <c r="MO2" s="116">
        <f t="shared" si="10"/>
        <v>35156.769999999997</v>
      </c>
      <c r="MP2" s="284">
        <f t="shared" si="10"/>
        <v>115931</v>
      </c>
      <c r="MQ2" s="116">
        <f t="shared" si="10"/>
        <v>117521.75</v>
      </c>
      <c r="MR2" s="116">
        <f t="shared" si="10"/>
        <v>117238.6</v>
      </c>
      <c r="MS2" s="284">
        <f t="shared" si="10"/>
        <v>110000</v>
      </c>
      <c r="MT2" s="116">
        <f t="shared" si="10"/>
        <v>113238.8</v>
      </c>
      <c r="MU2" s="116">
        <f t="shared" si="10"/>
        <v>103153.2</v>
      </c>
      <c r="MV2" s="284">
        <f t="shared" si="10"/>
        <v>5797</v>
      </c>
      <c r="MW2" s="116">
        <f t="shared" si="10"/>
        <v>5760</v>
      </c>
      <c r="MX2" s="116">
        <f t="shared" si="10"/>
        <v>5064.3599999999997</v>
      </c>
      <c r="MY2" s="284">
        <f t="shared" si="10"/>
        <v>11102</v>
      </c>
      <c r="MZ2" s="116">
        <f t="shared" si="10"/>
        <v>9052</v>
      </c>
      <c r="NA2" s="116">
        <f t="shared" si="10"/>
        <v>8221</v>
      </c>
      <c r="NB2" s="284">
        <f t="shared" si="10"/>
        <v>9938</v>
      </c>
      <c r="NC2" s="116">
        <f t="shared" si="10"/>
        <v>9308</v>
      </c>
      <c r="ND2" s="116">
        <f t="shared" si="10"/>
        <v>9857.61</v>
      </c>
      <c r="NE2" s="284">
        <f t="shared" si="10"/>
        <v>9487</v>
      </c>
      <c r="NF2" s="116">
        <f t="shared" si="10"/>
        <v>12310</v>
      </c>
      <c r="NG2" s="116">
        <f t="shared" si="10"/>
        <v>10375</v>
      </c>
      <c r="NH2" s="284">
        <f t="shared" si="10"/>
        <v>940</v>
      </c>
      <c r="NI2" s="116">
        <f t="shared" si="10"/>
        <v>1240</v>
      </c>
      <c r="NJ2" s="116">
        <f t="shared" si="10"/>
        <v>1900.06</v>
      </c>
      <c r="NK2" s="284">
        <f t="shared" si="10"/>
        <v>550</v>
      </c>
      <c r="NL2" s="116">
        <f t="shared" si="10"/>
        <v>795</v>
      </c>
      <c r="NM2" s="116">
        <f t="shared" si="10"/>
        <v>616</v>
      </c>
      <c r="NN2" s="284">
        <f t="shared" si="10"/>
        <v>121538</v>
      </c>
      <c r="NO2" s="116">
        <f t="shared" si="10"/>
        <v>137460</v>
      </c>
      <c r="NP2" s="116">
        <f t="shared" si="10"/>
        <v>100305.72</v>
      </c>
      <c r="NQ2" s="284">
        <f t="shared" si="10"/>
        <v>3000</v>
      </c>
      <c r="NR2" s="116">
        <f t="shared" si="10"/>
        <v>3000</v>
      </c>
      <c r="NS2" s="116">
        <f t="shared" si="10"/>
        <v>3103.8399999999997</v>
      </c>
      <c r="NT2" s="284">
        <f t="shared" si="10"/>
        <v>6600</v>
      </c>
      <c r="NU2" s="116">
        <f t="shared" si="10"/>
        <v>7683.08</v>
      </c>
      <c r="NV2" s="116">
        <f>NV191</f>
        <v>8285.06</v>
      </c>
      <c r="NW2" s="284">
        <f t="shared" si="10"/>
        <v>68000</v>
      </c>
      <c r="NX2" s="116">
        <f t="shared" si="10"/>
        <v>99271.27</v>
      </c>
      <c r="NY2" s="116">
        <f t="shared" si="10"/>
        <v>68927.73</v>
      </c>
      <c r="NZ2" s="284">
        <f t="shared" si="10"/>
        <v>1300</v>
      </c>
      <c r="OA2" s="116">
        <f t="shared" ref="OA2:OH2" si="11">OA191</f>
        <v>0</v>
      </c>
      <c r="OB2" s="116">
        <f t="shared" si="11"/>
        <v>0</v>
      </c>
      <c r="OC2" s="284">
        <f t="shared" si="11"/>
        <v>0</v>
      </c>
      <c r="OD2" s="116">
        <f t="shared" si="11"/>
        <v>13129.119999999999</v>
      </c>
      <c r="OE2" s="116">
        <f t="shared" si="11"/>
        <v>7012.93</v>
      </c>
      <c r="OF2" s="284">
        <f t="shared" si="11"/>
        <v>183499</v>
      </c>
      <c r="OG2" s="116">
        <f>OG191</f>
        <v>170107</v>
      </c>
      <c r="OH2" s="116">
        <f t="shared" si="11"/>
        <v>140316.19</v>
      </c>
    </row>
    <row r="3" spans="1:413" s="36" customFormat="1" x14ac:dyDescent="0.25">
      <c r="B3" s="39" t="s">
        <v>273</v>
      </c>
      <c r="C3" s="64"/>
      <c r="D3" s="65" t="s">
        <v>576</v>
      </c>
      <c r="E3" s="380"/>
      <c r="F3" s="254" t="s">
        <v>87</v>
      </c>
      <c r="G3" s="255"/>
      <c r="H3" s="256"/>
      <c r="I3" s="218" t="s">
        <v>89</v>
      </c>
      <c r="J3" s="180"/>
      <c r="K3" s="187"/>
      <c r="L3" s="254" t="s">
        <v>89</v>
      </c>
      <c r="M3" s="255"/>
      <c r="N3" s="187"/>
      <c r="O3" s="254" t="s">
        <v>89</v>
      </c>
      <c r="P3" s="255"/>
      <c r="Q3" s="187"/>
      <c r="R3" s="254" t="s">
        <v>91</v>
      </c>
      <c r="S3" s="255"/>
      <c r="T3" s="187"/>
      <c r="U3" s="254" t="s">
        <v>584</v>
      </c>
      <c r="V3" s="255"/>
      <c r="W3" s="187"/>
      <c r="X3" s="254" t="s">
        <v>93</v>
      </c>
      <c r="Y3" s="255"/>
      <c r="Z3" s="187"/>
      <c r="AA3" s="254" t="s">
        <v>95</v>
      </c>
      <c r="AB3" s="255"/>
      <c r="AC3" s="187"/>
      <c r="AD3" s="254" t="s">
        <v>102</v>
      </c>
      <c r="AE3" s="255"/>
      <c r="AF3" s="187"/>
      <c r="AG3" s="254" t="s">
        <v>104</v>
      </c>
      <c r="AH3" s="255"/>
      <c r="AI3" s="187"/>
      <c r="AJ3" s="254" t="s">
        <v>117</v>
      </c>
      <c r="AK3" s="255"/>
      <c r="AL3" s="187"/>
      <c r="AM3" s="333" t="s">
        <v>119</v>
      </c>
      <c r="AN3" s="255"/>
      <c r="AO3" s="255"/>
      <c r="AP3" s="254" t="s">
        <v>119</v>
      </c>
      <c r="AQ3" s="255"/>
      <c r="AR3" s="187"/>
      <c r="AS3" s="254" t="s">
        <v>119</v>
      </c>
      <c r="AT3" s="255"/>
      <c r="AU3" s="187"/>
      <c r="AV3" s="254" t="s">
        <v>121</v>
      </c>
      <c r="AW3" s="255"/>
      <c r="AX3" s="187"/>
      <c r="AY3" s="254" t="s">
        <v>121</v>
      </c>
      <c r="AZ3" s="255"/>
      <c r="BA3" s="187"/>
      <c r="BB3" s="254" t="s">
        <v>131</v>
      </c>
      <c r="BC3" s="255"/>
      <c r="BD3" s="187"/>
      <c r="BE3" s="333" t="s">
        <v>131</v>
      </c>
      <c r="BF3" s="255"/>
      <c r="BG3" s="187"/>
      <c r="BH3" s="254" t="s">
        <v>131</v>
      </c>
      <c r="BI3" s="255"/>
      <c r="BJ3" s="187"/>
      <c r="BK3" s="254" t="s">
        <v>133</v>
      </c>
      <c r="BL3" s="255"/>
      <c r="BM3" s="187"/>
      <c r="BN3" s="254" t="s">
        <v>135</v>
      </c>
      <c r="BO3" s="255"/>
      <c r="BP3" s="187"/>
      <c r="BQ3" s="254" t="s">
        <v>135</v>
      </c>
      <c r="BR3" s="255"/>
      <c r="BS3" s="187"/>
      <c r="BT3" s="254" t="s">
        <v>135</v>
      </c>
      <c r="BU3" s="255"/>
      <c r="BV3" s="187"/>
      <c r="BW3" s="254" t="s">
        <v>137</v>
      </c>
      <c r="BX3" s="255"/>
      <c r="BY3" s="187"/>
      <c r="BZ3" s="254" t="s">
        <v>137</v>
      </c>
      <c r="CA3" s="255"/>
      <c r="CB3" s="187"/>
      <c r="CC3" s="333" t="s">
        <v>137</v>
      </c>
      <c r="CD3" s="255"/>
      <c r="CE3" s="187"/>
      <c r="CF3" s="254" t="s">
        <v>142</v>
      </c>
      <c r="CG3" s="255"/>
      <c r="CH3" s="187"/>
      <c r="CI3" s="333" t="s">
        <v>142</v>
      </c>
      <c r="CJ3" s="255"/>
      <c r="CK3" s="187"/>
      <c r="CL3" s="254" t="s">
        <v>142</v>
      </c>
      <c r="CM3" s="255"/>
      <c r="CN3" s="187"/>
      <c r="CO3" s="333" t="s">
        <v>144</v>
      </c>
      <c r="CP3" s="255"/>
      <c r="CQ3" s="256"/>
      <c r="CR3" s="254" t="s">
        <v>146</v>
      </c>
      <c r="CS3" s="255"/>
      <c r="CT3" s="187"/>
      <c r="CU3" s="254" t="s">
        <v>148</v>
      </c>
      <c r="CV3" s="255"/>
      <c r="CW3" s="187"/>
      <c r="CX3" s="333" t="s">
        <v>150</v>
      </c>
      <c r="CY3" s="255"/>
      <c r="CZ3" s="187"/>
      <c r="DA3" s="333" t="s">
        <v>155</v>
      </c>
      <c r="DB3" s="255"/>
      <c r="DC3" s="187"/>
      <c r="DD3" s="254" t="s">
        <v>159</v>
      </c>
      <c r="DE3" s="255"/>
      <c r="DF3" s="187"/>
      <c r="DG3" s="254" t="s">
        <v>161</v>
      </c>
      <c r="DH3" s="255"/>
      <c r="DI3" s="187"/>
      <c r="DJ3" s="254" t="s">
        <v>163</v>
      </c>
      <c r="DK3" s="255"/>
      <c r="DL3" s="187"/>
      <c r="DM3" s="254" t="s">
        <v>163</v>
      </c>
      <c r="DN3" s="255"/>
      <c r="DO3" s="187"/>
      <c r="DP3" s="333" t="s">
        <v>163</v>
      </c>
      <c r="DQ3" s="255"/>
      <c r="DR3" s="187"/>
      <c r="DS3" s="333" t="s">
        <v>163</v>
      </c>
      <c r="DT3" s="255"/>
      <c r="DU3" s="187"/>
      <c r="DV3" s="254" t="s">
        <v>625</v>
      </c>
      <c r="DW3" s="255"/>
      <c r="DX3" s="187"/>
      <c r="DY3" s="333" t="s">
        <v>181</v>
      </c>
      <c r="DZ3" s="255"/>
      <c r="EA3" s="256"/>
      <c r="EB3" s="213" t="s">
        <v>181</v>
      </c>
      <c r="EC3" s="214"/>
      <c r="ED3" s="214"/>
      <c r="EE3" s="254" t="s">
        <v>183</v>
      </c>
      <c r="EF3" s="255"/>
      <c r="EG3" s="256"/>
      <c r="EH3" s="251" t="s">
        <v>183</v>
      </c>
      <c r="EI3" s="281"/>
      <c r="EJ3" s="252"/>
      <c r="EK3" s="254" t="s">
        <v>185</v>
      </c>
      <c r="EL3" s="255"/>
      <c r="EM3" s="256"/>
      <c r="EN3" s="254" t="s">
        <v>185</v>
      </c>
      <c r="EO3" s="255"/>
      <c r="EP3" s="256"/>
      <c r="EQ3" s="251" t="s">
        <v>187</v>
      </c>
      <c r="ER3" s="252"/>
      <c r="ES3" s="252"/>
      <c r="ET3" s="254" t="s">
        <v>187</v>
      </c>
      <c r="EU3" s="255"/>
      <c r="EV3" s="256"/>
      <c r="EW3" s="194" t="s">
        <v>189</v>
      </c>
      <c r="EX3" s="176"/>
      <c r="EY3" s="176"/>
      <c r="EZ3" s="254" t="s">
        <v>189</v>
      </c>
      <c r="FA3" s="180"/>
      <c r="FB3" s="181"/>
      <c r="FC3" s="175" t="s">
        <v>189</v>
      </c>
      <c r="FD3" s="176"/>
      <c r="FE3" s="176"/>
      <c r="FF3" s="254" t="s">
        <v>189</v>
      </c>
      <c r="FG3" s="180"/>
      <c r="FH3" s="181"/>
      <c r="FI3" s="194" t="s">
        <v>189</v>
      </c>
      <c r="FJ3" s="176"/>
      <c r="FK3" s="176"/>
      <c r="FL3" s="391" t="s">
        <v>189</v>
      </c>
      <c r="FM3" s="255"/>
      <c r="FN3" s="256"/>
      <c r="FO3" s="251" t="s">
        <v>641</v>
      </c>
      <c r="FP3" s="176"/>
      <c r="FQ3" s="176"/>
      <c r="FR3" s="254" t="s">
        <v>641</v>
      </c>
      <c r="FS3" s="180"/>
      <c r="FT3" s="187"/>
      <c r="FU3" s="254" t="s">
        <v>641</v>
      </c>
      <c r="FV3" s="180"/>
      <c r="FW3" s="187"/>
      <c r="FX3" s="329" t="s">
        <v>191</v>
      </c>
      <c r="FY3" s="180"/>
      <c r="FZ3" s="187"/>
      <c r="GA3" s="179" t="s">
        <v>191</v>
      </c>
      <c r="GB3" s="180"/>
      <c r="GC3" s="187"/>
      <c r="GD3" s="254" t="s">
        <v>191</v>
      </c>
      <c r="GE3" s="180"/>
      <c r="GF3" s="187"/>
      <c r="GG3" s="254" t="s">
        <v>191</v>
      </c>
      <c r="GH3" s="180"/>
      <c r="GI3" s="187"/>
      <c r="GJ3" s="194" t="s">
        <v>191</v>
      </c>
      <c r="GK3" s="252"/>
      <c r="GL3" s="195"/>
      <c r="GM3" s="254" t="s">
        <v>193</v>
      </c>
      <c r="GN3" s="255"/>
      <c r="GO3" s="256"/>
      <c r="GP3" s="254" t="s">
        <v>193</v>
      </c>
      <c r="GQ3" s="255"/>
      <c r="GR3" s="256"/>
      <c r="GS3" s="251" t="s">
        <v>197</v>
      </c>
      <c r="GT3" s="252"/>
      <c r="GU3" s="252"/>
      <c r="GV3" s="254" t="s">
        <v>207</v>
      </c>
      <c r="GW3" s="255"/>
      <c r="GX3" s="187"/>
      <c r="GY3" s="254" t="s">
        <v>209</v>
      </c>
      <c r="GZ3" s="255"/>
      <c r="HA3" s="256"/>
      <c r="HB3" s="254" t="s">
        <v>211</v>
      </c>
      <c r="HC3" s="255"/>
      <c r="HD3" s="187"/>
      <c r="HE3" s="333" t="s">
        <v>211</v>
      </c>
      <c r="HF3" s="255"/>
      <c r="HG3" s="256"/>
      <c r="HH3" s="254" t="s">
        <v>216</v>
      </c>
      <c r="HI3" s="180"/>
      <c r="HJ3" s="181"/>
      <c r="HK3" s="194" t="s">
        <v>216</v>
      </c>
      <c r="HL3" s="176"/>
      <c r="HM3" s="176"/>
      <c r="HN3" s="254" t="s">
        <v>216</v>
      </c>
      <c r="HO3" s="180"/>
      <c r="HP3" s="181"/>
      <c r="HQ3" s="194" t="s">
        <v>216</v>
      </c>
      <c r="HR3" s="176"/>
      <c r="HS3" s="176"/>
      <c r="HT3" s="254" t="s">
        <v>216</v>
      </c>
      <c r="HU3" s="180"/>
      <c r="HV3" s="181"/>
      <c r="HW3" s="194" t="s">
        <v>216</v>
      </c>
      <c r="HX3" s="176"/>
      <c r="HY3" s="176"/>
      <c r="HZ3" s="179" t="s">
        <v>216</v>
      </c>
      <c r="IA3" s="180"/>
      <c r="IB3" s="187"/>
      <c r="IC3" s="194" t="s">
        <v>665</v>
      </c>
      <c r="ID3" s="252"/>
      <c r="IE3" s="195"/>
      <c r="IF3" s="254" t="s">
        <v>665</v>
      </c>
      <c r="IG3" s="180"/>
      <c r="IH3" s="181"/>
      <c r="II3" s="251" t="s">
        <v>665</v>
      </c>
      <c r="IJ3" s="176"/>
      <c r="IK3" s="176"/>
      <c r="IL3" s="254" t="s">
        <v>665</v>
      </c>
      <c r="IM3" s="180"/>
      <c r="IN3" s="181"/>
      <c r="IO3" s="194" t="s">
        <v>665</v>
      </c>
      <c r="IP3" s="176"/>
      <c r="IQ3" s="176"/>
      <c r="IR3" s="254" t="s">
        <v>665</v>
      </c>
      <c r="IS3" s="180"/>
      <c r="IT3" s="181"/>
      <c r="IU3" s="251" t="s">
        <v>665</v>
      </c>
      <c r="IV3" s="176"/>
      <c r="IW3" s="176"/>
      <c r="IX3" s="254" t="s">
        <v>665</v>
      </c>
      <c r="IY3" s="180"/>
      <c r="IZ3" s="181"/>
      <c r="JA3" s="251" t="s">
        <v>665</v>
      </c>
      <c r="JB3" s="176"/>
      <c r="JC3" s="176"/>
      <c r="JD3" s="179" t="s">
        <v>665</v>
      </c>
      <c r="JE3" s="180"/>
      <c r="JF3" s="187"/>
      <c r="JG3" s="194" t="s">
        <v>665</v>
      </c>
      <c r="JH3" s="252"/>
      <c r="JI3" s="195"/>
      <c r="JJ3" s="251" t="s">
        <v>665</v>
      </c>
      <c r="JK3" s="176"/>
      <c r="JL3" s="252"/>
      <c r="JM3" s="254" t="s">
        <v>678</v>
      </c>
      <c r="JN3" s="255"/>
      <c r="JO3" s="256"/>
      <c r="JP3" s="175" t="s">
        <v>665</v>
      </c>
      <c r="JQ3" s="176"/>
      <c r="JR3" s="176"/>
      <c r="JS3" s="254" t="s">
        <v>665</v>
      </c>
      <c r="JT3" s="255"/>
      <c r="JU3" s="256"/>
      <c r="JV3" s="175" t="s">
        <v>665</v>
      </c>
      <c r="JW3" s="176"/>
      <c r="JX3" s="176"/>
      <c r="JY3" s="179" t="s">
        <v>665</v>
      </c>
      <c r="JZ3" s="180"/>
      <c r="KA3" s="181"/>
      <c r="KB3" s="175" t="s">
        <v>226</v>
      </c>
      <c r="KC3" s="176"/>
      <c r="KD3" s="176"/>
      <c r="KE3" s="254" t="s">
        <v>226</v>
      </c>
      <c r="KF3" s="180"/>
      <c r="KG3" s="187"/>
      <c r="KH3" s="179" t="s">
        <v>228</v>
      </c>
      <c r="KI3" s="180"/>
      <c r="KJ3" s="187"/>
      <c r="KK3" s="194" t="s">
        <v>230</v>
      </c>
      <c r="KL3" s="176"/>
      <c r="KM3" s="195"/>
      <c r="KN3" s="254" t="s">
        <v>230</v>
      </c>
      <c r="KO3" s="180"/>
      <c r="KP3" s="181"/>
      <c r="KQ3" s="175" t="s">
        <v>230</v>
      </c>
      <c r="KR3" s="176"/>
      <c r="KS3" s="195"/>
      <c r="KT3" s="179" t="s">
        <v>230</v>
      </c>
      <c r="KU3" s="180"/>
      <c r="KV3" s="187"/>
      <c r="KW3" s="194" t="s">
        <v>230</v>
      </c>
      <c r="KX3" s="252"/>
      <c r="KY3" s="195"/>
      <c r="KZ3" s="179" t="s">
        <v>230</v>
      </c>
      <c r="LA3" s="180"/>
      <c r="LB3" s="181"/>
      <c r="LC3" s="194" t="s">
        <v>230</v>
      </c>
      <c r="LD3" s="176"/>
      <c r="LE3" s="195"/>
      <c r="LF3" s="254" t="s">
        <v>230</v>
      </c>
      <c r="LG3" s="180"/>
      <c r="LH3" s="187"/>
      <c r="LI3" s="254" t="s">
        <v>230</v>
      </c>
      <c r="LJ3" s="252"/>
      <c r="LK3" s="195"/>
      <c r="LL3" s="254" t="s">
        <v>230</v>
      </c>
      <c r="LM3" s="255"/>
      <c r="LN3" s="256"/>
      <c r="LO3" s="218" t="s">
        <v>230</v>
      </c>
      <c r="LP3" s="176"/>
      <c r="LQ3" s="195"/>
      <c r="LR3" s="254" t="s">
        <v>232</v>
      </c>
      <c r="LS3" s="180"/>
      <c r="LT3" s="187"/>
      <c r="LU3" s="194" t="s">
        <v>236</v>
      </c>
      <c r="LV3" s="252"/>
      <c r="LW3" s="195"/>
      <c r="LX3" s="291">
        <v>10110</v>
      </c>
      <c r="LY3" s="180"/>
      <c r="LZ3" s="181"/>
      <c r="MA3" s="295">
        <v>10121</v>
      </c>
      <c r="MB3" s="176"/>
      <c r="MC3" s="195"/>
      <c r="MD3" s="299">
        <v>10121</v>
      </c>
      <c r="ME3" s="180"/>
      <c r="MF3" s="181"/>
      <c r="MG3" s="299">
        <v>10121</v>
      </c>
      <c r="MH3" s="180"/>
      <c r="MI3" s="181"/>
      <c r="MJ3" s="299">
        <v>10200</v>
      </c>
      <c r="MK3" s="180"/>
      <c r="ML3" s="187"/>
      <c r="MM3" s="327">
        <v>10200</v>
      </c>
      <c r="MN3" s="252"/>
      <c r="MO3" s="195"/>
      <c r="MP3" s="299">
        <v>10201</v>
      </c>
      <c r="MQ3" s="255"/>
      <c r="MR3" s="256"/>
      <c r="MS3" s="65">
        <v>10400</v>
      </c>
      <c r="MT3" s="176"/>
      <c r="MU3" s="176"/>
      <c r="MV3" s="299">
        <v>10702</v>
      </c>
      <c r="MW3" s="180"/>
      <c r="MX3" s="187"/>
      <c r="MY3" s="299">
        <v>10702</v>
      </c>
      <c r="MZ3" s="255"/>
      <c r="NA3" s="256"/>
      <c r="NB3" s="299">
        <v>10702</v>
      </c>
      <c r="NC3" s="180"/>
      <c r="ND3" s="187"/>
      <c r="NE3" s="295">
        <v>10702</v>
      </c>
      <c r="NF3" s="252"/>
      <c r="NG3" s="195"/>
      <c r="NH3" s="204">
        <v>10702</v>
      </c>
      <c r="NI3" s="180"/>
      <c r="NJ3" s="187"/>
      <c r="NK3" s="204">
        <v>10702</v>
      </c>
      <c r="NL3" s="255"/>
      <c r="NM3" s="256"/>
      <c r="NN3" s="299">
        <v>10402</v>
      </c>
      <c r="NO3" s="255"/>
      <c r="NP3" s="256"/>
      <c r="NQ3" s="299">
        <v>10600</v>
      </c>
      <c r="NR3" s="255"/>
      <c r="NS3" s="256"/>
      <c r="NT3" s="299">
        <v>10600</v>
      </c>
      <c r="NU3" s="255"/>
      <c r="NV3" s="256"/>
      <c r="NW3" s="205">
        <v>10701</v>
      </c>
      <c r="NX3" s="180"/>
      <c r="NY3" s="187"/>
      <c r="NZ3" s="204">
        <v>10702</v>
      </c>
      <c r="OA3" s="255"/>
      <c r="OB3" s="256"/>
      <c r="OC3" s="204">
        <v>10900</v>
      </c>
      <c r="OD3" s="255"/>
      <c r="OE3" s="256"/>
      <c r="OF3" s="299">
        <v>10900</v>
      </c>
      <c r="OG3" s="255"/>
      <c r="OH3" s="208"/>
      <c r="OI3" s="158"/>
      <c r="OJ3" s="159"/>
      <c r="OK3" s="159"/>
      <c r="OL3" s="158"/>
      <c r="OM3" s="159"/>
      <c r="ON3" s="159"/>
      <c r="OO3" s="158"/>
      <c r="OP3" s="159"/>
      <c r="OQ3" s="159"/>
      <c r="OR3" s="158"/>
      <c r="OS3" s="159"/>
      <c r="OT3" s="159"/>
      <c r="OU3" s="158"/>
      <c r="OV3" s="159"/>
      <c r="OW3" s="159"/>
    </row>
    <row r="4" spans="1:413" x14ac:dyDescent="0.25">
      <c r="A4" s="36"/>
      <c r="B4" s="39" t="s">
        <v>274</v>
      </c>
      <c r="C4" s="66"/>
      <c r="D4" s="41"/>
      <c r="E4" s="320"/>
      <c r="F4" s="257" t="s">
        <v>578</v>
      </c>
      <c r="G4" s="223"/>
      <c r="H4" s="235"/>
      <c r="I4" s="217" t="s">
        <v>580</v>
      </c>
      <c r="J4" s="51"/>
      <c r="K4" s="188"/>
      <c r="L4" s="257" t="s">
        <v>580</v>
      </c>
      <c r="M4" s="223"/>
      <c r="N4" s="188"/>
      <c r="O4" s="257" t="s">
        <v>582</v>
      </c>
      <c r="P4" s="223"/>
      <c r="Q4" s="188"/>
      <c r="R4" s="257" t="s">
        <v>583</v>
      </c>
      <c r="S4" s="223"/>
      <c r="T4" s="188"/>
      <c r="U4" s="257" t="s">
        <v>585</v>
      </c>
      <c r="V4" s="223"/>
      <c r="W4" s="188"/>
      <c r="X4" s="257" t="s">
        <v>586</v>
      </c>
      <c r="Y4" s="223"/>
      <c r="Z4" s="188"/>
      <c r="AA4" s="257" t="s">
        <v>587</v>
      </c>
      <c r="AB4" s="223"/>
      <c r="AC4" s="188"/>
      <c r="AD4" s="257" t="s">
        <v>588</v>
      </c>
      <c r="AE4" s="223"/>
      <c r="AF4" s="188"/>
      <c r="AG4" s="257" t="s">
        <v>589</v>
      </c>
      <c r="AH4" s="223"/>
      <c r="AI4" s="188"/>
      <c r="AJ4" s="257" t="s">
        <v>118</v>
      </c>
      <c r="AK4" s="223" t="s">
        <v>1021</v>
      </c>
      <c r="AL4" s="188"/>
      <c r="AM4" s="257" t="s">
        <v>591</v>
      </c>
      <c r="AN4" s="223"/>
      <c r="AO4" s="223"/>
      <c r="AP4" s="257" t="s">
        <v>591</v>
      </c>
      <c r="AQ4" s="223"/>
      <c r="AR4" s="188"/>
      <c r="AS4" s="257" t="s">
        <v>591</v>
      </c>
      <c r="AT4" s="223"/>
      <c r="AU4" s="188"/>
      <c r="AV4" s="257" t="s">
        <v>595</v>
      </c>
      <c r="AW4" s="223"/>
      <c r="AX4" s="188"/>
      <c r="AY4" s="257" t="s">
        <v>1030</v>
      </c>
      <c r="AZ4" s="223"/>
      <c r="BA4" s="188"/>
      <c r="BB4" s="257" t="s">
        <v>598</v>
      </c>
      <c r="BC4" s="223"/>
      <c r="BD4" s="188"/>
      <c r="BE4" s="257" t="s">
        <v>600</v>
      </c>
      <c r="BF4" s="223"/>
      <c r="BG4" s="188"/>
      <c r="BH4" s="257" t="s">
        <v>984</v>
      </c>
      <c r="BI4" s="223"/>
      <c r="BJ4" s="188"/>
      <c r="BK4" s="257" t="s">
        <v>134</v>
      </c>
      <c r="BL4" s="223"/>
      <c r="BM4" s="188"/>
      <c r="BN4" s="257" t="s">
        <v>136</v>
      </c>
      <c r="BO4" s="223"/>
      <c r="BP4" s="188"/>
      <c r="BQ4" s="257" t="s">
        <v>136</v>
      </c>
      <c r="BR4" s="223"/>
      <c r="BS4" s="188"/>
      <c r="BT4" s="257" t="s">
        <v>136</v>
      </c>
      <c r="BU4" s="223"/>
      <c r="BV4" s="188"/>
      <c r="BW4" s="257" t="s">
        <v>605</v>
      </c>
      <c r="BX4" s="223"/>
      <c r="BY4" s="188"/>
      <c r="BZ4" s="257" t="s">
        <v>605</v>
      </c>
      <c r="CA4" s="223"/>
      <c r="CB4" s="188"/>
      <c r="CC4" s="257" t="s">
        <v>980</v>
      </c>
      <c r="CD4" s="223"/>
      <c r="CE4" s="188"/>
      <c r="CF4" s="257" t="s">
        <v>609</v>
      </c>
      <c r="CG4" s="223"/>
      <c r="CH4" s="188"/>
      <c r="CI4" s="257" t="s">
        <v>609</v>
      </c>
      <c r="CJ4" s="223"/>
      <c r="CK4" s="188"/>
      <c r="CL4" s="257" t="s">
        <v>609</v>
      </c>
      <c r="CM4" s="223"/>
      <c r="CN4" s="188"/>
      <c r="CO4" s="257" t="s">
        <v>145</v>
      </c>
      <c r="CP4" s="223"/>
      <c r="CQ4" s="235"/>
      <c r="CR4" s="257" t="s">
        <v>147</v>
      </c>
      <c r="CS4" s="223"/>
      <c r="CT4" s="188"/>
      <c r="CU4" s="257" t="s">
        <v>149</v>
      </c>
      <c r="CV4" s="223"/>
      <c r="CW4" s="188"/>
      <c r="CX4" s="257" t="s">
        <v>987</v>
      </c>
      <c r="CY4" s="223"/>
      <c r="CZ4" s="188"/>
      <c r="DA4" s="257" t="s">
        <v>616</v>
      </c>
      <c r="DB4" s="223"/>
      <c r="DC4" s="188"/>
      <c r="DD4" s="257" t="s">
        <v>618</v>
      </c>
      <c r="DE4" s="223"/>
      <c r="DF4" s="188"/>
      <c r="DG4" s="257" t="s">
        <v>162</v>
      </c>
      <c r="DH4" s="223"/>
      <c r="DI4" s="188"/>
      <c r="DJ4" s="257" t="s">
        <v>619</v>
      </c>
      <c r="DK4" s="223"/>
      <c r="DL4" s="188"/>
      <c r="DM4" s="257" t="s">
        <v>620</v>
      </c>
      <c r="DN4" s="223"/>
      <c r="DO4" s="188"/>
      <c r="DP4" s="257" t="s">
        <v>622</v>
      </c>
      <c r="DQ4" s="223"/>
      <c r="DR4" s="188"/>
      <c r="DS4" s="257" t="s">
        <v>622</v>
      </c>
      <c r="DT4" s="223"/>
      <c r="DU4" s="188"/>
      <c r="DV4" s="257" t="s">
        <v>626</v>
      </c>
      <c r="DW4" s="223"/>
      <c r="DX4" s="188"/>
      <c r="DY4" s="257" t="s">
        <v>628</v>
      </c>
      <c r="DZ4" s="223"/>
      <c r="EA4" s="235"/>
      <c r="EB4" s="215" t="s">
        <v>628</v>
      </c>
      <c r="EC4" s="215"/>
      <c r="ED4" s="215"/>
      <c r="EE4" s="257" t="s">
        <v>184</v>
      </c>
      <c r="EF4" s="223"/>
      <c r="EG4" s="235"/>
      <c r="EH4" s="253" t="s">
        <v>184</v>
      </c>
      <c r="EI4" s="253"/>
      <c r="EJ4" s="253"/>
      <c r="EK4" s="257" t="s">
        <v>186</v>
      </c>
      <c r="EL4" s="223"/>
      <c r="EM4" s="235"/>
      <c r="EN4" s="257" t="s">
        <v>186</v>
      </c>
      <c r="EO4" s="223"/>
      <c r="EP4" s="235"/>
      <c r="EQ4" s="253" t="s">
        <v>188</v>
      </c>
      <c r="ER4" s="253"/>
      <c r="ES4" s="253"/>
      <c r="ET4" s="257" t="s">
        <v>188</v>
      </c>
      <c r="EU4" s="223"/>
      <c r="EV4" s="235"/>
      <c r="EW4" s="196" t="s">
        <v>190</v>
      </c>
      <c r="EX4" s="177"/>
      <c r="EY4" s="177"/>
      <c r="EZ4" s="257" t="s">
        <v>635</v>
      </c>
      <c r="FA4" s="51"/>
      <c r="FB4" s="77"/>
      <c r="FC4" s="177" t="s">
        <v>190</v>
      </c>
      <c r="FD4" s="177"/>
      <c r="FE4" s="177"/>
      <c r="FF4" s="257" t="s">
        <v>190</v>
      </c>
      <c r="FG4" s="51"/>
      <c r="FH4" s="77"/>
      <c r="FI4" s="196" t="s">
        <v>190</v>
      </c>
      <c r="FJ4" s="177"/>
      <c r="FK4" s="177"/>
      <c r="FL4" s="392" t="s">
        <v>190</v>
      </c>
      <c r="FM4" s="223"/>
      <c r="FN4" s="235"/>
      <c r="FO4" s="253" t="s">
        <v>192</v>
      </c>
      <c r="FP4" s="177"/>
      <c r="FQ4" s="177"/>
      <c r="FR4" s="257" t="s">
        <v>192</v>
      </c>
      <c r="FS4" s="51"/>
      <c r="FT4" s="188"/>
      <c r="FU4" s="257" t="s">
        <v>192</v>
      </c>
      <c r="FV4" s="51"/>
      <c r="FW4" s="188"/>
      <c r="FX4" s="233" t="s">
        <v>192</v>
      </c>
      <c r="FY4" s="51"/>
      <c r="FZ4" s="188"/>
      <c r="GA4" s="182" t="s">
        <v>192</v>
      </c>
      <c r="GB4" s="51"/>
      <c r="GC4" s="188"/>
      <c r="GD4" s="257" t="s">
        <v>192</v>
      </c>
      <c r="GE4" s="51"/>
      <c r="GF4" s="188"/>
      <c r="GG4" s="257" t="s">
        <v>192</v>
      </c>
      <c r="GH4" s="51"/>
      <c r="GI4" s="188"/>
      <c r="GJ4" s="196" t="s">
        <v>1005</v>
      </c>
      <c r="GK4" s="253"/>
      <c r="GL4" s="197"/>
      <c r="GM4" s="257" t="s">
        <v>194</v>
      </c>
      <c r="GN4" s="223"/>
      <c r="GO4" s="235"/>
      <c r="GP4" s="257" t="s">
        <v>194</v>
      </c>
      <c r="GQ4" s="223"/>
      <c r="GR4" s="235"/>
      <c r="GS4" s="253" t="s">
        <v>649</v>
      </c>
      <c r="GT4" s="253"/>
      <c r="GU4" s="253"/>
      <c r="GV4" s="257" t="s">
        <v>651</v>
      </c>
      <c r="GW4" s="223"/>
      <c r="GX4" s="188"/>
      <c r="GY4" s="257" t="s">
        <v>652</v>
      </c>
      <c r="GZ4" s="223"/>
      <c r="HA4" s="235"/>
      <c r="HB4" s="257" t="s">
        <v>654</v>
      </c>
      <c r="HC4" s="223"/>
      <c r="HD4" s="188"/>
      <c r="HE4" s="257" t="s">
        <v>654</v>
      </c>
      <c r="HF4" s="223"/>
      <c r="HG4" s="235"/>
      <c r="HH4" s="257" t="s">
        <v>657</v>
      </c>
      <c r="HI4" s="51"/>
      <c r="HJ4" s="77"/>
      <c r="HK4" s="196" t="s">
        <v>657</v>
      </c>
      <c r="HL4" s="177"/>
      <c r="HM4" s="177"/>
      <c r="HN4" s="257" t="s">
        <v>657</v>
      </c>
      <c r="HO4" s="51"/>
      <c r="HP4" s="77"/>
      <c r="HQ4" s="196" t="s">
        <v>657</v>
      </c>
      <c r="HR4" s="177"/>
      <c r="HS4" s="177"/>
      <c r="HT4" s="257" t="s">
        <v>657</v>
      </c>
      <c r="HU4" s="51"/>
      <c r="HV4" s="77"/>
      <c r="HW4" s="196" t="s">
        <v>657</v>
      </c>
      <c r="HX4" s="177"/>
      <c r="HY4" s="177"/>
      <c r="HZ4" s="182" t="s">
        <v>657</v>
      </c>
      <c r="IA4" s="51"/>
      <c r="IB4" s="188"/>
      <c r="IC4" s="196" t="s">
        <v>1004</v>
      </c>
      <c r="ID4" s="253"/>
      <c r="IE4" s="197"/>
      <c r="IF4" s="257" t="s">
        <v>666</v>
      </c>
      <c r="IG4" s="51"/>
      <c r="IH4" s="77"/>
      <c r="II4" s="253" t="s">
        <v>666</v>
      </c>
      <c r="IJ4" s="177"/>
      <c r="IK4" s="177"/>
      <c r="IL4" s="257" t="s">
        <v>666</v>
      </c>
      <c r="IM4" s="51"/>
      <c r="IN4" s="77"/>
      <c r="IO4" s="196" t="s">
        <v>666</v>
      </c>
      <c r="IP4" s="177"/>
      <c r="IQ4" s="177"/>
      <c r="IR4" s="257" t="s">
        <v>666</v>
      </c>
      <c r="IS4" s="51"/>
      <c r="IT4" s="77"/>
      <c r="IU4" s="253" t="s">
        <v>666</v>
      </c>
      <c r="IV4" s="177"/>
      <c r="IW4" s="177"/>
      <c r="IX4" s="257" t="s">
        <v>666</v>
      </c>
      <c r="IY4" s="51"/>
      <c r="IZ4" s="77"/>
      <c r="JA4" s="253" t="s">
        <v>666</v>
      </c>
      <c r="JB4" s="177"/>
      <c r="JC4" s="177"/>
      <c r="JD4" s="182" t="s">
        <v>666</v>
      </c>
      <c r="JE4" s="51"/>
      <c r="JF4" s="188"/>
      <c r="JG4" s="196" t="s">
        <v>676</v>
      </c>
      <c r="JH4" s="253"/>
      <c r="JI4" s="197"/>
      <c r="JJ4" s="253" t="s">
        <v>676</v>
      </c>
      <c r="JK4" s="177"/>
      <c r="JL4" s="253"/>
      <c r="JM4" s="257" t="s">
        <v>679</v>
      </c>
      <c r="JN4" s="223"/>
      <c r="JO4" s="235"/>
      <c r="JP4" s="177" t="s">
        <v>680</v>
      </c>
      <c r="JQ4" s="177"/>
      <c r="JR4" s="177"/>
      <c r="JS4" s="257" t="s">
        <v>680</v>
      </c>
      <c r="JT4" s="223"/>
      <c r="JU4" s="235"/>
      <c r="JV4" s="177" t="s">
        <v>680</v>
      </c>
      <c r="JW4" s="177"/>
      <c r="JX4" s="177"/>
      <c r="JY4" s="182" t="s">
        <v>680</v>
      </c>
      <c r="JZ4" s="51"/>
      <c r="KA4" s="77"/>
      <c r="KB4" s="177" t="s">
        <v>684</v>
      </c>
      <c r="KC4" s="177"/>
      <c r="KD4" s="177"/>
      <c r="KE4" s="257" t="s">
        <v>684</v>
      </c>
      <c r="KF4" s="51"/>
      <c r="KG4" s="188"/>
      <c r="KH4" s="182" t="s">
        <v>229</v>
      </c>
      <c r="KI4" s="51"/>
      <c r="KJ4" s="188"/>
      <c r="KK4" s="196" t="s">
        <v>231</v>
      </c>
      <c r="KL4" s="177"/>
      <c r="KM4" s="197"/>
      <c r="KN4" s="257" t="s">
        <v>231</v>
      </c>
      <c r="KO4" s="51"/>
      <c r="KP4" s="77"/>
      <c r="KQ4" s="177" t="s">
        <v>231</v>
      </c>
      <c r="KR4" s="177"/>
      <c r="KS4" s="197"/>
      <c r="KT4" s="182" t="s">
        <v>231</v>
      </c>
      <c r="KU4" s="51"/>
      <c r="KV4" s="188"/>
      <c r="KW4" s="196" t="s">
        <v>231</v>
      </c>
      <c r="KX4" s="253"/>
      <c r="KY4" s="197"/>
      <c r="KZ4" s="182" t="s">
        <v>231</v>
      </c>
      <c r="LA4" s="51"/>
      <c r="LB4" s="77"/>
      <c r="LC4" s="196" t="s">
        <v>231</v>
      </c>
      <c r="LD4" s="177"/>
      <c r="LE4" s="197"/>
      <c r="LF4" s="257" t="s">
        <v>231</v>
      </c>
      <c r="LG4" s="51"/>
      <c r="LH4" s="188"/>
      <c r="LI4" s="196" t="s">
        <v>231</v>
      </c>
      <c r="LJ4" s="253"/>
      <c r="LK4" s="197"/>
      <c r="LL4" s="257" t="s">
        <v>231</v>
      </c>
      <c r="LM4" s="223"/>
      <c r="LN4" s="235"/>
      <c r="LO4" s="177" t="s">
        <v>231</v>
      </c>
      <c r="LP4" s="177"/>
      <c r="LQ4" s="197"/>
      <c r="LR4" s="257" t="s">
        <v>233</v>
      </c>
      <c r="LS4" s="51"/>
      <c r="LT4" s="188"/>
      <c r="LU4" s="196" t="s">
        <v>698</v>
      </c>
      <c r="LV4" s="253"/>
      <c r="LW4" s="197"/>
      <c r="LX4" s="42" t="s">
        <v>242</v>
      </c>
      <c r="LY4" s="51"/>
      <c r="LZ4" s="77"/>
      <c r="MA4" s="233" t="s">
        <v>701</v>
      </c>
      <c r="MB4" s="177"/>
      <c r="MC4" s="197"/>
      <c r="MD4" s="233" t="s">
        <v>701</v>
      </c>
      <c r="ME4" s="51"/>
      <c r="MF4" s="77"/>
      <c r="MG4" s="233" t="s">
        <v>703</v>
      </c>
      <c r="MH4" s="51"/>
      <c r="MI4" s="77"/>
      <c r="MJ4" s="233" t="s">
        <v>704</v>
      </c>
      <c r="MK4" s="51"/>
      <c r="ML4" s="188"/>
      <c r="MM4" s="196" t="s">
        <v>704</v>
      </c>
      <c r="MN4" s="253"/>
      <c r="MO4" s="197"/>
      <c r="MP4" s="233" t="s">
        <v>250</v>
      </c>
      <c r="MQ4" s="223"/>
      <c r="MR4" s="235"/>
      <c r="MS4" s="41" t="s">
        <v>707</v>
      </c>
      <c r="MT4" s="177"/>
      <c r="MU4" s="177"/>
      <c r="MV4" s="233" t="s">
        <v>707</v>
      </c>
      <c r="MW4" s="51"/>
      <c r="MX4" s="188"/>
      <c r="MY4" s="233" t="s">
        <v>707</v>
      </c>
      <c r="MZ4" s="223"/>
      <c r="NA4" s="235"/>
      <c r="NB4" s="233" t="s">
        <v>707</v>
      </c>
      <c r="NC4" s="51"/>
      <c r="ND4" s="188"/>
      <c r="NE4" s="66" t="s">
        <v>707</v>
      </c>
      <c r="NF4" s="253"/>
      <c r="NG4" s="197"/>
      <c r="NH4" s="182" t="s">
        <v>707</v>
      </c>
      <c r="NI4" s="51"/>
      <c r="NJ4" s="188"/>
      <c r="NK4" s="257" t="s">
        <v>707</v>
      </c>
      <c r="NL4" s="223"/>
      <c r="NM4" s="235"/>
      <c r="NN4" s="233" t="s">
        <v>256</v>
      </c>
      <c r="NO4" s="223"/>
      <c r="NP4" s="235"/>
      <c r="NQ4" s="233" t="s">
        <v>716</v>
      </c>
      <c r="NR4" s="223"/>
      <c r="NS4" s="235"/>
      <c r="NT4" s="233" t="s">
        <v>716</v>
      </c>
      <c r="NU4" s="223"/>
      <c r="NV4" s="235"/>
      <c r="NW4" s="206" t="s">
        <v>719</v>
      </c>
      <c r="NX4" s="51"/>
      <c r="NY4" s="188"/>
      <c r="NZ4" s="257" t="s">
        <v>720</v>
      </c>
      <c r="OA4" s="223"/>
      <c r="OB4" s="235"/>
      <c r="OC4" s="257" t="s">
        <v>721</v>
      </c>
      <c r="OD4" s="223"/>
      <c r="OE4" s="235"/>
      <c r="OF4" s="233" t="s">
        <v>721</v>
      </c>
      <c r="OG4" s="223"/>
      <c r="OH4" s="235"/>
      <c r="OI4" s="160"/>
      <c r="OJ4" s="160"/>
      <c r="OK4" s="160"/>
      <c r="OL4" s="160"/>
      <c r="OM4" s="160"/>
      <c r="ON4" s="160"/>
      <c r="OO4" s="160"/>
      <c r="OP4" s="160"/>
      <c r="OQ4" s="160"/>
      <c r="OR4" s="160"/>
      <c r="OS4" s="160"/>
      <c r="OT4" s="160"/>
      <c r="OU4" s="160"/>
      <c r="OV4" s="160"/>
      <c r="OW4" s="160"/>
    </row>
    <row r="5" spans="1:413" ht="13.8" thickBot="1" x14ac:dyDescent="0.3">
      <c r="B5" s="39" t="s">
        <v>275</v>
      </c>
      <c r="C5" s="104"/>
      <c r="D5" s="105"/>
      <c r="E5" s="381"/>
      <c r="F5" s="190" t="s">
        <v>579</v>
      </c>
      <c r="G5" s="262"/>
      <c r="H5" s="263"/>
      <c r="I5" s="328" t="s">
        <v>581</v>
      </c>
      <c r="J5" s="184"/>
      <c r="K5" s="189"/>
      <c r="L5" s="193" t="s">
        <v>1006</v>
      </c>
      <c r="M5" s="259"/>
      <c r="N5" s="189"/>
      <c r="O5" s="193" t="s">
        <v>581</v>
      </c>
      <c r="P5" s="259"/>
      <c r="Q5" s="189"/>
      <c r="R5" s="193" t="s">
        <v>581</v>
      </c>
      <c r="S5" s="259"/>
      <c r="T5" s="189"/>
      <c r="U5" s="258" t="s">
        <v>581</v>
      </c>
      <c r="V5" s="259"/>
      <c r="W5" s="189"/>
      <c r="X5" s="258" t="s">
        <v>581</v>
      </c>
      <c r="Y5" s="259"/>
      <c r="Z5" s="189"/>
      <c r="AA5" s="258" t="s">
        <v>581</v>
      </c>
      <c r="AB5" s="259"/>
      <c r="AC5" s="189"/>
      <c r="AD5" s="258" t="s">
        <v>581</v>
      </c>
      <c r="AE5" s="259"/>
      <c r="AF5" s="189"/>
      <c r="AG5" s="258">
        <v>801</v>
      </c>
      <c r="AH5" s="259" t="s">
        <v>981</v>
      </c>
      <c r="AI5" s="189"/>
      <c r="AJ5" s="258" t="s">
        <v>590</v>
      </c>
      <c r="AK5" s="259"/>
      <c r="AL5" s="189"/>
      <c r="AM5" s="334" t="s">
        <v>592</v>
      </c>
      <c r="AN5" s="259"/>
      <c r="AO5" s="259"/>
      <c r="AP5" s="258" t="s">
        <v>593</v>
      </c>
      <c r="AQ5" s="259"/>
      <c r="AR5" s="189"/>
      <c r="AS5" s="258" t="s">
        <v>594</v>
      </c>
      <c r="AT5" s="259"/>
      <c r="AU5" s="189"/>
      <c r="AV5" s="258" t="s">
        <v>596</v>
      </c>
      <c r="AW5" s="259"/>
      <c r="AX5" s="189"/>
      <c r="AY5" s="258" t="s">
        <v>597</v>
      </c>
      <c r="AZ5" s="259"/>
      <c r="BA5" s="189"/>
      <c r="BB5" s="258" t="s">
        <v>599</v>
      </c>
      <c r="BC5" s="259"/>
      <c r="BD5" s="189"/>
      <c r="BE5" s="334" t="s">
        <v>601</v>
      </c>
      <c r="BF5" s="259"/>
      <c r="BG5" s="189"/>
      <c r="BH5" s="258" t="s">
        <v>602</v>
      </c>
      <c r="BI5" s="259"/>
      <c r="BJ5" s="189"/>
      <c r="BK5" s="193" t="s">
        <v>581</v>
      </c>
      <c r="BL5" s="259"/>
      <c r="BM5" s="189"/>
      <c r="BN5" s="258" t="s">
        <v>603</v>
      </c>
      <c r="BO5" s="259"/>
      <c r="BP5" s="189"/>
      <c r="BQ5" s="258" t="s">
        <v>604</v>
      </c>
      <c r="BR5" s="259"/>
      <c r="BS5" s="189"/>
      <c r="BT5" s="258" t="s">
        <v>1031</v>
      </c>
      <c r="BU5" s="259"/>
      <c r="BV5" s="189"/>
      <c r="BW5" s="258" t="s">
        <v>606</v>
      </c>
      <c r="BX5" s="259"/>
      <c r="BY5" s="189"/>
      <c r="BZ5" s="258" t="s">
        <v>607</v>
      </c>
      <c r="CA5" s="259"/>
      <c r="CB5" s="189"/>
      <c r="CC5" s="334" t="s">
        <v>608</v>
      </c>
      <c r="CD5" s="259"/>
      <c r="CE5" s="189"/>
      <c r="CF5" s="258" t="s">
        <v>611</v>
      </c>
      <c r="CG5" s="259"/>
      <c r="CH5" s="189"/>
      <c r="CI5" s="334" t="s">
        <v>610</v>
      </c>
      <c r="CJ5" s="259"/>
      <c r="CK5" s="189"/>
      <c r="CL5" s="258" t="s">
        <v>612</v>
      </c>
      <c r="CM5" s="259"/>
      <c r="CN5" s="189"/>
      <c r="CO5" s="334" t="s">
        <v>613</v>
      </c>
      <c r="CP5" s="259"/>
      <c r="CQ5" s="260"/>
      <c r="CR5" s="258" t="s">
        <v>606</v>
      </c>
      <c r="CS5" s="259"/>
      <c r="CT5" s="189"/>
      <c r="CU5" s="258" t="s">
        <v>614</v>
      </c>
      <c r="CV5" s="259"/>
      <c r="CW5" s="189"/>
      <c r="CX5" s="334" t="s">
        <v>615</v>
      </c>
      <c r="CY5" s="259"/>
      <c r="CZ5" s="189"/>
      <c r="DA5" s="334" t="s">
        <v>617</v>
      </c>
      <c r="DB5" s="259"/>
      <c r="DC5" s="189"/>
      <c r="DD5" s="258" t="s">
        <v>606</v>
      </c>
      <c r="DE5" s="259"/>
      <c r="DF5" s="189"/>
      <c r="DG5" s="258" t="s">
        <v>613</v>
      </c>
      <c r="DH5" s="259"/>
      <c r="DI5" s="189"/>
      <c r="DJ5" s="258" t="s">
        <v>606</v>
      </c>
      <c r="DK5" s="259"/>
      <c r="DL5" s="189"/>
      <c r="DM5" s="258" t="s">
        <v>621</v>
      </c>
      <c r="DN5" s="259"/>
      <c r="DO5" s="189"/>
      <c r="DP5" s="334" t="s">
        <v>623</v>
      </c>
      <c r="DQ5" s="259"/>
      <c r="DR5" s="189"/>
      <c r="DS5" s="334" t="s">
        <v>624</v>
      </c>
      <c r="DT5" s="259"/>
      <c r="DU5" s="189"/>
      <c r="DV5" s="258" t="s">
        <v>627</v>
      </c>
      <c r="DW5" s="259"/>
      <c r="DX5" s="189"/>
      <c r="DY5" s="202" t="s">
        <v>629</v>
      </c>
      <c r="DZ5" s="262"/>
      <c r="EA5" s="263"/>
      <c r="EB5" s="216" t="s">
        <v>630</v>
      </c>
      <c r="EC5" s="216"/>
      <c r="ED5" s="216"/>
      <c r="EE5" s="202" t="s">
        <v>606</v>
      </c>
      <c r="EF5" s="262"/>
      <c r="EG5" s="263"/>
      <c r="EH5" s="178" t="s">
        <v>631</v>
      </c>
      <c r="EI5" s="178"/>
      <c r="EJ5" s="178"/>
      <c r="EK5" s="265" t="s">
        <v>632</v>
      </c>
      <c r="EL5" s="262"/>
      <c r="EM5" s="263"/>
      <c r="EN5" s="265">
        <v>808</v>
      </c>
      <c r="EO5" s="262" t="s">
        <v>684</v>
      </c>
      <c r="EP5" s="263"/>
      <c r="EQ5" s="282" t="s">
        <v>633</v>
      </c>
      <c r="ER5" s="178"/>
      <c r="ES5" s="178"/>
      <c r="ET5" s="283" t="s">
        <v>994</v>
      </c>
      <c r="EU5" s="259"/>
      <c r="EV5" s="260"/>
      <c r="EW5" s="198" t="s">
        <v>634</v>
      </c>
      <c r="EX5" s="178"/>
      <c r="EY5" s="178"/>
      <c r="EZ5" s="258" t="s">
        <v>636</v>
      </c>
      <c r="FA5" s="184"/>
      <c r="FB5" s="185"/>
      <c r="FC5" s="178" t="s">
        <v>637</v>
      </c>
      <c r="FD5" s="178"/>
      <c r="FE5" s="178"/>
      <c r="FF5" s="258" t="s">
        <v>638</v>
      </c>
      <c r="FG5" s="184"/>
      <c r="FH5" s="185"/>
      <c r="FI5" s="198" t="s">
        <v>639</v>
      </c>
      <c r="FJ5" s="178"/>
      <c r="FK5" s="178"/>
      <c r="FL5" s="393" t="s">
        <v>640</v>
      </c>
      <c r="FM5" s="259"/>
      <c r="FN5" s="260"/>
      <c r="FO5" s="261" t="s">
        <v>642</v>
      </c>
      <c r="FP5" s="186"/>
      <c r="FQ5" s="186"/>
      <c r="FR5" s="258" t="s">
        <v>643</v>
      </c>
      <c r="FS5" s="184"/>
      <c r="FT5" s="189"/>
      <c r="FU5" s="258" t="s">
        <v>644</v>
      </c>
      <c r="FV5" s="184"/>
      <c r="FW5" s="189"/>
      <c r="FX5" s="330" t="s">
        <v>999</v>
      </c>
      <c r="FY5" s="184"/>
      <c r="FZ5" s="189"/>
      <c r="GA5" s="183" t="s">
        <v>645</v>
      </c>
      <c r="GB5" s="184"/>
      <c r="GC5" s="189"/>
      <c r="GD5" s="258" t="s">
        <v>646</v>
      </c>
      <c r="GE5" s="184"/>
      <c r="GF5" s="189"/>
      <c r="GG5" s="258" t="s">
        <v>647</v>
      </c>
      <c r="GH5" s="184"/>
      <c r="GI5" s="189"/>
      <c r="GJ5" s="265">
        <v>808</v>
      </c>
      <c r="GK5" s="262" t="s">
        <v>684</v>
      </c>
      <c r="GL5" s="199"/>
      <c r="GM5" s="258" t="s">
        <v>648</v>
      </c>
      <c r="GN5" s="259"/>
      <c r="GO5" s="260"/>
      <c r="GP5" s="258" t="s">
        <v>986</v>
      </c>
      <c r="GQ5" s="259"/>
      <c r="GR5" s="260"/>
      <c r="GS5" s="261" t="s">
        <v>650</v>
      </c>
      <c r="GT5" s="261"/>
      <c r="GU5" s="261"/>
      <c r="GV5" s="258" t="s">
        <v>627</v>
      </c>
      <c r="GW5" s="259"/>
      <c r="GX5" s="189"/>
      <c r="GY5" s="258" t="s">
        <v>653</v>
      </c>
      <c r="GZ5" s="259"/>
      <c r="HA5" s="260"/>
      <c r="HB5" s="258" t="s">
        <v>655</v>
      </c>
      <c r="HC5" s="259"/>
      <c r="HD5" s="189"/>
      <c r="HE5" s="202" t="s">
        <v>656</v>
      </c>
      <c r="HF5" s="262"/>
      <c r="HG5" s="263"/>
      <c r="HH5" s="258" t="s">
        <v>658</v>
      </c>
      <c r="HI5" s="184"/>
      <c r="HJ5" s="185"/>
      <c r="HK5" s="198" t="s">
        <v>659</v>
      </c>
      <c r="HL5" s="178"/>
      <c r="HM5" s="178"/>
      <c r="HN5" s="258" t="s">
        <v>660</v>
      </c>
      <c r="HO5" s="184"/>
      <c r="HP5" s="185"/>
      <c r="HQ5" s="198" t="s">
        <v>661</v>
      </c>
      <c r="HR5" s="178"/>
      <c r="HS5" s="178"/>
      <c r="HT5" s="258" t="s">
        <v>662</v>
      </c>
      <c r="HU5" s="184"/>
      <c r="HV5" s="185"/>
      <c r="HW5" s="198" t="s">
        <v>663</v>
      </c>
      <c r="HX5" s="178"/>
      <c r="HY5" s="178"/>
      <c r="HZ5" s="183" t="s">
        <v>664</v>
      </c>
      <c r="IA5" s="184"/>
      <c r="IB5" s="189"/>
      <c r="IC5" s="265">
        <v>808</v>
      </c>
      <c r="ID5" s="262" t="s">
        <v>684</v>
      </c>
      <c r="IE5" s="199"/>
      <c r="IF5" s="258" t="s">
        <v>668</v>
      </c>
      <c r="IG5" s="184"/>
      <c r="IH5" s="185"/>
      <c r="II5" s="178" t="s">
        <v>667</v>
      </c>
      <c r="IJ5" s="178"/>
      <c r="IK5" s="178"/>
      <c r="IL5" s="258" t="s">
        <v>669</v>
      </c>
      <c r="IM5" s="184"/>
      <c r="IN5" s="185"/>
      <c r="IO5" s="200" t="s">
        <v>670</v>
      </c>
      <c r="IP5" s="186"/>
      <c r="IQ5" s="186"/>
      <c r="IR5" s="258" t="s">
        <v>671</v>
      </c>
      <c r="IS5" s="184"/>
      <c r="IT5" s="185"/>
      <c r="IU5" s="261" t="s">
        <v>672</v>
      </c>
      <c r="IV5" s="186"/>
      <c r="IW5" s="186"/>
      <c r="IX5" s="258" t="s">
        <v>673</v>
      </c>
      <c r="IY5" s="184"/>
      <c r="IZ5" s="185"/>
      <c r="JA5" s="261" t="s">
        <v>674</v>
      </c>
      <c r="JB5" s="186"/>
      <c r="JC5" s="186"/>
      <c r="JD5" s="183" t="s">
        <v>675</v>
      </c>
      <c r="JE5" s="184"/>
      <c r="JF5" s="189"/>
      <c r="JG5" s="198" t="s">
        <v>1000</v>
      </c>
      <c r="JH5" s="178"/>
      <c r="JI5" s="199"/>
      <c r="JJ5" s="178" t="s">
        <v>1002</v>
      </c>
      <c r="JK5" s="178"/>
      <c r="JL5" s="178"/>
      <c r="JM5" s="258" t="s">
        <v>677</v>
      </c>
      <c r="JN5" s="259"/>
      <c r="JO5" s="260"/>
      <c r="JP5" s="186" t="s">
        <v>1001</v>
      </c>
      <c r="JQ5" s="186"/>
      <c r="JR5" s="186"/>
      <c r="JS5" s="258" t="s">
        <v>681</v>
      </c>
      <c r="JT5" s="259"/>
      <c r="JU5" s="260"/>
      <c r="JV5" s="186" t="s">
        <v>682</v>
      </c>
      <c r="JW5" s="186"/>
      <c r="JX5" s="186"/>
      <c r="JY5" s="183" t="s">
        <v>683</v>
      </c>
      <c r="JZ5" s="184"/>
      <c r="KA5" s="185"/>
      <c r="KB5" s="186" t="s">
        <v>686</v>
      </c>
      <c r="KC5" s="186"/>
      <c r="KD5" s="186"/>
      <c r="KE5" s="258" t="s">
        <v>685</v>
      </c>
      <c r="KF5" s="184"/>
      <c r="KG5" s="189"/>
      <c r="KH5" s="183" t="s">
        <v>687</v>
      </c>
      <c r="KI5" s="184"/>
      <c r="KJ5" s="189"/>
      <c r="KK5" s="200" t="s">
        <v>662</v>
      </c>
      <c r="KL5" s="186"/>
      <c r="KM5" s="201"/>
      <c r="KN5" s="202" t="s">
        <v>688</v>
      </c>
      <c r="KO5" s="191"/>
      <c r="KP5" s="203"/>
      <c r="KQ5" s="186" t="s">
        <v>689</v>
      </c>
      <c r="KR5" s="186"/>
      <c r="KS5" s="201"/>
      <c r="KT5" s="183" t="s">
        <v>690</v>
      </c>
      <c r="KU5" s="184"/>
      <c r="KV5" s="189"/>
      <c r="KW5" s="200" t="s">
        <v>691</v>
      </c>
      <c r="KX5" s="261"/>
      <c r="KY5" s="201"/>
      <c r="KZ5" s="183" t="s">
        <v>692</v>
      </c>
      <c r="LA5" s="184"/>
      <c r="LB5" s="185"/>
      <c r="LC5" s="200" t="s">
        <v>693</v>
      </c>
      <c r="LD5" s="186"/>
      <c r="LE5" s="201"/>
      <c r="LF5" s="258" t="s">
        <v>694</v>
      </c>
      <c r="LG5" s="184"/>
      <c r="LH5" s="189"/>
      <c r="LI5" s="200" t="s">
        <v>677</v>
      </c>
      <c r="LJ5" s="261"/>
      <c r="LK5" s="201"/>
      <c r="LL5" s="258" t="s">
        <v>695</v>
      </c>
      <c r="LM5" s="259"/>
      <c r="LN5" s="260"/>
      <c r="LO5" s="186" t="s">
        <v>696</v>
      </c>
      <c r="LP5" s="186"/>
      <c r="LQ5" s="201"/>
      <c r="LR5" s="258" t="s">
        <v>697</v>
      </c>
      <c r="LS5" s="184"/>
      <c r="LT5" s="189"/>
      <c r="LU5" s="200" t="s">
        <v>699</v>
      </c>
      <c r="LV5" s="261"/>
      <c r="LW5" s="201"/>
      <c r="LX5" s="292" t="s">
        <v>700</v>
      </c>
      <c r="LY5" s="184"/>
      <c r="LZ5" s="185"/>
      <c r="MA5" s="296" t="s">
        <v>1003</v>
      </c>
      <c r="MB5" s="186"/>
      <c r="MC5" s="201"/>
      <c r="MD5" s="300" t="s">
        <v>702</v>
      </c>
      <c r="ME5" s="184"/>
      <c r="MF5" s="185"/>
      <c r="MG5" s="300" t="s">
        <v>992</v>
      </c>
      <c r="MH5" s="184"/>
      <c r="MI5" s="185"/>
      <c r="MJ5" s="300" t="s">
        <v>700</v>
      </c>
      <c r="MK5" s="184"/>
      <c r="ML5" s="189"/>
      <c r="MM5" s="200" t="s">
        <v>705</v>
      </c>
      <c r="MN5" s="261"/>
      <c r="MO5" s="201"/>
      <c r="MP5" s="300" t="s">
        <v>706</v>
      </c>
      <c r="MQ5" s="259"/>
      <c r="MR5" s="260"/>
      <c r="MS5" s="301" t="s">
        <v>700</v>
      </c>
      <c r="MT5" s="186"/>
      <c r="MU5" s="186"/>
      <c r="MV5" s="300" t="s">
        <v>708</v>
      </c>
      <c r="MW5" s="184"/>
      <c r="MX5" s="189"/>
      <c r="MY5" s="300" t="s">
        <v>709</v>
      </c>
      <c r="MZ5" s="259"/>
      <c r="NA5" s="260"/>
      <c r="NB5" s="302" t="s">
        <v>710</v>
      </c>
      <c r="NC5" s="191"/>
      <c r="ND5" s="192"/>
      <c r="NE5" s="296" t="s">
        <v>711</v>
      </c>
      <c r="NF5" s="261"/>
      <c r="NG5" s="201"/>
      <c r="NH5" s="258" t="s">
        <v>712</v>
      </c>
      <c r="NI5" s="184"/>
      <c r="NJ5" s="189"/>
      <c r="NK5" s="258" t="s">
        <v>714</v>
      </c>
      <c r="NL5" s="259"/>
      <c r="NM5" s="260"/>
      <c r="NN5" s="300" t="s">
        <v>715</v>
      </c>
      <c r="NO5" s="259"/>
      <c r="NP5" s="260"/>
      <c r="NQ5" s="300" t="s">
        <v>717</v>
      </c>
      <c r="NR5" s="259"/>
      <c r="NS5" s="260"/>
      <c r="NT5" s="300" t="s">
        <v>718</v>
      </c>
      <c r="NU5" s="259"/>
      <c r="NV5" s="260"/>
      <c r="NW5" s="207" t="s">
        <v>717</v>
      </c>
      <c r="NX5" s="184"/>
      <c r="NY5" s="189"/>
      <c r="NZ5" s="258" t="s">
        <v>717</v>
      </c>
      <c r="OA5" s="259"/>
      <c r="OB5" s="260"/>
      <c r="OC5" s="258" t="s">
        <v>722</v>
      </c>
      <c r="OD5" s="259"/>
      <c r="OE5" s="260"/>
      <c r="OF5" s="300" t="s">
        <v>723</v>
      </c>
      <c r="OG5" s="259"/>
      <c r="OH5" s="260"/>
      <c r="OI5" s="160"/>
      <c r="OJ5" s="160"/>
      <c r="OK5" s="160"/>
      <c r="OL5" s="160"/>
      <c r="OM5" s="160"/>
      <c r="ON5" s="160"/>
      <c r="OO5" s="160"/>
      <c r="OP5" s="160"/>
      <c r="OQ5" s="160"/>
      <c r="OR5" s="160"/>
      <c r="OS5" s="160"/>
      <c r="OT5" s="160"/>
      <c r="OU5" s="160"/>
      <c r="OV5" s="160"/>
      <c r="OW5" s="160"/>
    </row>
    <row r="6" spans="1:413" s="313" customFormat="1" ht="13.8" thickBot="1" x14ac:dyDescent="0.3">
      <c r="A6" s="303" t="s">
        <v>276</v>
      </c>
      <c r="B6" s="371" t="s">
        <v>277</v>
      </c>
      <c r="C6" s="382" t="s">
        <v>997</v>
      </c>
      <c r="D6" s="305" t="s">
        <v>996</v>
      </c>
      <c r="E6" s="310" t="s">
        <v>989</v>
      </c>
      <c r="F6" s="304" t="s">
        <v>997</v>
      </c>
      <c r="G6" s="305" t="s">
        <v>996</v>
      </c>
      <c r="H6" s="310" t="s">
        <v>989</v>
      </c>
      <c r="I6" s="311" t="s">
        <v>997</v>
      </c>
      <c r="J6" s="305" t="s">
        <v>996</v>
      </c>
      <c r="K6" s="306" t="s">
        <v>989</v>
      </c>
      <c r="L6" s="304" t="s">
        <v>997</v>
      </c>
      <c r="M6" s="305" t="s">
        <v>996</v>
      </c>
      <c r="N6" s="306" t="s">
        <v>989</v>
      </c>
      <c r="O6" s="304" t="s">
        <v>997</v>
      </c>
      <c r="P6" s="305" t="s">
        <v>996</v>
      </c>
      <c r="Q6" s="306" t="s">
        <v>989</v>
      </c>
      <c r="R6" s="304" t="s">
        <v>997</v>
      </c>
      <c r="S6" s="305" t="s">
        <v>996</v>
      </c>
      <c r="T6" s="306" t="s">
        <v>989</v>
      </c>
      <c r="U6" s="304" t="s">
        <v>997</v>
      </c>
      <c r="V6" s="305" t="s">
        <v>996</v>
      </c>
      <c r="W6" s="306" t="s">
        <v>989</v>
      </c>
      <c r="X6" s="304" t="s">
        <v>997</v>
      </c>
      <c r="Y6" s="305" t="s">
        <v>996</v>
      </c>
      <c r="Z6" s="306" t="s">
        <v>989</v>
      </c>
      <c r="AA6" s="304" t="s">
        <v>997</v>
      </c>
      <c r="AB6" s="305" t="s">
        <v>996</v>
      </c>
      <c r="AC6" s="306" t="s">
        <v>989</v>
      </c>
      <c r="AD6" s="304" t="s">
        <v>997</v>
      </c>
      <c r="AE6" s="305" t="s">
        <v>996</v>
      </c>
      <c r="AF6" s="306" t="s">
        <v>989</v>
      </c>
      <c r="AG6" s="304" t="s">
        <v>997</v>
      </c>
      <c r="AH6" s="305" t="s">
        <v>996</v>
      </c>
      <c r="AI6" s="306" t="s">
        <v>989</v>
      </c>
      <c r="AJ6" s="304" t="s">
        <v>997</v>
      </c>
      <c r="AK6" s="305" t="s">
        <v>996</v>
      </c>
      <c r="AL6" s="306" t="s">
        <v>989</v>
      </c>
      <c r="AM6" s="331" t="s">
        <v>997</v>
      </c>
      <c r="AN6" s="305" t="s">
        <v>996</v>
      </c>
      <c r="AO6" s="306" t="s">
        <v>989</v>
      </c>
      <c r="AP6" s="304" t="s">
        <v>997</v>
      </c>
      <c r="AQ6" s="305" t="s">
        <v>996</v>
      </c>
      <c r="AR6" s="306" t="s">
        <v>989</v>
      </c>
      <c r="AS6" s="304" t="s">
        <v>997</v>
      </c>
      <c r="AT6" s="305" t="s">
        <v>996</v>
      </c>
      <c r="AU6" s="306" t="s">
        <v>989</v>
      </c>
      <c r="AV6" s="304" t="s">
        <v>997</v>
      </c>
      <c r="AW6" s="305" t="s">
        <v>996</v>
      </c>
      <c r="AX6" s="306" t="s">
        <v>989</v>
      </c>
      <c r="AY6" s="304" t="s">
        <v>997</v>
      </c>
      <c r="AZ6" s="305" t="s">
        <v>996</v>
      </c>
      <c r="BA6" s="306" t="s">
        <v>989</v>
      </c>
      <c r="BB6" s="304" t="s">
        <v>997</v>
      </c>
      <c r="BC6" s="305" t="s">
        <v>996</v>
      </c>
      <c r="BD6" s="306" t="s">
        <v>989</v>
      </c>
      <c r="BE6" s="331" t="s">
        <v>997</v>
      </c>
      <c r="BF6" s="305" t="s">
        <v>996</v>
      </c>
      <c r="BG6" s="306" t="s">
        <v>989</v>
      </c>
      <c r="BH6" s="304" t="s">
        <v>997</v>
      </c>
      <c r="BI6" s="305" t="s">
        <v>996</v>
      </c>
      <c r="BJ6" s="306" t="s">
        <v>989</v>
      </c>
      <c r="BK6" s="304" t="s">
        <v>997</v>
      </c>
      <c r="BL6" s="305" t="s">
        <v>996</v>
      </c>
      <c r="BM6" s="306" t="s">
        <v>989</v>
      </c>
      <c r="BN6" s="304" t="s">
        <v>997</v>
      </c>
      <c r="BO6" s="305" t="s">
        <v>996</v>
      </c>
      <c r="BP6" s="306" t="s">
        <v>989</v>
      </c>
      <c r="BQ6" s="304" t="s">
        <v>997</v>
      </c>
      <c r="BR6" s="305" t="s">
        <v>996</v>
      </c>
      <c r="BS6" s="306" t="s">
        <v>989</v>
      </c>
      <c r="BT6" s="304" t="s">
        <v>997</v>
      </c>
      <c r="BU6" s="305" t="s">
        <v>996</v>
      </c>
      <c r="BV6" s="306" t="s">
        <v>989</v>
      </c>
      <c r="BW6" s="304" t="s">
        <v>997</v>
      </c>
      <c r="BX6" s="305" t="s">
        <v>996</v>
      </c>
      <c r="BY6" s="306" t="s">
        <v>989</v>
      </c>
      <c r="BZ6" s="304" t="s">
        <v>997</v>
      </c>
      <c r="CA6" s="305" t="s">
        <v>996</v>
      </c>
      <c r="CB6" s="306" t="s">
        <v>989</v>
      </c>
      <c r="CC6" s="331" t="s">
        <v>997</v>
      </c>
      <c r="CD6" s="305" t="s">
        <v>996</v>
      </c>
      <c r="CE6" s="306" t="s">
        <v>989</v>
      </c>
      <c r="CF6" s="304" t="s">
        <v>997</v>
      </c>
      <c r="CG6" s="305" t="s">
        <v>996</v>
      </c>
      <c r="CH6" s="306" t="s">
        <v>989</v>
      </c>
      <c r="CI6" s="331" t="s">
        <v>997</v>
      </c>
      <c r="CJ6" s="305" t="s">
        <v>996</v>
      </c>
      <c r="CK6" s="306" t="s">
        <v>989</v>
      </c>
      <c r="CL6" s="304" t="s">
        <v>997</v>
      </c>
      <c r="CM6" s="305" t="s">
        <v>996</v>
      </c>
      <c r="CN6" s="306" t="s">
        <v>989</v>
      </c>
      <c r="CO6" s="382" t="s">
        <v>997</v>
      </c>
      <c r="CP6" s="305" t="s">
        <v>996</v>
      </c>
      <c r="CQ6" s="310" t="s">
        <v>989</v>
      </c>
      <c r="CR6" s="304" t="s">
        <v>997</v>
      </c>
      <c r="CS6" s="305" t="s">
        <v>996</v>
      </c>
      <c r="CT6" s="306" t="s">
        <v>989</v>
      </c>
      <c r="CU6" s="304" t="s">
        <v>997</v>
      </c>
      <c r="CV6" s="305" t="s">
        <v>996</v>
      </c>
      <c r="CW6" s="306" t="s">
        <v>989</v>
      </c>
      <c r="CX6" s="331" t="s">
        <v>997</v>
      </c>
      <c r="CY6" s="305" t="s">
        <v>996</v>
      </c>
      <c r="CZ6" s="306" t="s">
        <v>989</v>
      </c>
      <c r="DA6" s="331" t="s">
        <v>997</v>
      </c>
      <c r="DB6" s="305" t="s">
        <v>996</v>
      </c>
      <c r="DC6" s="306" t="s">
        <v>989</v>
      </c>
      <c r="DD6" s="304" t="s">
        <v>997</v>
      </c>
      <c r="DE6" s="305" t="s">
        <v>996</v>
      </c>
      <c r="DF6" s="306" t="s">
        <v>989</v>
      </c>
      <c r="DG6" s="304" t="s">
        <v>997</v>
      </c>
      <c r="DH6" s="305" t="s">
        <v>996</v>
      </c>
      <c r="DI6" s="306" t="s">
        <v>989</v>
      </c>
      <c r="DJ6" s="307" t="s">
        <v>997</v>
      </c>
      <c r="DK6" s="308" t="s">
        <v>996</v>
      </c>
      <c r="DL6" s="309" t="s">
        <v>989</v>
      </c>
      <c r="DM6" s="304" t="s">
        <v>997</v>
      </c>
      <c r="DN6" s="305" t="s">
        <v>996</v>
      </c>
      <c r="DO6" s="306" t="s">
        <v>989</v>
      </c>
      <c r="DP6" s="331" t="s">
        <v>997</v>
      </c>
      <c r="DQ6" s="305" t="s">
        <v>996</v>
      </c>
      <c r="DR6" s="306" t="s">
        <v>989</v>
      </c>
      <c r="DS6" s="331" t="s">
        <v>997</v>
      </c>
      <c r="DT6" s="305" t="s">
        <v>996</v>
      </c>
      <c r="DU6" s="306" t="s">
        <v>989</v>
      </c>
      <c r="DV6" s="304" t="s">
        <v>997</v>
      </c>
      <c r="DW6" s="305" t="s">
        <v>996</v>
      </c>
      <c r="DX6" s="306" t="s">
        <v>989</v>
      </c>
      <c r="DY6" s="389" t="s">
        <v>997</v>
      </c>
      <c r="DZ6" s="308" t="s">
        <v>996</v>
      </c>
      <c r="EA6" s="390" t="s">
        <v>989</v>
      </c>
      <c r="EB6" s="388" t="s">
        <v>1035</v>
      </c>
      <c r="EC6" s="308" t="s">
        <v>996</v>
      </c>
      <c r="ED6" s="309" t="s">
        <v>989</v>
      </c>
      <c r="EE6" s="304" t="s">
        <v>997</v>
      </c>
      <c r="EF6" s="305" t="s">
        <v>996</v>
      </c>
      <c r="EG6" s="306" t="s">
        <v>989</v>
      </c>
      <c r="EH6" s="304" t="s">
        <v>997</v>
      </c>
      <c r="EI6" s="305" t="s">
        <v>996</v>
      </c>
      <c r="EJ6" s="306" t="s">
        <v>989</v>
      </c>
      <c r="EK6" s="304" t="s">
        <v>997</v>
      </c>
      <c r="EL6" s="305" t="s">
        <v>996</v>
      </c>
      <c r="EM6" s="306" t="s">
        <v>989</v>
      </c>
      <c r="EN6" s="304" t="s">
        <v>997</v>
      </c>
      <c r="EO6" s="305" t="s">
        <v>996</v>
      </c>
      <c r="EP6" s="306" t="s">
        <v>989</v>
      </c>
      <c r="EQ6" s="304" t="s">
        <v>997</v>
      </c>
      <c r="ER6" s="305" t="s">
        <v>996</v>
      </c>
      <c r="ES6" s="306" t="s">
        <v>989</v>
      </c>
      <c r="ET6" s="307" t="s">
        <v>997</v>
      </c>
      <c r="EU6" s="308" t="s">
        <v>996</v>
      </c>
      <c r="EV6" s="309" t="s">
        <v>989</v>
      </c>
      <c r="EW6" s="304" t="s">
        <v>997</v>
      </c>
      <c r="EX6" s="305" t="s">
        <v>996</v>
      </c>
      <c r="EY6" s="306" t="s">
        <v>989</v>
      </c>
      <c r="EZ6" s="304" t="s">
        <v>997</v>
      </c>
      <c r="FA6" s="305" t="s">
        <v>996</v>
      </c>
      <c r="FB6" s="306" t="s">
        <v>989</v>
      </c>
      <c r="FC6" s="304" t="s">
        <v>997</v>
      </c>
      <c r="FD6" s="305" t="s">
        <v>996</v>
      </c>
      <c r="FE6" s="306" t="s">
        <v>989</v>
      </c>
      <c r="FF6" s="304" t="s">
        <v>997</v>
      </c>
      <c r="FG6" s="305" t="s">
        <v>996</v>
      </c>
      <c r="FH6" s="306" t="s">
        <v>989</v>
      </c>
      <c r="FI6" s="304" t="s">
        <v>997</v>
      </c>
      <c r="FJ6" s="305" t="s">
        <v>996</v>
      </c>
      <c r="FK6" s="306" t="s">
        <v>989</v>
      </c>
      <c r="FL6" s="394" t="s">
        <v>997</v>
      </c>
      <c r="FM6" s="305" t="s">
        <v>996</v>
      </c>
      <c r="FN6" s="310" t="s">
        <v>989</v>
      </c>
      <c r="FO6" s="304" t="s">
        <v>997</v>
      </c>
      <c r="FP6" s="305" t="s">
        <v>996</v>
      </c>
      <c r="FQ6" s="306" t="s">
        <v>989</v>
      </c>
      <c r="FR6" s="304" t="s">
        <v>997</v>
      </c>
      <c r="FS6" s="305" t="s">
        <v>996</v>
      </c>
      <c r="FT6" s="306" t="s">
        <v>989</v>
      </c>
      <c r="FU6" s="304" t="s">
        <v>997</v>
      </c>
      <c r="FV6" s="305" t="s">
        <v>996</v>
      </c>
      <c r="FW6" s="306" t="s">
        <v>989</v>
      </c>
      <c r="FX6" s="331" t="s">
        <v>997</v>
      </c>
      <c r="FY6" s="305" t="s">
        <v>996</v>
      </c>
      <c r="FZ6" s="306" t="s">
        <v>989</v>
      </c>
      <c r="GA6" s="331" t="s">
        <v>997</v>
      </c>
      <c r="GB6" s="305" t="s">
        <v>996</v>
      </c>
      <c r="GC6" s="306" t="s">
        <v>989</v>
      </c>
      <c r="GD6" s="304" t="s">
        <v>997</v>
      </c>
      <c r="GE6" s="305" t="s">
        <v>996</v>
      </c>
      <c r="GF6" s="306" t="s">
        <v>989</v>
      </c>
      <c r="GG6" s="304" t="s">
        <v>997</v>
      </c>
      <c r="GH6" s="305" t="s">
        <v>996</v>
      </c>
      <c r="GI6" s="306" t="s">
        <v>989</v>
      </c>
      <c r="GJ6" s="304" t="s">
        <v>997</v>
      </c>
      <c r="GK6" s="305" t="s">
        <v>996</v>
      </c>
      <c r="GL6" s="310" t="s">
        <v>989</v>
      </c>
      <c r="GM6" s="305" t="s">
        <v>1035</v>
      </c>
      <c r="GN6" s="305" t="s">
        <v>996</v>
      </c>
      <c r="GO6" s="310" t="s">
        <v>989</v>
      </c>
      <c r="GP6" s="304" t="s">
        <v>997</v>
      </c>
      <c r="GQ6" s="305" t="s">
        <v>996</v>
      </c>
      <c r="GR6" s="310" t="s">
        <v>989</v>
      </c>
      <c r="GS6" s="304" t="s">
        <v>997</v>
      </c>
      <c r="GT6" s="305" t="s">
        <v>996</v>
      </c>
      <c r="GU6" s="306" t="s">
        <v>989</v>
      </c>
      <c r="GV6" s="304" t="s">
        <v>997</v>
      </c>
      <c r="GW6" s="305" t="s">
        <v>996</v>
      </c>
      <c r="GX6" s="306" t="s">
        <v>989</v>
      </c>
      <c r="GY6" s="304" t="s">
        <v>997</v>
      </c>
      <c r="GZ6" s="305" t="s">
        <v>996</v>
      </c>
      <c r="HA6" s="306" t="s">
        <v>989</v>
      </c>
      <c r="HB6" s="304" t="s">
        <v>997</v>
      </c>
      <c r="HC6" s="305" t="s">
        <v>996</v>
      </c>
      <c r="HD6" s="306" t="s">
        <v>989</v>
      </c>
      <c r="HE6" s="382" t="s">
        <v>997</v>
      </c>
      <c r="HF6" s="305" t="s">
        <v>996</v>
      </c>
      <c r="HG6" s="310" t="s">
        <v>989</v>
      </c>
      <c r="HH6" s="304" t="s">
        <v>997</v>
      </c>
      <c r="HI6" s="305" t="s">
        <v>996</v>
      </c>
      <c r="HJ6" s="306" t="s">
        <v>989</v>
      </c>
      <c r="HK6" s="304" t="s">
        <v>997</v>
      </c>
      <c r="HL6" s="305" t="s">
        <v>996</v>
      </c>
      <c r="HM6" s="306" t="s">
        <v>989</v>
      </c>
      <c r="HN6" s="304" t="s">
        <v>997</v>
      </c>
      <c r="HO6" s="305" t="s">
        <v>996</v>
      </c>
      <c r="HP6" s="306" t="s">
        <v>989</v>
      </c>
      <c r="HQ6" s="304" t="s">
        <v>997</v>
      </c>
      <c r="HR6" s="305" t="s">
        <v>996</v>
      </c>
      <c r="HS6" s="306" t="s">
        <v>989</v>
      </c>
      <c r="HT6" s="304" t="s">
        <v>997</v>
      </c>
      <c r="HU6" s="305" t="s">
        <v>996</v>
      </c>
      <c r="HV6" s="306" t="s">
        <v>989</v>
      </c>
      <c r="HW6" s="304" t="s">
        <v>997</v>
      </c>
      <c r="HX6" s="305" t="s">
        <v>996</v>
      </c>
      <c r="HY6" s="306" t="s">
        <v>989</v>
      </c>
      <c r="HZ6" s="304" t="s">
        <v>997</v>
      </c>
      <c r="IA6" s="305" t="s">
        <v>996</v>
      </c>
      <c r="IB6" s="306" t="s">
        <v>989</v>
      </c>
      <c r="IC6" s="304" t="s">
        <v>997</v>
      </c>
      <c r="ID6" s="305" t="s">
        <v>996</v>
      </c>
      <c r="IE6" s="310" t="s">
        <v>989</v>
      </c>
      <c r="IF6" s="304" t="s">
        <v>997</v>
      </c>
      <c r="IG6" s="305" t="s">
        <v>996</v>
      </c>
      <c r="IH6" s="306" t="s">
        <v>989</v>
      </c>
      <c r="II6" s="304" t="s">
        <v>997</v>
      </c>
      <c r="IJ6" s="305" t="s">
        <v>996</v>
      </c>
      <c r="IK6" s="306" t="s">
        <v>989</v>
      </c>
      <c r="IL6" s="304" t="s">
        <v>997</v>
      </c>
      <c r="IM6" s="305" t="s">
        <v>996</v>
      </c>
      <c r="IN6" s="306" t="s">
        <v>989</v>
      </c>
      <c r="IO6" s="304" t="s">
        <v>997</v>
      </c>
      <c r="IP6" s="305" t="s">
        <v>996</v>
      </c>
      <c r="IQ6" s="306" t="s">
        <v>989</v>
      </c>
      <c r="IR6" s="304" t="s">
        <v>997</v>
      </c>
      <c r="IS6" s="305" t="s">
        <v>996</v>
      </c>
      <c r="IT6" s="306" t="s">
        <v>989</v>
      </c>
      <c r="IU6" s="304" t="s">
        <v>997</v>
      </c>
      <c r="IV6" s="305" t="s">
        <v>996</v>
      </c>
      <c r="IW6" s="306" t="s">
        <v>989</v>
      </c>
      <c r="IX6" s="304" t="s">
        <v>997</v>
      </c>
      <c r="IY6" s="305" t="s">
        <v>996</v>
      </c>
      <c r="IZ6" s="306" t="s">
        <v>989</v>
      </c>
      <c r="JA6" s="304" t="s">
        <v>997</v>
      </c>
      <c r="JB6" s="305" t="s">
        <v>996</v>
      </c>
      <c r="JC6" s="306" t="s">
        <v>989</v>
      </c>
      <c r="JD6" s="304" t="s">
        <v>997</v>
      </c>
      <c r="JE6" s="305" t="s">
        <v>996</v>
      </c>
      <c r="JF6" s="306" t="s">
        <v>989</v>
      </c>
      <c r="JG6" s="382" t="s">
        <v>997</v>
      </c>
      <c r="JH6" s="305" t="s">
        <v>996</v>
      </c>
      <c r="JI6" s="310" t="s">
        <v>989</v>
      </c>
      <c r="JJ6" s="311" t="s">
        <v>997</v>
      </c>
      <c r="JK6" s="305" t="s">
        <v>996</v>
      </c>
      <c r="JL6" s="306" t="s">
        <v>989</v>
      </c>
      <c r="JM6" s="304" t="s">
        <v>997</v>
      </c>
      <c r="JN6" s="305" t="s">
        <v>996</v>
      </c>
      <c r="JO6" s="310" t="s">
        <v>989</v>
      </c>
      <c r="JP6" s="311" t="s">
        <v>997</v>
      </c>
      <c r="JQ6" s="305" t="s">
        <v>996</v>
      </c>
      <c r="JR6" s="306" t="s">
        <v>989</v>
      </c>
      <c r="JS6" s="304" t="s">
        <v>997</v>
      </c>
      <c r="JT6" s="305" t="s">
        <v>996</v>
      </c>
      <c r="JU6" s="310" t="s">
        <v>989</v>
      </c>
      <c r="JV6" s="311" t="s">
        <v>997</v>
      </c>
      <c r="JW6" s="305" t="s">
        <v>996</v>
      </c>
      <c r="JX6" s="306" t="s">
        <v>989</v>
      </c>
      <c r="JY6" s="304" t="s">
        <v>997</v>
      </c>
      <c r="JZ6" s="305" t="s">
        <v>996</v>
      </c>
      <c r="KA6" s="306" t="s">
        <v>989</v>
      </c>
      <c r="KB6" s="304" t="s">
        <v>997</v>
      </c>
      <c r="KC6" s="305" t="s">
        <v>996</v>
      </c>
      <c r="KD6" s="306" t="s">
        <v>989</v>
      </c>
      <c r="KE6" s="304" t="s">
        <v>997</v>
      </c>
      <c r="KF6" s="305" t="s">
        <v>996</v>
      </c>
      <c r="KG6" s="306" t="s">
        <v>989</v>
      </c>
      <c r="KH6" s="304" t="s">
        <v>997</v>
      </c>
      <c r="KI6" s="305" t="s">
        <v>996</v>
      </c>
      <c r="KJ6" s="306" t="s">
        <v>989</v>
      </c>
      <c r="KK6" s="304" t="s">
        <v>997</v>
      </c>
      <c r="KL6" s="305" t="s">
        <v>996</v>
      </c>
      <c r="KM6" s="306" t="s">
        <v>989</v>
      </c>
      <c r="KN6" s="304" t="s">
        <v>997</v>
      </c>
      <c r="KO6" s="305" t="s">
        <v>996</v>
      </c>
      <c r="KP6" s="306" t="s">
        <v>989</v>
      </c>
      <c r="KQ6" s="304" t="s">
        <v>997</v>
      </c>
      <c r="KR6" s="305" t="s">
        <v>996</v>
      </c>
      <c r="KS6" s="306" t="s">
        <v>989</v>
      </c>
      <c r="KT6" s="304" t="s">
        <v>997</v>
      </c>
      <c r="KU6" s="305" t="s">
        <v>996</v>
      </c>
      <c r="KV6" s="306" t="s">
        <v>989</v>
      </c>
      <c r="KW6" s="304" t="s">
        <v>997</v>
      </c>
      <c r="KX6" s="305" t="s">
        <v>996</v>
      </c>
      <c r="KY6" s="310" t="s">
        <v>989</v>
      </c>
      <c r="KZ6" s="304" t="s">
        <v>997</v>
      </c>
      <c r="LA6" s="305" t="s">
        <v>996</v>
      </c>
      <c r="LB6" s="306" t="s">
        <v>989</v>
      </c>
      <c r="LC6" s="304" t="s">
        <v>997</v>
      </c>
      <c r="LD6" s="305" t="s">
        <v>996</v>
      </c>
      <c r="LE6" s="306" t="s">
        <v>989</v>
      </c>
      <c r="LF6" s="304" t="s">
        <v>997</v>
      </c>
      <c r="LG6" s="305" t="s">
        <v>996</v>
      </c>
      <c r="LH6" s="306" t="s">
        <v>989</v>
      </c>
      <c r="LI6" s="304" t="s">
        <v>997</v>
      </c>
      <c r="LJ6" s="305" t="s">
        <v>996</v>
      </c>
      <c r="LK6" s="310" t="s">
        <v>989</v>
      </c>
      <c r="LL6" s="304" t="s">
        <v>997</v>
      </c>
      <c r="LM6" s="305" t="s">
        <v>996</v>
      </c>
      <c r="LN6" s="310" t="s">
        <v>989</v>
      </c>
      <c r="LO6" s="311" t="s">
        <v>997</v>
      </c>
      <c r="LP6" s="305" t="s">
        <v>996</v>
      </c>
      <c r="LQ6" s="306" t="s">
        <v>989</v>
      </c>
      <c r="LR6" s="304" t="s">
        <v>997</v>
      </c>
      <c r="LS6" s="305" t="s">
        <v>996</v>
      </c>
      <c r="LT6" s="306" t="s">
        <v>989</v>
      </c>
      <c r="LU6" s="304" t="s">
        <v>997</v>
      </c>
      <c r="LV6" s="305" t="s">
        <v>996</v>
      </c>
      <c r="LW6" s="310" t="s">
        <v>989</v>
      </c>
      <c r="LX6" s="311" t="s">
        <v>997</v>
      </c>
      <c r="LY6" s="305" t="s">
        <v>996</v>
      </c>
      <c r="LZ6" s="306" t="s">
        <v>989</v>
      </c>
      <c r="MA6" s="304" t="s">
        <v>997</v>
      </c>
      <c r="MB6" s="305" t="s">
        <v>996</v>
      </c>
      <c r="MC6" s="306" t="s">
        <v>989</v>
      </c>
      <c r="MD6" s="304" t="s">
        <v>997</v>
      </c>
      <c r="ME6" s="305" t="s">
        <v>996</v>
      </c>
      <c r="MF6" s="306" t="s">
        <v>989</v>
      </c>
      <c r="MG6" s="304" t="s">
        <v>997</v>
      </c>
      <c r="MH6" s="305" t="s">
        <v>996</v>
      </c>
      <c r="MI6" s="306" t="s">
        <v>989</v>
      </c>
      <c r="MJ6" s="304" t="s">
        <v>997</v>
      </c>
      <c r="MK6" s="305" t="s">
        <v>996</v>
      </c>
      <c r="ML6" s="306" t="s">
        <v>989</v>
      </c>
      <c r="MM6" s="304" t="s">
        <v>997</v>
      </c>
      <c r="MN6" s="305" t="s">
        <v>996</v>
      </c>
      <c r="MO6" s="310" t="s">
        <v>989</v>
      </c>
      <c r="MP6" s="304" t="s">
        <v>997</v>
      </c>
      <c r="MQ6" s="305" t="s">
        <v>996</v>
      </c>
      <c r="MR6" s="310" t="s">
        <v>989</v>
      </c>
      <c r="MS6" s="311" t="s">
        <v>997</v>
      </c>
      <c r="MT6" s="305" t="s">
        <v>996</v>
      </c>
      <c r="MU6" s="306" t="s">
        <v>989</v>
      </c>
      <c r="MV6" s="304" t="s">
        <v>997</v>
      </c>
      <c r="MW6" s="305" t="s">
        <v>996</v>
      </c>
      <c r="MX6" s="306" t="s">
        <v>989</v>
      </c>
      <c r="MY6" s="304" t="s">
        <v>997</v>
      </c>
      <c r="MZ6" s="305" t="s">
        <v>996</v>
      </c>
      <c r="NA6" s="310" t="s">
        <v>989</v>
      </c>
      <c r="NB6" s="304" t="s">
        <v>997</v>
      </c>
      <c r="NC6" s="305" t="s">
        <v>996</v>
      </c>
      <c r="ND6" s="306" t="s">
        <v>989</v>
      </c>
      <c r="NE6" s="304" t="s">
        <v>997</v>
      </c>
      <c r="NF6" s="305" t="s">
        <v>996</v>
      </c>
      <c r="NG6" s="310" t="s">
        <v>989</v>
      </c>
      <c r="NH6" s="304" t="s">
        <v>997</v>
      </c>
      <c r="NI6" s="305" t="s">
        <v>996</v>
      </c>
      <c r="NJ6" s="306" t="s">
        <v>989</v>
      </c>
      <c r="NK6" s="304" t="s">
        <v>997</v>
      </c>
      <c r="NL6" s="305" t="s">
        <v>996</v>
      </c>
      <c r="NM6" s="310" t="s">
        <v>989</v>
      </c>
      <c r="NN6" s="304" t="s">
        <v>997</v>
      </c>
      <c r="NO6" s="305" t="s">
        <v>996</v>
      </c>
      <c r="NP6" s="310" t="s">
        <v>989</v>
      </c>
      <c r="NQ6" s="304" t="s">
        <v>997</v>
      </c>
      <c r="NR6" s="305" t="s">
        <v>996</v>
      </c>
      <c r="NS6" s="310" t="s">
        <v>989</v>
      </c>
      <c r="NT6" s="304" t="s">
        <v>997</v>
      </c>
      <c r="NU6" s="305" t="s">
        <v>996</v>
      </c>
      <c r="NV6" s="310" t="s">
        <v>989</v>
      </c>
      <c r="NW6" s="311" t="s">
        <v>997</v>
      </c>
      <c r="NX6" s="305" t="s">
        <v>996</v>
      </c>
      <c r="NY6" s="306" t="s">
        <v>989</v>
      </c>
      <c r="NZ6" s="304" t="s">
        <v>997</v>
      </c>
      <c r="OA6" s="305" t="s">
        <v>996</v>
      </c>
      <c r="OB6" s="310" t="s">
        <v>989</v>
      </c>
      <c r="OC6" s="304" t="s">
        <v>997</v>
      </c>
      <c r="OD6" s="305" t="s">
        <v>996</v>
      </c>
      <c r="OE6" s="310" t="s">
        <v>989</v>
      </c>
      <c r="OF6" s="304" t="s">
        <v>997</v>
      </c>
      <c r="OG6" s="305" t="s">
        <v>996</v>
      </c>
      <c r="OH6" s="310" t="s">
        <v>989</v>
      </c>
      <c r="OI6" s="312"/>
      <c r="OJ6" s="312"/>
      <c r="OK6" s="312"/>
      <c r="OL6" s="312"/>
      <c r="OM6" s="312"/>
      <c r="ON6" s="312"/>
      <c r="OO6" s="312"/>
      <c r="OP6" s="312"/>
      <c r="OQ6" s="312"/>
      <c r="OR6" s="312"/>
      <c r="OS6" s="312"/>
      <c r="OT6" s="312"/>
      <c r="OU6" s="312"/>
      <c r="OV6" s="312"/>
      <c r="OW6" s="312"/>
    </row>
    <row r="7" spans="1:413" s="36" customFormat="1" x14ac:dyDescent="0.25">
      <c r="A7" s="106">
        <v>413</v>
      </c>
      <c r="B7" s="372" t="s">
        <v>278</v>
      </c>
      <c r="C7" s="238">
        <f t="shared" ref="C7:F7" si="12">C8+C21+C23+C28+C31+C32</f>
        <v>267378</v>
      </c>
      <c r="D7" s="238">
        <f t="shared" si="12"/>
        <v>322161.27</v>
      </c>
      <c r="E7" s="107">
        <f>E8+E21+E23+E28+E31+E32</f>
        <v>228446.68</v>
      </c>
      <c r="F7" s="228">
        <f t="shared" si="12"/>
        <v>0</v>
      </c>
      <c r="G7" s="228">
        <f t="shared" ref="G7:BR7" si="13">G8+G21+G23+G28+G31+G32</f>
        <v>0</v>
      </c>
      <c r="H7" s="228">
        <f t="shared" si="13"/>
        <v>0</v>
      </c>
      <c r="I7" s="228">
        <f t="shared" si="13"/>
        <v>0</v>
      </c>
      <c r="J7" s="228">
        <f t="shared" si="13"/>
        <v>0</v>
      </c>
      <c r="K7" s="228">
        <f t="shared" si="13"/>
        <v>0</v>
      </c>
      <c r="L7" s="228">
        <f t="shared" si="13"/>
        <v>0</v>
      </c>
      <c r="M7" s="228">
        <f t="shared" si="13"/>
        <v>0</v>
      </c>
      <c r="N7" s="228">
        <f t="shared" si="13"/>
        <v>0</v>
      </c>
      <c r="O7" s="228">
        <f t="shared" si="13"/>
        <v>0</v>
      </c>
      <c r="P7" s="228">
        <f t="shared" si="13"/>
        <v>0</v>
      </c>
      <c r="Q7" s="228">
        <f t="shared" si="13"/>
        <v>0</v>
      </c>
      <c r="R7" s="228">
        <f t="shared" si="13"/>
        <v>0</v>
      </c>
      <c r="S7" s="228">
        <f t="shared" si="13"/>
        <v>0</v>
      </c>
      <c r="T7" s="228">
        <f t="shared" si="13"/>
        <v>0</v>
      </c>
      <c r="U7" s="228">
        <f t="shared" si="13"/>
        <v>0</v>
      </c>
      <c r="V7" s="228">
        <f t="shared" si="13"/>
        <v>0</v>
      </c>
      <c r="W7" s="228">
        <f t="shared" si="13"/>
        <v>0</v>
      </c>
      <c r="X7" s="228">
        <f t="shared" si="13"/>
        <v>0</v>
      </c>
      <c r="Y7" s="228">
        <f t="shared" si="13"/>
        <v>0</v>
      </c>
      <c r="Z7" s="228">
        <f t="shared" si="13"/>
        <v>0</v>
      </c>
      <c r="AA7" s="228">
        <f t="shared" si="13"/>
        <v>0</v>
      </c>
      <c r="AB7" s="228">
        <f t="shared" si="13"/>
        <v>0</v>
      </c>
      <c r="AC7" s="228">
        <f t="shared" si="13"/>
        <v>0</v>
      </c>
      <c r="AD7" s="228">
        <f t="shared" si="13"/>
        <v>0</v>
      </c>
      <c r="AE7" s="228">
        <f t="shared" si="13"/>
        <v>0</v>
      </c>
      <c r="AF7" s="228">
        <f t="shared" si="13"/>
        <v>0</v>
      </c>
      <c r="AG7" s="228">
        <f t="shared" si="13"/>
        <v>0</v>
      </c>
      <c r="AH7" s="228">
        <f t="shared" si="13"/>
        <v>0</v>
      </c>
      <c r="AI7" s="228">
        <f t="shared" si="13"/>
        <v>0</v>
      </c>
      <c r="AJ7" s="228">
        <f t="shared" si="13"/>
        <v>0</v>
      </c>
      <c r="AK7" s="228">
        <f t="shared" si="13"/>
        <v>0</v>
      </c>
      <c r="AL7" s="228">
        <f t="shared" si="13"/>
        <v>0</v>
      </c>
      <c r="AM7" s="228">
        <f t="shared" si="13"/>
        <v>0</v>
      </c>
      <c r="AN7" s="228">
        <f t="shared" si="13"/>
        <v>0</v>
      </c>
      <c r="AO7" s="228">
        <f t="shared" si="13"/>
        <v>0</v>
      </c>
      <c r="AP7" s="228">
        <f t="shared" si="13"/>
        <v>0</v>
      </c>
      <c r="AQ7" s="228">
        <f t="shared" si="13"/>
        <v>0</v>
      </c>
      <c r="AR7" s="228">
        <f t="shared" si="13"/>
        <v>0</v>
      </c>
      <c r="AS7" s="228">
        <f t="shared" si="13"/>
        <v>0</v>
      </c>
      <c r="AT7" s="228">
        <f t="shared" si="13"/>
        <v>0</v>
      </c>
      <c r="AU7" s="228">
        <f t="shared" si="13"/>
        <v>0</v>
      </c>
      <c r="AV7" s="228">
        <f t="shared" si="13"/>
        <v>0</v>
      </c>
      <c r="AW7" s="228">
        <f t="shared" si="13"/>
        <v>0</v>
      </c>
      <c r="AX7" s="228">
        <f t="shared" si="13"/>
        <v>0</v>
      </c>
      <c r="AY7" s="228">
        <f t="shared" si="13"/>
        <v>0</v>
      </c>
      <c r="AZ7" s="228">
        <f t="shared" si="13"/>
        <v>0</v>
      </c>
      <c r="BA7" s="228">
        <f t="shared" si="13"/>
        <v>0</v>
      </c>
      <c r="BB7" s="228">
        <f t="shared" si="13"/>
        <v>0</v>
      </c>
      <c r="BC7" s="228">
        <f t="shared" si="13"/>
        <v>0</v>
      </c>
      <c r="BD7" s="228">
        <f t="shared" si="13"/>
        <v>0</v>
      </c>
      <c r="BE7" s="228">
        <f t="shared" si="13"/>
        <v>0</v>
      </c>
      <c r="BF7" s="228">
        <f t="shared" si="13"/>
        <v>0</v>
      </c>
      <c r="BG7" s="228">
        <f t="shared" si="13"/>
        <v>0</v>
      </c>
      <c r="BH7" s="228">
        <f t="shared" si="13"/>
        <v>0</v>
      </c>
      <c r="BI7" s="228">
        <f t="shared" si="13"/>
        <v>0</v>
      </c>
      <c r="BJ7" s="228">
        <f t="shared" si="13"/>
        <v>0</v>
      </c>
      <c r="BK7" s="228">
        <f t="shared" si="13"/>
        <v>0</v>
      </c>
      <c r="BL7" s="228">
        <f t="shared" si="13"/>
        <v>0</v>
      </c>
      <c r="BM7" s="228">
        <f t="shared" si="13"/>
        <v>0</v>
      </c>
      <c r="BN7" s="228">
        <f t="shared" si="13"/>
        <v>0</v>
      </c>
      <c r="BO7" s="228">
        <f t="shared" si="13"/>
        <v>0</v>
      </c>
      <c r="BP7" s="228">
        <f t="shared" si="13"/>
        <v>0</v>
      </c>
      <c r="BQ7" s="228">
        <f t="shared" si="13"/>
        <v>0</v>
      </c>
      <c r="BR7" s="228">
        <f t="shared" si="13"/>
        <v>0</v>
      </c>
      <c r="BS7" s="228">
        <f t="shared" ref="BS7:ED7" si="14">BS8+BS21+BS23+BS28+BS31+BS32</f>
        <v>0</v>
      </c>
      <c r="BT7" s="228">
        <f t="shared" si="14"/>
        <v>0</v>
      </c>
      <c r="BU7" s="228">
        <f t="shared" si="14"/>
        <v>0</v>
      </c>
      <c r="BV7" s="228">
        <f t="shared" si="14"/>
        <v>0</v>
      </c>
      <c r="BW7" s="228">
        <f t="shared" si="14"/>
        <v>0</v>
      </c>
      <c r="BX7" s="228">
        <f t="shared" si="14"/>
        <v>0</v>
      </c>
      <c r="BY7" s="228">
        <f t="shared" si="14"/>
        <v>0</v>
      </c>
      <c r="BZ7" s="228">
        <f t="shared" si="14"/>
        <v>0</v>
      </c>
      <c r="CA7" s="228">
        <f t="shared" si="14"/>
        <v>0</v>
      </c>
      <c r="CB7" s="228">
        <f t="shared" si="14"/>
        <v>0</v>
      </c>
      <c r="CC7" s="228">
        <f t="shared" si="14"/>
        <v>0</v>
      </c>
      <c r="CD7" s="228">
        <f t="shared" si="14"/>
        <v>0</v>
      </c>
      <c r="CE7" s="228">
        <f t="shared" si="14"/>
        <v>0</v>
      </c>
      <c r="CF7" s="228">
        <f t="shared" si="14"/>
        <v>0</v>
      </c>
      <c r="CG7" s="228">
        <f t="shared" si="14"/>
        <v>0</v>
      </c>
      <c r="CH7" s="228">
        <f t="shared" si="14"/>
        <v>0</v>
      </c>
      <c r="CI7" s="228">
        <f t="shared" si="14"/>
        <v>0</v>
      </c>
      <c r="CJ7" s="228">
        <f t="shared" si="14"/>
        <v>0</v>
      </c>
      <c r="CK7" s="228">
        <f t="shared" si="14"/>
        <v>0</v>
      </c>
      <c r="CL7" s="228">
        <f t="shared" si="14"/>
        <v>0</v>
      </c>
      <c r="CM7" s="228">
        <f t="shared" si="14"/>
        <v>0</v>
      </c>
      <c r="CN7" s="228">
        <f t="shared" si="14"/>
        <v>0</v>
      </c>
      <c r="CO7" s="228">
        <f t="shared" si="14"/>
        <v>0</v>
      </c>
      <c r="CP7" s="228">
        <f t="shared" si="14"/>
        <v>0</v>
      </c>
      <c r="CQ7" s="228">
        <f t="shared" si="14"/>
        <v>0</v>
      </c>
      <c r="CR7" s="228">
        <f t="shared" si="14"/>
        <v>0</v>
      </c>
      <c r="CS7" s="228">
        <f t="shared" si="14"/>
        <v>0</v>
      </c>
      <c r="CT7" s="228">
        <f t="shared" si="14"/>
        <v>0</v>
      </c>
      <c r="CU7" s="228">
        <f t="shared" si="14"/>
        <v>0</v>
      </c>
      <c r="CV7" s="228">
        <f t="shared" si="14"/>
        <v>0</v>
      </c>
      <c r="CW7" s="228">
        <f t="shared" si="14"/>
        <v>0</v>
      </c>
      <c r="CX7" s="228">
        <f t="shared" si="14"/>
        <v>0</v>
      </c>
      <c r="CY7" s="228">
        <f t="shared" si="14"/>
        <v>0</v>
      </c>
      <c r="CZ7" s="228">
        <f t="shared" si="14"/>
        <v>0</v>
      </c>
      <c r="DA7" s="228">
        <f t="shared" si="14"/>
        <v>0</v>
      </c>
      <c r="DB7" s="228">
        <f t="shared" si="14"/>
        <v>2590</v>
      </c>
      <c r="DC7" s="228">
        <f t="shared" si="14"/>
        <v>0</v>
      </c>
      <c r="DD7" s="228">
        <f t="shared" si="14"/>
        <v>0</v>
      </c>
      <c r="DE7" s="228">
        <f t="shared" si="14"/>
        <v>0</v>
      </c>
      <c r="DF7" s="228">
        <f t="shared" si="14"/>
        <v>0</v>
      </c>
      <c r="DG7" s="228">
        <f t="shared" si="14"/>
        <v>0</v>
      </c>
      <c r="DH7" s="228">
        <f t="shared" si="14"/>
        <v>0</v>
      </c>
      <c r="DI7" s="228">
        <f t="shared" si="14"/>
        <v>0</v>
      </c>
      <c r="DJ7" s="228">
        <f t="shared" si="14"/>
        <v>0</v>
      </c>
      <c r="DK7" s="228">
        <f t="shared" si="14"/>
        <v>0</v>
      </c>
      <c r="DL7" s="228">
        <f t="shared" si="14"/>
        <v>0</v>
      </c>
      <c r="DM7" s="228">
        <f t="shared" si="14"/>
        <v>0</v>
      </c>
      <c r="DN7" s="228">
        <f t="shared" si="14"/>
        <v>0</v>
      </c>
      <c r="DO7" s="228">
        <f t="shared" si="14"/>
        <v>0</v>
      </c>
      <c r="DP7" s="228">
        <f t="shared" si="14"/>
        <v>0</v>
      </c>
      <c r="DQ7" s="228">
        <f t="shared" si="14"/>
        <v>0</v>
      </c>
      <c r="DR7" s="228">
        <f t="shared" si="14"/>
        <v>0</v>
      </c>
      <c r="DS7" s="228">
        <f t="shared" si="14"/>
        <v>0</v>
      </c>
      <c r="DT7" s="228">
        <f t="shared" si="14"/>
        <v>0</v>
      </c>
      <c r="DU7" s="228">
        <f t="shared" si="14"/>
        <v>0</v>
      </c>
      <c r="DV7" s="228">
        <f t="shared" si="14"/>
        <v>0</v>
      </c>
      <c r="DW7" s="228">
        <f t="shared" si="14"/>
        <v>0</v>
      </c>
      <c r="DX7" s="228">
        <f t="shared" si="14"/>
        <v>0</v>
      </c>
      <c r="DY7" s="228">
        <f t="shared" si="14"/>
        <v>0</v>
      </c>
      <c r="DZ7" s="228">
        <f t="shared" si="14"/>
        <v>0</v>
      </c>
      <c r="EA7" s="228">
        <f t="shared" si="14"/>
        <v>0</v>
      </c>
      <c r="EB7" s="228">
        <f t="shared" si="14"/>
        <v>0</v>
      </c>
      <c r="EC7" s="228">
        <f t="shared" si="14"/>
        <v>0</v>
      </c>
      <c r="ED7" s="228">
        <f t="shared" si="14"/>
        <v>0</v>
      </c>
      <c r="EE7" s="228">
        <f t="shared" ref="EE7:GP7" si="15">EE8+EE21+EE23+EE28+EE31+EE32</f>
        <v>0</v>
      </c>
      <c r="EF7" s="228">
        <f t="shared" si="15"/>
        <v>0</v>
      </c>
      <c r="EG7" s="228">
        <f t="shared" si="15"/>
        <v>0</v>
      </c>
      <c r="EH7" s="228">
        <f t="shared" si="15"/>
        <v>0</v>
      </c>
      <c r="EI7" s="228">
        <f t="shared" si="15"/>
        <v>0</v>
      </c>
      <c r="EJ7" s="228">
        <f t="shared" si="15"/>
        <v>0</v>
      </c>
      <c r="EK7" s="228">
        <f t="shared" si="15"/>
        <v>0</v>
      </c>
      <c r="EL7" s="228">
        <f t="shared" si="15"/>
        <v>0</v>
      </c>
      <c r="EM7" s="228">
        <f t="shared" si="15"/>
        <v>0</v>
      </c>
      <c r="EN7" s="228">
        <f t="shared" si="15"/>
        <v>0</v>
      </c>
      <c r="EO7" s="228">
        <f t="shared" si="15"/>
        <v>0</v>
      </c>
      <c r="EP7" s="228">
        <f t="shared" si="15"/>
        <v>0</v>
      </c>
      <c r="EQ7" s="228">
        <f t="shared" si="15"/>
        <v>0</v>
      </c>
      <c r="ER7" s="228">
        <f t="shared" si="15"/>
        <v>0</v>
      </c>
      <c r="ES7" s="228">
        <f t="shared" si="15"/>
        <v>0</v>
      </c>
      <c r="ET7" s="228">
        <f t="shared" si="15"/>
        <v>0</v>
      </c>
      <c r="EU7" s="228">
        <f t="shared" si="15"/>
        <v>0</v>
      </c>
      <c r="EV7" s="228">
        <f t="shared" si="15"/>
        <v>0</v>
      </c>
      <c r="EW7" s="228">
        <f t="shared" si="15"/>
        <v>0</v>
      </c>
      <c r="EX7" s="228">
        <f t="shared" si="15"/>
        <v>0</v>
      </c>
      <c r="EY7" s="228">
        <f t="shared" si="15"/>
        <v>0</v>
      </c>
      <c r="EZ7" s="228">
        <f t="shared" si="15"/>
        <v>0</v>
      </c>
      <c r="FA7" s="228">
        <f t="shared" si="15"/>
        <v>0</v>
      </c>
      <c r="FB7" s="228">
        <f t="shared" si="15"/>
        <v>0</v>
      </c>
      <c r="FC7" s="228">
        <f t="shared" si="15"/>
        <v>0</v>
      </c>
      <c r="FD7" s="228">
        <f t="shared" si="15"/>
        <v>0</v>
      </c>
      <c r="FE7" s="228">
        <f t="shared" si="15"/>
        <v>0</v>
      </c>
      <c r="FF7" s="228">
        <f t="shared" si="15"/>
        <v>0</v>
      </c>
      <c r="FG7" s="228">
        <f t="shared" si="15"/>
        <v>0</v>
      </c>
      <c r="FH7" s="228">
        <f t="shared" si="15"/>
        <v>0</v>
      </c>
      <c r="FI7" s="228">
        <f t="shared" si="15"/>
        <v>0</v>
      </c>
      <c r="FJ7" s="228">
        <f t="shared" si="15"/>
        <v>0</v>
      </c>
      <c r="FK7" s="228">
        <f t="shared" si="15"/>
        <v>0</v>
      </c>
      <c r="FL7" s="228">
        <f t="shared" si="15"/>
        <v>0</v>
      </c>
      <c r="FM7" s="228">
        <f t="shared" si="15"/>
        <v>0</v>
      </c>
      <c r="FN7" s="228">
        <f t="shared" si="15"/>
        <v>0</v>
      </c>
      <c r="FO7" s="228">
        <f t="shared" si="15"/>
        <v>0</v>
      </c>
      <c r="FP7" s="228">
        <f t="shared" si="15"/>
        <v>0</v>
      </c>
      <c r="FQ7" s="228">
        <f t="shared" si="15"/>
        <v>0</v>
      </c>
      <c r="FR7" s="228">
        <f t="shared" si="15"/>
        <v>0</v>
      </c>
      <c r="FS7" s="228">
        <f t="shared" si="15"/>
        <v>0</v>
      </c>
      <c r="FT7" s="228">
        <f t="shared" si="15"/>
        <v>0</v>
      </c>
      <c r="FU7" s="228">
        <f t="shared" si="15"/>
        <v>0</v>
      </c>
      <c r="FV7" s="228">
        <f t="shared" si="15"/>
        <v>0</v>
      </c>
      <c r="FW7" s="228">
        <f t="shared" si="15"/>
        <v>0</v>
      </c>
      <c r="FX7" s="228">
        <f t="shared" si="15"/>
        <v>0</v>
      </c>
      <c r="FY7" s="228">
        <f t="shared" si="15"/>
        <v>0</v>
      </c>
      <c r="FZ7" s="228">
        <f t="shared" si="15"/>
        <v>0</v>
      </c>
      <c r="GA7" s="228">
        <f t="shared" si="15"/>
        <v>0</v>
      </c>
      <c r="GB7" s="228">
        <f t="shared" si="15"/>
        <v>0</v>
      </c>
      <c r="GC7" s="228">
        <f t="shared" si="15"/>
        <v>0</v>
      </c>
      <c r="GD7" s="228">
        <f t="shared" si="15"/>
        <v>0</v>
      </c>
      <c r="GE7" s="228">
        <f t="shared" si="15"/>
        <v>0</v>
      </c>
      <c r="GF7" s="228">
        <f t="shared" si="15"/>
        <v>0</v>
      </c>
      <c r="GG7" s="228">
        <f t="shared" si="15"/>
        <v>0</v>
      </c>
      <c r="GH7" s="228">
        <f t="shared" si="15"/>
        <v>0</v>
      </c>
      <c r="GI7" s="228">
        <f t="shared" si="15"/>
        <v>0</v>
      </c>
      <c r="GJ7" s="228">
        <f t="shared" si="15"/>
        <v>0</v>
      </c>
      <c r="GK7" s="228">
        <f t="shared" si="15"/>
        <v>0</v>
      </c>
      <c r="GL7" s="228">
        <f t="shared" si="15"/>
        <v>0</v>
      </c>
      <c r="GM7" s="228">
        <f t="shared" si="15"/>
        <v>0</v>
      </c>
      <c r="GN7" s="228">
        <f t="shared" si="15"/>
        <v>0</v>
      </c>
      <c r="GO7" s="228">
        <f t="shared" si="15"/>
        <v>0</v>
      </c>
      <c r="GP7" s="228">
        <f t="shared" si="15"/>
        <v>0</v>
      </c>
      <c r="GQ7" s="228">
        <f t="shared" ref="GQ7:JB7" si="16">GQ8+GQ21+GQ23+GQ28+GQ31+GQ32</f>
        <v>0</v>
      </c>
      <c r="GR7" s="228">
        <f t="shared" si="16"/>
        <v>0</v>
      </c>
      <c r="GS7" s="228">
        <f t="shared" si="16"/>
        <v>0</v>
      </c>
      <c r="GT7" s="228">
        <f t="shared" si="16"/>
        <v>0</v>
      </c>
      <c r="GU7" s="228">
        <f t="shared" si="16"/>
        <v>0</v>
      </c>
      <c r="GV7" s="228">
        <f t="shared" si="16"/>
        <v>0</v>
      </c>
      <c r="GW7" s="228">
        <f t="shared" si="16"/>
        <v>0</v>
      </c>
      <c r="GX7" s="228">
        <f t="shared" si="16"/>
        <v>0</v>
      </c>
      <c r="GY7" s="228">
        <f t="shared" si="16"/>
        <v>0</v>
      </c>
      <c r="GZ7" s="228">
        <f t="shared" si="16"/>
        <v>0</v>
      </c>
      <c r="HA7" s="228">
        <f t="shared" si="16"/>
        <v>0</v>
      </c>
      <c r="HB7" s="228">
        <f t="shared" si="16"/>
        <v>0</v>
      </c>
      <c r="HC7" s="228">
        <f t="shared" si="16"/>
        <v>0</v>
      </c>
      <c r="HD7" s="228">
        <f t="shared" si="16"/>
        <v>0</v>
      </c>
      <c r="HE7" s="228">
        <f t="shared" si="16"/>
        <v>0</v>
      </c>
      <c r="HF7" s="228">
        <f t="shared" si="16"/>
        <v>0</v>
      </c>
      <c r="HG7" s="228">
        <f t="shared" si="16"/>
        <v>0</v>
      </c>
      <c r="HH7" s="228">
        <f t="shared" si="16"/>
        <v>0</v>
      </c>
      <c r="HI7" s="228">
        <f t="shared" si="16"/>
        <v>0</v>
      </c>
      <c r="HJ7" s="228">
        <f t="shared" si="16"/>
        <v>0</v>
      </c>
      <c r="HK7" s="228">
        <f t="shared" si="16"/>
        <v>0</v>
      </c>
      <c r="HL7" s="228">
        <f t="shared" si="16"/>
        <v>0</v>
      </c>
      <c r="HM7" s="228">
        <f t="shared" si="16"/>
        <v>0</v>
      </c>
      <c r="HN7" s="228">
        <f t="shared" si="16"/>
        <v>0</v>
      </c>
      <c r="HO7" s="228">
        <f t="shared" si="16"/>
        <v>0</v>
      </c>
      <c r="HP7" s="228">
        <f t="shared" si="16"/>
        <v>0</v>
      </c>
      <c r="HQ7" s="228">
        <f t="shared" si="16"/>
        <v>0</v>
      </c>
      <c r="HR7" s="228">
        <f t="shared" si="16"/>
        <v>0</v>
      </c>
      <c r="HS7" s="228">
        <f t="shared" si="16"/>
        <v>0</v>
      </c>
      <c r="HT7" s="228">
        <f t="shared" si="16"/>
        <v>0</v>
      </c>
      <c r="HU7" s="228">
        <f t="shared" si="16"/>
        <v>0</v>
      </c>
      <c r="HV7" s="228">
        <f t="shared" si="16"/>
        <v>0</v>
      </c>
      <c r="HW7" s="228">
        <f t="shared" si="16"/>
        <v>0</v>
      </c>
      <c r="HX7" s="228">
        <f t="shared" si="16"/>
        <v>0</v>
      </c>
      <c r="HY7" s="228">
        <f t="shared" si="16"/>
        <v>0</v>
      </c>
      <c r="HZ7" s="228">
        <f t="shared" si="16"/>
        <v>0</v>
      </c>
      <c r="IA7" s="228">
        <f t="shared" si="16"/>
        <v>0</v>
      </c>
      <c r="IB7" s="228">
        <f t="shared" si="16"/>
        <v>0</v>
      </c>
      <c r="IC7" s="228">
        <f t="shared" si="16"/>
        <v>0</v>
      </c>
      <c r="ID7" s="228">
        <f t="shared" si="16"/>
        <v>0</v>
      </c>
      <c r="IE7" s="228">
        <f t="shared" si="16"/>
        <v>0</v>
      </c>
      <c r="IF7" s="228">
        <f t="shared" si="16"/>
        <v>0</v>
      </c>
      <c r="IG7" s="228">
        <f t="shared" si="16"/>
        <v>0</v>
      </c>
      <c r="IH7" s="228">
        <f t="shared" si="16"/>
        <v>0</v>
      </c>
      <c r="II7" s="228">
        <f t="shared" si="16"/>
        <v>0</v>
      </c>
      <c r="IJ7" s="228">
        <f t="shared" si="16"/>
        <v>0</v>
      </c>
      <c r="IK7" s="228">
        <f t="shared" si="16"/>
        <v>0</v>
      </c>
      <c r="IL7" s="228">
        <f t="shared" si="16"/>
        <v>0</v>
      </c>
      <c r="IM7" s="228">
        <f t="shared" si="16"/>
        <v>0</v>
      </c>
      <c r="IN7" s="228">
        <f t="shared" si="16"/>
        <v>0</v>
      </c>
      <c r="IO7" s="228">
        <f t="shared" si="16"/>
        <v>0</v>
      </c>
      <c r="IP7" s="228">
        <f t="shared" si="16"/>
        <v>0</v>
      </c>
      <c r="IQ7" s="228">
        <f t="shared" si="16"/>
        <v>0</v>
      </c>
      <c r="IR7" s="228">
        <f t="shared" si="16"/>
        <v>0</v>
      </c>
      <c r="IS7" s="228">
        <f t="shared" si="16"/>
        <v>0</v>
      </c>
      <c r="IT7" s="228">
        <f t="shared" si="16"/>
        <v>0</v>
      </c>
      <c r="IU7" s="228">
        <f t="shared" si="16"/>
        <v>0</v>
      </c>
      <c r="IV7" s="228">
        <f t="shared" si="16"/>
        <v>0</v>
      </c>
      <c r="IW7" s="228">
        <f t="shared" si="16"/>
        <v>0</v>
      </c>
      <c r="IX7" s="228">
        <f t="shared" si="16"/>
        <v>0</v>
      </c>
      <c r="IY7" s="228">
        <f t="shared" si="16"/>
        <v>0</v>
      </c>
      <c r="IZ7" s="228">
        <f t="shared" si="16"/>
        <v>0</v>
      </c>
      <c r="JA7" s="228">
        <f t="shared" si="16"/>
        <v>0</v>
      </c>
      <c r="JB7" s="228">
        <f t="shared" si="16"/>
        <v>0</v>
      </c>
      <c r="JC7" s="228">
        <f t="shared" ref="JC7:LN7" si="17">JC8+JC21+JC23+JC28+JC31+JC32</f>
        <v>0</v>
      </c>
      <c r="JD7" s="228">
        <f t="shared" si="17"/>
        <v>0</v>
      </c>
      <c r="JE7" s="228">
        <f t="shared" si="17"/>
        <v>0</v>
      </c>
      <c r="JF7" s="228">
        <f t="shared" si="17"/>
        <v>0</v>
      </c>
      <c r="JG7" s="228">
        <f t="shared" si="17"/>
        <v>0</v>
      </c>
      <c r="JH7" s="228">
        <f t="shared" si="17"/>
        <v>0</v>
      </c>
      <c r="JI7" s="228">
        <f t="shared" si="17"/>
        <v>0</v>
      </c>
      <c r="JJ7" s="228">
        <f t="shared" si="17"/>
        <v>0</v>
      </c>
      <c r="JK7" s="228">
        <f t="shared" si="17"/>
        <v>0</v>
      </c>
      <c r="JL7" s="228">
        <f t="shared" si="17"/>
        <v>0</v>
      </c>
      <c r="JM7" s="228">
        <f t="shared" si="17"/>
        <v>0</v>
      </c>
      <c r="JN7" s="228">
        <f t="shared" si="17"/>
        <v>0</v>
      </c>
      <c r="JO7" s="228">
        <f t="shared" si="17"/>
        <v>0</v>
      </c>
      <c r="JP7" s="228">
        <f t="shared" si="17"/>
        <v>0</v>
      </c>
      <c r="JQ7" s="228">
        <f t="shared" si="17"/>
        <v>0</v>
      </c>
      <c r="JR7" s="228">
        <f t="shared" si="17"/>
        <v>0</v>
      </c>
      <c r="JS7" s="228">
        <f t="shared" si="17"/>
        <v>0</v>
      </c>
      <c r="JT7" s="228">
        <f t="shared" si="17"/>
        <v>0</v>
      </c>
      <c r="JU7" s="228">
        <f t="shared" si="17"/>
        <v>0</v>
      </c>
      <c r="JV7" s="228">
        <f t="shared" si="17"/>
        <v>0</v>
      </c>
      <c r="JW7" s="228">
        <f t="shared" si="17"/>
        <v>0</v>
      </c>
      <c r="JX7" s="228">
        <f t="shared" si="17"/>
        <v>0</v>
      </c>
      <c r="JY7" s="228">
        <f t="shared" si="17"/>
        <v>0</v>
      </c>
      <c r="JZ7" s="228">
        <f t="shared" si="17"/>
        <v>0</v>
      </c>
      <c r="KA7" s="228">
        <f t="shared" si="17"/>
        <v>0</v>
      </c>
      <c r="KB7" s="228">
        <f t="shared" si="17"/>
        <v>0</v>
      </c>
      <c r="KC7" s="228">
        <f t="shared" si="17"/>
        <v>0</v>
      </c>
      <c r="KD7" s="228">
        <f t="shared" si="17"/>
        <v>0</v>
      </c>
      <c r="KE7" s="228">
        <f t="shared" si="17"/>
        <v>0</v>
      </c>
      <c r="KF7" s="228">
        <f t="shared" si="17"/>
        <v>0</v>
      </c>
      <c r="KG7" s="228">
        <f t="shared" si="17"/>
        <v>0</v>
      </c>
      <c r="KH7" s="228">
        <f t="shared" si="17"/>
        <v>3000</v>
      </c>
      <c r="KI7" s="228">
        <f t="shared" si="17"/>
        <v>3000</v>
      </c>
      <c r="KJ7" s="228">
        <f t="shared" si="17"/>
        <v>856.55</v>
      </c>
      <c r="KK7" s="228">
        <f t="shared" si="17"/>
        <v>0</v>
      </c>
      <c r="KL7" s="228">
        <f t="shared" si="17"/>
        <v>0</v>
      </c>
      <c r="KM7" s="228">
        <f t="shared" si="17"/>
        <v>0</v>
      </c>
      <c r="KN7" s="228">
        <f t="shared" si="17"/>
        <v>0</v>
      </c>
      <c r="KO7" s="228">
        <f t="shared" si="17"/>
        <v>0</v>
      </c>
      <c r="KP7" s="228">
        <f t="shared" si="17"/>
        <v>0</v>
      </c>
      <c r="KQ7" s="228">
        <f t="shared" si="17"/>
        <v>0</v>
      </c>
      <c r="KR7" s="228">
        <f t="shared" si="17"/>
        <v>0</v>
      </c>
      <c r="KS7" s="228">
        <f t="shared" si="17"/>
        <v>0</v>
      </c>
      <c r="KT7" s="228">
        <f t="shared" si="17"/>
        <v>0</v>
      </c>
      <c r="KU7" s="228">
        <f t="shared" si="17"/>
        <v>0</v>
      </c>
      <c r="KV7" s="228">
        <f t="shared" si="17"/>
        <v>0</v>
      </c>
      <c r="KW7" s="228">
        <f t="shared" si="17"/>
        <v>0</v>
      </c>
      <c r="KX7" s="228">
        <f t="shared" si="17"/>
        <v>0</v>
      </c>
      <c r="KY7" s="228">
        <f t="shared" si="17"/>
        <v>0</v>
      </c>
      <c r="KZ7" s="228">
        <f t="shared" si="17"/>
        <v>0</v>
      </c>
      <c r="LA7" s="228">
        <f t="shared" si="17"/>
        <v>0</v>
      </c>
      <c r="LB7" s="228">
        <f t="shared" si="17"/>
        <v>0</v>
      </c>
      <c r="LC7" s="228">
        <f t="shared" si="17"/>
        <v>0</v>
      </c>
      <c r="LD7" s="228">
        <f t="shared" si="17"/>
        <v>0</v>
      </c>
      <c r="LE7" s="228">
        <f t="shared" si="17"/>
        <v>0</v>
      </c>
      <c r="LF7" s="228">
        <f t="shared" si="17"/>
        <v>0</v>
      </c>
      <c r="LG7" s="228">
        <f t="shared" si="17"/>
        <v>0</v>
      </c>
      <c r="LH7" s="228">
        <f t="shared" si="17"/>
        <v>0</v>
      </c>
      <c r="LI7" s="228">
        <f t="shared" si="17"/>
        <v>0</v>
      </c>
      <c r="LJ7" s="228">
        <f t="shared" si="17"/>
        <v>0</v>
      </c>
      <c r="LK7" s="228">
        <f t="shared" si="17"/>
        <v>0</v>
      </c>
      <c r="LL7" s="228">
        <f t="shared" si="17"/>
        <v>0</v>
      </c>
      <c r="LM7" s="228">
        <f t="shared" si="17"/>
        <v>0</v>
      </c>
      <c r="LN7" s="228">
        <f t="shared" si="17"/>
        <v>0</v>
      </c>
      <c r="LO7" s="228">
        <f t="shared" ref="LO7:NZ7" si="18">LO8+LO21+LO23+LO28+LO31+LO32</f>
        <v>0</v>
      </c>
      <c r="LP7" s="228">
        <f t="shared" si="18"/>
        <v>0</v>
      </c>
      <c r="LQ7" s="228">
        <f t="shared" si="18"/>
        <v>0</v>
      </c>
      <c r="LR7" s="228">
        <f t="shared" si="18"/>
        <v>0</v>
      </c>
      <c r="LS7" s="228">
        <f t="shared" si="18"/>
        <v>0</v>
      </c>
      <c r="LT7" s="228">
        <f t="shared" si="18"/>
        <v>0</v>
      </c>
      <c r="LU7" s="228">
        <f t="shared" si="18"/>
        <v>2800</v>
      </c>
      <c r="LV7" s="228">
        <f t="shared" si="18"/>
        <v>2800</v>
      </c>
      <c r="LW7" s="228">
        <f t="shared" si="18"/>
        <v>2700</v>
      </c>
      <c r="LX7" s="228">
        <f t="shared" si="18"/>
        <v>6250</v>
      </c>
      <c r="LY7" s="228">
        <f t="shared" si="18"/>
        <v>6250</v>
      </c>
      <c r="LZ7" s="228">
        <f t="shared" si="18"/>
        <v>4230.37</v>
      </c>
      <c r="MA7" s="228">
        <f t="shared" si="18"/>
        <v>0</v>
      </c>
      <c r="MB7" s="228">
        <f t="shared" si="18"/>
        <v>0</v>
      </c>
      <c r="MC7" s="228">
        <f t="shared" si="18"/>
        <v>0</v>
      </c>
      <c r="MD7" s="228">
        <f t="shared" si="18"/>
        <v>0</v>
      </c>
      <c r="ME7" s="228">
        <f t="shared" si="18"/>
        <v>12400</v>
      </c>
      <c r="MF7" s="228">
        <f t="shared" si="18"/>
        <v>1601</v>
      </c>
      <c r="MG7" s="228">
        <f t="shared" si="18"/>
        <v>53840</v>
      </c>
      <c r="MH7" s="228">
        <f t="shared" si="18"/>
        <v>58440</v>
      </c>
      <c r="MI7" s="228">
        <f t="shared" si="18"/>
        <v>42553.99</v>
      </c>
      <c r="MJ7" s="228">
        <f t="shared" si="18"/>
        <v>0</v>
      </c>
      <c r="MK7" s="228">
        <f t="shared" si="18"/>
        <v>0</v>
      </c>
      <c r="ML7" s="228">
        <f t="shared" si="18"/>
        <v>0</v>
      </c>
      <c r="MM7" s="228">
        <f t="shared" si="18"/>
        <v>0</v>
      </c>
      <c r="MN7" s="228">
        <f t="shared" si="18"/>
        <v>0</v>
      </c>
      <c r="MO7" s="228">
        <f t="shared" si="18"/>
        <v>0</v>
      </c>
      <c r="MP7" s="228">
        <f t="shared" si="18"/>
        <v>18950</v>
      </c>
      <c r="MQ7" s="228">
        <f t="shared" si="18"/>
        <v>17450</v>
      </c>
      <c r="MR7" s="228">
        <f t="shared" si="18"/>
        <v>16537.91</v>
      </c>
      <c r="MS7" s="228">
        <f t="shared" si="18"/>
        <v>0</v>
      </c>
      <c r="MT7" s="228">
        <f t="shared" si="18"/>
        <v>0</v>
      </c>
      <c r="MU7" s="228">
        <f t="shared" si="18"/>
        <v>0</v>
      </c>
      <c r="MV7" s="228">
        <f t="shared" si="18"/>
        <v>0</v>
      </c>
      <c r="MW7" s="228">
        <f t="shared" si="18"/>
        <v>0</v>
      </c>
      <c r="MX7" s="228">
        <f t="shared" si="18"/>
        <v>0</v>
      </c>
      <c r="MY7" s="228">
        <f t="shared" si="18"/>
        <v>0</v>
      </c>
      <c r="MZ7" s="228">
        <f t="shared" si="18"/>
        <v>0</v>
      </c>
      <c r="NA7" s="228">
        <f t="shared" si="18"/>
        <v>0</v>
      </c>
      <c r="NB7" s="228">
        <f t="shared" si="18"/>
        <v>0</v>
      </c>
      <c r="NC7" s="228">
        <f t="shared" si="18"/>
        <v>0</v>
      </c>
      <c r="ND7" s="228">
        <f t="shared" si="18"/>
        <v>0</v>
      </c>
      <c r="NE7" s="228">
        <f t="shared" si="18"/>
        <v>0</v>
      </c>
      <c r="NF7" s="228">
        <f t="shared" si="18"/>
        <v>0</v>
      </c>
      <c r="NG7" s="228">
        <f t="shared" si="18"/>
        <v>0</v>
      </c>
      <c r="NH7" s="228">
        <f t="shared" si="18"/>
        <v>0</v>
      </c>
      <c r="NI7" s="228">
        <f t="shared" si="18"/>
        <v>0</v>
      </c>
      <c r="NJ7" s="228">
        <f t="shared" si="18"/>
        <v>0</v>
      </c>
      <c r="NK7" s="228">
        <f t="shared" si="18"/>
        <v>0</v>
      </c>
      <c r="NL7" s="228">
        <f t="shared" si="18"/>
        <v>0</v>
      </c>
      <c r="NM7" s="228">
        <f t="shared" si="18"/>
        <v>0</v>
      </c>
      <c r="NN7" s="228">
        <f t="shared" si="18"/>
        <v>111538</v>
      </c>
      <c r="NO7" s="228">
        <f t="shared" si="18"/>
        <v>116960</v>
      </c>
      <c r="NP7" s="228">
        <f t="shared" si="18"/>
        <v>94920.72</v>
      </c>
      <c r="NQ7" s="228">
        <f t="shared" si="18"/>
        <v>3000</v>
      </c>
      <c r="NR7" s="228">
        <f t="shared" si="18"/>
        <v>3000</v>
      </c>
      <c r="NS7" s="228">
        <f t="shared" si="18"/>
        <v>3047.2</v>
      </c>
      <c r="NT7" s="228">
        <f t="shared" si="18"/>
        <v>0</v>
      </c>
      <c r="NU7" s="228">
        <f t="shared" si="18"/>
        <v>0</v>
      </c>
      <c r="NV7" s="228">
        <f t="shared" si="18"/>
        <v>0</v>
      </c>
      <c r="NW7" s="228">
        <f t="shared" si="18"/>
        <v>68000</v>
      </c>
      <c r="NX7" s="228">
        <f t="shared" si="18"/>
        <v>99271.27</v>
      </c>
      <c r="NY7" s="228">
        <f t="shared" si="18"/>
        <v>61998.94</v>
      </c>
      <c r="NZ7" s="228">
        <f t="shared" si="18"/>
        <v>0</v>
      </c>
      <c r="OA7" s="228">
        <f t="shared" ref="OA7:OH7" si="19">OA8+OA21+OA23+OA28+OA31+OA32</f>
        <v>0</v>
      </c>
      <c r="OB7" s="228">
        <f t="shared" si="19"/>
        <v>0</v>
      </c>
      <c r="OC7" s="228">
        <f t="shared" si="19"/>
        <v>0</v>
      </c>
      <c r="OD7" s="228">
        <f t="shared" si="19"/>
        <v>0</v>
      </c>
      <c r="OE7" s="228">
        <f t="shared" si="19"/>
        <v>0</v>
      </c>
      <c r="OF7" s="228">
        <f t="shared" si="19"/>
        <v>0</v>
      </c>
      <c r="OG7" s="228">
        <f t="shared" si="19"/>
        <v>0</v>
      </c>
      <c r="OH7" s="228">
        <f t="shared" si="19"/>
        <v>0</v>
      </c>
      <c r="OI7" s="162"/>
      <c r="OJ7" s="162"/>
      <c r="OK7" s="162"/>
      <c r="OL7" s="162"/>
      <c r="OM7" s="162"/>
      <c r="ON7" s="162"/>
      <c r="OO7" s="162"/>
      <c r="OP7" s="162"/>
      <c r="OQ7" s="162"/>
      <c r="OR7" s="162"/>
      <c r="OS7" s="162"/>
      <c r="OT7" s="162"/>
      <c r="OU7" s="162"/>
      <c r="OV7" s="162"/>
      <c r="OW7" s="162"/>
    </row>
    <row r="8" spans="1:413" s="36" customFormat="1" hidden="1" outlineLevel="1" x14ac:dyDescent="0.25">
      <c r="A8" s="74" t="s">
        <v>279</v>
      </c>
      <c r="B8" s="373" t="s">
        <v>280</v>
      </c>
      <c r="C8" s="229">
        <f>C9+C10+C11+C12+C13+C14+C15+C16+C17+C18+C19+C20</f>
        <v>77538</v>
      </c>
      <c r="D8" s="220">
        <f>D9+D10+D11+D12+D13+D14+D15+D16+D17+D18+D19+D20</f>
        <v>82550</v>
      </c>
      <c r="E8" s="68">
        <f t="shared" ref="E8" si="20">E9+E10+E11+E12+E13+E14+E15+E16+E17+E18+E19+E20</f>
        <v>62141.35</v>
      </c>
      <c r="F8" s="229">
        <f t="shared" ref="F8" si="21">F9+F10+F11+F12+F13+F14+F15+F16+F17+F18+F19+F20</f>
        <v>0</v>
      </c>
      <c r="G8" s="229">
        <f t="shared" ref="G8:BR8" si="22">G9+G10+G11+G12+G13+G14+G15+G16+G17+G18+G19+G20</f>
        <v>0</v>
      </c>
      <c r="H8" s="229">
        <f t="shared" si="22"/>
        <v>0</v>
      </c>
      <c r="I8" s="229">
        <f t="shared" si="22"/>
        <v>0</v>
      </c>
      <c r="J8" s="229">
        <f t="shared" si="22"/>
        <v>0</v>
      </c>
      <c r="K8" s="229">
        <f t="shared" si="22"/>
        <v>0</v>
      </c>
      <c r="L8" s="229">
        <f t="shared" si="22"/>
        <v>0</v>
      </c>
      <c r="M8" s="229">
        <f t="shared" si="22"/>
        <v>0</v>
      </c>
      <c r="N8" s="229">
        <f t="shared" si="22"/>
        <v>0</v>
      </c>
      <c r="O8" s="229">
        <f t="shared" si="22"/>
        <v>0</v>
      </c>
      <c r="P8" s="229">
        <f t="shared" si="22"/>
        <v>0</v>
      </c>
      <c r="Q8" s="229">
        <f t="shared" si="22"/>
        <v>0</v>
      </c>
      <c r="R8" s="229">
        <f t="shared" si="22"/>
        <v>0</v>
      </c>
      <c r="S8" s="229">
        <f t="shared" si="22"/>
        <v>0</v>
      </c>
      <c r="T8" s="229">
        <f t="shared" si="22"/>
        <v>0</v>
      </c>
      <c r="U8" s="229">
        <f t="shared" si="22"/>
        <v>0</v>
      </c>
      <c r="V8" s="229">
        <f t="shared" si="22"/>
        <v>0</v>
      </c>
      <c r="W8" s="229">
        <f t="shared" si="22"/>
        <v>0</v>
      </c>
      <c r="X8" s="229">
        <f t="shared" si="22"/>
        <v>0</v>
      </c>
      <c r="Y8" s="229">
        <f t="shared" si="22"/>
        <v>0</v>
      </c>
      <c r="Z8" s="229">
        <f t="shared" si="22"/>
        <v>0</v>
      </c>
      <c r="AA8" s="229">
        <f t="shared" si="22"/>
        <v>0</v>
      </c>
      <c r="AB8" s="229">
        <f t="shared" si="22"/>
        <v>0</v>
      </c>
      <c r="AC8" s="229">
        <f t="shared" si="22"/>
        <v>0</v>
      </c>
      <c r="AD8" s="229">
        <f t="shared" si="22"/>
        <v>0</v>
      </c>
      <c r="AE8" s="229">
        <f t="shared" si="22"/>
        <v>0</v>
      </c>
      <c r="AF8" s="229">
        <f t="shared" si="22"/>
        <v>0</v>
      </c>
      <c r="AG8" s="229">
        <f t="shared" si="22"/>
        <v>0</v>
      </c>
      <c r="AH8" s="229">
        <f t="shared" si="22"/>
        <v>0</v>
      </c>
      <c r="AI8" s="229">
        <f t="shared" si="22"/>
        <v>0</v>
      </c>
      <c r="AJ8" s="229">
        <f t="shared" si="22"/>
        <v>0</v>
      </c>
      <c r="AK8" s="229">
        <f t="shared" si="22"/>
        <v>0</v>
      </c>
      <c r="AL8" s="229">
        <f t="shared" si="22"/>
        <v>0</v>
      </c>
      <c r="AM8" s="229">
        <f t="shared" si="22"/>
        <v>0</v>
      </c>
      <c r="AN8" s="229">
        <f t="shared" si="22"/>
        <v>0</v>
      </c>
      <c r="AO8" s="229">
        <f t="shared" si="22"/>
        <v>0</v>
      </c>
      <c r="AP8" s="229">
        <f t="shared" si="22"/>
        <v>0</v>
      </c>
      <c r="AQ8" s="229">
        <f t="shared" si="22"/>
        <v>0</v>
      </c>
      <c r="AR8" s="229">
        <f t="shared" si="22"/>
        <v>0</v>
      </c>
      <c r="AS8" s="229">
        <f t="shared" si="22"/>
        <v>0</v>
      </c>
      <c r="AT8" s="229">
        <f t="shared" si="22"/>
        <v>0</v>
      </c>
      <c r="AU8" s="229">
        <f t="shared" si="22"/>
        <v>0</v>
      </c>
      <c r="AV8" s="229">
        <f t="shared" si="22"/>
        <v>0</v>
      </c>
      <c r="AW8" s="229">
        <f t="shared" si="22"/>
        <v>0</v>
      </c>
      <c r="AX8" s="229">
        <f t="shared" si="22"/>
        <v>0</v>
      </c>
      <c r="AY8" s="229">
        <f t="shared" si="22"/>
        <v>0</v>
      </c>
      <c r="AZ8" s="229">
        <f t="shared" si="22"/>
        <v>0</v>
      </c>
      <c r="BA8" s="229">
        <f t="shared" si="22"/>
        <v>0</v>
      </c>
      <c r="BB8" s="229">
        <f t="shared" si="22"/>
        <v>0</v>
      </c>
      <c r="BC8" s="229">
        <f t="shared" si="22"/>
        <v>0</v>
      </c>
      <c r="BD8" s="229">
        <f t="shared" si="22"/>
        <v>0</v>
      </c>
      <c r="BE8" s="229">
        <f t="shared" si="22"/>
        <v>0</v>
      </c>
      <c r="BF8" s="229">
        <f t="shared" si="22"/>
        <v>0</v>
      </c>
      <c r="BG8" s="229">
        <f t="shared" si="22"/>
        <v>0</v>
      </c>
      <c r="BH8" s="229">
        <f t="shared" si="22"/>
        <v>0</v>
      </c>
      <c r="BI8" s="229">
        <f t="shared" si="22"/>
        <v>0</v>
      </c>
      <c r="BJ8" s="229">
        <f t="shared" si="22"/>
        <v>0</v>
      </c>
      <c r="BK8" s="229">
        <f t="shared" si="22"/>
        <v>0</v>
      </c>
      <c r="BL8" s="229">
        <f t="shared" si="22"/>
        <v>0</v>
      </c>
      <c r="BM8" s="229">
        <f t="shared" si="22"/>
        <v>0</v>
      </c>
      <c r="BN8" s="229">
        <f t="shared" si="22"/>
        <v>0</v>
      </c>
      <c r="BO8" s="229">
        <f t="shared" si="22"/>
        <v>0</v>
      </c>
      <c r="BP8" s="229">
        <f t="shared" si="22"/>
        <v>0</v>
      </c>
      <c r="BQ8" s="229">
        <f t="shared" si="22"/>
        <v>0</v>
      </c>
      <c r="BR8" s="229">
        <f t="shared" si="22"/>
        <v>0</v>
      </c>
      <c r="BS8" s="229">
        <f t="shared" ref="BS8:ED8" si="23">BS9+BS10+BS11+BS12+BS13+BS14+BS15+BS16+BS17+BS18+BS19+BS20</f>
        <v>0</v>
      </c>
      <c r="BT8" s="229">
        <f t="shared" si="23"/>
        <v>0</v>
      </c>
      <c r="BU8" s="229">
        <f t="shared" si="23"/>
        <v>0</v>
      </c>
      <c r="BV8" s="229">
        <f t="shared" si="23"/>
        <v>0</v>
      </c>
      <c r="BW8" s="229">
        <f t="shared" si="23"/>
        <v>0</v>
      </c>
      <c r="BX8" s="229">
        <f t="shared" si="23"/>
        <v>0</v>
      </c>
      <c r="BY8" s="229">
        <f t="shared" si="23"/>
        <v>0</v>
      </c>
      <c r="BZ8" s="229">
        <f t="shared" si="23"/>
        <v>0</v>
      </c>
      <c r="CA8" s="229">
        <f t="shared" si="23"/>
        <v>0</v>
      </c>
      <c r="CB8" s="229">
        <f t="shared" si="23"/>
        <v>0</v>
      </c>
      <c r="CC8" s="229">
        <f t="shared" si="23"/>
        <v>0</v>
      </c>
      <c r="CD8" s="229">
        <f t="shared" si="23"/>
        <v>0</v>
      </c>
      <c r="CE8" s="229">
        <f t="shared" si="23"/>
        <v>0</v>
      </c>
      <c r="CF8" s="229">
        <f t="shared" si="23"/>
        <v>0</v>
      </c>
      <c r="CG8" s="229">
        <f t="shared" si="23"/>
        <v>0</v>
      </c>
      <c r="CH8" s="229">
        <f t="shared" si="23"/>
        <v>0</v>
      </c>
      <c r="CI8" s="229">
        <f t="shared" si="23"/>
        <v>0</v>
      </c>
      <c r="CJ8" s="229">
        <f t="shared" si="23"/>
        <v>0</v>
      </c>
      <c r="CK8" s="229">
        <f t="shared" si="23"/>
        <v>0</v>
      </c>
      <c r="CL8" s="229">
        <f t="shared" si="23"/>
        <v>0</v>
      </c>
      <c r="CM8" s="229">
        <f t="shared" si="23"/>
        <v>0</v>
      </c>
      <c r="CN8" s="229">
        <f t="shared" si="23"/>
        <v>0</v>
      </c>
      <c r="CO8" s="229">
        <f t="shared" si="23"/>
        <v>0</v>
      </c>
      <c r="CP8" s="229">
        <f t="shared" si="23"/>
        <v>0</v>
      </c>
      <c r="CQ8" s="229">
        <f t="shared" si="23"/>
        <v>0</v>
      </c>
      <c r="CR8" s="229">
        <f t="shared" si="23"/>
        <v>0</v>
      </c>
      <c r="CS8" s="229">
        <f t="shared" si="23"/>
        <v>0</v>
      </c>
      <c r="CT8" s="229">
        <f t="shared" si="23"/>
        <v>0</v>
      </c>
      <c r="CU8" s="229">
        <f t="shared" si="23"/>
        <v>0</v>
      </c>
      <c r="CV8" s="229">
        <f t="shared" si="23"/>
        <v>0</v>
      </c>
      <c r="CW8" s="229">
        <f t="shared" si="23"/>
        <v>0</v>
      </c>
      <c r="CX8" s="229">
        <f t="shared" si="23"/>
        <v>0</v>
      </c>
      <c r="CY8" s="229">
        <f t="shared" si="23"/>
        <v>0</v>
      </c>
      <c r="CZ8" s="229">
        <f t="shared" si="23"/>
        <v>0</v>
      </c>
      <c r="DA8" s="229">
        <f t="shared" si="23"/>
        <v>0</v>
      </c>
      <c r="DB8" s="229">
        <f t="shared" si="23"/>
        <v>2590</v>
      </c>
      <c r="DC8" s="229">
        <f t="shared" si="23"/>
        <v>0</v>
      </c>
      <c r="DD8" s="229">
        <f t="shared" si="23"/>
        <v>0</v>
      </c>
      <c r="DE8" s="229">
        <f t="shared" si="23"/>
        <v>0</v>
      </c>
      <c r="DF8" s="229">
        <f t="shared" si="23"/>
        <v>0</v>
      </c>
      <c r="DG8" s="229">
        <f t="shared" si="23"/>
        <v>0</v>
      </c>
      <c r="DH8" s="229">
        <f t="shared" si="23"/>
        <v>0</v>
      </c>
      <c r="DI8" s="229">
        <f t="shared" si="23"/>
        <v>0</v>
      </c>
      <c r="DJ8" s="229">
        <f t="shared" si="23"/>
        <v>0</v>
      </c>
      <c r="DK8" s="229">
        <f t="shared" si="23"/>
        <v>0</v>
      </c>
      <c r="DL8" s="229">
        <f t="shared" si="23"/>
        <v>0</v>
      </c>
      <c r="DM8" s="229">
        <f t="shared" si="23"/>
        <v>0</v>
      </c>
      <c r="DN8" s="229">
        <f t="shared" si="23"/>
        <v>0</v>
      </c>
      <c r="DO8" s="229">
        <f t="shared" si="23"/>
        <v>0</v>
      </c>
      <c r="DP8" s="229">
        <f t="shared" si="23"/>
        <v>0</v>
      </c>
      <c r="DQ8" s="229">
        <f t="shared" si="23"/>
        <v>0</v>
      </c>
      <c r="DR8" s="229">
        <f t="shared" si="23"/>
        <v>0</v>
      </c>
      <c r="DS8" s="229">
        <f t="shared" si="23"/>
        <v>0</v>
      </c>
      <c r="DT8" s="229">
        <f t="shared" si="23"/>
        <v>0</v>
      </c>
      <c r="DU8" s="229">
        <f t="shared" si="23"/>
        <v>0</v>
      </c>
      <c r="DV8" s="229">
        <f t="shared" si="23"/>
        <v>0</v>
      </c>
      <c r="DW8" s="229">
        <f t="shared" si="23"/>
        <v>0</v>
      </c>
      <c r="DX8" s="229">
        <f t="shared" si="23"/>
        <v>0</v>
      </c>
      <c r="DY8" s="229">
        <f t="shared" si="23"/>
        <v>0</v>
      </c>
      <c r="DZ8" s="229">
        <f t="shared" si="23"/>
        <v>0</v>
      </c>
      <c r="EA8" s="229">
        <f t="shared" si="23"/>
        <v>0</v>
      </c>
      <c r="EB8" s="229">
        <f t="shared" si="23"/>
        <v>0</v>
      </c>
      <c r="EC8" s="229">
        <f t="shared" si="23"/>
        <v>0</v>
      </c>
      <c r="ED8" s="229">
        <f t="shared" si="23"/>
        <v>0</v>
      </c>
      <c r="EE8" s="229">
        <f t="shared" ref="EE8:GP8" si="24">EE9+EE10+EE11+EE12+EE13+EE14+EE15+EE16+EE17+EE18+EE19+EE20</f>
        <v>0</v>
      </c>
      <c r="EF8" s="229">
        <f t="shared" si="24"/>
        <v>0</v>
      </c>
      <c r="EG8" s="229">
        <f t="shared" si="24"/>
        <v>0</v>
      </c>
      <c r="EH8" s="229">
        <f t="shared" si="24"/>
        <v>0</v>
      </c>
      <c r="EI8" s="229">
        <f t="shared" si="24"/>
        <v>0</v>
      </c>
      <c r="EJ8" s="229">
        <f t="shared" si="24"/>
        <v>0</v>
      </c>
      <c r="EK8" s="229">
        <f t="shared" si="24"/>
        <v>0</v>
      </c>
      <c r="EL8" s="229">
        <f t="shared" si="24"/>
        <v>0</v>
      </c>
      <c r="EM8" s="229">
        <f t="shared" si="24"/>
        <v>0</v>
      </c>
      <c r="EN8" s="229">
        <f t="shared" si="24"/>
        <v>0</v>
      </c>
      <c r="EO8" s="229">
        <f t="shared" si="24"/>
        <v>0</v>
      </c>
      <c r="EP8" s="229">
        <f t="shared" si="24"/>
        <v>0</v>
      </c>
      <c r="EQ8" s="229">
        <f t="shared" si="24"/>
        <v>0</v>
      </c>
      <c r="ER8" s="229">
        <f t="shared" si="24"/>
        <v>0</v>
      </c>
      <c r="ES8" s="229">
        <f t="shared" si="24"/>
        <v>0</v>
      </c>
      <c r="ET8" s="229">
        <f t="shared" si="24"/>
        <v>0</v>
      </c>
      <c r="EU8" s="229">
        <f t="shared" si="24"/>
        <v>0</v>
      </c>
      <c r="EV8" s="229">
        <f t="shared" si="24"/>
        <v>0</v>
      </c>
      <c r="EW8" s="229">
        <f t="shared" si="24"/>
        <v>0</v>
      </c>
      <c r="EX8" s="229">
        <f t="shared" si="24"/>
        <v>0</v>
      </c>
      <c r="EY8" s="229">
        <f t="shared" si="24"/>
        <v>0</v>
      </c>
      <c r="EZ8" s="229">
        <f t="shared" si="24"/>
        <v>0</v>
      </c>
      <c r="FA8" s="229">
        <f t="shared" si="24"/>
        <v>0</v>
      </c>
      <c r="FB8" s="229">
        <f t="shared" si="24"/>
        <v>0</v>
      </c>
      <c r="FC8" s="229">
        <f t="shared" si="24"/>
        <v>0</v>
      </c>
      <c r="FD8" s="229">
        <f t="shared" si="24"/>
        <v>0</v>
      </c>
      <c r="FE8" s="229">
        <f t="shared" si="24"/>
        <v>0</v>
      </c>
      <c r="FF8" s="229">
        <f t="shared" si="24"/>
        <v>0</v>
      </c>
      <c r="FG8" s="229">
        <f t="shared" si="24"/>
        <v>0</v>
      </c>
      <c r="FH8" s="229">
        <f t="shared" si="24"/>
        <v>0</v>
      </c>
      <c r="FI8" s="229">
        <f t="shared" si="24"/>
        <v>0</v>
      </c>
      <c r="FJ8" s="229">
        <f t="shared" si="24"/>
        <v>0</v>
      </c>
      <c r="FK8" s="229">
        <f t="shared" si="24"/>
        <v>0</v>
      </c>
      <c r="FL8" s="229">
        <f t="shared" si="24"/>
        <v>0</v>
      </c>
      <c r="FM8" s="229">
        <f t="shared" si="24"/>
        <v>0</v>
      </c>
      <c r="FN8" s="229">
        <f t="shared" si="24"/>
        <v>0</v>
      </c>
      <c r="FO8" s="229">
        <f t="shared" si="24"/>
        <v>0</v>
      </c>
      <c r="FP8" s="229">
        <f t="shared" si="24"/>
        <v>0</v>
      </c>
      <c r="FQ8" s="229">
        <f t="shared" si="24"/>
        <v>0</v>
      </c>
      <c r="FR8" s="229">
        <f t="shared" si="24"/>
        <v>0</v>
      </c>
      <c r="FS8" s="229">
        <f t="shared" si="24"/>
        <v>0</v>
      </c>
      <c r="FT8" s="229">
        <f t="shared" si="24"/>
        <v>0</v>
      </c>
      <c r="FU8" s="229">
        <f t="shared" si="24"/>
        <v>0</v>
      </c>
      <c r="FV8" s="229">
        <f t="shared" si="24"/>
        <v>0</v>
      </c>
      <c r="FW8" s="229">
        <f t="shared" si="24"/>
        <v>0</v>
      </c>
      <c r="FX8" s="229">
        <f t="shared" si="24"/>
        <v>0</v>
      </c>
      <c r="FY8" s="229">
        <f t="shared" si="24"/>
        <v>0</v>
      </c>
      <c r="FZ8" s="229">
        <f t="shared" si="24"/>
        <v>0</v>
      </c>
      <c r="GA8" s="229">
        <f t="shared" si="24"/>
        <v>0</v>
      </c>
      <c r="GB8" s="229">
        <f t="shared" si="24"/>
        <v>0</v>
      </c>
      <c r="GC8" s="229">
        <f t="shared" si="24"/>
        <v>0</v>
      </c>
      <c r="GD8" s="229">
        <f t="shared" si="24"/>
        <v>0</v>
      </c>
      <c r="GE8" s="229">
        <f t="shared" si="24"/>
        <v>0</v>
      </c>
      <c r="GF8" s="229">
        <f t="shared" si="24"/>
        <v>0</v>
      </c>
      <c r="GG8" s="229">
        <f t="shared" si="24"/>
        <v>0</v>
      </c>
      <c r="GH8" s="229">
        <f t="shared" si="24"/>
        <v>0</v>
      </c>
      <c r="GI8" s="229">
        <f t="shared" si="24"/>
        <v>0</v>
      </c>
      <c r="GJ8" s="229">
        <f t="shared" si="24"/>
        <v>0</v>
      </c>
      <c r="GK8" s="229">
        <f t="shared" si="24"/>
        <v>0</v>
      </c>
      <c r="GL8" s="229">
        <f t="shared" si="24"/>
        <v>0</v>
      </c>
      <c r="GM8" s="229">
        <f t="shared" si="24"/>
        <v>0</v>
      </c>
      <c r="GN8" s="229">
        <f t="shared" si="24"/>
        <v>0</v>
      </c>
      <c r="GO8" s="229">
        <f t="shared" si="24"/>
        <v>0</v>
      </c>
      <c r="GP8" s="229">
        <f t="shared" si="24"/>
        <v>0</v>
      </c>
      <c r="GQ8" s="229">
        <f t="shared" ref="GQ8:JB8" si="25">GQ9+GQ10+GQ11+GQ12+GQ13+GQ14+GQ15+GQ16+GQ17+GQ18+GQ19+GQ20</f>
        <v>0</v>
      </c>
      <c r="GR8" s="229">
        <f t="shared" si="25"/>
        <v>0</v>
      </c>
      <c r="GS8" s="229">
        <f t="shared" si="25"/>
        <v>0</v>
      </c>
      <c r="GT8" s="229">
        <f t="shared" si="25"/>
        <v>0</v>
      </c>
      <c r="GU8" s="229">
        <f t="shared" si="25"/>
        <v>0</v>
      </c>
      <c r="GV8" s="229">
        <f t="shared" si="25"/>
        <v>0</v>
      </c>
      <c r="GW8" s="229">
        <f t="shared" si="25"/>
        <v>0</v>
      </c>
      <c r="GX8" s="229">
        <f t="shared" si="25"/>
        <v>0</v>
      </c>
      <c r="GY8" s="229">
        <f t="shared" si="25"/>
        <v>0</v>
      </c>
      <c r="GZ8" s="229">
        <f t="shared" si="25"/>
        <v>0</v>
      </c>
      <c r="HA8" s="229">
        <f t="shared" si="25"/>
        <v>0</v>
      </c>
      <c r="HB8" s="229">
        <f t="shared" si="25"/>
        <v>0</v>
      </c>
      <c r="HC8" s="229">
        <f t="shared" si="25"/>
        <v>0</v>
      </c>
      <c r="HD8" s="229">
        <f t="shared" si="25"/>
        <v>0</v>
      </c>
      <c r="HE8" s="229">
        <f t="shared" si="25"/>
        <v>0</v>
      </c>
      <c r="HF8" s="229">
        <f t="shared" si="25"/>
        <v>0</v>
      </c>
      <c r="HG8" s="229">
        <f t="shared" si="25"/>
        <v>0</v>
      </c>
      <c r="HH8" s="229">
        <f t="shared" si="25"/>
        <v>0</v>
      </c>
      <c r="HI8" s="229">
        <f t="shared" si="25"/>
        <v>0</v>
      </c>
      <c r="HJ8" s="229">
        <f t="shared" si="25"/>
        <v>0</v>
      </c>
      <c r="HK8" s="229">
        <f t="shared" si="25"/>
        <v>0</v>
      </c>
      <c r="HL8" s="229">
        <f t="shared" si="25"/>
        <v>0</v>
      </c>
      <c r="HM8" s="229">
        <f t="shared" si="25"/>
        <v>0</v>
      </c>
      <c r="HN8" s="229">
        <f t="shared" si="25"/>
        <v>0</v>
      </c>
      <c r="HO8" s="229">
        <f t="shared" si="25"/>
        <v>0</v>
      </c>
      <c r="HP8" s="229">
        <f t="shared" si="25"/>
        <v>0</v>
      </c>
      <c r="HQ8" s="229">
        <f t="shared" si="25"/>
        <v>0</v>
      </c>
      <c r="HR8" s="229">
        <f t="shared" si="25"/>
        <v>0</v>
      </c>
      <c r="HS8" s="229">
        <f t="shared" si="25"/>
        <v>0</v>
      </c>
      <c r="HT8" s="229">
        <f t="shared" si="25"/>
        <v>0</v>
      </c>
      <c r="HU8" s="229">
        <f t="shared" si="25"/>
        <v>0</v>
      </c>
      <c r="HV8" s="229">
        <f t="shared" si="25"/>
        <v>0</v>
      </c>
      <c r="HW8" s="229">
        <f t="shared" si="25"/>
        <v>0</v>
      </c>
      <c r="HX8" s="229">
        <f t="shared" si="25"/>
        <v>0</v>
      </c>
      <c r="HY8" s="229">
        <f t="shared" si="25"/>
        <v>0</v>
      </c>
      <c r="HZ8" s="229">
        <f t="shared" si="25"/>
        <v>0</v>
      </c>
      <c r="IA8" s="229">
        <f t="shared" si="25"/>
        <v>0</v>
      </c>
      <c r="IB8" s="229">
        <f t="shared" si="25"/>
        <v>0</v>
      </c>
      <c r="IC8" s="229">
        <f t="shared" si="25"/>
        <v>0</v>
      </c>
      <c r="ID8" s="229">
        <f t="shared" si="25"/>
        <v>0</v>
      </c>
      <c r="IE8" s="229">
        <f t="shared" si="25"/>
        <v>0</v>
      </c>
      <c r="IF8" s="229">
        <f t="shared" si="25"/>
        <v>0</v>
      </c>
      <c r="IG8" s="229">
        <f t="shared" si="25"/>
        <v>0</v>
      </c>
      <c r="IH8" s="229">
        <f t="shared" si="25"/>
        <v>0</v>
      </c>
      <c r="II8" s="229">
        <f t="shared" si="25"/>
        <v>0</v>
      </c>
      <c r="IJ8" s="229">
        <f t="shared" si="25"/>
        <v>0</v>
      </c>
      <c r="IK8" s="229">
        <f t="shared" si="25"/>
        <v>0</v>
      </c>
      <c r="IL8" s="229">
        <f t="shared" si="25"/>
        <v>0</v>
      </c>
      <c r="IM8" s="229">
        <f t="shared" si="25"/>
        <v>0</v>
      </c>
      <c r="IN8" s="229">
        <f t="shared" si="25"/>
        <v>0</v>
      </c>
      <c r="IO8" s="229">
        <f t="shared" si="25"/>
        <v>0</v>
      </c>
      <c r="IP8" s="229">
        <f t="shared" si="25"/>
        <v>0</v>
      </c>
      <c r="IQ8" s="229">
        <f t="shared" si="25"/>
        <v>0</v>
      </c>
      <c r="IR8" s="229">
        <f t="shared" si="25"/>
        <v>0</v>
      </c>
      <c r="IS8" s="229">
        <f t="shared" si="25"/>
        <v>0</v>
      </c>
      <c r="IT8" s="229">
        <f t="shared" si="25"/>
        <v>0</v>
      </c>
      <c r="IU8" s="229">
        <f t="shared" si="25"/>
        <v>0</v>
      </c>
      <c r="IV8" s="229">
        <f t="shared" si="25"/>
        <v>0</v>
      </c>
      <c r="IW8" s="229">
        <f t="shared" si="25"/>
        <v>0</v>
      </c>
      <c r="IX8" s="229">
        <f t="shared" si="25"/>
        <v>0</v>
      </c>
      <c r="IY8" s="229">
        <f t="shared" si="25"/>
        <v>0</v>
      </c>
      <c r="IZ8" s="229">
        <f t="shared" si="25"/>
        <v>0</v>
      </c>
      <c r="JA8" s="229">
        <f t="shared" si="25"/>
        <v>0</v>
      </c>
      <c r="JB8" s="229">
        <f t="shared" si="25"/>
        <v>0</v>
      </c>
      <c r="JC8" s="229">
        <f t="shared" ref="JC8:LN8" si="26">JC9+JC10+JC11+JC12+JC13+JC14+JC15+JC16+JC17+JC18+JC19+JC20</f>
        <v>0</v>
      </c>
      <c r="JD8" s="229">
        <f t="shared" si="26"/>
        <v>0</v>
      </c>
      <c r="JE8" s="229">
        <f t="shared" si="26"/>
        <v>0</v>
      </c>
      <c r="JF8" s="229">
        <f t="shared" si="26"/>
        <v>0</v>
      </c>
      <c r="JG8" s="229">
        <f t="shared" si="26"/>
        <v>0</v>
      </c>
      <c r="JH8" s="229">
        <f t="shared" si="26"/>
        <v>0</v>
      </c>
      <c r="JI8" s="229">
        <f t="shared" si="26"/>
        <v>0</v>
      </c>
      <c r="JJ8" s="229">
        <f t="shared" si="26"/>
        <v>0</v>
      </c>
      <c r="JK8" s="229">
        <f t="shared" si="26"/>
        <v>0</v>
      </c>
      <c r="JL8" s="229">
        <f t="shared" si="26"/>
        <v>0</v>
      </c>
      <c r="JM8" s="229">
        <f t="shared" si="26"/>
        <v>0</v>
      </c>
      <c r="JN8" s="229">
        <f t="shared" si="26"/>
        <v>0</v>
      </c>
      <c r="JO8" s="229">
        <f t="shared" si="26"/>
        <v>0</v>
      </c>
      <c r="JP8" s="229">
        <f t="shared" si="26"/>
        <v>0</v>
      </c>
      <c r="JQ8" s="229">
        <f t="shared" si="26"/>
        <v>0</v>
      </c>
      <c r="JR8" s="229">
        <f t="shared" si="26"/>
        <v>0</v>
      </c>
      <c r="JS8" s="229">
        <f t="shared" si="26"/>
        <v>0</v>
      </c>
      <c r="JT8" s="229">
        <f t="shared" si="26"/>
        <v>0</v>
      </c>
      <c r="JU8" s="229">
        <f t="shared" si="26"/>
        <v>0</v>
      </c>
      <c r="JV8" s="229">
        <f t="shared" si="26"/>
        <v>0</v>
      </c>
      <c r="JW8" s="229">
        <f t="shared" si="26"/>
        <v>0</v>
      </c>
      <c r="JX8" s="229">
        <f t="shared" si="26"/>
        <v>0</v>
      </c>
      <c r="JY8" s="229">
        <f t="shared" si="26"/>
        <v>0</v>
      </c>
      <c r="JZ8" s="229">
        <f t="shared" si="26"/>
        <v>0</v>
      </c>
      <c r="KA8" s="229">
        <f t="shared" si="26"/>
        <v>0</v>
      </c>
      <c r="KB8" s="229">
        <f t="shared" si="26"/>
        <v>0</v>
      </c>
      <c r="KC8" s="229">
        <f t="shared" si="26"/>
        <v>0</v>
      </c>
      <c r="KD8" s="229">
        <f t="shared" si="26"/>
        <v>0</v>
      </c>
      <c r="KE8" s="229">
        <f t="shared" si="26"/>
        <v>0</v>
      </c>
      <c r="KF8" s="229">
        <f t="shared" si="26"/>
        <v>0</v>
      </c>
      <c r="KG8" s="229">
        <f t="shared" si="26"/>
        <v>0</v>
      </c>
      <c r="KH8" s="229">
        <f t="shared" si="26"/>
        <v>0</v>
      </c>
      <c r="KI8" s="229">
        <f t="shared" si="26"/>
        <v>0</v>
      </c>
      <c r="KJ8" s="229">
        <f t="shared" si="26"/>
        <v>0</v>
      </c>
      <c r="KK8" s="229">
        <f t="shared" si="26"/>
        <v>0</v>
      </c>
      <c r="KL8" s="229">
        <f t="shared" si="26"/>
        <v>0</v>
      </c>
      <c r="KM8" s="229">
        <f t="shared" si="26"/>
        <v>0</v>
      </c>
      <c r="KN8" s="229">
        <f t="shared" si="26"/>
        <v>0</v>
      </c>
      <c r="KO8" s="229">
        <f t="shared" si="26"/>
        <v>0</v>
      </c>
      <c r="KP8" s="229">
        <f t="shared" si="26"/>
        <v>0</v>
      </c>
      <c r="KQ8" s="229">
        <f t="shared" si="26"/>
        <v>0</v>
      </c>
      <c r="KR8" s="229">
        <f t="shared" si="26"/>
        <v>0</v>
      </c>
      <c r="KS8" s="229">
        <f t="shared" si="26"/>
        <v>0</v>
      </c>
      <c r="KT8" s="229">
        <f t="shared" si="26"/>
        <v>0</v>
      </c>
      <c r="KU8" s="229">
        <f t="shared" si="26"/>
        <v>0</v>
      </c>
      <c r="KV8" s="229">
        <f t="shared" si="26"/>
        <v>0</v>
      </c>
      <c r="KW8" s="229">
        <f t="shared" si="26"/>
        <v>0</v>
      </c>
      <c r="KX8" s="229">
        <f t="shared" si="26"/>
        <v>0</v>
      </c>
      <c r="KY8" s="229">
        <f t="shared" si="26"/>
        <v>0</v>
      </c>
      <c r="KZ8" s="229">
        <f t="shared" si="26"/>
        <v>0</v>
      </c>
      <c r="LA8" s="229">
        <f t="shared" si="26"/>
        <v>0</v>
      </c>
      <c r="LB8" s="229">
        <f t="shared" si="26"/>
        <v>0</v>
      </c>
      <c r="LC8" s="229">
        <f t="shared" si="26"/>
        <v>0</v>
      </c>
      <c r="LD8" s="229">
        <f t="shared" si="26"/>
        <v>0</v>
      </c>
      <c r="LE8" s="229">
        <f t="shared" si="26"/>
        <v>0</v>
      </c>
      <c r="LF8" s="229">
        <f t="shared" si="26"/>
        <v>0</v>
      </c>
      <c r="LG8" s="229">
        <f t="shared" si="26"/>
        <v>0</v>
      </c>
      <c r="LH8" s="229">
        <f t="shared" si="26"/>
        <v>0</v>
      </c>
      <c r="LI8" s="229">
        <f t="shared" si="26"/>
        <v>0</v>
      </c>
      <c r="LJ8" s="229">
        <f t="shared" si="26"/>
        <v>0</v>
      </c>
      <c r="LK8" s="229">
        <f t="shared" si="26"/>
        <v>0</v>
      </c>
      <c r="LL8" s="229">
        <f t="shared" si="26"/>
        <v>0</v>
      </c>
      <c r="LM8" s="229">
        <f t="shared" si="26"/>
        <v>0</v>
      </c>
      <c r="LN8" s="229">
        <f t="shared" si="26"/>
        <v>0</v>
      </c>
      <c r="LO8" s="229">
        <f t="shared" ref="LO8:NZ8" si="27">LO9+LO10+LO11+LO12+LO13+LO14+LO15+LO16+LO17+LO18+LO19+LO20</f>
        <v>0</v>
      </c>
      <c r="LP8" s="229">
        <f t="shared" si="27"/>
        <v>0</v>
      </c>
      <c r="LQ8" s="229">
        <f t="shared" si="27"/>
        <v>0</v>
      </c>
      <c r="LR8" s="229">
        <f t="shared" si="27"/>
        <v>0</v>
      </c>
      <c r="LS8" s="229">
        <f t="shared" si="27"/>
        <v>0</v>
      </c>
      <c r="LT8" s="229">
        <f t="shared" si="27"/>
        <v>0</v>
      </c>
      <c r="LU8" s="229">
        <f t="shared" si="27"/>
        <v>0</v>
      </c>
      <c r="LV8" s="229">
        <f t="shared" si="27"/>
        <v>0</v>
      </c>
      <c r="LW8" s="229">
        <f t="shared" si="27"/>
        <v>0</v>
      </c>
      <c r="LX8" s="229">
        <f t="shared" si="27"/>
        <v>0</v>
      </c>
      <c r="LY8" s="229">
        <f t="shared" si="27"/>
        <v>0</v>
      </c>
      <c r="LZ8" s="229">
        <f t="shared" si="27"/>
        <v>0</v>
      </c>
      <c r="MA8" s="229">
        <f t="shared" si="27"/>
        <v>0</v>
      </c>
      <c r="MB8" s="229">
        <f t="shared" si="27"/>
        <v>0</v>
      </c>
      <c r="MC8" s="229">
        <f t="shared" si="27"/>
        <v>0</v>
      </c>
      <c r="MD8" s="229">
        <f t="shared" si="27"/>
        <v>0</v>
      </c>
      <c r="ME8" s="229">
        <f t="shared" si="27"/>
        <v>0</v>
      </c>
      <c r="MF8" s="229">
        <f t="shared" si="27"/>
        <v>0</v>
      </c>
      <c r="MG8" s="229">
        <f t="shared" si="27"/>
        <v>0</v>
      </c>
      <c r="MH8" s="229">
        <f t="shared" si="27"/>
        <v>0</v>
      </c>
      <c r="MI8" s="229">
        <f t="shared" si="27"/>
        <v>0</v>
      </c>
      <c r="MJ8" s="229">
        <f t="shared" si="27"/>
        <v>0</v>
      </c>
      <c r="MK8" s="229">
        <f t="shared" si="27"/>
        <v>0</v>
      </c>
      <c r="ML8" s="229">
        <f t="shared" si="27"/>
        <v>0</v>
      </c>
      <c r="MM8" s="229">
        <f t="shared" si="27"/>
        <v>0</v>
      </c>
      <c r="MN8" s="229">
        <f t="shared" si="27"/>
        <v>0</v>
      </c>
      <c r="MO8" s="229">
        <f t="shared" si="27"/>
        <v>0</v>
      </c>
      <c r="MP8" s="229">
        <f t="shared" si="27"/>
        <v>0</v>
      </c>
      <c r="MQ8" s="229">
        <f t="shared" si="27"/>
        <v>0</v>
      </c>
      <c r="MR8" s="229">
        <f t="shared" si="27"/>
        <v>0</v>
      </c>
      <c r="MS8" s="229">
        <f t="shared" si="27"/>
        <v>0</v>
      </c>
      <c r="MT8" s="229">
        <f t="shared" si="27"/>
        <v>0</v>
      </c>
      <c r="MU8" s="229">
        <f t="shared" si="27"/>
        <v>0</v>
      </c>
      <c r="MV8" s="229">
        <f t="shared" si="27"/>
        <v>0</v>
      </c>
      <c r="MW8" s="229">
        <f t="shared" si="27"/>
        <v>0</v>
      </c>
      <c r="MX8" s="229">
        <f t="shared" si="27"/>
        <v>0</v>
      </c>
      <c r="MY8" s="229">
        <f t="shared" si="27"/>
        <v>0</v>
      </c>
      <c r="MZ8" s="229">
        <f t="shared" si="27"/>
        <v>0</v>
      </c>
      <c r="NA8" s="229">
        <f t="shared" si="27"/>
        <v>0</v>
      </c>
      <c r="NB8" s="229">
        <f t="shared" si="27"/>
        <v>0</v>
      </c>
      <c r="NC8" s="229">
        <f t="shared" si="27"/>
        <v>0</v>
      </c>
      <c r="ND8" s="229">
        <f t="shared" si="27"/>
        <v>0</v>
      </c>
      <c r="NE8" s="229">
        <f t="shared" si="27"/>
        <v>0</v>
      </c>
      <c r="NF8" s="229">
        <f t="shared" si="27"/>
        <v>0</v>
      </c>
      <c r="NG8" s="229">
        <f t="shared" si="27"/>
        <v>0</v>
      </c>
      <c r="NH8" s="229">
        <f t="shared" si="27"/>
        <v>0</v>
      </c>
      <c r="NI8" s="229">
        <f t="shared" si="27"/>
        <v>0</v>
      </c>
      <c r="NJ8" s="229">
        <f t="shared" si="27"/>
        <v>0</v>
      </c>
      <c r="NK8" s="229">
        <f t="shared" si="27"/>
        <v>0</v>
      </c>
      <c r="NL8" s="229">
        <f t="shared" si="27"/>
        <v>0</v>
      </c>
      <c r="NM8" s="229">
        <f t="shared" si="27"/>
        <v>0</v>
      </c>
      <c r="NN8" s="229">
        <f t="shared" si="27"/>
        <v>74538</v>
      </c>
      <c r="NO8" s="229">
        <f t="shared" si="27"/>
        <v>76960</v>
      </c>
      <c r="NP8" s="229">
        <f t="shared" si="27"/>
        <v>59094.15</v>
      </c>
      <c r="NQ8" s="229">
        <f t="shared" si="27"/>
        <v>3000</v>
      </c>
      <c r="NR8" s="229">
        <f t="shared" si="27"/>
        <v>3000</v>
      </c>
      <c r="NS8" s="229">
        <f t="shared" si="27"/>
        <v>3047.2</v>
      </c>
      <c r="NT8" s="229">
        <f t="shared" si="27"/>
        <v>0</v>
      </c>
      <c r="NU8" s="229">
        <f t="shared" si="27"/>
        <v>0</v>
      </c>
      <c r="NV8" s="229">
        <f t="shared" si="27"/>
        <v>0</v>
      </c>
      <c r="NW8" s="229">
        <f t="shared" si="27"/>
        <v>0</v>
      </c>
      <c r="NX8" s="229">
        <f t="shared" si="27"/>
        <v>0</v>
      </c>
      <c r="NY8" s="229">
        <f t="shared" si="27"/>
        <v>0</v>
      </c>
      <c r="NZ8" s="229">
        <f t="shared" si="27"/>
        <v>0</v>
      </c>
      <c r="OA8" s="229">
        <f t="shared" ref="OA8:OH8" si="28">OA9+OA10+OA11+OA12+OA13+OA14+OA15+OA16+OA17+OA18+OA19+OA20</f>
        <v>0</v>
      </c>
      <c r="OB8" s="229">
        <f t="shared" si="28"/>
        <v>0</v>
      </c>
      <c r="OC8" s="229">
        <f t="shared" si="28"/>
        <v>0</v>
      </c>
      <c r="OD8" s="229">
        <f t="shared" si="28"/>
        <v>0</v>
      </c>
      <c r="OE8" s="229">
        <f t="shared" si="28"/>
        <v>0</v>
      </c>
      <c r="OF8" s="229">
        <f t="shared" si="28"/>
        <v>0</v>
      </c>
      <c r="OG8" s="229">
        <f t="shared" si="28"/>
        <v>0</v>
      </c>
      <c r="OH8" s="229">
        <f t="shared" si="28"/>
        <v>0</v>
      </c>
      <c r="OI8" s="163"/>
      <c r="OJ8" s="163"/>
      <c r="OK8" s="163"/>
      <c r="OL8" s="163"/>
      <c r="OM8" s="163"/>
      <c r="ON8" s="163"/>
      <c r="OO8" s="163"/>
      <c r="OP8" s="163"/>
      <c r="OQ8" s="163"/>
      <c r="OR8" s="163"/>
      <c r="OS8" s="163"/>
      <c r="OT8" s="163"/>
      <c r="OU8" s="163"/>
      <c r="OV8" s="163"/>
      <c r="OW8" s="163"/>
    </row>
    <row r="9" spans="1:413" s="345" customFormat="1" hidden="1" outlineLevel="2" x14ac:dyDescent="0.25">
      <c r="A9" s="257" t="s">
        <v>281</v>
      </c>
      <c r="B9" s="188" t="s">
        <v>282</v>
      </c>
      <c r="C9" s="236">
        <f t="shared" ref="C9:C20" si="29">F9+I9+L9+O9+R9+U9+X9+AA9+AD9+AG9+AJ9+AM9+AP9+AS9+AV9+AY9+BB9+BE9+BH9+BK9+BN9+BQ9+BT9+BW9+BZ9+CC9+CF9+CI9+CL9+CO9+CR9+CU9+CX9+DA9+DD9+DG9+DJ9+DM9+DP9+DS9+DV9+DY9+EB9+EE9+EH9+EK9+EN9+EQ9+ET9+EW9+EZ9+FC9+FF9+FI9+FL9+FO9+FR9+FU9+FX9+GA9+GD9+GG9+GJ9+GM9+GP9+GS9+GV9+GY9+HB9+HE9+HH9+HK9+HN9+HQ9+HT9+HW9+HZ9+IC9+IF9+II9+IL9+IO9+IR9+IU9+IX9+JA9+JD9+JG9+JJ9+JM9+JP9+JS9+JV9+JY9+KB9+KE9+KH9+KK9+KN9+KQ9+KT9+KW9+KZ9+LC9+LF9+LI9+LL9+LO9+LR9+LU9+LX9+MA9+MD9+MG9+MJ9+MM9+MP9+MS9+MV9+MY9+NB9+NE9+NH9+NK9+NN9+NQ9+NT9+NW9+NZ9+OC9+OF9</f>
        <v>32000</v>
      </c>
      <c r="D9" s="236">
        <f t="shared" ref="D9:D20" si="30">G9+J9+M9+P9+S9+V9+Y9+AB9+AE9+AH9+AK9+AN9+AQ9+AT9+AW9+AZ9+BC9+BF9+BI9+BL9+BO9+BR9+BU9+BX9+CA9+CD9+CG9+CJ9+CM9+CP9+CS9+CV9+CY9+DB9+DE9+DH9+DK9+DN9+DQ9+DT9+DW9+DZ9+EC9+EF9+EI9+EL9+EO9+ER9+EU9+EX9+FA9+FD9+FG9+FJ9+FM9+FP9+FS9+FV9+FY9+GB9+GE9+GH9+GK9+GN9+GQ9+GT9+GW9+GZ9+HC9+HF9+HI9+HL9+HO9+HR9+HU9+HX9+IA9+ID9+IG9+IJ9+IM9+IP9+IS9+IV9+IY9+JB9+JE9+JH9+JK9+JN9+JQ9+JT9+JW9+JZ9+KC9+KF9+KI9+KL9+KO9+KR9+KU9+KX9+LA9+LD9+LG9+LJ9+LM9+LP9+LS9+LV9+LY9+MB9+ME9+MH9+MK9+MN9+MQ9+MT9+MW9+MZ9+NC9+NF9+NI9+NL9+NO9+NR9+NU9+NX9+OA9+OD9+OG9</f>
        <v>38000</v>
      </c>
      <c r="E9" s="236">
        <f t="shared" ref="E9:E20" si="31">H9+K9+N9+Q9+T9+W9+Z9+AC9+AF9+AI9+AL9+AO9+AR9+AU9+AX9+BA9+BD9+BG9+BJ9+BM9+BP9+BS9+BV9+BY9+CB9+CE9+CH9+CK9+CN9+CQ9+CT9+CW9+CZ9+DC9+DF9+DI9+DL9+DO9+DR9+DU9+DX9+EA9+ED9+EG9+EJ9+EM9+EP9+ES9+EV9+EY9+FB9+FE9+FH9+FK9+FN9+FQ9+FT9+FW9+FZ9+GC9+GF9+GI9+GL9+GO9+GR9+GU9+GX9+HA9+HD9+HG9+HJ9+HM9+HP9+HS9+HV9+HY9+IB9+IE9+IH9+IK9+IN9+IQ9+IT9+IW9+IZ9+JC9+JF9+JI9+JL9+JO9+JR9+JU9+JX9+KA9+KD9+KG9+KJ9+KM9+KP9+KS9+KV9+KY9+LB9+LE9+LH9+LK9+LN9+LQ9+LT9+LW9+LZ9+MC9+MF9+MI9+ML9+MO9+MR9+MU9+MX9+NA9+ND9+NG9+NJ9+NM9+NP9+NS9+NV9+NY9+OB9+OE9+OH9</f>
        <v>25290</v>
      </c>
      <c r="F9" s="236"/>
      <c r="G9" s="224"/>
      <c r="H9" s="84"/>
      <c r="I9" s="124"/>
      <c r="J9" s="224"/>
      <c r="K9" s="224"/>
      <c r="L9" s="236"/>
      <c r="M9" s="224"/>
      <c r="N9" s="224"/>
      <c r="O9" s="236"/>
      <c r="P9" s="224"/>
      <c r="Q9" s="224"/>
      <c r="R9" s="236"/>
      <c r="S9" s="224"/>
      <c r="T9" s="224"/>
      <c r="U9" s="236"/>
      <c r="V9" s="224"/>
      <c r="W9" s="224"/>
      <c r="X9" s="236"/>
      <c r="Y9" s="224"/>
      <c r="Z9" s="224"/>
      <c r="AA9" s="236"/>
      <c r="AB9" s="224"/>
      <c r="AC9" s="224"/>
      <c r="AD9" s="236"/>
      <c r="AE9" s="224"/>
      <c r="AF9" s="224"/>
      <c r="AG9" s="236"/>
      <c r="AH9" s="224"/>
      <c r="AI9" s="224"/>
      <c r="AJ9" s="236"/>
      <c r="AK9" s="224"/>
      <c r="AL9" s="224"/>
      <c r="AM9" s="236"/>
      <c r="AN9" s="224"/>
      <c r="AO9" s="224"/>
      <c r="AP9" s="236"/>
      <c r="AQ9" s="224"/>
      <c r="AR9" s="224"/>
      <c r="AS9" s="236"/>
      <c r="AT9" s="224"/>
      <c r="AU9" s="224"/>
      <c r="AV9" s="236"/>
      <c r="AW9" s="224"/>
      <c r="AX9" s="224"/>
      <c r="AY9" s="236"/>
      <c r="AZ9" s="224"/>
      <c r="BA9" s="224"/>
      <c r="BB9" s="236"/>
      <c r="BC9" s="224"/>
      <c r="BD9" s="224"/>
      <c r="BE9" s="236"/>
      <c r="BF9" s="224"/>
      <c r="BG9" s="224"/>
      <c r="BH9" s="236"/>
      <c r="BI9" s="224"/>
      <c r="BJ9" s="224"/>
      <c r="BK9" s="236"/>
      <c r="BL9" s="224"/>
      <c r="BM9" s="224"/>
      <c r="BN9" s="236"/>
      <c r="BO9" s="224"/>
      <c r="BP9" s="224"/>
      <c r="BQ9" s="236"/>
      <c r="BR9" s="224"/>
      <c r="BS9" s="224"/>
      <c r="BT9" s="236"/>
      <c r="BU9" s="224"/>
      <c r="BV9" s="224"/>
      <c r="BW9" s="236"/>
      <c r="BX9" s="224"/>
      <c r="BY9" s="224"/>
      <c r="BZ9" s="236"/>
      <c r="CA9" s="224"/>
      <c r="CB9" s="224"/>
      <c r="CC9" s="236"/>
      <c r="CD9" s="224"/>
      <c r="CE9" s="224"/>
      <c r="CF9" s="236"/>
      <c r="CG9" s="224"/>
      <c r="CH9" s="224"/>
      <c r="CI9" s="236"/>
      <c r="CJ9" s="224"/>
      <c r="CK9" s="224"/>
      <c r="CL9" s="236"/>
      <c r="CM9" s="224"/>
      <c r="CN9" s="245"/>
      <c r="CO9" s="236"/>
      <c r="CP9" s="224"/>
      <c r="CQ9" s="84"/>
      <c r="CR9" s="236"/>
      <c r="CS9" s="224"/>
      <c r="CT9" s="224"/>
      <c r="CU9" s="236"/>
      <c r="CV9" s="224"/>
      <c r="CW9" s="224"/>
      <c r="CX9" s="236"/>
      <c r="CY9" s="224"/>
      <c r="CZ9" s="224"/>
      <c r="DA9" s="236"/>
      <c r="DB9" s="224"/>
      <c r="DC9" s="224"/>
      <c r="DD9" s="236"/>
      <c r="DE9" s="224"/>
      <c r="DF9" s="224"/>
      <c r="DG9" s="236"/>
      <c r="DH9" s="224"/>
      <c r="DI9" s="224"/>
      <c r="DJ9" s="236"/>
      <c r="DK9" s="224"/>
      <c r="DL9" s="224"/>
      <c r="DM9" s="236"/>
      <c r="DN9" s="224"/>
      <c r="DO9" s="224"/>
      <c r="DP9" s="236"/>
      <c r="DQ9" s="224"/>
      <c r="DR9" s="224"/>
      <c r="DS9" s="236"/>
      <c r="DT9" s="224"/>
      <c r="DU9" s="224"/>
      <c r="DV9" s="236"/>
      <c r="DW9" s="224"/>
      <c r="DX9" s="245"/>
      <c r="DY9" s="236"/>
      <c r="DZ9" s="224"/>
      <c r="EA9" s="84"/>
      <c r="EB9" s="124"/>
      <c r="EC9" s="224"/>
      <c r="ED9" s="245"/>
      <c r="EE9" s="236"/>
      <c r="EF9" s="224"/>
      <c r="EG9" s="245"/>
      <c r="EH9" s="236"/>
      <c r="EI9" s="224"/>
      <c r="EJ9" s="245"/>
      <c r="EK9" s="236"/>
      <c r="EL9" s="224"/>
      <c r="EM9" s="245"/>
      <c r="EN9" s="236"/>
      <c r="EO9" s="224"/>
      <c r="EP9" s="245"/>
      <c r="EQ9" s="236"/>
      <c r="ER9" s="224"/>
      <c r="ES9" s="224"/>
      <c r="ET9" s="236"/>
      <c r="EU9" s="224"/>
      <c r="EV9" s="224"/>
      <c r="EW9" s="236"/>
      <c r="EX9" s="224"/>
      <c r="EY9" s="224"/>
      <c r="EZ9" s="236"/>
      <c r="FA9" s="224"/>
      <c r="FB9" s="224"/>
      <c r="FC9" s="224"/>
      <c r="FD9" s="224"/>
      <c r="FE9" s="224"/>
      <c r="FF9" s="236"/>
      <c r="FG9" s="224"/>
      <c r="FH9" s="224"/>
      <c r="FI9" s="236"/>
      <c r="FJ9" s="224"/>
      <c r="FK9" s="245"/>
      <c r="FL9" s="396"/>
      <c r="FM9" s="224"/>
      <c r="FN9" s="84"/>
      <c r="FO9" s="236"/>
      <c r="FP9" s="224"/>
      <c r="FQ9" s="224"/>
      <c r="FR9" s="236"/>
      <c r="FS9" s="224"/>
      <c r="FT9" s="224"/>
      <c r="FU9" s="236"/>
      <c r="FV9" s="224"/>
      <c r="FW9" s="224"/>
      <c r="FX9" s="236"/>
      <c r="FY9" s="224"/>
      <c r="FZ9" s="224"/>
      <c r="GA9" s="236"/>
      <c r="GB9" s="224"/>
      <c r="GC9" s="224"/>
      <c r="GD9" s="236"/>
      <c r="GE9" s="224"/>
      <c r="GF9" s="224"/>
      <c r="GG9" s="236"/>
      <c r="GH9" s="224"/>
      <c r="GI9" s="224"/>
      <c r="GJ9" s="236"/>
      <c r="GK9" s="224"/>
      <c r="GL9" s="84"/>
      <c r="GM9" s="224"/>
      <c r="GN9" s="224"/>
      <c r="GO9" s="84"/>
      <c r="GP9" s="236"/>
      <c r="GQ9" s="224"/>
      <c r="GR9" s="84"/>
      <c r="GS9" s="236"/>
      <c r="GT9" s="224"/>
      <c r="GU9" s="224"/>
      <c r="GV9" s="236"/>
      <c r="GW9" s="224"/>
      <c r="GX9" s="224"/>
      <c r="GY9" s="236"/>
      <c r="GZ9" s="224"/>
      <c r="HA9" s="224"/>
      <c r="HB9" s="236"/>
      <c r="HC9" s="224"/>
      <c r="HD9" s="245"/>
      <c r="HE9" s="236"/>
      <c r="HF9" s="224"/>
      <c r="HG9" s="84"/>
      <c r="HH9" s="236"/>
      <c r="HI9" s="224"/>
      <c r="HJ9" s="245"/>
      <c r="HK9" s="236"/>
      <c r="HL9" s="224"/>
      <c r="HM9" s="245"/>
      <c r="HN9" s="236"/>
      <c r="HO9" s="224"/>
      <c r="HP9" s="245"/>
      <c r="HQ9" s="236"/>
      <c r="HR9" s="224"/>
      <c r="HS9" s="245"/>
      <c r="HT9" s="236"/>
      <c r="HU9" s="224"/>
      <c r="HV9" s="245"/>
      <c r="HW9" s="236"/>
      <c r="HX9" s="224"/>
      <c r="HY9" s="245"/>
      <c r="HZ9" s="236"/>
      <c r="IA9" s="224"/>
      <c r="IB9" s="245"/>
      <c r="IC9" s="236"/>
      <c r="ID9" s="224"/>
      <c r="IE9" s="84"/>
      <c r="IF9" s="236"/>
      <c r="IG9" s="224"/>
      <c r="IH9" s="245"/>
      <c r="II9" s="236"/>
      <c r="IJ9" s="224"/>
      <c r="IK9" s="245"/>
      <c r="IL9" s="236"/>
      <c r="IM9" s="224"/>
      <c r="IN9" s="245"/>
      <c r="IO9" s="236"/>
      <c r="IP9" s="224"/>
      <c r="IQ9" s="245"/>
      <c r="IR9" s="236"/>
      <c r="IS9" s="224"/>
      <c r="IT9" s="245"/>
      <c r="IU9" s="236"/>
      <c r="IV9" s="224"/>
      <c r="IW9" s="245"/>
      <c r="IX9" s="236"/>
      <c r="IY9" s="224"/>
      <c r="IZ9" s="245"/>
      <c r="JA9" s="236"/>
      <c r="JB9" s="224"/>
      <c r="JC9" s="245"/>
      <c r="JD9" s="236"/>
      <c r="JE9" s="224"/>
      <c r="JF9" s="245"/>
      <c r="JG9" s="236"/>
      <c r="JH9" s="224"/>
      <c r="JI9" s="84"/>
      <c r="JJ9" s="124"/>
      <c r="JK9" s="224"/>
      <c r="JL9" s="245"/>
      <c r="JM9" s="236"/>
      <c r="JN9" s="224"/>
      <c r="JO9" s="84"/>
      <c r="JP9" s="124"/>
      <c r="JQ9" s="224"/>
      <c r="JR9" s="245"/>
      <c r="JS9" s="236"/>
      <c r="JT9" s="224"/>
      <c r="JU9" s="84"/>
      <c r="JV9" s="124"/>
      <c r="JW9" s="224"/>
      <c r="JX9" s="245"/>
      <c r="JY9" s="236"/>
      <c r="JZ9" s="224"/>
      <c r="KA9" s="245"/>
      <c r="KB9" s="236"/>
      <c r="KC9" s="224"/>
      <c r="KD9" s="245"/>
      <c r="KE9" s="236"/>
      <c r="KF9" s="224"/>
      <c r="KG9" s="245"/>
      <c r="KH9" s="236"/>
      <c r="KI9" s="224"/>
      <c r="KJ9" s="245"/>
      <c r="KK9" s="236"/>
      <c r="KL9" s="224"/>
      <c r="KM9" s="224"/>
      <c r="KN9" s="236"/>
      <c r="KO9" s="224"/>
      <c r="KP9" s="224"/>
      <c r="KQ9" s="236"/>
      <c r="KR9" s="224"/>
      <c r="KS9" s="224"/>
      <c r="KT9" s="236"/>
      <c r="KU9" s="224"/>
      <c r="KV9" s="245"/>
      <c r="KW9" s="236"/>
      <c r="KX9" s="224"/>
      <c r="KY9" s="84"/>
      <c r="KZ9" s="236"/>
      <c r="LA9" s="224"/>
      <c r="LB9" s="224"/>
      <c r="LC9" s="236"/>
      <c r="LD9" s="224"/>
      <c r="LE9" s="224"/>
      <c r="LF9" s="236"/>
      <c r="LG9" s="224"/>
      <c r="LH9" s="245"/>
      <c r="LI9" s="236"/>
      <c r="LJ9" s="224"/>
      <c r="LK9" s="84"/>
      <c r="LL9" s="236"/>
      <c r="LM9" s="224"/>
      <c r="LN9" s="84"/>
      <c r="LO9" s="124"/>
      <c r="LP9" s="224"/>
      <c r="LQ9" s="224"/>
      <c r="LR9" s="236"/>
      <c r="LS9" s="224"/>
      <c r="LT9" s="245"/>
      <c r="LU9" s="236"/>
      <c r="LV9" s="224"/>
      <c r="LW9" s="84"/>
      <c r="LX9" s="124"/>
      <c r="LY9" s="224"/>
      <c r="LZ9" s="224"/>
      <c r="MA9" s="236"/>
      <c r="MB9" s="224"/>
      <c r="MC9" s="224"/>
      <c r="MD9" s="236"/>
      <c r="ME9" s="224"/>
      <c r="MF9" s="224"/>
      <c r="MG9" s="236"/>
      <c r="MH9" s="224"/>
      <c r="MI9" s="224"/>
      <c r="MJ9" s="236"/>
      <c r="MK9" s="224"/>
      <c r="ML9" s="245"/>
      <c r="MM9" s="236"/>
      <c r="MN9" s="224"/>
      <c r="MO9" s="84"/>
      <c r="MP9" s="236"/>
      <c r="MQ9" s="224"/>
      <c r="MR9" s="84"/>
      <c r="MS9" s="124"/>
      <c r="MT9" s="224"/>
      <c r="MU9" s="224"/>
      <c r="MV9" s="236"/>
      <c r="MW9" s="224"/>
      <c r="MX9" s="245"/>
      <c r="MY9" s="236"/>
      <c r="MZ9" s="224"/>
      <c r="NA9" s="84"/>
      <c r="NB9" s="236"/>
      <c r="NC9" s="224"/>
      <c r="ND9" s="245"/>
      <c r="NE9" s="236"/>
      <c r="NF9" s="224"/>
      <c r="NG9" s="84"/>
      <c r="NH9" s="236"/>
      <c r="NI9" s="224"/>
      <c r="NJ9" s="245"/>
      <c r="NK9" s="236"/>
      <c r="NL9" s="224"/>
      <c r="NM9" s="84"/>
      <c r="NN9" s="236">
        <v>32000</v>
      </c>
      <c r="NO9" s="224">
        <v>38000</v>
      </c>
      <c r="NP9" s="84">
        <v>25290</v>
      </c>
      <c r="NQ9" s="236"/>
      <c r="NR9" s="224"/>
      <c r="NS9" s="84"/>
      <c r="NT9" s="236"/>
      <c r="NU9" s="224"/>
      <c r="NV9" s="84"/>
      <c r="NW9" s="124"/>
      <c r="NX9" s="224"/>
      <c r="NY9" s="245"/>
      <c r="NZ9" s="236"/>
      <c r="OA9" s="224"/>
      <c r="OB9" s="316"/>
      <c r="OC9" s="236"/>
      <c r="OD9" s="224"/>
      <c r="OE9" s="84"/>
      <c r="OF9" s="236"/>
      <c r="OG9" s="224"/>
      <c r="OH9" s="84"/>
      <c r="OI9" s="157"/>
      <c r="OJ9" s="157"/>
      <c r="OK9" s="157"/>
      <c r="OL9" s="157"/>
      <c r="OM9" s="157"/>
      <c r="ON9" s="157"/>
      <c r="OO9" s="157"/>
      <c r="OP9" s="157"/>
      <c r="OQ9" s="157"/>
      <c r="OR9" s="157"/>
      <c r="OS9" s="157"/>
      <c r="OT9" s="157"/>
      <c r="OU9" s="157"/>
      <c r="OV9" s="157"/>
      <c r="OW9" s="157"/>
    </row>
    <row r="10" spans="1:413" s="345" customFormat="1" hidden="1" outlineLevel="2" x14ac:dyDescent="0.25">
      <c r="A10" s="257" t="s">
        <v>283</v>
      </c>
      <c r="B10" s="188" t="s">
        <v>284</v>
      </c>
      <c r="C10" s="236">
        <f t="shared" si="29"/>
        <v>4038</v>
      </c>
      <c r="D10" s="236">
        <f t="shared" si="30"/>
        <v>0</v>
      </c>
      <c r="E10" s="236">
        <f t="shared" si="31"/>
        <v>3645</v>
      </c>
      <c r="F10" s="236"/>
      <c r="G10" s="224"/>
      <c r="H10" s="84"/>
      <c r="I10" s="124"/>
      <c r="J10" s="224"/>
      <c r="K10" s="224"/>
      <c r="L10" s="236"/>
      <c r="M10" s="224"/>
      <c r="N10" s="224"/>
      <c r="O10" s="236"/>
      <c r="P10" s="224"/>
      <c r="Q10" s="224"/>
      <c r="R10" s="236"/>
      <c r="S10" s="224"/>
      <c r="T10" s="224"/>
      <c r="U10" s="236"/>
      <c r="V10" s="224"/>
      <c r="W10" s="224"/>
      <c r="X10" s="236"/>
      <c r="Y10" s="224"/>
      <c r="Z10" s="224"/>
      <c r="AA10" s="236"/>
      <c r="AB10" s="224"/>
      <c r="AC10" s="224"/>
      <c r="AD10" s="236"/>
      <c r="AE10" s="224"/>
      <c r="AF10" s="224"/>
      <c r="AG10" s="236"/>
      <c r="AH10" s="224"/>
      <c r="AI10" s="224"/>
      <c r="AJ10" s="236"/>
      <c r="AK10" s="224"/>
      <c r="AL10" s="224"/>
      <c r="AM10" s="236"/>
      <c r="AN10" s="224"/>
      <c r="AO10" s="224"/>
      <c r="AP10" s="236"/>
      <c r="AQ10" s="224"/>
      <c r="AR10" s="224"/>
      <c r="AS10" s="236"/>
      <c r="AT10" s="224"/>
      <c r="AU10" s="224"/>
      <c r="AV10" s="236"/>
      <c r="AW10" s="224"/>
      <c r="AX10" s="224"/>
      <c r="AY10" s="236"/>
      <c r="AZ10" s="224"/>
      <c r="BA10" s="224"/>
      <c r="BB10" s="236"/>
      <c r="BC10" s="224"/>
      <c r="BD10" s="224"/>
      <c r="BE10" s="236"/>
      <c r="BF10" s="224"/>
      <c r="BG10" s="224"/>
      <c r="BH10" s="236"/>
      <c r="BI10" s="224"/>
      <c r="BJ10" s="224"/>
      <c r="BK10" s="236"/>
      <c r="BL10" s="224"/>
      <c r="BM10" s="224"/>
      <c r="BN10" s="236"/>
      <c r="BO10" s="224"/>
      <c r="BP10" s="224"/>
      <c r="BQ10" s="236"/>
      <c r="BR10" s="224"/>
      <c r="BS10" s="224"/>
      <c r="BT10" s="236"/>
      <c r="BU10" s="224"/>
      <c r="BV10" s="224"/>
      <c r="BW10" s="236"/>
      <c r="BX10" s="224"/>
      <c r="BY10" s="224"/>
      <c r="BZ10" s="236"/>
      <c r="CA10" s="224"/>
      <c r="CB10" s="224"/>
      <c r="CC10" s="236"/>
      <c r="CD10" s="224"/>
      <c r="CE10" s="224"/>
      <c r="CF10" s="236"/>
      <c r="CG10" s="224"/>
      <c r="CH10" s="224"/>
      <c r="CI10" s="236"/>
      <c r="CJ10" s="224"/>
      <c r="CK10" s="224"/>
      <c r="CL10" s="236"/>
      <c r="CM10" s="224"/>
      <c r="CN10" s="245"/>
      <c r="CO10" s="236"/>
      <c r="CP10" s="224"/>
      <c r="CQ10" s="84"/>
      <c r="CR10" s="236"/>
      <c r="CS10" s="224"/>
      <c r="CT10" s="224"/>
      <c r="CU10" s="236"/>
      <c r="CV10" s="224"/>
      <c r="CW10" s="224"/>
      <c r="CX10" s="236"/>
      <c r="CY10" s="224"/>
      <c r="CZ10" s="224"/>
      <c r="DA10" s="236"/>
      <c r="DB10" s="224"/>
      <c r="DC10" s="224"/>
      <c r="DD10" s="236"/>
      <c r="DE10" s="224"/>
      <c r="DF10" s="224"/>
      <c r="DG10" s="236"/>
      <c r="DH10" s="224"/>
      <c r="DI10" s="224"/>
      <c r="DJ10" s="236"/>
      <c r="DK10" s="224"/>
      <c r="DL10" s="224"/>
      <c r="DM10" s="236"/>
      <c r="DN10" s="224"/>
      <c r="DO10" s="224"/>
      <c r="DP10" s="236"/>
      <c r="DQ10" s="224"/>
      <c r="DR10" s="224"/>
      <c r="DS10" s="236"/>
      <c r="DT10" s="224"/>
      <c r="DU10" s="224"/>
      <c r="DV10" s="236"/>
      <c r="DW10" s="224"/>
      <c r="DX10" s="245"/>
      <c r="DY10" s="236"/>
      <c r="DZ10" s="224"/>
      <c r="EA10" s="84"/>
      <c r="EB10" s="124"/>
      <c r="EC10" s="224"/>
      <c r="ED10" s="245"/>
      <c r="EE10" s="236"/>
      <c r="EF10" s="224"/>
      <c r="EG10" s="245"/>
      <c r="EH10" s="236"/>
      <c r="EI10" s="224"/>
      <c r="EJ10" s="245"/>
      <c r="EK10" s="236"/>
      <c r="EL10" s="224"/>
      <c r="EM10" s="245"/>
      <c r="EN10" s="236"/>
      <c r="EO10" s="224"/>
      <c r="EP10" s="245"/>
      <c r="EQ10" s="236"/>
      <c r="ER10" s="224"/>
      <c r="ES10" s="224"/>
      <c r="ET10" s="236"/>
      <c r="EU10" s="224"/>
      <c r="EV10" s="224"/>
      <c r="EW10" s="236"/>
      <c r="EX10" s="224"/>
      <c r="EY10" s="224"/>
      <c r="EZ10" s="236"/>
      <c r="FA10" s="224"/>
      <c r="FB10" s="224"/>
      <c r="FC10" s="224"/>
      <c r="FD10" s="224"/>
      <c r="FE10" s="224"/>
      <c r="FF10" s="236"/>
      <c r="FG10" s="224"/>
      <c r="FH10" s="224"/>
      <c r="FI10" s="236"/>
      <c r="FJ10" s="224"/>
      <c r="FK10" s="245"/>
      <c r="FL10" s="396"/>
      <c r="FM10" s="224"/>
      <c r="FN10" s="84"/>
      <c r="FO10" s="236"/>
      <c r="FP10" s="224"/>
      <c r="FQ10" s="224"/>
      <c r="FR10" s="236"/>
      <c r="FS10" s="224"/>
      <c r="FT10" s="224"/>
      <c r="FU10" s="236"/>
      <c r="FV10" s="224"/>
      <c r="FW10" s="224"/>
      <c r="FX10" s="236"/>
      <c r="FY10" s="224"/>
      <c r="FZ10" s="224"/>
      <c r="GA10" s="236"/>
      <c r="GB10" s="224"/>
      <c r="GC10" s="224"/>
      <c r="GD10" s="236"/>
      <c r="GE10" s="224"/>
      <c r="GF10" s="224"/>
      <c r="GG10" s="236"/>
      <c r="GH10" s="224"/>
      <c r="GI10" s="224"/>
      <c r="GJ10" s="236"/>
      <c r="GK10" s="224"/>
      <c r="GL10" s="84"/>
      <c r="GM10" s="224"/>
      <c r="GN10" s="224"/>
      <c r="GO10" s="84"/>
      <c r="GP10" s="236"/>
      <c r="GQ10" s="224"/>
      <c r="GR10" s="84"/>
      <c r="GS10" s="236"/>
      <c r="GT10" s="224"/>
      <c r="GU10" s="224"/>
      <c r="GV10" s="236"/>
      <c r="GW10" s="224"/>
      <c r="GX10" s="224"/>
      <c r="GY10" s="236"/>
      <c r="GZ10" s="224"/>
      <c r="HA10" s="224"/>
      <c r="HB10" s="236"/>
      <c r="HC10" s="224"/>
      <c r="HD10" s="245"/>
      <c r="HE10" s="236"/>
      <c r="HF10" s="224"/>
      <c r="HG10" s="84"/>
      <c r="HH10" s="236"/>
      <c r="HI10" s="224"/>
      <c r="HJ10" s="245"/>
      <c r="HK10" s="236"/>
      <c r="HL10" s="224"/>
      <c r="HM10" s="245"/>
      <c r="HN10" s="236"/>
      <c r="HO10" s="224"/>
      <c r="HP10" s="245"/>
      <c r="HQ10" s="236"/>
      <c r="HR10" s="224"/>
      <c r="HS10" s="245"/>
      <c r="HT10" s="236"/>
      <c r="HU10" s="224"/>
      <c r="HV10" s="245"/>
      <c r="HW10" s="236"/>
      <c r="HX10" s="224"/>
      <c r="HY10" s="245"/>
      <c r="HZ10" s="236"/>
      <c r="IA10" s="224"/>
      <c r="IB10" s="245"/>
      <c r="IC10" s="236"/>
      <c r="ID10" s="224"/>
      <c r="IE10" s="84"/>
      <c r="IF10" s="236"/>
      <c r="IG10" s="224"/>
      <c r="IH10" s="245"/>
      <c r="II10" s="236"/>
      <c r="IJ10" s="224"/>
      <c r="IK10" s="245"/>
      <c r="IL10" s="236"/>
      <c r="IM10" s="224"/>
      <c r="IN10" s="245"/>
      <c r="IO10" s="236"/>
      <c r="IP10" s="224"/>
      <c r="IQ10" s="245"/>
      <c r="IR10" s="236"/>
      <c r="IS10" s="224"/>
      <c r="IT10" s="245"/>
      <c r="IU10" s="236"/>
      <c r="IV10" s="224"/>
      <c r="IW10" s="245"/>
      <c r="IX10" s="236"/>
      <c r="IY10" s="224"/>
      <c r="IZ10" s="245"/>
      <c r="JA10" s="236"/>
      <c r="JB10" s="224"/>
      <c r="JC10" s="245"/>
      <c r="JD10" s="236"/>
      <c r="JE10" s="224"/>
      <c r="JF10" s="245"/>
      <c r="JG10" s="236"/>
      <c r="JH10" s="224"/>
      <c r="JI10" s="84"/>
      <c r="JJ10" s="124"/>
      <c r="JK10" s="224"/>
      <c r="JL10" s="245"/>
      <c r="JM10" s="236"/>
      <c r="JN10" s="224"/>
      <c r="JO10" s="84"/>
      <c r="JP10" s="124"/>
      <c r="JQ10" s="224"/>
      <c r="JR10" s="245"/>
      <c r="JS10" s="236"/>
      <c r="JT10" s="224"/>
      <c r="JU10" s="84"/>
      <c r="JV10" s="124"/>
      <c r="JW10" s="224"/>
      <c r="JX10" s="245"/>
      <c r="JY10" s="236"/>
      <c r="JZ10" s="224"/>
      <c r="KA10" s="245"/>
      <c r="KB10" s="236"/>
      <c r="KC10" s="224"/>
      <c r="KD10" s="245"/>
      <c r="KE10" s="236"/>
      <c r="KF10" s="224"/>
      <c r="KG10" s="245"/>
      <c r="KH10" s="236"/>
      <c r="KI10" s="224"/>
      <c r="KJ10" s="245"/>
      <c r="KK10" s="236"/>
      <c r="KL10" s="224"/>
      <c r="KM10" s="224"/>
      <c r="KN10" s="236"/>
      <c r="KO10" s="224"/>
      <c r="KP10" s="224"/>
      <c r="KQ10" s="236"/>
      <c r="KR10" s="224"/>
      <c r="KS10" s="224"/>
      <c r="KT10" s="236"/>
      <c r="KU10" s="224"/>
      <c r="KV10" s="245"/>
      <c r="KW10" s="236"/>
      <c r="KX10" s="224"/>
      <c r="KY10" s="84"/>
      <c r="KZ10" s="236"/>
      <c r="LA10" s="224"/>
      <c r="LB10" s="224"/>
      <c r="LC10" s="236"/>
      <c r="LD10" s="224"/>
      <c r="LE10" s="224"/>
      <c r="LF10" s="236"/>
      <c r="LG10" s="224"/>
      <c r="LH10" s="245"/>
      <c r="LI10" s="236"/>
      <c r="LJ10" s="224"/>
      <c r="LK10" s="84"/>
      <c r="LL10" s="236"/>
      <c r="LM10" s="224"/>
      <c r="LN10" s="84"/>
      <c r="LO10" s="124"/>
      <c r="LP10" s="224"/>
      <c r="LQ10" s="224"/>
      <c r="LR10" s="236"/>
      <c r="LS10" s="224"/>
      <c r="LT10" s="245"/>
      <c r="LU10" s="236"/>
      <c r="LV10" s="224"/>
      <c r="LW10" s="84"/>
      <c r="LX10" s="124"/>
      <c r="LY10" s="224"/>
      <c r="LZ10" s="224"/>
      <c r="MA10" s="236"/>
      <c r="MB10" s="224"/>
      <c r="MC10" s="224"/>
      <c r="MD10" s="236"/>
      <c r="ME10" s="224"/>
      <c r="MF10" s="224"/>
      <c r="MG10" s="236"/>
      <c r="MH10" s="224"/>
      <c r="MI10" s="224"/>
      <c r="MJ10" s="236"/>
      <c r="MK10" s="224"/>
      <c r="ML10" s="245"/>
      <c r="MM10" s="236"/>
      <c r="MN10" s="224"/>
      <c r="MO10" s="84"/>
      <c r="MP10" s="236"/>
      <c r="MQ10" s="224"/>
      <c r="MR10" s="84"/>
      <c r="MS10" s="124"/>
      <c r="MT10" s="224"/>
      <c r="MU10" s="224"/>
      <c r="MV10" s="236"/>
      <c r="MW10" s="224"/>
      <c r="MX10" s="245"/>
      <c r="MY10" s="236"/>
      <c r="MZ10" s="224"/>
      <c r="NA10" s="84"/>
      <c r="NB10" s="236"/>
      <c r="NC10" s="224"/>
      <c r="ND10" s="245"/>
      <c r="NE10" s="236"/>
      <c r="NF10" s="224"/>
      <c r="NG10" s="84"/>
      <c r="NH10" s="236"/>
      <c r="NI10" s="224"/>
      <c r="NJ10" s="245"/>
      <c r="NK10" s="236"/>
      <c r="NL10" s="224"/>
      <c r="NM10" s="84"/>
      <c r="NN10" s="236">
        <v>4038</v>
      </c>
      <c r="NO10" s="224"/>
      <c r="NP10" s="84">
        <v>3645</v>
      </c>
      <c r="NQ10" s="236"/>
      <c r="NR10" s="224"/>
      <c r="NS10" s="84"/>
      <c r="NT10" s="236"/>
      <c r="NU10" s="224"/>
      <c r="NV10" s="84"/>
      <c r="NW10" s="124"/>
      <c r="NX10" s="224"/>
      <c r="NY10" s="245"/>
      <c r="NZ10" s="236"/>
      <c r="OA10" s="224"/>
      <c r="OB10" s="316"/>
      <c r="OC10" s="236"/>
      <c r="OD10" s="224"/>
      <c r="OE10" s="84"/>
      <c r="OF10" s="236"/>
      <c r="OG10" s="224"/>
      <c r="OH10" s="84"/>
      <c r="OI10" s="157"/>
      <c r="OJ10" s="157"/>
      <c r="OK10" s="157"/>
      <c r="OL10" s="157"/>
      <c r="OM10" s="157"/>
      <c r="ON10" s="157"/>
      <c r="OO10" s="157"/>
      <c r="OP10" s="157"/>
      <c r="OQ10" s="157"/>
      <c r="OR10" s="157"/>
      <c r="OS10" s="157"/>
      <c r="OT10" s="157"/>
      <c r="OU10" s="157"/>
      <c r="OV10" s="157"/>
      <c r="OW10" s="157"/>
    </row>
    <row r="11" spans="1:413" s="345" customFormat="1" hidden="1" outlineLevel="2" x14ac:dyDescent="0.25">
      <c r="A11" s="257" t="s">
        <v>285</v>
      </c>
      <c r="B11" s="188" t="s">
        <v>286</v>
      </c>
      <c r="C11" s="236">
        <f t="shared" si="29"/>
        <v>1500</v>
      </c>
      <c r="D11" s="236">
        <f t="shared" si="30"/>
        <v>2000</v>
      </c>
      <c r="E11" s="236">
        <f t="shared" si="31"/>
        <v>400</v>
      </c>
      <c r="F11" s="236"/>
      <c r="G11" s="224"/>
      <c r="H11" s="84"/>
      <c r="I11" s="124"/>
      <c r="J11" s="224"/>
      <c r="K11" s="224"/>
      <c r="L11" s="236"/>
      <c r="M11" s="224"/>
      <c r="N11" s="224"/>
      <c r="O11" s="236"/>
      <c r="P11" s="224"/>
      <c r="Q11" s="224"/>
      <c r="R11" s="236"/>
      <c r="S11" s="224"/>
      <c r="T11" s="224"/>
      <c r="U11" s="236"/>
      <c r="V11" s="224"/>
      <c r="W11" s="224"/>
      <c r="X11" s="236"/>
      <c r="Y11" s="224"/>
      <c r="Z11" s="224"/>
      <c r="AA11" s="236"/>
      <c r="AB11" s="224"/>
      <c r="AC11" s="224"/>
      <c r="AD11" s="236"/>
      <c r="AE11" s="224"/>
      <c r="AF11" s="224"/>
      <c r="AG11" s="236"/>
      <c r="AH11" s="224"/>
      <c r="AI11" s="224"/>
      <c r="AJ11" s="236"/>
      <c r="AK11" s="224"/>
      <c r="AL11" s="224"/>
      <c r="AM11" s="236"/>
      <c r="AN11" s="224"/>
      <c r="AO11" s="224"/>
      <c r="AP11" s="236"/>
      <c r="AQ11" s="224"/>
      <c r="AR11" s="224"/>
      <c r="AS11" s="236"/>
      <c r="AT11" s="224"/>
      <c r="AU11" s="224"/>
      <c r="AV11" s="236"/>
      <c r="AW11" s="224"/>
      <c r="AX11" s="224"/>
      <c r="AY11" s="236"/>
      <c r="AZ11" s="224"/>
      <c r="BA11" s="224"/>
      <c r="BB11" s="236"/>
      <c r="BC11" s="224"/>
      <c r="BD11" s="224"/>
      <c r="BE11" s="236"/>
      <c r="BF11" s="224"/>
      <c r="BG11" s="224"/>
      <c r="BH11" s="236"/>
      <c r="BI11" s="224"/>
      <c r="BJ11" s="224"/>
      <c r="BK11" s="236"/>
      <c r="BL11" s="224"/>
      <c r="BM11" s="224"/>
      <c r="BN11" s="236"/>
      <c r="BO11" s="224"/>
      <c r="BP11" s="224"/>
      <c r="BQ11" s="236"/>
      <c r="BR11" s="224"/>
      <c r="BS11" s="224"/>
      <c r="BT11" s="236"/>
      <c r="BU11" s="224"/>
      <c r="BV11" s="224"/>
      <c r="BW11" s="236"/>
      <c r="BX11" s="224"/>
      <c r="BY11" s="224"/>
      <c r="BZ11" s="236"/>
      <c r="CA11" s="224"/>
      <c r="CB11" s="224"/>
      <c r="CC11" s="236"/>
      <c r="CD11" s="224"/>
      <c r="CE11" s="224"/>
      <c r="CF11" s="236"/>
      <c r="CG11" s="224"/>
      <c r="CH11" s="224"/>
      <c r="CI11" s="236"/>
      <c r="CJ11" s="224"/>
      <c r="CK11" s="224"/>
      <c r="CL11" s="236"/>
      <c r="CM11" s="224"/>
      <c r="CN11" s="245"/>
      <c r="CO11" s="236"/>
      <c r="CP11" s="224"/>
      <c r="CQ11" s="84"/>
      <c r="CR11" s="236"/>
      <c r="CS11" s="224"/>
      <c r="CT11" s="224"/>
      <c r="CU11" s="236"/>
      <c r="CV11" s="224"/>
      <c r="CW11" s="224"/>
      <c r="CX11" s="236"/>
      <c r="CY11" s="224"/>
      <c r="CZ11" s="224"/>
      <c r="DA11" s="236"/>
      <c r="DB11" s="224"/>
      <c r="DC11" s="224"/>
      <c r="DD11" s="236"/>
      <c r="DE11" s="224"/>
      <c r="DF11" s="224"/>
      <c r="DG11" s="236"/>
      <c r="DH11" s="224"/>
      <c r="DI11" s="224"/>
      <c r="DJ11" s="236"/>
      <c r="DK11" s="224"/>
      <c r="DL11" s="224"/>
      <c r="DM11" s="236"/>
      <c r="DN11" s="224"/>
      <c r="DO11" s="224"/>
      <c r="DP11" s="236"/>
      <c r="DQ11" s="224"/>
      <c r="DR11" s="224"/>
      <c r="DS11" s="236"/>
      <c r="DT11" s="224"/>
      <c r="DU11" s="224"/>
      <c r="DV11" s="236"/>
      <c r="DW11" s="224"/>
      <c r="DX11" s="245"/>
      <c r="DY11" s="236"/>
      <c r="DZ11" s="224"/>
      <c r="EA11" s="84"/>
      <c r="EB11" s="124"/>
      <c r="EC11" s="224"/>
      <c r="ED11" s="245"/>
      <c r="EE11" s="236"/>
      <c r="EF11" s="224"/>
      <c r="EG11" s="245"/>
      <c r="EH11" s="236"/>
      <c r="EI11" s="224"/>
      <c r="EJ11" s="245"/>
      <c r="EK11" s="236"/>
      <c r="EL11" s="224"/>
      <c r="EM11" s="245"/>
      <c r="EN11" s="236"/>
      <c r="EO11" s="224"/>
      <c r="EP11" s="245"/>
      <c r="EQ11" s="236"/>
      <c r="ER11" s="224"/>
      <c r="ES11" s="224"/>
      <c r="ET11" s="236"/>
      <c r="EU11" s="224"/>
      <c r="EV11" s="224"/>
      <c r="EW11" s="236"/>
      <c r="EX11" s="224"/>
      <c r="EY11" s="224"/>
      <c r="EZ11" s="236"/>
      <c r="FA11" s="224"/>
      <c r="FB11" s="224"/>
      <c r="FC11" s="224"/>
      <c r="FD11" s="224"/>
      <c r="FE11" s="224"/>
      <c r="FF11" s="236"/>
      <c r="FG11" s="224"/>
      <c r="FH11" s="224"/>
      <c r="FI11" s="236"/>
      <c r="FJ11" s="224"/>
      <c r="FK11" s="245"/>
      <c r="FL11" s="396"/>
      <c r="FM11" s="224"/>
      <c r="FN11" s="84"/>
      <c r="FO11" s="236"/>
      <c r="FP11" s="224"/>
      <c r="FQ11" s="224"/>
      <c r="FR11" s="236"/>
      <c r="FS11" s="224"/>
      <c r="FT11" s="224"/>
      <c r="FU11" s="236"/>
      <c r="FV11" s="224"/>
      <c r="FW11" s="224"/>
      <c r="FX11" s="236"/>
      <c r="FY11" s="224"/>
      <c r="FZ11" s="224"/>
      <c r="GA11" s="236"/>
      <c r="GB11" s="224"/>
      <c r="GC11" s="224"/>
      <c r="GD11" s="236"/>
      <c r="GE11" s="224"/>
      <c r="GF11" s="224"/>
      <c r="GG11" s="236"/>
      <c r="GH11" s="224"/>
      <c r="GI11" s="224"/>
      <c r="GJ11" s="236"/>
      <c r="GK11" s="224"/>
      <c r="GL11" s="84"/>
      <c r="GM11" s="224"/>
      <c r="GN11" s="224"/>
      <c r="GO11" s="84"/>
      <c r="GP11" s="236"/>
      <c r="GQ11" s="224"/>
      <c r="GR11" s="84"/>
      <c r="GS11" s="236"/>
      <c r="GT11" s="224"/>
      <c r="GU11" s="224"/>
      <c r="GV11" s="236"/>
      <c r="GW11" s="224"/>
      <c r="GX11" s="224"/>
      <c r="GY11" s="236"/>
      <c r="GZ11" s="224"/>
      <c r="HA11" s="224"/>
      <c r="HB11" s="236"/>
      <c r="HC11" s="224"/>
      <c r="HD11" s="245"/>
      <c r="HE11" s="236"/>
      <c r="HF11" s="224"/>
      <c r="HG11" s="84"/>
      <c r="HH11" s="236"/>
      <c r="HI11" s="224"/>
      <c r="HJ11" s="245"/>
      <c r="HK11" s="236"/>
      <c r="HL11" s="224"/>
      <c r="HM11" s="245"/>
      <c r="HN11" s="236"/>
      <c r="HO11" s="224"/>
      <c r="HP11" s="245"/>
      <c r="HQ11" s="236"/>
      <c r="HR11" s="224"/>
      <c r="HS11" s="245"/>
      <c r="HT11" s="236"/>
      <c r="HU11" s="224"/>
      <c r="HV11" s="245"/>
      <c r="HW11" s="236"/>
      <c r="HX11" s="224"/>
      <c r="HY11" s="245"/>
      <c r="HZ11" s="236"/>
      <c r="IA11" s="224"/>
      <c r="IB11" s="245"/>
      <c r="IC11" s="236"/>
      <c r="ID11" s="224"/>
      <c r="IE11" s="84"/>
      <c r="IF11" s="236"/>
      <c r="IG11" s="224"/>
      <c r="IH11" s="245"/>
      <c r="II11" s="236"/>
      <c r="IJ11" s="224"/>
      <c r="IK11" s="245"/>
      <c r="IL11" s="236"/>
      <c r="IM11" s="224"/>
      <c r="IN11" s="245"/>
      <c r="IO11" s="236"/>
      <c r="IP11" s="224"/>
      <c r="IQ11" s="245"/>
      <c r="IR11" s="236"/>
      <c r="IS11" s="224"/>
      <c r="IT11" s="245"/>
      <c r="IU11" s="236"/>
      <c r="IV11" s="224"/>
      <c r="IW11" s="245"/>
      <c r="IX11" s="236"/>
      <c r="IY11" s="224"/>
      <c r="IZ11" s="245"/>
      <c r="JA11" s="236"/>
      <c r="JB11" s="224"/>
      <c r="JC11" s="245"/>
      <c r="JD11" s="236"/>
      <c r="JE11" s="224"/>
      <c r="JF11" s="245"/>
      <c r="JG11" s="236"/>
      <c r="JH11" s="224"/>
      <c r="JI11" s="84"/>
      <c r="JJ11" s="124"/>
      <c r="JK11" s="224"/>
      <c r="JL11" s="245"/>
      <c r="JM11" s="236"/>
      <c r="JN11" s="224"/>
      <c r="JO11" s="84"/>
      <c r="JP11" s="124"/>
      <c r="JQ11" s="224"/>
      <c r="JR11" s="245"/>
      <c r="JS11" s="236"/>
      <c r="JT11" s="224"/>
      <c r="JU11" s="84"/>
      <c r="JV11" s="124"/>
      <c r="JW11" s="224"/>
      <c r="JX11" s="245"/>
      <c r="JY11" s="236"/>
      <c r="JZ11" s="224"/>
      <c r="KA11" s="245"/>
      <c r="KB11" s="236"/>
      <c r="KC11" s="224"/>
      <c r="KD11" s="245"/>
      <c r="KE11" s="236"/>
      <c r="KF11" s="224"/>
      <c r="KG11" s="245"/>
      <c r="KH11" s="236"/>
      <c r="KI11" s="224"/>
      <c r="KJ11" s="245"/>
      <c r="KK11" s="236"/>
      <c r="KL11" s="224"/>
      <c r="KM11" s="224"/>
      <c r="KN11" s="236"/>
      <c r="KO11" s="224"/>
      <c r="KP11" s="224"/>
      <c r="KQ11" s="236"/>
      <c r="KR11" s="224"/>
      <c r="KS11" s="224"/>
      <c r="KT11" s="236"/>
      <c r="KU11" s="224"/>
      <c r="KV11" s="245"/>
      <c r="KW11" s="236"/>
      <c r="KX11" s="224"/>
      <c r="KY11" s="84"/>
      <c r="KZ11" s="236"/>
      <c r="LA11" s="224"/>
      <c r="LB11" s="224"/>
      <c r="LC11" s="236"/>
      <c r="LD11" s="224"/>
      <c r="LE11" s="224"/>
      <c r="LF11" s="236"/>
      <c r="LG11" s="224"/>
      <c r="LH11" s="245"/>
      <c r="LI11" s="236"/>
      <c r="LJ11" s="224"/>
      <c r="LK11" s="84"/>
      <c r="LL11" s="236"/>
      <c r="LM11" s="224"/>
      <c r="LN11" s="84"/>
      <c r="LO11" s="124"/>
      <c r="LP11" s="224"/>
      <c r="LQ11" s="224"/>
      <c r="LR11" s="236"/>
      <c r="LS11" s="224"/>
      <c r="LT11" s="245"/>
      <c r="LU11" s="236"/>
      <c r="LV11" s="224"/>
      <c r="LW11" s="84"/>
      <c r="LX11" s="124"/>
      <c r="LY11" s="224"/>
      <c r="LZ11" s="224"/>
      <c r="MA11" s="236"/>
      <c r="MB11" s="224"/>
      <c r="MC11" s="224"/>
      <c r="MD11" s="236"/>
      <c r="ME11" s="224"/>
      <c r="MF11" s="224"/>
      <c r="MG11" s="236"/>
      <c r="MH11" s="224"/>
      <c r="MI11" s="224"/>
      <c r="MJ11" s="236"/>
      <c r="MK11" s="224"/>
      <c r="ML11" s="245"/>
      <c r="MM11" s="236"/>
      <c r="MN11" s="224"/>
      <c r="MO11" s="84"/>
      <c r="MP11" s="236"/>
      <c r="MQ11" s="224"/>
      <c r="MR11" s="84"/>
      <c r="MS11" s="124"/>
      <c r="MT11" s="224"/>
      <c r="MU11" s="224"/>
      <c r="MV11" s="236"/>
      <c r="MW11" s="224"/>
      <c r="MX11" s="245"/>
      <c r="MY11" s="236"/>
      <c r="MZ11" s="224"/>
      <c r="NA11" s="84"/>
      <c r="NB11" s="236"/>
      <c r="NC11" s="224"/>
      <c r="ND11" s="245"/>
      <c r="NE11" s="236"/>
      <c r="NF11" s="224"/>
      <c r="NG11" s="84"/>
      <c r="NH11" s="236"/>
      <c r="NI11" s="224"/>
      <c r="NJ11" s="245"/>
      <c r="NK11" s="236"/>
      <c r="NL11" s="224"/>
      <c r="NM11" s="84"/>
      <c r="NN11" s="236">
        <v>1500</v>
      </c>
      <c r="NO11" s="224">
        <v>2000</v>
      </c>
      <c r="NP11" s="84">
        <v>400</v>
      </c>
      <c r="NQ11" s="236"/>
      <c r="NR11" s="224"/>
      <c r="NS11" s="84"/>
      <c r="NT11" s="236"/>
      <c r="NU11" s="224"/>
      <c r="NV11" s="84"/>
      <c r="NW11" s="124"/>
      <c r="NX11" s="224"/>
      <c r="NY11" s="245"/>
      <c r="NZ11" s="236"/>
      <c r="OA11" s="224"/>
      <c r="OB11" s="316"/>
      <c r="OC11" s="236"/>
      <c r="OD11" s="224"/>
      <c r="OE11" s="84"/>
      <c r="OF11" s="236"/>
      <c r="OG11" s="224"/>
      <c r="OH11" s="84"/>
      <c r="OI11" s="157"/>
      <c r="OJ11" s="157"/>
      <c r="OK11" s="157"/>
      <c r="OL11" s="157"/>
      <c r="OM11" s="157"/>
      <c r="ON11" s="157"/>
      <c r="OO11" s="157"/>
      <c r="OP11" s="157"/>
      <c r="OQ11" s="157"/>
      <c r="OR11" s="157"/>
      <c r="OS11" s="157"/>
      <c r="OT11" s="157"/>
      <c r="OU11" s="157"/>
      <c r="OV11" s="157"/>
      <c r="OW11" s="157"/>
    </row>
    <row r="12" spans="1:413" s="345" customFormat="1" hidden="1" outlineLevel="2" x14ac:dyDescent="0.25">
      <c r="A12" s="257" t="s">
        <v>287</v>
      </c>
      <c r="B12" s="188" t="s">
        <v>288</v>
      </c>
      <c r="C12" s="236">
        <f t="shared" si="29"/>
        <v>8000</v>
      </c>
      <c r="D12" s="236">
        <f t="shared" si="30"/>
        <v>8360</v>
      </c>
      <c r="E12" s="236">
        <f t="shared" si="31"/>
        <v>7880</v>
      </c>
      <c r="F12" s="236"/>
      <c r="G12" s="224"/>
      <c r="H12" s="84"/>
      <c r="I12" s="124"/>
      <c r="J12" s="224"/>
      <c r="K12" s="224"/>
      <c r="L12" s="236"/>
      <c r="M12" s="224"/>
      <c r="N12" s="224"/>
      <c r="O12" s="236"/>
      <c r="P12" s="224"/>
      <c r="Q12" s="224"/>
      <c r="R12" s="236"/>
      <c r="S12" s="224"/>
      <c r="T12" s="224"/>
      <c r="U12" s="236"/>
      <c r="V12" s="224"/>
      <c r="W12" s="224"/>
      <c r="X12" s="236"/>
      <c r="Y12" s="224"/>
      <c r="Z12" s="224"/>
      <c r="AA12" s="236"/>
      <c r="AB12" s="224"/>
      <c r="AC12" s="224"/>
      <c r="AD12" s="236"/>
      <c r="AE12" s="224"/>
      <c r="AF12" s="224"/>
      <c r="AG12" s="236"/>
      <c r="AH12" s="224"/>
      <c r="AI12" s="224"/>
      <c r="AJ12" s="236"/>
      <c r="AK12" s="224"/>
      <c r="AL12" s="224"/>
      <c r="AM12" s="236"/>
      <c r="AN12" s="224"/>
      <c r="AO12" s="224"/>
      <c r="AP12" s="236"/>
      <c r="AQ12" s="224"/>
      <c r="AR12" s="224"/>
      <c r="AS12" s="236"/>
      <c r="AT12" s="224"/>
      <c r="AU12" s="224"/>
      <c r="AV12" s="236"/>
      <c r="AW12" s="224"/>
      <c r="AX12" s="224"/>
      <c r="AY12" s="236"/>
      <c r="AZ12" s="224"/>
      <c r="BA12" s="224"/>
      <c r="BB12" s="236"/>
      <c r="BC12" s="224"/>
      <c r="BD12" s="224"/>
      <c r="BE12" s="236"/>
      <c r="BF12" s="224"/>
      <c r="BG12" s="224"/>
      <c r="BH12" s="236"/>
      <c r="BI12" s="224"/>
      <c r="BJ12" s="224"/>
      <c r="BK12" s="236"/>
      <c r="BL12" s="224"/>
      <c r="BM12" s="224"/>
      <c r="BN12" s="236"/>
      <c r="BO12" s="224"/>
      <c r="BP12" s="224"/>
      <c r="BQ12" s="236"/>
      <c r="BR12" s="224"/>
      <c r="BS12" s="224"/>
      <c r="BT12" s="236"/>
      <c r="BU12" s="224"/>
      <c r="BV12" s="224"/>
      <c r="BW12" s="236"/>
      <c r="BX12" s="224"/>
      <c r="BY12" s="224"/>
      <c r="BZ12" s="236"/>
      <c r="CA12" s="224"/>
      <c r="CB12" s="224"/>
      <c r="CC12" s="236"/>
      <c r="CD12" s="224"/>
      <c r="CE12" s="224"/>
      <c r="CF12" s="236"/>
      <c r="CG12" s="224"/>
      <c r="CH12" s="224"/>
      <c r="CI12" s="236"/>
      <c r="CJ12" s="224"/>
      <c r="CK12" s="224"/>
      <c r="CL12" s="236"/>
      <c r="CM12" s="224"/>
      <c r="CN12" s="245"/>
      <c r="CO12" s="236"/>
      <c r="CP12" s="224"/>
      <c r="CQ12" s="84"/>
      <c r="CR12" s="236"/>
      <c r="CS12" s="224"/>
      <c r="CT12" s="224"/>
      <c r="CU12" s="236"/>
      <c r="CV12" s="224"/>
      <c r="CW12" s="224"/>
      <c r="CX12" s="236"/>
      <c r="CY12" s="224"/>
      <c r="CZ12" s="224"/>
      <c r="DA12" s="236"/>
      <c r="DB12" s="224"/>
      <c r="DC12" s="224"/>
      <c r="DD12" s="236"/>
      <c r="DE12" s="224"/>
      <c r="DF12" s="224"/>
      <c r="DG12" s="236"/>
      <c r="DH12" s="224"/>
      <c r="DI12" s="224"/>
      <c r="DJ12" s="236"/>
      <c r="DK12" s="224"/>
      <c r="DL12" s="224"/>
      <c r="DM12" s="236"/>
      <c r="DN12" s="224"/>
      <c r="DO12" s="224"/>
      <c r="DP12" s="236"/>
      <c r="DQ12" s="224"/>
      <c r="DR12" s="224"/>
      <c r="DS12" s="236"/>
      <c r="DT12" s="224"/>
      <c r="DU12" s="224"/>
      <c r="DV12" s="236"/>
      <c r="DW12" s="224"/>
      <c r="DX12" s="245"/>
      <c r="DY12" s="236"/>
      <c r="DZ12" s="224"/>
      <c r="EA12" s="84"/>
      <c r="EB12" s="124"/>
      <c r="EC12" s="224"/>
      <c r="ED12" s="245"/>
      <c r="EE12" s="236"/>
      <c r="EF12" s="224"/>
      <c r="EG12" s="245"/>
      <c r="EH12" s="236"/>
      <c r="EI12" s="224"/>
      <c r="EJ12" s="245"/>
      <c r="EK12" s="236"/>
      <c r="EL12" s="224"/>
      <c r="EM12" s="245"/>
      <c r="EN12" s="236"/>
      <c r="EO12" s="224"/>
      <c r="EP12" s="245"/>
      <c r="EQ12" s="236"/>
      <c r="ER12" s="224"/>
      <c r="ES12" s="224"/>
      <c r="ET12" s="236"/>
      <c r="EU12" s="224"/>
      <c r="EV12" s="224"/>
      <c r="EW12" s="236"/>
      <c r="EX12" s="224"/>
      <c r="EY12" s="224"/>
      <c r="EZ12" s="236"/>
      <c r="FA12" s="224"/>
      <c r="FB12" s="224"/>
      <c r="FC12" s="224"/>
      <c r="FD12" s="224"/>
      <c r="FE12" s="224"/>
      <c r="FF12" s="236"/>
      <c r="FG12" s="224"/>
      <c r="FH12" s="224"/>
      <c r="FI12" s="236"/>
      <c r="FJ12" s="224"/>
      <c r="FK12" s="245"/>
      <c r="FL12" s="396"/>
      <c r="FM12" s="224"/>
      <c r="FN12" s="84"/>
      <c r="FO12" s="236"/>
      <c r="FP12" s="224"/>
      <c r="FQ12" s="224"/>
      <c r="FR12" s="236"/>
      <c r="FS12" s="224"/>
      <c r="FT12" s="224"/>
      <c r="FU12" s="236"/>
      <c r="FV12" s="224"/>
      <c r="FW12" s="224"/>
      <c r="FX12" s="236"/>
      <c r="FY12" s="224"/>
      <c r="FZ12" s="224"/>
      <c r="GA12" s="236"/>
      <c r="GB12" s="224"/>
      <c r="GC12" s="224"/>
      <c r="GD12" s="236"/>
      <c r="GE12" s="224"/>
      <c r="GF12" s="224"/>
      <c r="GG12" s="236"/>
      <c r="GH12" s="224"/>
      <c r="GI12" s="224"/>
      <c r="GJ12" s="236"/>
      <c r="GK12" s="224"/>
      <c r="GL12" s="84"/>
      <c r="GM12" s="224"/>
      <c r="GN12" s="224"/>
      <c r="GO12" s="84"/>
      <c r="GP12" s="236"/>
      <c r="GQ12" s="224"/>
      <c r="GR12" s="84"/>
      <c r="GS12" s="236"/>
      <c r="GT12" s="224"/>
      <c r="GU12" s="224"/>
      <c r="GV12" s="236"/>
      <c r="GW12" s="224"/>
      <c r="GX12" s="224"/>
      <c r="GY12" s="236"/>
      <c r="GZ12" s="224"/>
      <c r="HA12" s="224"/>
      <c r="HB12" s="236"/>
      <c r="HC12" s="224"/>
      <c r="HD12" s="245"/>
      <c r="HE12" s="236"/>
      <c r="HF12" s="224"/>
      <c r="HG12" s="84"/>
      <c r="HH12" s="236"/>
      <c r="HI12" s="224"/>
      <c r="HJ12" s="245"/>
      <c r="HK12" s="236"/>
      <c r="HL12" s="224"/>
      <c r="HM12" s="245"/>
      <c r="HN12" s="236"/>
      <c r="HO12" s="224"/>
      <c r="HP12" s="245"/>
      <c r="HQ12" s="236"/>
      <c r="HR12" s="224"/>
      <c r="HS12" s="245"/>
      <c r="HT12" s="236"/>
      <c r="HU12" s="224"/>
      <c r="HV12" s="245"/>
      <c r="HW12" s="236"/>
      <c r="HX12" s="224"/>
      <c r="HY12" s="245"/>
      <c r="HZ12" s="236"/>
      <c r="IA12" s="224"/>
      <c r="IB12" s="245"/>
      <c r="IC12" s="236"/>
      <c r="ID12" s="224"/>
      <c r="IE12" s="84"/>
      <c r="IF12" s="236"/>
      <c r="IG12" s="224"/>
      <c r="IH12" s="245"/>
      <c r="II12" s="236"/>
      <c r="IJ12" s="224"/>
      <c r="IK12" s="245"/>
      <c r="IL12" s="236"/>
      <c r="IM12" s="224"/>
      <c r="IN12" s="245"/>
      <c r="IO12" s="236"/>
      <c r="IP12" s="224"/>
      <c r="IQ12" s="245"/>
      <c r="IR12" s="236"/>
      <c r="IS12" s="224"/>
      <c r="IT12" s="245"/>
      <c r="IU12" s="236"/>
      <c r="IV12" s="224"/>
      <c r="IW12" s="245"/>
      <c r="IX12" s="236"/>
      <c r="IY12" s="224"/>
      <c r="IZ12" s="245"/>
      <c r="JA12" s="236"/>
      <c r="JB12" s="224"/>
      <c r="JC12" s="245"/>
      <c r="JD12" s="236"/>
      <c r="JE12" s="224"/>
      <c r="JF12" s="245"/>
      <c r="JG12" s="236"/>
      <c r="JH12" s="224"/>
      <c r="JI12" s="84"/>
      <c r="JJ12" s="124"/>
      <c r="JK12" s="224"/>
      <c r="JL12" s="245"/>
      <c r="JM12" s="236"/>
      <c r="JN12" s="224"/>
      <c r="JO12" s="84"/>
      <c r="JP12" s="124"/>
      <c r="JQ12" s="224"/>
      <c r="JR12" s="245"/>
      <c r="JS12" s="236"/>
      <c r="JT12" s="224"/>
      <c r="JU12" s="84"/>
      <c r="JV12" s="124"/>
      <c r="JW12" s="224"/>
      <c r="JX12" s="245"/>
      <c r="JY12" s="236"/>
      <c r="JZ12" s="224"/>
      <c r="KA12" s="245"/>
      <c r="KB12" s="236"/>
      <c r="KC12" s="224"/>
      <c r="KD12" s="245"/>
      <c r="KE12" s="236"/>
      <c r="KF12" s="224"/>
      <c r="KG12" s="245"/>
      <c r="KH12" s="236"/>
      <c r="KI12" s="224"/>
      <c r="KJ12" s="245"/>
      <c r="KK12" s="236"/>
      <c r="KL12" s="224"/>
      <c r="KM12" s="224"/>
      <c r="KN12" s="236"/>
      <c r="KO12" s="224"/>
      <c r="KP12" s="224"/>
      <c r="KQ12" s="236"/>
      <c r="KR12" s="224"/>
      <c r="KS12" s="224"/>
      <c r="KT12" s="236"/>
      <c r="KU12" s="224"/>
      <c r="KV12" s="245"/>
      <c r="KW12" s="236"/>
      <c r="KX12" s="224"/>
      <c r="KY12" s="84"/>
      <c r="KZ12" s="236"/>
      <c r="LA12" s="224"/>
      <c r="LB12" s="224"/>
      <c r="LC12" s="236"/>
      <c r="LD12" s="224"/>
      <c r="LE12" s="224"/>
      <c r="LF12" s="236"/>
      <c r="LG12" s="224"/>
      <c r="LH12" s="245"/>
      <c r="LI12" s="236"/>
      <c r="LJ12" s="224"/>
      <c r="LK12" s="84"/>
      <c r="LL12" s="236"/>
      <c r="LM12" s="224"/>
      <c r="LN12" s="84"/>
      <c r="LO12" s="124"/>
      <c r="LP12" s="224"/>
      <c r="LQ12" s="224"/>
      <c r="LR12" s="236"/>
      <c r="LS12" s="224"/>
      <c r="LT12" s="245"/>
      <c r="LU12" s="236"/>
      <c r="LV12" s="224"/>
      <c r="LW12" s="84"/>
      <c r="LX12" s="124"/>
      <c r="LY12" s="224"/>
      <c r="LZ12" s="224"/>
      <c r="MA12" s="236"/>
      <c r="MB12" s="224"/>
      <c r="MC12" s="224"/>
      <c r="MD12" s="236"/>
      <c r="ME12" s="224"/>
      <c r="MF12" s="224"/>
      <c r="MG12" s="236"/>
      <c r="MH12" s="224"/>
      <c r="MI12" s="224"/>
      <c r="MJ12" s="236"/>
      <c r="MK12" s="224"/>
      <c r="ML12" s="245"/>
      <c r="MM12" s="236"/>
      <c r="MN12" s="224"/>
      <c r="MO12" s="84"/>
      <c r="MP12" s="236"/>
      <c r="MQ12" s="224"/>
      <c r="MR12" s="84"/>
      <c r="MS12" s="124"/>
      <c r="MT12" s="224"/>
      <c r="MU12" s="224"/>
      <c r="MV12" s="236"/>
      <c r="MW12" s="224"/>
      <c r="MX12" s="245"/>
      <c r="MY12" s="236"/>
      <c r="MZ12" s="224"/>
      <c r="NA12" s="84"/>
      <c r="NB12" s="236"/>
      <c r="NC12" s="224"/>
      <c r="ND12" s="245"/>
      <c r="NE12" s="236"/>
      <c r="NF12" s="224"/>
      <c r="NG12" s="84"/>
      <c r="NH12" s="236"/>
      <c r="NI12" s="224"/>
      <c r="NJ12" s="245"/>
      <c r="NK12" s="236"/>
      <c r="NL12" s="224"/>
      <c r="NM12" s="84"/>
      <c r="NN12" s="236">
        <v>8000</v>
      </c>
      <c r="NO12" s="224">
        <v>8360</v>
      </c>
      <c r="NP12" s="84">
        <v>7880</v>
      </c>
      <c r="NQ12" s="236"/>
      <c r="NR12" s="224"/>
      <c r="NS12" s="84"/>
      <c r="NT12" s="236"/>
      <c r="NU12" s="224"/>
      <c r="NV12" s="84"/>
      <c r="NW12" s="124"/>
      <c r="NX12" s="224"/>
      <c r="NY12" s="245"/>
      <c r="NZ12" s="236"/>
      <c r="OA12" s="224"/>
      <c r="OB12" s="316"/>
      <c r="OC12" s="236"/>
      <c r="OD12" s="224"/>
      <c r="OE12" s="84"/>
      <c r="OF12" s="236"/>
      <c r="OG12" s="224"/>
      <c r="OH12" s="84"/>
      <c r="OI12" s="157"/>
      <c r="OJ12" s="157"/>
      <c r="OK12" s="157"/>
      <c r="OL12" s="157"/>
      <c r="OM12" s="157"/>
      <c r="ON12" s="157"/>
      <c r="OO12" s="157"/>
      <c r="OP12" s="157"/>
      <c r="OQ12" s="157"/>
      <c r="OR12" s="157"/>
      <c r="OS12" s="157"/>
      <c r="OT12" s="157"/>
      <c r="OU12" s="157"/>
      <c r="OV12" s="157"/>
      <c r="OW12" s="157"/>
    </row>
    <row r="13" spans="1:413" s="345" customFormat="1" hidden="1" outlineLevel="2" x14ac:dyDescent="0.25">
      <c r="A13" s="257" t="s">
        <v>289</v>
      </c>
      <c r="B13" s="188" t="s">
        <v>290</v>
      </c>
      <c r="C13" s="236">
        <f t="shared" si="29"/>
        <v>5000</v>
      </c>
      <c r="D13" s="236">
        <f t="shared" si="30"/>
        <v>5000</v>
      </c>
      <c r="E13" s="236">
        <f t="shared" si="31"/>
        <v>5639.2</v>
      </c>
      <c r="F13" s="236"/>
      <c r="G13" s="224"/>
      <c r="H13" s="84"/>
      <c r="I13" s="124"/>
      <c r="J13" s="224"/>
      <c r="K13" s="224"/>
      <c r="L13" s="236"/>
      <c r="M13" s="224"/>
      <c r="N13" s="224"/>
      <c r="O13" s="236"/>
      <c r="P13" s="224"/>
      <c r="Q13" s="224"/>
      <c r="R13" s="236"/>
      <c r="S13" s="224"/>
      <c r="T13" s="224"/>
      <c r="U13" s="236"/>
      <c r="V13" s="224"/>
      <c r="W13" s="224"/>
      <c r="X13" s="236"/>
      <c r="Y13" s="224"/>
      <c r="Z13" s="224"/>
      <c r="AA13" s="236"/>
      <c r="AB13" s="224"/>
      <c r="AC13" s="224"/>
      <c r="AD13" s="236"/>
      <c r="AE13" s="224"/>
      <c r="AF13" s="224"/>
      <c r="AG13" s="236"/>
      <c r="AH13" s="224"/>
      <c r="AI13" s="224"/>
      <c r="AJ13" s="236"/>
      <c r="AK13" s="224"/>
      <c r="AL13" s="224"/>
      <c r="AM13" s="236"/>
      <c r="AN13" s="224"/>
      <c r="AO13" s="224"/>
      <c r="AP13" s="236"/>
      <c r="AQ13" s="224"/>
      <c r="AR13" s="224"/>
      <c r="AS13" s="236"/>
      <c r="AT13" s="224"/>
      <c r="AU13" s="224"/>
      <c r="AV13" s="236"/>
      <c r="AW13" s="224"/>
      <c r="AX13" s="224"/>
      <c r="AY13" s="236"/>
      <c r="AZ13" s="224"/>
      <c r="BA13" s="224"/>
      <c r="BB13" s="236"/>
      <c r="BC13" s="224"/>
      <c r="BD13" s="224"/>
      <c r="BE13" s="236"/>
      <c r="BF13" s="224"/>
      <c r="BG13" s="224"/>
      <c r="BH13" s="236"/>
      <c r="BI13" s="224"/>
      <c r="BJ13" s="224"/>
      <c r="BK13" s="236"/>
      <c r="BL13" s="224"/>
      <c r="BM13" s="224"/>
      <c r="BN13" s="236"/>
      <c r="BO13" s="224"/>
      <c r="BP13" s="224"/>
      <c r="BQ13" s="236"/>
      <c r="BR13" s="224"/>
      <c r="BS13" s="224"/>
      <c r="BT13" s="236"/>
      <c r="BU13" s="224"/>
      <c r="BV13" s="224"/>
      <c r="BW13" s="236"/>
      <c r="BX13" s="224"/>
      <c r="BY13" s="224"/>
      <c r="BZ13" s="236"/>
      <c r="CA13" s="224"/>
      <c r="CB13" s="224"/>
      <c r="CC13" s="236"/>
      <c r="CD13" s="224"/>
      <c r="CE13" s="224"/>
      <c r="CF13" s="236"/>
      <c r="CG13" s="224"/>
      <c r="CH13" s="224"/>
      <c r="CI13" s="236"/>
      <c r="CJ13" s="224"/>
      <c r="CK13" s="224"/>
      <c r="CL13" s="236"/>
      <c r="CM13" s="224"/>
      <c r="CN13" s="245"/>
      <c r="CO13" s="236"/>
      <c r="CP13" s="224"/>
      <c r="CQ13" s="84"/>
      <c r="CR13" s="236"/>
      <c r="CS13" s="224"/>
      <c r="CT13" s="224"/>
      <c r="CU13" s="236"/>
      <c r="CV13" s="224"/>
      <c r="CW13" s="224"/>
      <c r="CX13" s="236"/>
      <c r="CY13" s="224"/>
      <c r="CZ13" s="224"/>
      <c r="DA13" s="236"/>
      <c r="DB13" s="224"/>
      <c r="DC13" s="224"/>
      <c r="DD13" s="236"/>
      <c r="DE13" s="224"/>
      <c r="DF13" s="224"/>
      <c r="DG13" s="236"/>
      <c r="DH13" s="224"/>
      <c r="DI13" s="224"/>
      <c r="DJ13" s="236"/>
      <c r="DK13" s="224"/>
      <c r="DL13" s="224"/>
      <c r="DM13" s="236"/>
      <c r="DN13" s="224"/>
      <c r="DO13" s="224"/>
      <c r="DP13" s="236"/>
      <c r="DQ13" s="224"/>
      <c r="DR13" s="224"/>
      <c r="DS13" s="236"/>
      <c r="DT13" s="224"/>
      <c r="DU13" s="224"/>
      <c r="DV13" s="236"/>
      <c r="DW13" s="224"/>
      <c r="DX13" s="245"/>
      <c r="DY13" s="236"/>
      <c r="DZ13" s="224"/>
      <c r="EA13" s="84"/>
      <c r="EB13" s="124"/>
      <c r="EC13" s="224"/>
      <c r="ED13" s="245"/>
      <c r="EE13" s="236"/>
      <c r="EF13" s="224"/>
      <c r="EG13" s="245"/>
      <c r="EH13" s="236"/>
      <c r="EI13" s="224"/>
      <c r="EJ13" s="245"/>
      <c r="EK13" s="236"/>
      <c r="EL13" s="224"/>
      <c r="EM13" s="245"/>
      <c r="EN13" s="236"/>
      <c r="EO13" s="224"/>
      <c r="EP13" s="245"/>
      <c r="EQ13" s="236"/>
      <c r="ER13" s="224"/>
      <c r="ES13" s="224"/>
      <c r="ET13" s="236"/>
      <c r="EU13" s="224"/>
      <c r="EV13" s="224"/>
      <c r="EW13" s="236"/>
      <c r="EX13" s="224"/>
      <c r="EY13" s="224"/>
      <c r="EZ13" s="236"/>
      <c r="FA13" s="224"/>
      <c r="FB13" s="224"/>
      <c r="FC13" s="224"/>
      <c r="FD13" s="224"/>
      <c r="FE13" s="224"/>
      <c r="FF13" s="236"/>
      <c r="FG13" s="224"/>
      <c r="FH13" s="224"/>
      <c r="FI13" s="236"/>
      <c r="FJ13" s="224"/>
      <c r="FK13" s="245"/>
      <c r="FL13" s="396"/>
      <c r="FM13" s="224"/>
      <c r="FN13" s="84"/>
      <c r="FO13" s="236"/>
      <c r="FP13" s="224"/>
      <c r="FQ13" s="224"/>
      <c r="FR13" s="236"/>
      <c r="FS13" s="224"/>
      <c r="FT13" s="224"/>
      <c r="FU13" s="236"/>
      <c r="FV13" s="224"/>
      <c r="FW13" s="224"/>
      <c r="FX13" s="236"/>
      <c r="FY13" s="224"/>
      <c r="FZ13" s="224"/>
      <c r="GA13" s="236"/>
      <c r="GB13" s="224"/>
      <c r="GC13" s="224"/>
      <c r="GD13" s="236"/>
      <c r="GE13" s="224"/>
      <c r="GF13" s="224"/>
      <c r="GG13" s="236"/>
      <c r="GH13" s="224"/>
      <c r="GI13" s="224"/>
      <c r="GJ13" s="236"/>
      <c r="GK13" s="224"/>
      <c r="GL13" s="84"/>
      <c r="GM13" s="224"/>
      <c r="GN13" s="224"/>
      <c r="GO13" s="84"/>
      <c r="GP13" s="236"/>
      <c r="GQ13" s="224"/>
      <c r="GR13" s="84"/>
      <c r="GS13" s="236"/>
      <c r="GT13" s="224"/>
      <c r="GU13" s="224"/>
      <c r="GV13" s="236"/>
      <c r="GW13" s="224"/>
      <c r="GX13" s="224"/>
      <c r="GY13" s="236"/>
      <c r="GZ13" s="224"/>
      <c r="HA13" s="224"/>
      <c r="HB13" s="236"/>
      <c r="HC13" s="224"/>
      <c r="HD13" s="245"/>
      <c r="HE13" s="236"/>
      <c r="HF13" s="224"/>
      <c r="HG13" s="84"/>
      <c r="HH13" s="236"/>
      <c r="HI13" s="224"/>
      <c r="HJ13" s="245"/>
      <c r="HK13" s="236"/>
      <c r="HL13" s="224"/>
      <c r="HM13" s="245"/>
      <c r="HN13" s="236"/>
      <c r="HO13" s="224"/>
      <c r="HP13" s="245"/>
      <c r="HQ13" s="236"/>
      <c r="HR13" s="224"/>
      <c r="HS13" s="245"/>
      <c r="HT13" s="236"/>
      <c r="HU13" s="224"/>
      <c r="HV13" s="245"/>
      <c r="HW13" s="236"/>
      <c r="HX13" s="224"/>
      <c r="HY13" s="245"/>
      <c r="HZ13" s="236"/>
      <c r="IA13" s="224"/>
      <c r="IB13" s="245"/>
      <c r="IC13" s="236"/>
      <c r="ID13" s="224"/>
      <c r="IE13" s="84"/>
      <c r="IF13" s="236"/>
      <c r="IG13" s="224"/>
      <c r="IH13" s="245"/>
      <c r="II13" s="236"/>
      <c r="IJ13" s="224"/>
      <c r="IK13" s="245"/>
      <c r="IL13" s="236"/>
      <c r="IM13" s="224"/>
      <c r="IN13" s="245"/>
      <c r="IO13" s="236"/>
      <c r="IP13" s="224"/>
      <c r="IQ13" s="245"/>
      <c r="IR13" s="236"/>
      <c r="IS13" s="224"/>
      <c r="IT13" s="245"/>
      <c r="IU13" s="236"/>
      <c r="IV13" s="224"/>
      <c r="IW13" s="245"/>
      <c r="IX13" s="236"/>
      <c r="IY13" s="224"/>
      <c r="IZ13" s="245"/>
      <c r="JA13" s="236"/>
      <c r="JB13" s="224"/>
      <c r="JC13" s="245"/>
      <c r="JD13" s="236"/>
      <c r="JE13" s="224"/>
      <c r="JF13" s="245"/>
      <c r="JG13" s="236"/>
      <c r="JH13" s="224"/>
      <c r="JI13" s="84"/>
      <c r="JJ13" s="124"/>
      <c r="JK13" s="224"/>
      <c r="JL13" s="245"/>
      <c r="JM13" s="236"/>
      <c r="JN13" s="224"/>
      <c r="JO13" s="84"/>
      <c r="JP13" s="124"/>
      <c r="JQ13" s="224"/>
      <c r="JR13" s="245"/>
      <c r="JS13" s="236"/>
      <c r="JT13" s="224"/>
      <c r="JU13" s="84"/>
      <c r="JV13" s="124"/>
      <c r="JW13" s="224"/>
      <c r="JX13" s="245"/>
      <c r="JY13" s="236"/>
      <c r="JZ13" s="224"/>
      <c r="KA13" s="245"/>
      <c r="KB13" s="236"/>
      <c r="KC13" s="224"/>
      <c r="KD13" s="245"/>
      <c r="KE13" s="236"/>
      <c r="KF13" s="224"/>
      <c r="KG13" s="245"/>
      <c r="KH13" s="236"/>
      <c r="KI13" s="224"/>
      <c r="KJ13" s="245"/>
      <c r="KK13" s="236"/>
      <c r="KL13" s="224"/>
      <c r="KM13" s="224"/>
      <c r="KN13" s="236"/>
      <c r="KO13" s="224"/>
      <c r="KP13" s="224"/>
      <c r="KQ13" s="236"/>
      <c r="KR13" s="224"/>
      <c r="KS13" s="224"/>
      <c r="KT13" s="236"/>
      <c r="KU13" s="224"/>
      <c r="KV13" s="245"/>
      <c r="KW13" s="236"/>
      <c r="KX13" s="224"/>
      <c r="KY13" s="84"/>
      <c r="KZ13" s="236"/>
      <c r="LA13" s="224"/>
      <c r="LB13" s="224"/>
      <c r="LC13" s="236"/>
      <c r="LD13" s="224"/>
      <c r="LE13" s="224"/>
      <c r="LF13" s="236"/>
      <c r="LG13" s="224"/>
      <c r="LH13" s="245"/>
      <c r="LI13" s="236"/>
      <c r="LJ13" s="224"/>
      <c r="LK13" s="84"/>
      <c r="LL13" s="236"/>
      <c r="LM13" s="224"/>
      <c r="LN13" s="84"/>
      <c r="LO13" s="124"/>
      <c r="LP13" s="224"/>
      <c r="LQ13" s="224"/>
      <c r="LR13" s="236"/>
      <c r="LS13" s="224"/>
      <c r="LT13" s="245"/>
      <c r="LU13" s="236"/>
      <c r="LV13" s="224"/>
      <c r="LW13" s="84"/>
      <c r="LX13" s="124"/>
      <c r="LY13" s="224"/>
      <c r="LZ13" s="224"/>
      <c r="MA13" s="236"/>
      <c r="MB13" s="224"/>
      <c r="MC13" s="224"/>
      <c r="MD13" s="236"/>
      <c r="ME13" s="224"/>
      <c r="MF13" s="224"/>
      <c r="MG13" s="236"/>
      <c r="MH13" s="224"/>
      <c r="MI13" s="224"/>
      <c r="MJ13" s="236"/>
      <c r="MK13" s="224"/>
      <c r="ML13" s="245"/>
      <c r="MM13" s="236"/>
      <c r="MN13" s="224"/>
      <c r="MO13" s="84"/>
      <c r="MP13" s="236"/>
      <c r="MQ13" s="224"/>
      <c r="MR13" s="84"/>
      <c r="MS13" s="124"/>
      <c r="MT13" s="224"/>
      <c r="MU13" s="224"/>
      <c r="MV13" s="236"/>
      <c r="MW13" s="224"/>
      <c r="MX13" s="245"/>
      <c r="MY13" s="236"/>
      <c r="MZ13" s="224"/>
      <c r="NA13" s="84"/>
      <c r="NB13" s="236"/>
      <c r="NC13" s="224"/>
      <c r="ND13" s="245"/>
      <c r="NE13" s="236"/>
      <c r="NF13" s="224"/>
      <c r="NG13" s="84"/>
      <c r="NH13" s="236"/>
      <c r="NI13" s="224"/>
      <c r="NJ13" s="245"/>
      <c r="NK13" s="236"/>
      <c r="NL13" s="224"/>
      <c r="NM13" s="84"/>
      <c r="NN13" s="236">
        <v>5000</v>
      </c>
      <c r="NO13" s="224">
        <v>5000</v>
      </c>
      <c r="NP13" s="84">
        <v>5639.2</v>
      </c>
      <c r="NQ13" s="236"/>
      <c r="NR13" s="224"/>
      <c r="NS13" s="84"/>
      <c r="NT13" s="236"/>
      <c r="NU13" s="224"/>
      <c r="NV13" s="84"/>
      <c r="NW13" s="124"/>
      <c r="NX13" s="224"/>
      <c r="NY13" s="245"/>
      <c r="NZ13" s="236"/>
      <c r="OA13" s="224"/>
      <c r="OB13" s="316"/>
      <c r="OC13" s="236"/>
      <c r="OD13" s="224"/>
      <c r="OE13" s="84"/>
      <c r="OF13" s="236"/>
      <c r="OG13" s="224"/>
      <c r="OH13" s="84"/>
      <c r="OI13" s="157"/>
      <c r="OJ13" s="157"/>
      <c r="OK13" s="157"/>
      <c r="OL13" s="157"/>
      <c r="OM13" s="157"/>
      <c r="ON13" s="157"/>
      <c r="OO13" s="157"/>
      <c r="OP13" s="157"/>
      <c r="OQ13" s="157"/>
      <c r="OR13" s="157"/>
      <c r="OS13" s="157"/>
      <c r="OT13" s="157"/>
      <c r="OU13" s="157"/>
      <c r="OV13" s="157"/>
      <c r="OW13" s="157"/>
    </row>
    <row r="14" spans="1:413" s="345" customFormat="1" hidden="1" outlineLevel="2" x14ac:dyDescent="0.25">
      <c r="A14" s="257" t="s">
        <v>291</v>
      </c>
      <c r="B14" s="188" t="s">
        <v>292</v>
      </c>
      <c r="C14" s="236">
        <f t="shared" si="29"/>
        <v>10000</v>
      </c>
      <c r="D14" s="236">
        <f t="shared" si="30"/>
        <v>8000</v>
      </c>
      <c r="E14" s="236">
        <f t="shared" si="31"/>
        <v>6981.97</v>
      </c>
      <c r="F14" s="236"/>
      <c r="G14" s="224"/>
      <c r="H14" s="84"/>
      <c r="I14" s="124"/>
      <c r="J14" s="224"/>
      <c r="K14" s="224"/>
      <c r="L14" s="236"/>
      <c r="M14" s="224"/>
      <c r="N14" s="224"/>
      <c r="O14" s="236"/>
      <c r="P14" s="224"/>
      <c r="Q14" s="224"/>
      <c r="R14" s="236"/>
      <c r="S14" s="224"/>
      <c r="T14" s="224"/>
      <c r="U14" s="236"/>
      <c r="V14" s="224"/>
      <c r="W14" s="224"/>
      <c r="X14" s="236"/>
      <c r="Y14" s="224"/>
      <c r="Z14" s="224"/>
      <c r="AA14" s="236"/>
      <c r="AB14" s="224"/>
      <c r="AC14" s="224"/>
      <c r="AD14" s="236"/>
      <c r="AE14" s="224"/>
      <c r="AF14" s="224"/>
      <c r="AG14" s="236"/>
      <c r="AH14" s="224"/>
      <c r="AI14" s="224"/>
      <c r="AJ14" s="236"/>
      <c r="AK14" s="224"/>
      <c r="AL14" s="224"/>
      <c r="AM14" s="236"/>
      <c r="AN14" s="224"/>
      <c r="AO14" s="224"/>
      <c r="AP14" s="236"/>
      <c r="AQ14" s="224"/>
      <c r="AR14" s="224"/>
      <c r="AS14" s="236"/>
      <c r="AT14" s="224"/>
      <c r="AU14" s="224"/>
      <c r="AV14" s="236"/>
      <c r="AW14" s="224"/>
      <c r="AX14" s="224"/>
      <c r="AY14" s="236"/>
      <c r="AZ14" s="224"/>
      <c r="BA14" s="224"/>
      <c r="BB14" s="236"/>
      <c r="BC14" s="224"/>
      <c r="BD14" s="224"/>
      <c r="BE14" s="236"/>
      <c r="BF14" s="224"/>
      <c r="BG14" s="224"/>
      <c r="BH14" s="236"/>
      <c r="BI14" s="224"/>
      <c r="BJ14" s="224"/>
      <c r="BK14" s="236"/>
      <c r="BL14" s="224"/>
      <c r="BM14" s="224"/>
      <c r="BN14" s="236"/>
      <c r="BO14" s="224"/>
      <c r="BP14" s="224"/>
      <c r="BQ14" s="236"/>
      <c r="BR14" s="224"/>
      <c r="BS14" s="224"/>
      <c r="BT14" s="236"/>
      <c r="BU14" s="224"/>
      <c r="BV14" s="224"/>
      <c r="BW14" s="236"/>
      <c r="BX14" s="224"/>
      <c r="BY14" s="224"/>
      <c r="BZ14" s="236"/>
      <c r="CA14" s="224"/>
      <c r="CB14" s="224"/>
      <c r="CC14" s="236"/>
      <c r="CD14" s="224"/>
      <c r="CE14" s="224"/>
      <c r="CF14" s="236"/>
      <c r="CG14" s="224"/>
      <c r="CH14" s="224"/>
      <c r="CI14" s="236"/>
      <c r="CJ14" s="224"/>
      <c r="CK14" s="224"/>
      <c r="CL14" s="236"/>
      <c r="CM14" s="224"/>
      <c r="CN14" s="245"/>
      <c r="CO14" s="236"/>
      <c r="CP14" s="224"/>
      <c r="CQ14" s="84"/>
      <c r="CR14" s="236"/>
      <c r="CS14" s="224"/>
      <c r="CT14" s="224"/>
      <c r="CU14" s="236"/>
      <c r="CV14" s="224"/>
      <c r="CW14" s="224"/>
      <c r="CX14" s="236"/>
      <c r="CY14" s="224"/>
      <c r="CZ14" s="224"/>
      <c r="DA14" s="236"/>
      <c r="DB14" s="224"/>
      <c r="DC14" s="224"/>
      <c r="DD14" s="236"/>
      <c r="DE14" s="224"/>
      <c r="DF14" s="224"/>
      <c r="DG14" s="236"/>
      <c r="DH14" s="224"/>
      <c r="DI14" s="224"/>
      <c r="DJ14" s="236"/>
      <c r="DK14" s="224"/>
      <c r="DL14" s="224"/>
      <c r="DM14" s="236"/>
      <c r="DN14" s="224"/>
      <c r="DO14" s="224"/>
      <c r="DP14" s="236"/>
      <c r="DQ14" s="224"/>
      <c r="DR14" s="224"/>
      <c r="DS14" s="236"/>
      <c r="DT14" s="224"/>
      <c r="DU14" s="224"/>
      <c r="DV14" s="236"/>
      <c r="DW14" s="224"/>
      <c r="DX14" s="245"/>
      <c r="DY14" s="236"/>
      <c r="DZ14" s="224"/>
      <c r="EA14" s="84"/>
      <c r="EB14" s="124"/>
      <c r="EC14" s="224"/>
      <c r="ED14" s="245"/>
      <c r="EE14" s="236"/>
      <c r="EF14" s="224"/>
      <c r="EG14" s="245"/>
      <c r="EH14" s="236"/>
      <c r="EI14" s="224"/>
      <c r="EJ14" s="245"/>
      <c r="EK14" s="236"/>
      <c r="EL14" s="224"/>
      <c r="EM14" s="245"/>
      <c r="EN14" s="236"/>
      <c r="EO14" s="224"/>
      <c r="EP14" s="245"/>
      <c r="EQ14" s="236"/>
      <c r="ER14" s="224"/>
      <c r="ES14" s="224"/>
      <c r="ET14" s="236"/>
      <c r="EU14" s="224"/>
      <c r="EV14" s="224"/>
      <c r="EW14" s="236"/>
      <c r="EX14" s="224"/>
      <c r="EY14" s="224"/>
      <c r="EZ14" s="236"/>
      <c r="FA14" s="224"/>
      <c r="FB14" s="224"/>
      <c r="FC14" s="224"/>
      <c r="FD14" s="224"/>
      <c r="FE14" s="224"/>
      <c r="FF14" s="236"/>
      <c r="FG14" s="224"/>
      <c r="FH14" s="224"/>
      <c r="FI14" s="236"/>
      <c r="FJ14" s="224"/>
      <c r="FK14" s="245"/>
      <c r="FL14" s="396"/>
      <c r="FM14" s="224"/>
      <c r="FN14" s="84"/>
      <c r="FO14" s="236"/>
      <c r="FP14" s="224"/>
      <c r="FQ14" s="224"/>
      <c r="FR14" s="236"/>
      <c r="FS14" s="224"/>
      <c r="FT14" s="224"/>
      <c r="FU14" s="236"/>
      <c r="FV14" s="224"/>
      <c r="FW14" s="224"/>
      <c r="FX14" s="236"/>
      <c r="FY14" s="224"/>
      <c r="FZ14" s="224"/>
      <c r="GA14" s="236"/>
      <c r="GB14" s="224"/>
      <c r="GC14" s="224"/>
      <c r="GD14" s="236"/>
      <c r="GE14" s="224"/>
      <c r="GF14" s="224"/>
      <c r="GG14" s="236"/>
      <c r="GH14" s="224"/>
      <c r="GI14" s="224"/>
      <c r="GJ14" s="236"/>
      <c r="GK14" s="224"/>
      <c r="GL14" s="84"/>
      <c r="GM14" s="224"/>
      <c r="GN14" s="224"/>
      <c r="GO14" s="84"/>
      <c r="GP14" s="236"/>
      <c r="GQ14" s="224"/>
      <c r="GR14" s="84"/>
      <c r="GS14" s="236"/>
      <c r="GT14" s="224"/>
      <c r="GU14" s="224"/>
      <c r="GV14" s="236"/>
      <c r="GW14" s="224"/>
      <c r="GX14" s="224"/>
      <c r="GY14" s="236"/>
      <c r="GZ14" s="224"/>
      <c r="HA14" s="224"/>
      <c r="HB14" s="236"/>
      <c r="HC14" s="224"/>
      <c r="HD14" s="245"/>
      <c r="HE14" s="236"/>
      <c r="HF14" s="224"/>
      <c r="HG14" s="84"/>
      <c r="HH14" s="236"/>
      <c r="HI14" s="224"/>
      <c r="HJ14" s="245"/>
      <c r="HK14" s="236"/>
      <c r="HL14" s="224"/>
      <c r="HM14" s="245"/>
      <c r="HN14" s="236"/>
      <c r="HO14" s="224"/>
      <c r="HP14" s="245"/>
      <c r="HQ14" s="236"/>
      <c r="HR14" s="224"/>
      <c r="HS14" s="245"/>
      <c r="HT14" s="236"/>
      <c r="HU14" s="224"/>
      <c r="HV14" s="245"/>
      <c r="HW14" s="236"/>
      <c r="HX14" s="224"/>
      <c r="HY14" s="245"/>
      <c r="HZ14" s="236"/>
      <c r="IA14" s="224"/>
      <c r="IB14" s="245"/>
      <c r="IC14" s="236"/>
      <c r="ID14" s="224"/>
      <c r="IE14" s="84"/>
      <c r="IF14" s="236"/>
      <c r="IG14" s="224"/>
      <c r="IH14" s="245"/>
      <c r="II14" s="236"/>
      <c r="IJ14" s="224"/>
      <c r="IK14" s="245"/>
      <c r="IL14" s="236"/>
      <c r="IM14" s="224"/>
      <c r="IN14" s="245"/>
      <c r="IO14" s="236"/>
      <c r="IP14" s="224"/>
      <c r="IQ14" s="245"/>
      <c r="IR14" s="236"/>
      <c r="IS14" s="224"/>
      <c r="IT14" s="245"/>
      <c r="IU14" s="236"/>
      <c r="IV14" s="224"/>
      <c r="IW14" s="245"/>
      <c r="IX14" s="236"/>
      <c r="IY14" s="224"/>
      <c r="IZ14" s="245"/>
      <c r="JA14" s="236"/>
      <c r="JB14" s="224"/>
      <c r="JC14" s="245"/>
      <c r="JD14" s="236"/>
      <c r="JE14" s="224"/>
      <c r="JF14" s="245"/>
      <c r="JG14" s="236"/>
      <c r="JH14" s="224"/>
      <c r="JI14" s="84"/>
      <c r="JJ14" s="124"/>
      <c r="JK14" s="224"/>
      <c r="JL14" s="245"/>
      <c r="JM14" s="236"/>
      <c r="JN14" s="224"/>
      <c r="JO14" s="84"/>
      <c r="JP14" s="124"/>
      <c r="JQ14" s="224"/>
      <c r="JR14" s="245"/>
      <c r="JS14" s="236"/>
      <c r="JT14" s="224"/>
      <c r="JU14" s="84"/>
      <c r="JV14" s="124"/>
      <c r="JW14" s="224"/>
      <c r="JX14" s="245"/>
      <c r="JY14" s="236"/>
      <c r="JZ14" s="224"/>
      <c r="KA14" s="245"/>
      <c r="KB14" s="236"/>
      <c r="KC14" s="224"/>
      <c r="KD14" s="245"/>
      <c r="KE14" s="236"/>
      <c r="KF14" s="224"/>
      <c r="KG14" s="245"/>
      <c r="KH14" s="236"/>
      <c r="KI14" s="224"/>
      <c r="KJ14" s="245"/>
      <c r="KK14" s="236"/>
      <c r="KL14" s="224"/>
      <c r="KM14" s="224"/>
      <c r="KN14" s="236"/>
      <c r="KO14" s="224"/>
      <c r="KP14" s="224"/>
      <c r="KQ14" s="236"/>
      <c r="KR14" s="224"/>
      <c r="KS14" s="224"/>
      <c r="KT14" s="236"/>
      <c r="KU14" s="224"/>
      <c r="KV14" s="245"/>
      <c r="KW14" s="236"/>
      <c r="KX14" s="224"/>
      <c r="KY14" s="84"/>
      <c r="KZ14" s="236"/>
      <c r="LA14" s="224"/>
      <c r="LB14" s="224"/>
      <c r="LC14" s="236"/>
      <c r="LD14" s="224"/>
      <c r="LE14" s="224"/>
      <c r="LF14" s="236"/>
      <c r="LG14" s="224"/>
      <c r="LH14" s="245"/>
      <c r="LI14" s="236"/>
      <c r="LJ14" s="224"/>
      <c r="LK14" s="84"/>
      <c r="LL14" s="236"/>
      <c r="LM14" s="224"/>
      <c r="LN14" s="84"/>
      <c r="LO14" s="124"/>
      <c r="LP14" s="224"/>
      <c r="LQ14" s="224"/>
      <c r="LR14" s="236"/>
      <c r="LS14" s="224"/>
      <c r="LT14" s="245"/>
      <c r="LU14" s="236"/>
      <c r="LV14" s="224"/>
      <c r="LW14" s="84"/>
      <c r="LX14" s="124"/>
      <c r="LY14" s="224"/>
      <c r="LZ14" s="224"/>
      <c r="MA14" s="236"/>
      <c r="MB14" s="224"/>
      <c r="MC14" s="224"/>
      <c r="MD14" s="236"/>
      <c r="ME14" s="224"/>
      <c r="MF14" s="224"/>
      <c r="MG14" s="236"/>
      <c r="MH14" s="224"/>
      <c r="MI14" s="224"/>
      <c r="MJ14" s="236"/>
      <c r="MK14" s="224"/>
      <c r="ML14" s="245"/>
      <c r="MM14" s="236"/>
      <c r="MN14" s="224"/>
      <c r="MO14" s="84"/>
      <c r="MP14" s="236"/>
      <c r="MQ14" s="224"/>
      <c r="MR14" s="84"/>
      <c r="MS14" s="124"/>
      <c r="MT14" s="224"/>
      <c r="MU14" s="224"/>
      <c r="MV14" s="236"/>
      <c r="MW14" s="224"/>
      <c r="MX14" s="245"/>
      <c r="MY14" s="236"/>
      <c r="MZ14" s="224"/>
      <c r="NA14" s="84"/>
      <c r="NB14" s="236"/>
      <c r="NC14" s="224"/>
      <c r="ND14" s="245"/>
      <c r="NE14" s="236"/>
      <c r="NF14" s="224"/>
      <c r="NG14" s="84"/>
      <c r="NH14" s="236"/>
      <c r="NI14" s="224"/>
      <c r="NJ14" s="245"/>
      <c r="NK14" s="236"/>
      <c r="NL14" s="224"/>
      <c r="NM14" s="84"/>
      <c r="NN14" s="236">
        <v>10000</v>
      </c>
      <c r="NO14" s="224">
        <v>8000</v>
      </c>
      <c r="NP14" s="84">
        <v>6981.97</v>
      </c>
      <c r="NQ14" s="236"/>
      <c r="NR14" s="224"/>
      <c r="NS14" s="84"/>
      <c r="NT14" s="236"/>
      <c r="NU14" s="224"/>
      <c r="NV14" s="84"/>
      <c r="NW14" s="124"/>
      <c r="NX14" s="224"/>
      <c r="NY14" s="245"/>
      <c r="NZ14" s="236"/>
      <c r="OA14" s="224"/>
      <c r="OB14" s="316"/>
      <c r="OC14" s="236"/>
      <c r="OD14" s="224"/>
      <c r="OE14" s="84"/>
      <c r="OF14" s="236"/>
      <c r="OG14" s="224"/>
      <c r="OH14" s="84"/>
      <c r="OI14" s="157"/>
      <c r="OJ14" s="157"/>
      <c r="OK14" s="157"/>
      <c r="OL14" s="157"/>
      <c r="OM14" s="157"/>
      <c r="ON14" s="157"/>
      <c r="OO14" s="157"/>
      <c r="OP14" s="157"/>
      <c r="OQ14" s="157"/>
      <c r="OR14" s="157"/>
      <c r="OS14" s="157"/>
      <c r="OT14" s="157"/>
      <c r="OU14" s="157"/>
      <c r="OV14" s="157"/>
      <c r="OW14" s="157"/>
    </row>
    <row r="15" spans="1:413" s="345" customFormat="1" hidden="1" outlineLevel="2" x14ac:dyDescent="0.25">
      <c r="A15" s="257" t="s">
        <v>293</v>
      </c>
      <c r="B15" s="188" t="s">
        <v>294</v>
      </c>
      <c r="C15" s="236">
        <f t="shared" si="29"/>
        <v>1500</v>
      </c>
      <c r="D15" s="236">
        <f t="shared" si="30"/>
        <v>2000</v>
      </c>
      <c r="E15" s="236">
        <f t="shared" si="31"/>
        <v>312</v>
      </c>
      <c r="F15" s="236"/>
      <c r="G15" s="224"/>
      <c r="H15" s="84"/>
      <c r="I15" s="124"/>
      <c r="J15" s="224"/>
      <c r="K15" s="224"/>
      <c r="L15" s="236"/>
      <c r="M15" s="224"/>
      <c r="N15" s="224"/>
      <c r="O15" s="236"/>
      <c r="P15" s="224"/>
      <c r="Q15" s="224"/>
      <c r="R15" s="236"/>
      <c r="S15" s="224"/>
      <c r="T15" s="224"/>
      <c r="U15" s="236"/>
      <c r="V15" s="224"/>
      <c r="W15" s="224"/>
      <c r="X15" s="236"/>
      <c r="Y15" s="224"/>
      <c r="Z15" s="224"/>
      <c r="AA15" s="236"/>
      <c r="AB15" s="224"/>
      <c r="AC15" s="224"/>
      <c r="AD15" s="236"/>
      <c r="AE15" s="224"/>
      <c r="AF15" s="224"/>
      <c r="AG15" s="236"/>
      <c r="AH15" s="224"/>
      <c r="AI15" s="224"/>
      <c r="AJ15" s="236"/>
      <c r="AK15" s="224"/>
      <c r="AL15" s="224"/>
      <c r="AM15" s="236"/>
      <c r="AN15" s="224"/>
      <c r="AO15" s="224"/>
      <c r="AP15" s="236"/>
      <c r="AQ15" s="224"/>
      <c r="AR15" s="224"/>
      <c r="AS15" s="236"/>
      <c r="AT15" s="224"/>
      <c r="AU15" s="224"/>
      <c r="AV15" s="236"/>
      <c r="AW15" s="224"/>
      <c r="AX15" s="224"/>
      <c r="AY15" s="236"/>
      <c r="AZ15" s="224"/>
      <c r="BA15" s="224"/>
      <c r="BB15" s="236"/>
      <c r="BC15" s="224"/>
      <c r="BD15" s="224"/>
      <c r="BE15" s="236"/>
      <c r="BF15" s="224"/>
      <c r="BG15" s="224"/>
      <c r="BH15" s="236"/>
      <c r="BI15" s="224"/>
      <c r="BJ15" s="224"/>
      <c r="BK15" s="236"/>
      <c r="BL15" s="224"/>
      <c r="BM15" s="224"/>
      <c r="BN15" s="236"/>
      <c r="BO15" s="224"/>
      <c r="BP15" s="224"/>
      <c r="BQ15" s="236"/>
      <c r="BR15" s="224"/>
      <c r="BS15" s="224"/>
      <c r="BT15" s="236"/>
      <c r="BU15" s="224"/>
      <c r="BV15" s="224"/>
      <c r="BW15" s="236"/>
      <c r="BX15" s="224"/>
      <c r="BY15" s="224"/>
      <c r="BZ15" s="236"/>
      <c r="CA15" s="224"/>
      <c r="CB15" s="224"/>
      <c r="CC15" s="236"/>
      <c r="CD15" s="224"/>
      <c r="CE15" s="224"/>
      <c r="CF15" s="236"/>
      <c r="CG15" s="224"/>
      <c r="CH15" s="224"/>
      <c r="CI15" s="236"/>
      <c r="CJ15" s="224"/>
      <c r="CK15" s="224"/>
      <c r="CL15" s="236"/>
      <c r="CM15" s="224"/>
      <c r="CN15" s="245"/>
      <c r="CO15" s="236"/>
      <c r="CP15" s="224"/>
      <c r="CQ15" s="84"/>
      <c r="CR15" s="236"/>
      <c r="CS15" s="224"/>
      <c r="CT15" s="224"/>
      <c r="CU15" s="236"/>
      <c r="CV15" s="224"/>
      <c r="CW15" s="224"/>
      <c r="CX15" s="236"/>
      <c r="CY15" s="224"/>
      <c r="CZ15" s="224"/>
      <c r="DA15" s="236"/>
      <c r="DB15" s="224"/>
      <c r="DC15" s="224"/>
      <c r="DD15" s="236"/>
      <c r="DE15" s="224"/>
      <c r="DF15" s="224"/>
      <c r="DG15" s="236"/>
      <c r="DH15" s="224"/>
      <c r="DI15" s="224"/>
      <c r="DJ15" s="236"/>
      <c r="DK15" s="224"/>
      <c r="DL15" s="224"/>
      <c r="DM15" s="236"/>
      <c r="DN15" s="224"/>
      <c r="DO15" s="224"/>
      <c r="DP15" s="236"/>
      <c r="DQ15" s="224"/>
      <c r="DR15" s="224"/>
      <c r="DS15" s="236"/>
      <c r="DT15" s="224"/>
      <c r="DU15" s="224"/>
      <c r="DV15" s="236"/>
      <c r="DW15" s="224"/>
      <c r="DX15" s="245"/>
      <c r="DY15" s="236"/>
      <c r="DZ15" s="224"/>
      <c r="EA15" s="84"/>
      <c r="EB15" s="124"/>
      <c r="EC15" s="224"/>
      <c r="ED15" s="245"/>
      <c r="EE15" s="236"/>
      <c r="EF15" s="224"/>
      <c r="EG15" s="245"/>
      <c r="EH15" s="236"/>
      <c r="EI15" s="224"/>
      <c r="EJ15" s="245"/>
      <c r="EK15" s="236"/>
      <c r="EL15" s="224"/>
      <c r="EM15" s="245"/>
      <c r="EN15" s="236"/>
      <c r="EO15" s="224"/>
      <c r="EP15" s="245"/>
      <c r="EQ15" s="236"/>
      <c r="ER15" s="224"/>
      <c r="ES15" s="224"/>
      <c r="ET15" s="236"/>
      <c r="EU15" s="224"/>
      <c r="EV15" s="224"/>
      <c r="EW15" s="236"/>
      <c r="EX15" s="224"/>
      <c r="EY15" s="224"/>
      <c r="EZ15" s="236"/>
      <c r="FA15" s="224"/>
      <c r="FB15" s="224"/>
      <c r="FC15" s="224"/>
      <c r="FD15" s="224"/>
      <c r="FE15" s="224"/>
      <c r="FF15" s="236"/>
      <c r="FG15" s="224"/>
      <c r="FH15" s="224"/>
      <c r="FI15" s="236"/>
      <c r="FJ15" s="224"/>
      <c r="FK15" s="245"/>
      <c r="FL15" s="396"/>
      <c r="FM15" s="224"/>
      <c r="FN15" s="84"/>
      <c r="FO15" s="236"/>
      <c r="FP15" s="224"/>
      <c r="FQ15" s="224"/>
      <c r="FR15" s="236"/>
      <c r="FS15" s="224"/>
      <c r="FT15" s="224"/>
      <c r="FU15" s="236"/>
      <c r="FV15" s="224"/>
      <c r="FW15" s="224"/>
      <c r="FX15" s="236"/>
      <c r="FY15" s="224"/>
      <c r="FZ15" s="224"/>
      <c r="GA15" s="236"/>
      <c r="GB15" s="224"/>
      <c r="GC15" s="224"/>
      <c r="GD15" s="236"/>
      <c r="GE15" s="224"/>
      <c r="GF15" s="224"/>
      <c r="GG15" s="236"/>
      <c r="GH15" s="224"/>
      <c r="GI15" s="224"/>
      <c r="GJ15" s="236"/>
      <c r="GK15" s="224"/>
      <c r="GL15" s="84"/>
      <c r="GM15" s="224"/>
      <c r="GN15" s="224"/>
      <c r="GO15" s="84"/>
      <c r="GP15" s="236"/>
      <c r="GQ15" s="224"/>
      <c r="GR15" s="84"/>
      <c r="GS15" s="236"/>
      <c r="GT15" s="224"/>
      <c r="GU15" s="224"/>
      <c r="GV15" s="236"/>
      <c r="GW15" s="224"/>
      <c r="GX15" s="224"/>
      <c r="GY15" s="236"/>
      <c r="GZ15" s="224"/>
      <c r="HA15" s="224"/>
      <c r="HB15" s="236"/>
      <c r="HC15" s="224"/>
      <c r="HD15" s="245"/>
      <c r="HE15" s="236"/>
      <c r="HF15" s="224"/>
      <c r="HG15" s="84"/>
      <c r="HH15" s="236"/>
      <c r="HI15" s="224"/>
      <c r="HJ15" s="245"/>
      <c r="HK15" s="236"/>
      <c r="HL15" s="224"/>
      <c r="HM15" s="245"/>
      <c r="HN15" s="236"/>
      <c r="HO15" s="224"/>
      <c r="HP15" s="245"/>
      <c r="HQ15" s="236"/>
      <c r="HR15" s="224"/>
      <c r="HS15" s="245"/>
      <c r="HT15" s="236"/>
      <c r="HU15" s="224"/>
      <c r="HV15" s="245"/>
      <c r="HW15" s="236"/>
      <c r="HX15" s="224"/>
      <c r="HY15" s="245"/>
      <c r="HZ15" s="236"/>
      <c r="IA15" s="224"/>
      <c r="IB15" s="245"/>
      <c r="IC15" s="236"/>
      <c r="ID15" s="224"/>
      <c r="IE15" s="84"/>
      <c r="IF15" s="236"/>
      <c r="IG15" s="224"/>
      <c r="IH15" s="245"/>
      <c r="II15" s="236"/>
      <c r="IJ15" s="224"/>
      <c r="IK15" s="245"/>
      <c r="IL15" s="236"/>
      <c r="IM15" s="224"/>
      <c r="IN15" s="245"/>
      <c r="IO15" s="236"/>
      <c r="IP15" s="224"/>
      <c r="IQ15" s="245"/>
      <c r="IR15" s="236"/>
      <c r="IS15" s="224"/>
      <c r="IT15" s="245"/>
      <c r="IU15" s="236"/>
      <c r="IV15" s="224"/>
      <c r="IW15" s="245"/>
      <c r="IX15" s="236"/>
      <c r="IY15" s="224"/>
      <c r="IZ15" s="245"/>
      <c r="JA15" s="236"/>
      <c r="JB15" s="224"/>
      <c r="JC15" s="245"/>
      <c r="JD15" s="236"/>
      <c r="JE15" s="224"/>
      <c r="JF15" s="245"/>
      <c r="JG15" s="236"/>
      <c r="JH15" s="224"/>
      <c r="JI15" s="84"/>
      <c r="JJ15" s="124"/>
      <c r="JK15" s="224"/>
      <c r="JL15" s="245"/>
      <c r="JM15" s="236"/>
      <c r="JN15" s="224"/>
      <c r="JO15" s="84"/>
      <c r="JP15" s="124"/>
      <c r="JQ15" s="224"/>
      <c r="JR15" s="245"/>
      <c r="JS15" s="236"/>
      <c r="JT15" s="224"/>
      <c r="JU15" s="84"/>
      <c r="JV15" s="124"/>
      <c r="JW15" s="224"/>
      <c r="JX15" s="245"/>
      <c r="JY15" s="236"/>
      <c r="JZ15" s="224"/>
      <c r="KA15" s="245"/>
      <c r="KB15" s="236"/>
      <c r="KC15" s="224"/>
      <c r="KD15" s="245"/>
      <c r="KE15" s="236"/>
      <c r="KF15" s="224"/>
      <c r="KG15" s="245"/>
      <c r="KH15" s="236"/>
      <c r="KI15" s="224"/>
      <c r="KJ15" s="245"/>
      <c r="KK15" s="236"/>
      <c r="KL15" s="224"/>
      <c r="KM15" s="224"/>
      <c r="KN15" s="236"/>
      <c r="KO15" s="224"/>
      <c r="KP15" s="224"/>
      <c r="KQ15" s="236"/>
      <c r="KR15" s="224"/>
      <c r="KS15" s="224"/>
      <c r="KT15" s="236"/>
      <c r="KU15" s="224"/>
      <c r="KV15" s="245"/>
      <c r="KW15" s="236"/>
      <c r="KX15" s="224"/>
      <c r="KY15" s="84"/>
      <c r="KZ15" s="236"/>
      <c r="LA15" s="224"/>
      <c r="LB15" s="224"/>
      <c r="LC15" s="236"/>
      <c r="LD15" s="224"/>
      <c r="LE15" s="224"/>
      <c r="LF15" s="236"/>
      <c r="LG15" s="224"/>
      <c r="LH15" s="245"/>
      <c r="LI15" s="236"/>
      <c r="LJ15" s="224"/>
      <c r="LK15" s="84"/>
      <c r="LL15" s="236"/>
      <c r="LM15" s="224"/>
      <c r="LN15" s="84"/>
      <c r="LO15" s="124"/>
      <c r="LP15" s="224"/>
      <c r="LQ15" s="224"/>
      <c r="LR15" s="236"/>
      <c r="LS15" s="224"/>
      <c r="LT15" s="245"/>
      <c r="LU15" s="236"/>
      <c r="LV15" s="224"/>
      <c r="LW15" s="84"/>
      <c r="LX15" s="124"/>
      <c r="LY15" s="224"/>
      <c r="LZ15" s="224"/>
      <c r="MA15" s="236"/>
      <c r="MB15" s="224"/>
      <c r="MC15" s="224"/>
      <c r="MD15" s="236"/>
      <c r="ME15" s="224"/>
      <c r="MF15" s="224"/>
      <c r="MG15" s="236"/>
      <c r="MH15" s="224"/>
      <c r="MI15" s="224"/>
      <c r="MJ15" s="236"/>
      <c r="MK15" s="224"/>
      <c r="ML15" s="245"/>
      <c r="MM15" s="236"/>
      <c r="MN15" s="224"/>
      <c r="MO15" s="84"/>
      <c r="MP15" s="236"/>
      <c r="MQ15" s="224"/>
      <c r="MR15" s="84"/>
      <c r="MS15" s="124"/>
      <c r="MT15" s="224"/>
      <c r="MU15" s="224"/>
      <c r="MV15" s="236"/>
      <c r="MW15" s="224"/>
      <c r="MX15" s="245"/>
      <c r="MY15" s="236"/>
      <c r="MZ15" s="224"/>
      <c r="NA15" s="84"/>
      <c r="NB15" s="236"/>
      <c r="NC15" s="224"/>
      <c r="ND15" s="245"/>
      <c r="NE15" s="236"/>
      <c r="NF15" s="224"/>
      <c r="NG15" s="84"/>
      <c r="NH15" s="236"/>
      <c r="NI15" s="224"/>
      <c r="NJ15" s="245"/>
      <c r="NK15" s="236"/>
      <c r="NL15" s="224"/>
      <c r="NM15" s="84"/>
      <c r="NN15" s="236">
        <v>1500</v>
      </c>
      <c r="NO15" s="224">
        <v>2000</v>
      </c>
      <c r="NP15" s="84">
        <v>312</v>
      </c>
      <c r="NQ15" s="236"/>
      <c r="NR15" s="224"/>
      <c r="NS15" s="84"/>
      <c r="NT15" s="236"/>
      <c r="NU15" s="224"/>
      <c r="NV15" s="84"/>
      <c r="NW15" s="124"/>
      <c r="NX15" s="224"/>
      <c r="NY15" s="245"/>
      <c r="NZ15" s="236"/>
      <c r="OA15" s="224"/>
      <c r="OB15" s="316"/>
      <c r="OC15" s="236"/>
      <c r="OD15" s="224"/>
      <c r="OE15" s="84"/>
      <c r="OF15" s="236"/>
      <c r="OG15" s="224"/>
      <c r="OH15" s="84"/>
      <c r="OI15" s="157"/>
      <c r="OJ15" s="157"/>
      <c r="OK15" s="157"/>
      <c r="OL15" s="157"/>
      <c r="OM15" s="157"/>
      <c r="ON15" s="157"/>
      <c r="OO15" s="157"/>
      <c r="OP15" s="157"/>
      <c r="OQ15" s="157"/>
      <c r="OR15" s="157"/>
      <c r="OS15" s="157"/>
      <c r="OT15" s="157"/>
      <c r="OU15" s="157"/>
      <c r="OV15" s="157"/>
      <c r="OW15" s="157"/>
    </row>
    <row r="16" spans="1:413" s="345" customFormat="1" hidden="1" outlineLevel="2" x14ac:dyDescent="0.25">
      <c r="A16" s="257" t="s">
        <v>295</v>
      </c>
      <c r="B16" s="188" t="s">
        <v>296</v>
      </c>
      <c r="C16" s="236">
        <f t="shared" si="29"/>
        <v>1500</v>
      </c>
      <c r="D16" s="236">
        <f t="shared" si="30"/>
        <v>1800</v>
      </c>
      <c r="E16" s="236">
        <f t="shared" si="31"/>
        <v>1035</v>
      </c>
      <c r="F16" s="236"/>
      <c r="G16" s="224"/>
      <c r="H16" s="84"/>
      <c r="I16" s="124"/>
      <c r="J16" s="224"/>
      <c r="K16" s="224"/>
      <c r="L16" s="236"/>
      <c r="M16" s="224"/>
      <c r="N16" s="224"/>
      <c r="O16" s="236"/>
      <c r="P16" s="224"/>
      <c r="Q16" s="224"/>
      <c r="R16" s="236"/>
      <c r="S16" s="224"/>
      <c r="T16" s="224"/>
      <c r="U16" s="236"/>
      <c r="V16" s="224"/>
      <c r="W16" s="224"/>
      <c r="X16" s="236"/>
      <c r="Y16" s="224"/>
      <c r="Z16" s="224"/>
      <c r="AA16" s="236"/>
      <c r="AB16" s="224"/>
      <c r="AC16" s="224"/>
      <c r="AD16" s="236"/>
      <c r="AE16" s="224"/>
      <c r="AF16" s="224"/>
      <c r="AG16" s="236"/>
      <c r="AH16" s="224"/>
      <c r="AI16" s="224"/>
      <c r="AJ16" s="236"/>
      <c r="AK16" s="224"/>
      <c r="AL16" s="224"/>
      <c r="AM16" s="236"/>
      <c r="AN16" s="224"/>
      <c r="AO16" s="224"/>
      <c r="AP16" s="236"/>
      <c r="AQ16" s="224"/>
      <c r="AR16" s="224"/>
      <c r="AS16" s="236"/>
      <c r="AT16" s="224"/>
      <c r="AU16" s="224"/>
      <c r="AV16" s="236"/>
      <c r="AW16" s="224"/>
      <c r="AX16" s="224"/>
      <c r="AY16" s="236"/>
      <c r="AZ16" s="224"/>
      <c r="BA16" s="224"/>
      <c r="BB16" s="236"/>
      <c r="BC16" s="224"/>
      <c r="BD16" s="224"/>
      <c r="BE16" s="236"/>
      <c r="BF16" s="224"/>
      <c r="BG16" s="224"/>
      <c r="BH16" s="236"/>
      <c r="BI16" s="224"/>
      <c r="BJ16" s="224"/>
      <c r="BK16" s="236"/>
      <c r="BL16" s="224"/>
      <c r="BM16" s="224"/>
      <c r="BN16" s="236"/>
      <c r="BO16" s="224"/>
      <c r="BP16" s="224"/>
      <c r="BQ16" s="236"/>
      <c r="BR16" s="224"/>
      <c r="BS16" s="224"/>
      <c r="BT16" s="236"/>
      <c r="BU16" s="224"/>
      <c r="BV16" s="224"/>
      <c r="BW16" s="236"/>
      <c r="BX16" s="224"/>
      <c r="BY16" s="224"/>
      <c r="BZ16" s="236"/>
      <c r="CA16" s="224"/>
      <c r="CB16" s="224"/>
      <c r="CC16" s="236"/>
      <c r="CD16" s="224"/>
      <c r="CE16" s="224"/>
      <c r="CF16" s="236"/>
      <c r="CG16" s="224"/>
      <c r="CH16" s="224"/>
      <c r="CI16" s="236"/>
      <c r="CJ16" s="224"/>
      <c r="CK16" s="224"/>
      <c r="CL16" s="236"/>
      <c r="CM16" s="224"/>
      <c r="CN16" s="245"/>
      <c r="CO16" s="236"/>
      <c r="CP16" s="224"/>
      <c r="CQ16" s="84"/>
      <c r="CR16" s="236"/>
      <c r="CS16" s="224"/>
      <c r="CT16" s="224"/>
      <c r="CU16" s="236"/>
      <c r="CV16" s="224"/>
      <c r="CW16" s="224"/>
      <c r="CX16" s="236"/>
      <c r="CY16" s="224"/>
      <c r="CZ16" s="224"/>
      <c r="DA16" s="236"/>
      <c r="DB16" s="224"/>
      <c r="DC16" s="224"/>
      <c r="DD16" s="236"/>
      <c r="DE16" s="224"/>
      <c r="DF16" s="224"/>
      <c r="DG16" s="236"/>
      <c r="DH16" s="224"/>
      <c r="DI16" s="224"/>
      <c r="DJ16" s="236"/>
      <c r="DK16" s="224"/>
      <c r="DL16" s="224"/>
      <c r="DM16" s="236"/>
      <c r="DN16" s="224"/>
      <c r="DO16" s="224"/>
      <c r="DP16" s="236"/>
      <c r="DQ16" s="224"/>
      <c r="DR16" s="224"/>
      <c r="DS16" s="236"/>
      <c r="DT16" s="224"/>
      <c r="DU16" s="224"/>
      <c r="DV16" s="236"/>
      <c r="DW16" s="224"/>
      <c r="DX16" s="245"/>
      <c r="DY16" s="236"/>
      <c r="DZ16" s="224"/>
      <c r="EA16" s="84"/>
      <c r="EB16" s="124"/>
      <c r="EC16" s="224"/>
      <c r="ED16" s="245"/>
      <c r="EE16" s="236"/>
      <c r="EF16" s="224"/>
      <c r="EG16" s="245"/>
      <c r="EH16" s="236"/>
      <c r="EI16" s="224"/>
      <c r="EJ16" s="245"/>
      <c r="EK16" s="236"/>
      <c r="EL16" s="224"/>
      <c r="EM16" s="245"/>
      <c r="EN16" s="236"/>
      <c r="EO16" s="224"/>
      <c r="EP16" s="245"/>
      <c r="EQ16" s="236"/>
      <c r="ER16" s="224"/>
      <c r="ES16" s="224"/>
      <c r="ET16" s="236"/>
      <c r="EU16" s="224"/>
      <c r="EV16" s="224"/>
      <c r="EW16" s="236"/>
      <c r="EX16" s="224"/>
      <c r="EY16" s="224"/>
      <c r="EZ16" s="236"/>
      <c r="FA16" s="224"/>
      <c r="FB16" s="224"/>
      <c r="FC16" s="224"/>
      <c r="FD16" s="224"/>
      <c r="FE16" s="224"/>
      <c r="FF16" s="236"/>
      <c r="FG16" s="224"/>
      <c r="FH16" s="224"/>
      <c r="FI16" s="236"/>
      <c r="FJ16" s="224"/>
      <c r="FK16" s="245"/>
      <c r="FL16" s="396"/>
      <c r="FM16" s="224"/>
      <c r="FN16" s="84"/>
      <c r="FO16" s="236"/>
      <c r="FP16" s="224"/>
      <c r="FQ16" s="224"/>
      <c r="FR16" s="236"/>
      <c r="FS16" s="224"/>
      <c r="FT16" s="224"/>
      <c r="FU16" s="236"/>
      <c r="FV16" s="224"/>
      <c r="FW16" s="224"/>
      <c r="FX16" s="236"/>
      <c r="FY16" s="224"/>
      <c r="FZ16" s="224"/>
      <c r="GA16" s="236"/>
      <c r="GB16" s="224"/>
      <c r="GC16" s="224"/>
      <c r="GD16" s="236"/>
      <c r="GE16" s="224"/>
      <c r="GF16" s="224"/>
      <c r="GG16" s="236"/>
      <c r="GH16" s="224"/>
      <c r="GI16" s="224"/>
      <c r="GJ16" s="236"/>
      <c r="GK16" s="224"/>
      <c r="GL16" s="84"/>
      <c r="GM16" s="224"/>
      <c r="GN16" s="224"/>
      <c r="GO16" s="84"/>
      <c r="GP16" s="236"/>
      <c r="GQ16" s="224"/>
      <c r="GR16" s="84"/>
      <c r="GS16" s="236"/>
      <c r="GT16" s="224"/>
      <c r="GU16" s="224"/>
      <c r="GV16" s="236"/>
      <c r="GW16" s="224"/>
      <c r="GX16" s="224"/>
      <c r="GY16" s="236"/>
      <c r="GZ16" s="224"/>
      <c r="HA16" s="224"/>
      <c r="HB16" s="236"/>
      <c r="HC16" s="224"/>
      <c r="HD16" s="245"/>
      <c r="HE16" s="236"/>
      <c r="HF16" s="224"/>
      <c r="HG16" s="84"/>
      <c r="HH16" s="236"/>
      <c r="HI16" s="224"/>
      <c r="HJ16" s="245"/>
      <c r="HK16" s="236"/>
      <c r="HL16" s="224"/>
      <c r="HM16" s="245"/>
      <c r="HN16" s="236"/>
      <c r="HO16" s="224"/>
      <c r="HP16" s="245"/>
      <c r="HQ16" s="236"/>
      <c r="HR16" s="224"/>
      <c r="HS16" s="245"/>
      <c r="HT16" s="236"/>
      <c r="HU16" s="224"/>
      <c r="HV16" s="245"/>
      <c r="HW16" s="236"/>
      <c r="HX16" s="224"/>
      <c r="HY16" s="245"/>
      <c r="HZ16" s="236"/>
      <c r="IA16" s="224"/>
      <c r="IB16" s="245"/>
      <c r="IC16" s="236"/>
      <c r="ID16" s="224"/>
      <c r="IE16" s="84"/>
      <c r="IF16" s="236"/>
      <c r="IG16" s="224"/>
      <c r="IH16" s="245"/>
      <c r="II16" s="236"/>
      <c r="IJ16" s="224"/>
      <c r="IK16" s="245"/>
      <c r="IL16" s="236"/>
      <c r="IM16" s="224"/>
      <c r="IN16" s="245"/>
      <c r="IO16" s="236"/>
      <c r="IP16" s="224"/>
      <c r="IQ16" s="245"/>
      <c r="IR16" s="236"/>
      <c r="IS16" s="224"/>
      <c r="IT16" s="245"/>
      <c r="IU16" s="236"/>
      <c r="IV16" s="224"/>
      <c r="IW16" s="245"/>
      <c r="IX16" s="236"/>
      <c r="IY16" s="224"/>
      <c r="IZ16" s="245"/>
      <c r="JA16" s="236"/>
      <c r="JB16" s="224"/>
      <c r="JC16" s="245"/>
      <c r="JD16" s="236"/>
      <c r="JE16" s="224"/>
      <c r="JF16" s="245"/>
      <c r="JG16" s="236"/>
      <c r="JH16" s="224"/>
      <c r="JI16" s="84"/>
      <c r="JJ16" s="124"/>
      <c r="JK16" s="224"/>
      <c r="JL16" s="245"/>
      <c r="JM16" s="236"/>
      <c r="JN16" s="224"/>
      <c r="JO16" s="84"/>
      <c r="JP16" s="124"/>
      <c r="JQ16" s="224"/>
      <c r="JR16" s="245"/>
      <c r="JS16" s="236"/>
      <c r="JT16" s="224"/>
      <c r="JU16" s="84"/>
      <c r="JV16" s="124"/>
      <c r="JW16" s="224"/>
      <c r="JX16" s="245"/>
      <c r="JY16" s="236"/>
      <c r="JZ16" s="224"/>
      <c r="KA16" s="245"/>
      <c r="KB16" s="236"/>
      <c r="KC16" s="224"/>
      <c r="KD16" s="245"/>
      <c r="KE16" s="236"/>
      <c r="KF16" s="224"/>
      <c r="KG16" s="245"/>
      <c r="KH16" s="236"/>
      <c r="KI16" s="224"/>
      <c r="KJ16" s="245"/>
      <c r="KK16" s="236"/>
      <c r="KL16" s="224"/>
      <c r="KM16" s="224"/>
      <c r="KN16" s="236"/>
      <c r="KO16" s="224"/>
      <c r="KP16" s="224"/>
      <c r="KQ16" s="236"/>
      <c r="KR16" s="224"/>
      <c r="KS16" s="224"/>
      <c r="KT16" s="236"/>
      <c r="KU16" s="224"/>
      <c r="KV16" s="245"/>
      <c r="KW16" s="236"/>
      <c r="KX16" s="224"/>
      <c r="KY16" s="84"/>
      <c r="KZ16" s="236"/>
      <c r="LA16" s="224"/>
      <c r="LB16" s="224"/>
      <c r="LC16" s="236"/>
      <c r="LD16" s="224"/>
      <c r="LE16" s="224"/>
      <c r="LF16" s="236"/>
      <c r="LG16" s="224"/>
      <c r="LH16" s="245"/>
      <c r="LI16" s="236"/>
      <c r="LJ16" s="224"/>
      <c r="LK16" s="84"/>
      <c r="LL16" s="236"/>
      <c r="LM16" s="224"/>
      <c r="LN16" s="84"/>
      <c r="LO16" s="124"/>
      <c r="LP16" s="224"/>
      <c r="LQ16" s="224"/>
      <c r="LR16" s="236"/>
      <c r="LS16" s="224"/>
      <c r="LT16" s="245"/>
      <c r="LU16" s="236"/>
      <c r="LV16" s="224"/>
      <c r="LW16" s="84"/>
      <c r="LX16" s="124"/>
      <c r="LY16" s="224"/>
      <c r="LZ16" s="224"/>
      <c r="MA16" s="236"/>
      <c r="MB16" s="224"/>
      <c r="MC16" s="224"/>
      <c r="MD16" s="236"/>
      <c r="ME16" s="224"/>
      <c r="MF16" s="224"/>
      <c r="MG16" s="236"/>
      <c r="MH16" s="224"/>
      <c r="MI16" s="224"/>
      <c r="MJ16" s="236"/>
      <c r="MK16" s="224"/>
      <c r="ML16" s="245"/>
      <c r="MM16" s="236"/>
      <c r="MN16" s="224"/>
      <c r="MO16" s="84"/>
      <c r="MP16" s="236"/>
      <c r="MQ16" s="224"/>
      <c r="MR16" s="84"/>
      <c r="MS16" s="124"/>
      <c r="MT16" s="224"/>
      <c r="MU16" s="224"/>
      <c r="MV16" s="236"/>
      <c r="MW16" s="224"/>
      <c r="MX16" s="245"/>
      <c r="MY16" s="236"/>
      <c r="MZ16" s="224"/>
      <c r="NA16" s="84"/>
      <c r="NB16" s="236"/>
      <c r="NC16" s="224"/>
      <c r="ND16" s="245"/>
      <c r="NE16" s="236"/>
      <c r="NF16" s="224"/>
      <c r="NG16" s="84"/>
      <c r="NH16" s="236"/>
      <c r="NI16" s="224"/>
      <c r="NJ16" s="245"/>
      <c r="NK16" s="236"/>
      <c r="NL16" s="224"/>
      <c r="NM16" s="84"/>
      <c r="NN16" s="236">
        <v>1500</v>
      </c>
      <c r="NO16" s="224">
        <v>1800</v>
      </c>
      <c r="NP16" s="84">
        <v>1035</v>
      </c>
      <c r="NQ16" s="236"/>
      <c r="NR16" s="224"/>
      <c r="NS16" s="84"/>
      <c r="NT16" s="236"/>
      <c r="NU16" s="224"/>
      <c r="NV16" s="84"/>
      <c r="NW16" s="124"/>
      <c r="NX16" s="224"/>
      <c r="NY16" s="245"/>
      <c r="NZ16" s="236"/>
      <c r="OA16" s="224"/>
      <c r="OB16" s="316"/>
      <c r="OC16" s="236"/>
      <c r="OD16" s="224"/>
      <c r="OE16" s="84"/>
      <c r="OF16" s="236"/>
      <c r="OG16" s="224"/>
      <c r="OH16" s="84"/>
      <c r="OI16" s="157"/>
      <c r="OJ16" s="157"/>
      <c r="OK16" s="157"/>
      <c r="OL16" s="157"/>
      <c r="OM16" s="157"/>
      <c r="ON16" s="157"/>
      <c r="OO16" s="157"/>
      <c r="OP16" s="157"/>
      <c r="OQ16" s="157"/>
      <c r="OR16" s="157"/>
      <c r="OS16" s="157"/>
      <c r="OT16" s="157"/>
      <c r="OU16" s="157"/>
      <c r="OV16" s="157"/>
      <c r="OW16" s="157"/>
    </row>
    <row r="17" spans="1:413" s="345" customFormat="1" hidden="1" outlineLevel="2" x14ac:dyDescent="0.25">
      <c r="A17" s="257" t="s">
        <v>297</v>
      </c>
      <c r="B17" s="188" t="s">
        <v>298</v>
      </c>
      <c r="C17" s="236">
        <f t="shared" si="29"/>
        <v>6000</v>
      </c>
      <c r="D17" s="236">
        <f t="shared" si="30"/>
        <v>6000</v>
      </c>
      <c r="E17" s="236">
        <f t="shared" si="31"/>
        <v>4900</v>
      </c>
      <c r="F17" s="236"/>
      <c r="G17" s="224"/>
      <c r="H17" s="84"/>
      <c r="I17" s="124"/>
      <c r="J17" s="224"/>
      <c r="K17" s="224"/>
      <c r="L17" s="236"/>
      <c r="M17" s="224"/>
      <c r="N17" s="224"/>
      <c r="O17" s="236"/>
      <c r="P17" s="224"/>
      <c r="Q17" s="224"/>
      <c r="R17" s="236"/>
      <c r="S17" s="224"/>
      <c r="T17" s="224"/>
      <c r="U17" s="236"/>
      <c r="V17" s="224"/>
      <c r="W17" s="224"/>
      <c r="X17" s="236"/>
      <c r="Y17" s="224"/>
      <c r="Z17" s="224"/>
      <c r="AA17" s="236"/>
      <c r="AB17" s="224"/>
      <c r="AC17" s="224"/>
      <c r="AD17" s="236"/>
      <c r="AE17" s="224"/>
      <c r="AF17" s="224"/>
      <c r="AG17" s="236"/>
      <c r="AH17" s="224"/>
      <c r="AI17" s="224"/>
      <c r="AJ17" s="236"/>
      <c r="AK17" s="224"/>
      <c r="AL17" s="224"/>
      <c r="AM17" s="236"/>
      <c r="AN17" s="224"/>
      <c r="AO17" s="224"/>
      <c r="AP17" s="236"/>
      <c r="AQ17" s="224"/>
      <c r="AR17" s="224"/>
      <c r="AS17" s="236"/>
      <c r="AT17" s="224"/>
      <c r="AU17" s="224"/>
      <c r="AV17" s="236"/>
      <c r="AW17" s="224"/>
      <c r="AX17" s="224"/>
      <c r="AY17" s="236"/>
      <c r="AZ17" s="224"/>
      <c r="BA17" s="224"/>
      <c r="BB17" s="236"/>
      <c r="BC17" s="224"/>
      <c r="BD17" s="224"/>
      <c r="BE17" s="236"/>
      <c r="BF17" s="224"/>
      <c r="BG17" s="224"/>
      <c r="BH17" s="236"/>
      <c r="BI17" s="224"/>
      <c r="BJ17" s="224"/>
      <c r="BK17" s="236"/>
      <c r="BL17" s="224"/>
      <c r="BM17" s="224"/>
      <c r="BN17" s="236"/>
      <c r="BO17" s="224"/>
      <c r="BP17" s="224"/>
      <c r="BQ17" s="236"/>
      <c r="BR17" s="224"/>
      <c r="BS17" s="224"/>
      <c r="BT17" s="236"/>
      <c r="BU17" s="224"/>
      <c r="BV17" s="224"/>
      <c r="BW17" s="236"/>
      <c r="BX17" s="224"/>
      <c r="BY17" s="224"/>
      <c r="BZ17" s="236"/>
      <c r="CA17" s="224"/>
      <c r="CB17" s="224"/>
      <c r="CC17" s="236"/>
      <c r="CD17" s="224"/>
      <c r="CE17" s="224"/>
      <c r="CF17" s="236"/>
      <c r="CG17" s="224"/>
      <c r="CH17" s="224"/>
      <c r="CI17" s="236"/>
      <c r="CJ17" s="224"/>
      <c r="CK17" s="224"/>
      <c r="CL17" s="236"/>
      <c r="CM17" s="224"/>
      <c r="CN17" s="245"/>
      <c r="CO17" s="236"/>
      <c r="CP17" s="224"/>
      <c r="CQ17" s="84"/>
      <c r="CR17" s="236"/>
      <c r="CS17" s="224"/>
      <c r="CT17" s="224"/>
      <c r="CU17" s="236"/>
      <c r="CV17" s="224"/>
      <c r="CW17" s="224"/>
      <c r="CX17" s="236"/>
      <c r="CY17" s="224"/>
      <c r="CZ17" s="224"/>
      <c r="DA17" s="236"/>
      <c r="DB17" s="224"/>
      <c r="DC17" s="224"/>
      <c r="DD17" s="236"/>
      <c r="DE17" s="224"/>
      <c r="DF17" s="224"/>
      <c r="DG17" s="236"/>
      <c r="DH17" s="224"/>
      <c r="DI17" s="224"/>
      <c r="DJ17" s="236"/>
      <c r="DK17" s="224"/>
      <c r="DL17" s="224"/>
      <c r="DM17" s="236"/>
      <c r="DN17" s="224"/>
      <c r="DO17" s="224"/>
      <c r="DP17" s="236"/>
      <c r="DQ17" s="224"/>
      <c r="DR17" s="224"/>
      <c r="DS17" s="236"/>
      <c r="DT17" s="224"/>
      <c r="DU17" s="224"/>
      <c r="DV17" s="236"/>
      <c r="DW17" s="224"/>
      <c r="DX17" s="245"/>
      <c r="DY17" s="236"/>
      <c r="DZ17" s="224"/>
      <c r="EA17" s="84"/>
      <c r="EB17" s="124"/>
      <c r="EC17" s="224"/>
      <c r="ED17" s="245"/>
      <c r="EE17" s="236"/>
      <c r="EF17" s="224"/>
      <c r="EG17" s="245"/>
      <c r="EH17" s="236"/>
      <c r="EI17" s="224"/>
      <c r="EJ17" s="245"/>
      <c r="EK17" s="236"/>
      <c r="EL17" s="224"/>
      <c r="EM17" s="245"/>
      <c r="EN17" s="236"/>
      <c r="EO17" s="224"/>
      <c r="EP17" s="245"/>
      <c r="EQ17" s="236"/>
      <c r="ER17" s="224"/>
      <c r="ES17" s="224"/>
      <c r="ET17" s="236"/>
      <c r="EU17" s="224"/>
      <c r="EV17" s="224"/>
      <c r="EW17" s="236"/>
      <c r="EX17" s="224"/>
      <c r="EY17" s="224"/>
      <c r="EZ17" s="236"/>
      <c r="FA17" s="224"/>
      <c r="FB17" s="224"/>
      <c r="FC17" s="224"/>
      <c r="FD17" s="224"/>
      <c r="FE17" s="224"/>
      <c r="FF17" s="236"/>
      <c r="FG17" s="224"/>
      <c r="FH17" s="224"/>
      <c r="FI17" s="236"/>
      <c r="FJ17" s="224"/>
      <c r="FK17" s="245"/>
      <c r="FL17" s="396"/>
      <c r="FM17" s="224"/>
      <c r="FN17" s="84"/>
      <c r="FO17" s="236"/>
      <c r="FP17" s="224"/>
      <c r="FQ17" s="224"/>
      <c r="FR17" s="236"/>
      <c r="FS17" s="224"/>
      <c r="FT17" s="224"/>
      <c r="FU17" s="236"/>
      <c r="FV17" s="224"/>
      <c r="FW17" s="224"/>
      <c r="FX17" s="236"/>
      <c r="FY17" s="224"/>
      <c r="FZ17" s="224"/>
      <c r="GA17" s="236"/>
      <c r="GB17" s="224"/>
      <c r="GC17" s="224"/>
      <c r="GD17" s="236"/>
      <c r="GE17" s="224"/>
      <c r="GF17" s="224"/>
      <c r="GG17" s="236"/>
      <c r="GH17" s="224"/>
      <c r="GI17" s="224"/>
      <c r="GJ17" s="236"/>
      <c r="GK17" s="224"/>
      <c r="GL17" s="84"/>
      <c r="GM17" s="224"/>
      <c r="GN17" s="224"/>
      <c r="GO17" s="84"/>
      <c r="GP17" s="236"/>
      <c r="GQ17" s="224"/>
      <c r="GR17" s="84"/>
      <c r="GS17" s="236"/>
      <c r="GT17" s="224"/>
      <c r="GU17" s="224"/>
      <c r="GV17" s="236"/>
      <c r="GW17" s="224"/>
      <c r="GX17" s="224"/>
      <c r="GY17" s="236"/>
      <c r="GZ17" s="224"/>
      <c r="HA17" s="224"/>
      <c r="HB17" s="236"/>
      <c r="HC17" s="224"/>
      <c r="HD17" s="245"/>
      <c r="HE17" s="236"/>
      <c r="HF17" s="224"/>
      <c r="HG17" s="84"/>
      <c r="HH17" s="236"/>
      <c r="HI17" s="224"/>
      <c r="HJ17" s="245"/>
      <c r="HK17" s="236"/>
      <c r="HL17" s="224"/>
      <c r="HM17" s="245"/>
      <c r="HN17" s="236"/>
      <c r="HO17" s="224"/>
      <c r="HP17" s="245"/>
      <c r="HQ17" s="236"/>
      <c r="HR17" s="224"/>
      <c r="HS17" s="245"/>
      <c r="HT17" s="236"/>
      <c r="HU17" s="224"/>
      <c r="HV17" s="245"/>
      <c r="HW17" s="236"/>
      <c r="HX17" s="224"/>
      <c r="HY17" s="245"/>
      <c r="HZ17" s="236"/>
      <c r="IA17" s="224"/>
      <c r="IB17" s="245"/>
      <c r="IC17" s="236"/>
      <c r="ID17" s="224"/>
      <c r="IE17" s="84"/>
      <c r="IF17" s="236"/>
      <c r="IG17" s="224"/>
      <c r="IH17" s="245"/>
      <c r="II17" s="236"/>
      <c r="IJ17" s="224"/>
      <c r="IK17" s="245"/>
      <c r="IL17" s="236"/>
      <c r="IM17" s="224"/>
      <c r="IN17" s="245"/>
      <c r="IO17" s="236"/>
      <c r="IP17" s="224"/>
      <c r="IQ17" s="245"/>
      <c r="IR17" s="236"/>
      <c r="IS17" s="224"/>
      <c r="IT17" s="245"/>
      <c r="IU17" s="236"/>
      <c r="IV17" s="224"/>
      <c r="IW17" s="245"/>
      <c r="IX17" s="236"/>
      <c r="IY17" s="224"/>
      <c r="IZ17" s="245"/>
      <c r="JA17" s="236"/>
      <c r="JB17" s="224"/>
      <c r="JC17" s="245"/>
      <c r="JD17" s="236"/>
      <c r="JE17" s="224"/>
      <c r="JF17" s="245"/>
      <c r="JG17" s="236"/>
      <c r="JH17" s="224"/>
      <c r="JI17" s="84"/>
      <c r="JJ17" s="124"/>
      <c r="JK17" s="224"/>
      <c r="JL17" s="245"/>
      <c r="JM17" s="236"/>
      <c r="JN17" s="224"/>
      <c r="JO17" s="84"/>
      <c r="JP17" s="124"/>
      <c r="JQ17" s="224"/>
      <c r="JR17" s="245"/>
      <c r="JS17" s="236"/>
      <c r="JT17" s="224"/>
      <c r="JU17" s="84"/>
      <c r="JV17" s="124"/>
      <c r="JW17" s="224"/>
      <c r="JX17" s="245"/>
      <c r="JY17" s="236"/>
      <c r="JZ17" s="224"/>
      <c r="KA17" s="245"/>
      <c r="KB17" s="236"/>
      <c r="KC17" s="224"/>
      <c r="KD17" s="245"/>
      <c r="KE17" s="236"/>
      <c r="KF17" s="224"/>
      <c r="KG17" s="245"/>
      <c r="KH17" s="236"/>
      <c r="KI17" s="224"/>
      <c r="KJ17" s="245"/>
      <c r="KK17" s="236"/>
      <c r="KL17" s="224"/>
      <c r="KM17" s="224"/>
      <c r="KN17" s="236"/>
      <c r="KO17" s="224"/>
      <c r="KP17" s="224"/>
      <c r="KQ17" s="236"/>
      <c r="KR17" s="224"/>
      <c r="KS17" s="224"/>
      <c r="KT17" s="236"/>
      <c r="KU17" s="224"/>
      <c r="KV17" s="245"/>
      <c r="KW17" s="236"/>
      <c r="KX17" s="224"/>
      <c r="KY17" s="84"/>
      <c r="KZ17" s="236"/>
      <c r="LA17" s="224"/>
      <c r="LB17" s="224"/>
      <c r="LC17" s="236"/>
      <c r="LD17" s="224"/>
      <c r="LE17" s="224"/>
      <c r="LF17" s="236"/>
      <c r="LG17" s="224"/>
      <c r="LH17" s="245"/>
      <c r="LI17" s="236"/>
      <c r="LJ17" s="224"/>
      <c r="LK17" s="84"/>
      <c r="LL17" s="236"/>
      <c r="LM17" s="224"/>
      <c r="LN17" s="84"/>
      <c r="LO17" s="124"/>
      <c r="LP17" s="224"/>
      <c r="LQ17" s="224"/>
      <c r="LR17" s="236"/>
      <c r="LS17" s="224"/>
      <c r="LT17" s="245"/>
      <c r="LU17" s="236"/>
      <c r="LV17" s="224"/>
      <c r="LW17" s="84"/>
      <c r="LX17" s="124"/>
      <c r="LY17" s="224"/>
      <c r="LZ17" s="224"/>
      <c r="MA17" s="236"/>
      <c r="MB17" s="224"/>
      <c r="MC17" s="224"/>
      <c r="MD17" s="236"/>
      <c r="ME17" s="224"/>
      <c r="MF17" s="224"/>
      <c r="MG17" s="236"/>
      <c r="MH17" s="224"/>
      <c r="MI17" s="224"/>
      <c r="MJ17" s="236"/>
      <c r="MK17" s="224"/>
      <c r="ML17" s="245"/>
      <c r="MM17" s="236"/>
      <c r="MN17" s="224"/>
      <c r="MO17" s="84"/>
      <c r="MP17" s="236"/>
      <c r="MQ17" s="224"/>
      <c r="MR17" s="84"/>
      <c r="MS17" s="124"/>
      <c r="MT17" s="224"/>
      <c r="MU17" s="224"/>
      <c r="MV17" s="236"/>
      <c r="MW17" s="224"/>
      <c r="MX17" s="245"/>
      <c r="MY17" s="236"/>
      <c r="MZ17" s="224"/>
      <c r="NA17" s="84"/>
      <c r="NB17" s="236"/>
      <c r="NC17" s="224"/>
      <c r="ND17" s="245"/>
      <c r="NE17" s="236"/>
      <c r="NF17" s="224"/>
      <c r="NG17" s="84"/>
      <c r="NH17" s="236"/>
      <c r="NI17" s="224"/>
      <c r="NJ17" s="245"/>
      <c r="NK17" s="236"/>
      <c r="NL17" s="224"/>
      <c r="NM17" s="84"/>
      <c r="NN17" s="236">
        <v>6000</v>
      </c>
      <c r="NO17" s="224">
        <v>6000</v>
      </c>
      <c r="NP17" s="84">
        <v>4900</v>
      </c>
      <c r="NQ17" s="236"/>
      <c r="NR17" s="224"/>
      <c r="NS17" s="84"/>
      <c r="NT17" s="236"/>
      <c r="NU17" s="224"/>
      <c r="NV17" s="84"/>
      <c r="NW17" s="124"/>
      <c r="NX17" s="224"/>
      <c r="NY17" s="245"/>
      <c r="NZ17" s="236"/>
      <c r="OA17" s="224"/>
      <c r="OB17" s="316"/>
      <c r="OC17" s="236"/>
      <c r="OD17" s="224"/>
      <c r="OE17" s="84"/>
      <c r="OF17" s="236"/>
      <c r="OG17" s="224"/>
      <c r="OH17" s="84"/>
      <c r="OI17" s="157"/>
      <c r="OJ17" s="157"/>
      <c r="OK17" s="157"/>
      <c r="OL17" s="157"/>
      <c r="OM17" s="157"/>
      <c r="ON17" s="157"/>
      <c r="OO17" s="157"/>
      <c r="OP17" s="157"/>
      <c r="OQ17" s="157"/>
      <c r="OR17" s="157"/>
      <c r="OS17" s="157"/>
      <c r="OT17" s="157"/>
      <c r="OU17" s="157"/>
      <c r="OV17" s="157"/>
      <c r="OW17" s="157"/>
    </row>
    <row r="18" spans="1:413" s="345" customFormat="1" hidden="1" outlineLevel="2" x14ac:dyDescent="0.25">
      <c r="A18" s="257" t="s">
        <v>299</v>
      </c>
      <c r="B18" s="188" t="s">
        <v>300</v>
      </c>
      <c r="C18" s="236">
        <f t="shared" si="29"/>
        <v>3500</v>
      </c>
      <c r="D18" s="236">
        <f t="shared" si="30"/>
        <v>4000</v>
      </c>
      <c r="E18" s="236">
        <f t="shared" si="31"/>
        <v>2808.48</v>
      </c>
      <c r="F18" s="236"/>
      <c r="G18" s="224"/>
      <c r="H18" s="84"/>
      <c r="I18" s="124"/>
      <c r="J18" s="224"/>
      <c r="K18" s="224"/>
      <c r="L18" s="236"/>
      <c r="M18" s="224"/>
      <c r="N18" s="224"/>
      <c r="O18" s="236"/>
      <c r="P18" s="224"/>
      <c r="Q18" s="224"/>
      <c r="R18" s="236"/>
      <c r="S18" s="224"/>
      <c r="T18" s="224"/>
      <c r="U18" s="236"/>
      <c r="V18" s="224"/>
      <c r="W18" s="224"/>
      <c r="X18" s="236"/>
      <c r="Y18" s="224"/>
      <c r="Z18" s="224"/>
      <c r="AA18" s="236"/>
      <c r="AB18" s="224"/>
      <c r="AC18" s="224"/>
      <c r="AD18" s="236"/>
      <c r="AE18" s="224"/>
      <c r="AF18" s="224"/>
      <c r="AG18" s="236"/>
      <c r="AH18" s="224"/>
      <c r="AI18" s="224"/>
      <c r="AJ18" s="236"/>
      <c r="AK18" s="224"/>
      <c r="AL18" s="224"/>
      <c r="AM18" s="236"/>
      <c r="AN18" s="224"/>
      <c r="AO18" s="224"/>
      <c r="AP18" s="236"/>
      <c r="AQ18" s="224"/>
      <c r="AR18" s="224"/>
      <c r="AS18" s="236"/>
      <c r="AT18" s="224"/>
      <c r="AU18" s="224"/>
      <c r="AV18" s="236"/>
      <c r="AW18" s="224"/>
      <c r="AX18" s="224"/>
      <c r="AY18" s="236"/>
      <c r="AZ18" s="224"/>
      <c r="BA18" s="224"/>
      <c r="BB18" s="236"/>
      <c r="BC18" s="224"/>
      <c r="BD18" s="224"/>
      <c r="BE18" s="236"/>
      <c r="BF18" s="224"/>
      <c r="BG18" s="224"/>
      <c r="BH18" s="236"/>
      <c r="BI18" s="224"/>
      <c r="BJ18" s="224"/>
      <c r="BK18" s="236"/>
      <c r="BL18" s="224"/>
      <c r="BM18" s="224"/>
      <c r="BN18" s="236"/>
      <c r="BO18" s="224"/>
      <c r="BP18" s="224"/>
      <c r="BQ18" s="236"/>
      <c r="BR18" s="224"/>
      <c r="BS18" s="224"/>
      <c r="BT18" s="236"/>
      <c r="BU18" s="224"/>
      <c r="BV18" s="224"/>
      <c r="BW18" s="236"/>
      <c r="BX18" s="224"/>
      <c r="BY18" s="224"/>
      <c r="BZ18" s="236"/>
      <c r="CA18" s="224"/>
      <c r="CB18" s="224"/>
      <c r="CC18" s="236"/>
      <c r="CD18" s="224"/>
      <c r="CE18" s="224"/>
      <c r="CF18" s="236"/>
      <c r="CG18" s="224"/>
      <c r="CH18" s="224"/>
      <c r="CI18" s="236"/>
      <c r="CJ18" s="224"/>
      <c r="CK18" s="224"/>
      <c r="CL18" s="236"/>
      <c r="CM18" s="224"/>
      <c r="CN18" s="245"/>
      <c r="CO18" s="236"/>
      <c r="CP18" s="224"/>
      <c r="CQ18" s="84"/>
      <c r="CR18" s="236"/>
      <c r="CS18" s="224"/>
      <c r="CT18" s="224"/>
      <c r="CU18" s="236"/>
      <c r="CV18" s="224"/>
      <c r="CW18" s="224"/>
      <c r="CX18" s="236"/>
      <c r="CY18" s="224"/>
      <c r="CZ18" s="224"/>
      <c r="DA18" s="236"/>
      <c r="DB18" s="224"/>
      <c r="DC18" s="224"/>
      <c r="DD18" s="236"/>
      <c r="DE18" s="224"/>
      <c r="DF18" s="224"/>
      <c r="DG18" s="236"/>
      <c r="DH18" s="224"/>
      <c r="DI18" s="224"/>
      <c r="DJ18" s="236"/>
      <c r="DK18" s="224"/>
      <c r="DL18" s="224"/>
      <c r="DM18" s="236"/>
      <c r="DN18" s="224"/>
      <c r="DO18" s="224"/>
      <c r="DP18" s="236"/>
      <c r="DQ18" s="224"/>
      <c r="DR18" s="224"/>
      <c r="DS18" s="236"/>
      <c r="DT18" s="224"/>
      <c r="DU18" s="224"/>
      <c r="DV18" s="236"/>
      <c r="DW18" s="224"/>
      <c r="DX18" s="245"/>
      <c r="DY18" s="236"/>
      <c r="DZ18" s="224"/>
      <c r="EA18" s="84"/>
      <c r="EB18" s="124"/>
      <c r="EC18" s="224"/>
      <c r="ED18" s="245"/>
      <c r="EE18" s="236"/>
      <c r="EF18" s="224"/>
      <c r="EG18" s="245"/>
      <c r="EH18" s="236"/>
      <c r="EI18" s="224"/>
      <c r="EJ18" s="245"/>
      <c r="EK18" s="236"/>
      <c r="EL18" s="224"/>
      <c r="EM18" s="245"/>
      <c r="EN18" s="236"/>
      <c r="EO18" s="224"/>
      <c r="EP18" s="245"/>
      <c r="EQ18" s="236"/>
      <c r="ER18" s="224"/>
      <c r="ES18" s="224"/>
      <c r="ET18" s="236"/>
      <c r="EU18" s="224"/>
      <c r="EV18" s="224"/>
      <c r="EW18" s="236"/>
      <c r="EX18" s="224"/>
      <c r="EY18" s="224"/>
      <c r="EZ18" s="236"/>
      <c r="FA18" s="224"/>
      <c r="FB18" s="224"/>
      <c r="FC18" s="224"/>
      <c r="FD18" s="224"/>
      <c r="FE18" s="224"/>
      <c r="FF18" s="236"/>
      <c r="FG18" s="224"/>
      <c r="FH18" s="224"/>
      <c r="FI18" s="236"/>
      <c r="FJ18" s="224"/>
      <c r="FK18" s="245"/>
      <c r="FL18" s="396"/>
      <c r="FM18" s="224"/>
      <c r="FN18" s="84"/>
      <c r="FO18" s="236"/>
      <c r="FP18" s="224"/>
      <c r="FQ18" s="224"/>
      <c r="FR18" s="236"/>
      <c r="FS18" s="224"/>
      <c r="FT18" s="224"/>
      <c r="FU18" s="236"/>
      <c r="FV18" s="224"/>
      <c r="FW18" s="224"/>
      <c r="FX18" s="236"/>
      <c r="FY18" s="224"/>
      <c r="FZ18" s="224"/>
      <c r="GA18" s="236"/>
      <c r="GB18" s="224"/>
      <c r="GC18" s="224"/>
      <c r="GD18" s="236"/>
      <c r="GE18" s="224"/>
      <c r="GF18" s="224"/>
      <c r="GG18" s="236"/>
      <c r="GH18" s="224"/>
      <c r="GI18" s="224"/>
      <c r="GJ18" s="236"/>
      <c r="GK18" s="224"/>
      <c r="GL18" s="84"/>
      <c r="GM18" s="224"/>
      <c r="GN18" s="224"/>
      <c r="GO18" s="84"/>
      <c r="GP18" s="236"/>
      <c r="GQ18" s="224"/>
      <c r="GR18" s="84"/>
      <c r="GS18" s="236"/>
      <c r="GT18" s="224"/>
      <c r="GU18" s="224"/>
      <c r="GV18" s="236"/>
      <c r="GW18" s="224"/>
      <c r="GX18" s="224"/>
      <c r="GY18" s="236"/>
      <c r="GZ18" s="224"/>
      <c r="HA18" s="224"/>
      <c r="HB18" s="236"/>
      <c r="HC18" s="224"/>
      <c r="HD18" s="245"/>
      <c r="HE18" s="236"/>
      <c r="HF18" s="224"/>
      <c r="HG18" s="84"/>
      <c r="HH18" s="236"/>
      <c r="HI18" s="224"/>
      <c r="HJ18" s="245"/>
      <c r="HK18" s="236"/>
      <c r="HL18" s="224"/>
      <c r="HM18" s="245"/>
      <c r="HN18" s="236"/>
      <c r="HO18" s="224"/>
      <c r="HP18" s="245"/>
      <c r="HQ18" s="236"/>
      <c r="HR18" s="224"/>
      <c r="HS18" s="245"/>
      <c r="HT18" s="236"/>
      <c r="HU18" s="224"/>
      <c r="HV18" s="245"/>
      <c r="HW18" s="236"/>
      <c r="HX18" s="224"/>
      <c r="HY18" s="245"/>
      <c r="HZ18" s="236"/>
      <c r="IA18" s="224"/>
      <c r="IB18" s="245"/>
      <c r="IC18" s="236"/>
      <c r="ID18" s="224"/>
      <c r="IE18" s="84"/>
      <c r="IF18" s="236"/>
      <c r="IG18" s="224"/>
      <c r="IH18" s="245"/>
      <c r="II18" s="236"/>
      <c r="IJ18" s="224"/>
      <c r="IK18" s="245"/>
      <c r="IL18" s="236"/>
      <c r="IM18" s="224"/>
      <c r="IN18" s="245"/>
      <c r="IO18" s="236"/>
      <c r="IP18" s="224"/>
      <c r="IQ18" s="245"/>
      <c r="IR18" s="236"/>
      <c r="IS18" s="224"/>
      <c r="IT18" s="245"/>
      <c r="IU18" s="236"/>
      <c r="IV18" s="224"/>
      <c r="IW18" s="245"/>
      <c r="IX18" s="236"/>
      <c r="IY18" s="224"/>
      <c r="IZ18" s="245"/>
      <c r="JA18" s="236"/>
      <c r="JB18" s="224"/>
      <c r="JC18" s="245"/>
      <c r="JD18" s="236"/>
      <c r="JE18" s="224"/>
      <c r="JF18" s="245"/>
      <c r="JG18" s="236"/>
      <c r="JH18" s="224"/>
      <c r="JI18" s="84"/>
      <c r="JJ18" s="124"/>
      <c r="JK18" s="224"/>
      <c r="JL18" s="245"/>
      <c r="JM18" s="236"/>
      <c r="JN18" s="224"/>
      <c r="JO18" s="84"/>
      <c r="JP18" s="124"/>
      <c r="JQ18" s="224"/>
      <c r="JR18" s="245"/>
      <c r="JS18" s="236"/>
      <c r="JT18" s="224"/>
      <c r="JU18" s="84"/>
      <c r="JV18" s="124"/>
      <c r="JW18" s="224"/>
      <c r="JX18" s="245"/>
      <c r="JY18" s="236"/>
      <c r="JZ18" s="224"/>
      <c r="KA18" s="245"/>
      <c r="KB18" s="236"/>
      <c r="KC18" s="224"/>
      <c r="KD18" s="245"/>
      <c r="KE18" s="236"/>
      <c r="KF18" s="224"/>
      <c r="KG18" s="245"/>
      <c r="KH18" s="236"/>
      <c r="KI18" s="224"/>
      <c r="KJ18" s="245"/>
      <c r="KK18" s="236"/>
      <c r="KL18" s="224"/>
      <c r="KM18" s="224"/>
      <c r="KN18" s="236"/>
      <c r="KO18" s="224"/>
      <c r="KP18" s="224"/>
      <c r="KQ18" s="236"/>
      <c r="KR18" s="224"/>
      <c r="KS18" s="224"/>
      <c r="KT18" s="236"/>
      <c r="KU18" s="224"/>
      <c r="KV18" s="245"/>
      <c r="KW18" s="236"/>
      <c r="KX18" s="224"/>
      <c r="KY18" s="84"/>
      <c r="KZ18" s="236"/>
      <c r="LA18" s="224"/>
      <c r="LB18" s="224"/>
      <c r="LC18" s="236"/>
      <c r="LD18" s="224"/>
      <c r="LE18" s="224"/>
      <c r="LF18" s="236"/>
      <c r="LG18" s="224"/>
      <c r="LH18" s="245"/>
      <c r="LI18" s="236"/>
      <c r="LJ18" s="224"/>
      <c r="LK18" s="84"/>
      <c r="LL18" s="236"/>
      <c r="LM18" s="224"/>
      <c r="LN18" s="84"/>
      <c r="LO18" s="124"/>
      <c r="LP18" s="224"/>
      <c r="LQ18" s="224"/>
      <c r="LR18" s="236"/>
      <c r="LS18" s="224"/>
      <c r="LT18" s="245"/>
      <c r="LU18" s="236"/>
      <c r="LV18" s="224"/>
      <c r="LW18" s="84"/>
      <c r="LX18" s="124"/>
      <c r="LY18" s="224"/>
      <c r="LZ18" s="224"/>
      <c r="MA18" s="236"/>
      <c r="MB18" s="224"/>
      <c r="MC18" s="224"/>
      <c r="MD18" s="236"/>
      <c r="ME18" s="224"/>
      <c r="MF18" s="224"/>
      <c r="MG18" s="236"/>
      <c r="MH18" s="224"/>
      <c r="MI18" s="224"/>
      <c r="MJ18" s="236"/>
      <c r="MK18" s="224"/>
      <c r="ML18" s="245"/>
      <c r="MM18" s="236"/>
      <c r="MN18" s="224"/>
      <c r="MO18" s="84"/>
      <c r="MP18" s="236"/>
      <c r="MQ18" s="224"/>
      <c r="MR18" s="84"/>
      <c r="MS18" s="124"/>
      <c r="MT18" s="224"/>
      <c r="MU18" s="224"/>
      <c r="MV18" s="236"/>
      <c r="MW18" s="224"/>
      <c r="MX18" s="245"/>
      <c r="MY18" s="236"/>
      <c r="MZ18" s="224"/>
      <c r="NA18" s="84"/>
      <c r="NB18" s="236"/>
      <c r="NC18" s="224"/>
      <c r="ND18" s="245"/>
      <c r="NE18" s="236"/>
      <c r="NF18" s="224"/>
      <c r="NG18" s="84"/>
      <c r="NH18" s="236"/>
      <c r="NI18" s="224"/>
      <c r="NJ18" s="245"/>
      <c r="NK18" s="236"/>
      <c r="NL18" s="224"/>
      <c r="NM18" s="84"/>
      <c r="NN18" s="236">
        <v>3500</v>
      </c>
      <c r="NO18" s="224">
        <v>4000</v>
      </c>
      <c r="NP18" s="84">
        <v>2808.48</v>
      </c>
      <c r="NQ18" s="236"/>
      <c r="NR18" s="224"/>
      <c r="NS18" s="84"/>
      <c r="NT18" s="236"/>
      <c r="NU18" s="224"/>
      <c r="NV18" s="84"/>
      <c r="NW18" s="124"/>
      <c r="NX18" s="224"/>
      <c r="NY18" s="245"/>
      <c r="NZ18" s="236"/>
      <c r="OA18" s="224"/>
      <c r="OB18" s="316"/>
      <c r="OC18" s="236"/>
      <c r="OD18" s="224"/>
      <c r="OE18" s="84"/>
      <c r="OF18" s="236"/>
      <c r="OG18" s="224"/>
      <c r="OH18" s="84"/>
      <c r="OI18" s="157"/>
      <c r="OJ18" s="157"/>
      <c r="OK18" s="157"/>
      <c r="OL18" s="157"/>
      <c r="OM18" s="157"/>
      <c r="ON18" s="157"/>
      <c r="OO18" s="157"/>
      <c r="OP18" s="157"/>
      <c r="OQ18" s="157"/>
      <c r="OR18" s="157"/>
      <c r="OS18" s="157"/>
      <c r="OT18" s="157"/>
      <c r="OU18" s="157"/>
      <c r="OV18" s="157"/>
      <c r="OW18" s="157"/>
    </row>
    <row r="19" spans="1:413" s="345" customFormat="1" hidden="1" outlineLevel="2" x14ac:dyDescent="0.25">
      <c r="A19" s="257" t="s">
        <v>301</v>
      </c>
      <c r="B19" s="188" t="s">
        <v>302</v>
      </c>
      <c r="C19" s="236">
        <f t="shared" si="29"/>
        <v>1500</v>
      </c>
      <c r="D19" s="236">
        <f t="shared" si="30"/>
        <v>1800</v>
      </c>
      <c r="E19" s="236">
        <f t="shared" si="31"/>
        <v>202.5</v>
      </c>
      <c r="F19" s="236"/>
      <c r="G19" s="224"/>
      <c r="H19" s="84"/>
      <c r="I19" s="124"/>
      <c r="J19" s="224"/>
      <c r="K19" s="224"/>
      <c r="L19" s="236"/>
      <c r="M19" s="224"/>
      <c r="N19" s="224"/>
      <c r="O19" s="236"/>
      <c r="P19" s="224"/>
      <c r="Q19" s="224"/>
      <c r="R19" s="236"/>
      <c r="S19" s="224"/>
      <c r="T19" s="224"/>
      <c r="U19" s="236"/>
      <c r="V19" s="224"/>
      <c r="W19" s="224"/>
      <c r="X19" s="236"/>
      <c r="Y19" s="224"/>
      <c r="Z19" s="224"/>
      <c r="AA19" s="236"/>
      <c r="AB19" s="224"/>
      <c r="AC19" s="224"/>
      <c r="AD19" s="236"/>
      <c r="AE19" s="224"/>
      <c r="AF19" s="224"/>
      <c r="AG19" s="236"/>
      <c r="AH19" s="224"/>
      <c r="AI19" s="224"/>
      <c r="AJ19" s="236"/>
      <c r="AK19" s="224"/>
      <c r="AL19" s="224"/>
      <c r="AM19" s="236"/>
      <c r="AN19" s="224"/>
      <c r="AO19" s="224"/>
      <c r="AP19" s="236"/>
      <c r="AQ19" s="224"/>
      <c r="AR19" s="224"/>
      <c r="AS19" s="236"/>
      <c r="AT19" s="224"/>
      <c r="AU19" s="224"/>
      <c r="AV19" s="236"/>
      <c r="AW19" s="224"/>
      <c r="AX19" s="224"/>
      <c r="AY19" s="236"/>
      <c r="AZ19" s="224"/>
      <c r="BA19" s="224"/>
      <c r="BB19" s="236"/>
      <c r="BC19" s="224"/>
      <c r="BD19" s="224"/>
      <c r="BE19" s="236"/>
      <c r="BF19" s="224"/>
      <c r="BG19" s="224"/>
      <c r="BH19" s="236"/>
      <c r="BI19" s="224"/>
      <c r="BJ19" s="224"/>
      <c r="BK19" s="236"/>
      <c r="BL19" s="224"/>
      <c r="BM19" s="224"/>
      <c r="BN19" s="236"/>
      <c r="BO19" s="224"/>
      <c r="BP19" s="224"/>
      <c r="BQ19" s="236"/>
      <c r="BR19" s="224"/>
      <c r="BS19" s="224"/>
      <c r="BT19" s="236"/>
      <c r="BU19" s="224"/>
      <c r="BV19" s="224"/>
      <c r="BW19" s="236"/>
      <c r="BX19" s="224"/>
      <c r="BY19" s="224"/>
      <c r="BZ19" s="236"/>
      <c r="CA19" s="224"/>
      <c r="CB19" s="224"/>
      <c r="CC19" s="236"/>
      <c r="CD19" s="224"/>
      <c r="CE19" s="224"/>
      <c r="CF19" s="236"/>
      <c r="CG19" s="224"/>
      <c r="CH19" s="224"/>
      <c r="CI19" s="236"/>
      <c r="CJ19" s="224"/>
      <c r="CK19" s="224"/>
      <c r="CL19" s="236"/>
      <c r="CM19" s="224"/>
      <c r="CN19" s="245"/>
      <c r="CO19" s="236"/>
      <c r="CP19" s="224"/>
      <c r="CQ19" s="84"/>
      <c r="CR19" s="236"/>
      <c r="CS19" s="224"/>
      <c r="CT19" s="224"/>
      <c r="CU19" s="236"/>
      <c r="CV19" s="224"/>
      <c r="CW19" s="224"/>
      <c r="CX19" s="236"/>
      <c r="CY19" s="224"/>
      <c r="CZ19" s="224"/>
      <c r="DA19" s="236"/>
      <c r="DB19" s="224"/>
      <c r="DC19" s="224"/>
      <c r="DD19" s="236"/>
      <c r="DE19" s="224"/>
      <c r="DF19" s="224"/>
      <c r="DG19" s="236"/>
      <c r="DH19" s="224"/>
      <c r="DI19" s="224"/>
      <c r="DJ19" s="236"/>
      <c r="DK19" s="224"/>
      <c r="DL19" s="224"/>
      <c r="DM19" s="236"/>
      <c r="DN19" s="224"/>
      <c r="DO19" s="224"/>
      <c r="DP19" s="236"/>
      <c r="DQ19" s="224"/>
      <c r="DR19" s="224"/>
      <c r="DS19" s="236"/>
      <c r="DT19" s="224"/>
      <c r="DU19" s="224"/>
      <c r="DV19" s="236"/>
      <c r="DW19" s="224"/>
      <c r="DX19" s="245"/>
      <c r="DY19" s="236"/>
      <c r="DZ19" s="224"/>
      <c r="EA19" s="84"/>
      <c r="EB19" s="124"/>
      <c r="EC19" s="224"/>
      <c r="ED19" s="245"/>
      <c r="EE19" s="236"/>
      <c r="EF19" s="224"/>
      <c r="EG19" s="245"/>
      <c r="EH19" s="236"/>
      <c r="EI19" s="224"/>
      <c r="EJ19" s="245"/>
      <c r="EK19" s="236"/>
      <c r="EL19" s="224"/>
      <c r="EM19" s="245"/>
      <c r="EN19" s="236"/>
      <c r="EO19" s="224"/>
      <c r="EP19" s="245"/>
      <c r="EQ19" s="236"/>
      <c r="ER19" s="224"/>
      <c r="ES19" s="224"/>
      <c r="ET19" s="236"/>
      <c r="EU19" s="224"/>
      <c r="EV19" s="224"/>
      <c r="EW19" s="236"/>
      <c r="EX19" s="224"/>
      <c r="EY19" s="224"/>
      <c r="EZ19" s="236"/>
      <c r="FA19" s="224"/>
      <c r="FB19" s="224"/>
      <c r="FC19" s="224"/>
      <c r="FD19" s="224"/>
      <c r="FE19" s="224"/>
      <c r="FF19" s="236"/>
      <c r="FG19" s="224"/>
      <c r="FH19" s="224"/>
      <c r="FI19" s="236"/>
      <c r="FJ19" s="224"/>
      <c r="FK19" s="245"/>
      <c r="FL19" s="396"/>
      <c r="FM19" s="224"/>
      <c r="FN19" s="84"/>
      <c r="FO19" s="236"/>
      <c r="FP19" s="224"/>
      <c r="FQ19" s="224"/>
      <c r="FR19" s="236"/>
      <c r="FS19" s="224"/>
      <c r="FT19" s="224"/>
      <c r="FU19" s="236"/>
      <c r="FV19" s="224"/>
      <c r="FW19" s="224"/>
      <c r="FX19" s="236"/>
      <c r="FY19" s="224"/>
      <c r="FZ19" s="224"/>
      <c r="GA19" s="236"/>
      <c r="GB19" s="224"/>
      <c r="GC19" s="224"/>
      <c r="GD19" s="236"/>
      <c r="GE19" s="224"/>
      <c r="GF19" s="224"/>
      <c r="GG19" s="236"/>
      <c r="GH19" s="224"/>
      <c r="GI19" s="224"/>
      <c r="GJ19" s="236"/>
      <c r="GK19" s="224"/>
      <c r="GL19" s="84"/>
      <c r="GM19" s="224"/>
      <c r="GN19" s="224"/>
      <c r="GO19" s="84"/>
      <c r="GP19" s="236"/>
      <c r="GQ19" s="224"/>
      <c r="GR19" s="84"/>
      <c r="GS19" s="236"/>
      <c r="GT19" s="224"/>
      <c r="GU19" s="224"/>
      <c r="GV19" s="236"/>
      <c r="GW19" s="224"/>
      <c r="GX19" s="224"/>
      <c r="GY19" s="236"/>
      <c r="GZ19" s="224"/>
      <c r="HA19" s="224"/>
      <c r="HB19" s="236"/>
      <c r="HC19" s="224"/>
      <c r="HD19" s="245"/>
      <c r="HE19" s="236"/>
      <c r="HF19" s="224"/>
      <c r="HG19" s="84"/>
      <c r="HH19" s="236"/>
      <c r="HI19" s="224"/>
      <c r="HJ19" s="245"/>
      <c r="HK19" s="236"/>
      <c r="HL19" s="224"/>
      <c r="HM19" s="245"/>
      <c r="HN19" s="236"/>
      <c r="HO19" s="224"/>
      <c r="HP19" s="245"/>
      <c r="HQ19" s="236"/>
      <c r="HR19" s="224"/>
      <c r="HS19" s="245"/>
      <c r="HT19" s="236"/>
      <c r="HU19" s="224"/>
      <c r="HV19" s="245"/>
      <c r="HW19" s="236"/>
      <c r="HX19" s="224"/>
      <c r="HY19" s="245"/>
      <c r="HZ19" s="236"/>
      <c r="IA19" s="224"/>
      <c r="IB19" s="245"/>
      <c r="IC19" s="236"/>
      <c r="ID19" s="224"/>
      <c r="IE19" s="84"/>
      <c r="IF19" s="236"/>
      <c r="IG19" s="224"/>
      <c r="IH19" s="245"/>
      <c r="II19" s="236"/>
      <c r="IJ19" s="224"/>
      <c r="IK19" s="245"/>
      <c r="IL19" s="236"/>
      <c r="IM19" s="224"/>
      <c r="IN19" s="245"/>
      <c r="IO19" s="236"/>
      <c r="IP19" s="224"/>
      <c r="IQ19" s="245"/>
      <c r="IR19" s="236"/>
      <c r="IS19" s="224"/>
      <c r="IT19" s="245"/>
      <c r="IU19" s="236"/>
      <c r="IV19" s="224"/>
      <c r="IW19" s="245"/>
      <c r="IX19" s="236"/>
      <c r="IY19" s="224"/>
      <c r="IZ19" s="245"/>
      <c r="JA19" s="236"/>
      <c r="JB19" s="224"/>
      <c r="JC19" s="245"/>
      <c r="JD19" s="236"/>
      <c r="JE19" s="224"/>
      <c r="JF19" s="245"/>
      <c r="JG19" s="236"/>
      <c r="JH19" s="224"/>
      <c r="JI19" s="84"/>
      <c r="JJ19" s="124"/>
      <c r="JK19" s="224"/>
      <c r="JL19" s="245"/>
      <c r="JM19" s="236"/>
      <c r="JN19" s="224"/>
      <c r="JO19" s="84"/>
      <c r="JP19" s="124"/>
      <c r="JQ19" s="224"/>
      <c r="JR19" s="245"/>
      <c r="JS19" s="236"/>
      <c r="JT19" s="224"/>
      <c r="JU19" s="84"/>
      <c r="JV19" s="124"/>
      <c r="JW19" s="224"/>
      <c r="JX19" s="245"/>
      <c r="JY19" s="236"/>
      <c r="JZ19" s="224"/>
      <c r="KA19" s="245"/>
      <c r="KB19" s="236"/>
      <c r="KC19" s="224"/>
      <c r="KD19" s="245"/>
      <c r="KE19" s="236"/>
      <c r="KF19" s="224"/>
      <c r="KG19" s="245"/>
      <c r="KH19" s="236"/>
      <c r="KI19" s="224"/>
      <c r="KJ19" s="245"/>
      <c r="KK19" s="236"/>
      <c r="KL19" s="224"/>
      <c r="KM19" s="224"/>
      <c r="KN19" s="236"/>
      <c r="KO19" s="224"/>
      <c r="KP19" s="224"/>
      <c r="KQ19" s="236"/>
      <c r="KR19" s="224"/>
      <c r="KS19" s="224"/>
      <c r="KT19" s="236"/>
      <c r="KU19" s="224"/>
      <c r="KV19" s="245"/>
      <c r="KW19" s="236"/>
      <c r="KX19" s="224"/>
      <c r="KY19" s="84"/>
      <c r="KZ19" s="236"/>
      <c r="LA19" s="224"/>
      <c r="LB19" s="224"/>
      <c r="LC19" s="236"/>
      <c r="LD19" s="224"/>
      <c r="LE19" s="224"/>
      <c r="LF19" s="236"/>
      <c r="LG19" s="224"/>
      <c r="LH19" s="245"/>
      <c r="LI19" s="236"/>
      <c r="LJ19" s="224"/>
      <c r="LK19" s="84"/>
      <c r="LL19" s="236"/>
      <c r="LM19" s="224"/>
      <c r="LN19" s="84"/>
      <c r="LO19" s="124"/>
      <c r="LP19" s="224"/>
      <c r="LQ19" s="224"/>
      <c r="LR19" s="236"/>
      <c r="LS19" s="224"/>
      <c r="LT19" s="245"/>
      <c r="LU19" s="236"/>
      <c r="LV19" s="224"/>
      <c r="LW19" s="84"/>
      <c r="LX19" s="124"/>
      <c r="LY19" s="224"/>
      <c r="LZ19" s="224"/>
      <c r="MA19" s="236"/>
      <c r="MB19" s="224"/>
      <c r="MC19" s="224"/>
      <c r="MD19" s="236"/>
      <c r="ME19" s="224"/>
      <c r="MF19" s="224"/>
      <c r="MG19" s="236"/>
      <c r="MH19" s="224"/>
      <c r="MI19" s="224"/>
      <c r="MJ19" s="236"/>
      <c r="MK19" s="224"/>
      <c r="ML19" s="245"/>
      <c r="MM19" s="236"/>
      <c r="MN19" s="224"/>
      <c r="MO19" s="84"/>
      <c r="MP19" s="236"/>
      <c r="MQ19" s="224"/>
      <c r="MR19" s="84"/>
      <c r="MS19" s="124"/>
      <c r="MT19" s="224"/>
      <c r="MU19" s="224"/>
      <c r="MV19" s="236"/>
      <c r="MW19" s="224"/>
      <c r="MX19" s="245"/>
      <c r="MY19" s="236"/>
      <c r="MZ19" s="224"/>
      <c r="NA19" s="84"/>
      <c r="NB19" s="236"/>
      <c r="NC19" s="224"/>
      <c r="ND19" s="245"/>
      <c r="NE19" s="236"/>
      <c r="NF19" s="224"/>
      <c r="NG19" s="84"/>
      <c r="NH19" s="236"/>
      <c r="NI19" s="224"/>
      <c r="NJ19" s="245"/>
      <c r="NK19" s="236"/>
      <c r="NL19" s="224"/>
      <c r="NM19" s="84"/>
      <c r="NN19" s="236">
        <v>1500</v>
      </c>
      <c r="NO19" s="224">
        <v>1800</v>
      </c>
      <c r="NP19" s="84">
        <v>202.5</v>
      </c>
      <c r="NQ19" s="236"/>
      <c r="NR19" s="224"/>
      <c r="NS19" s="84"/>
      <c r="NT19" s="236"/>
      <c r="NU19" s="224"/>
      <c r="NV19" s="84"/>
      <c r="NW19" s="124"/>
      <c r="NX19" s="224"/>
      <c r="NY19" s="245"/>
      <c r="NZ19" s="236"/>
      <c r="OA19" s="224"/>
      <c r="OB19" s="316"/>
      <c r="OC19" s="236"/>
      <c r="OD19" s="224"/>
      <c r="OE19" s="84"/>
      <c r="OF19" s="236"/>
      <c r="OG19" s="224"/>
      <c r="OH19" s="84"/>
      <c r="OI19" s="157"/>
      <c r="OJ19" s="157"/>
      <c r="OK19" s="157"/>
      <c r="OL19" s="157"/>
      <c r="OM19" s="157"/>
      <c r="ON19" s="157"/>
      <c r="OO19" s="157"/>
      <c r="OP19" s="157"/>
      <c r="OQ19" s="157"/>
      <c r="OR19" s="157"/>
      <c r="OS19" s="157"/>
      <c r="OT19" s="157"/>
      <c r="OU19" s="157"/>
      <c r="OV19" s="157"/>
      <c r="OW19" s="157"/>
    </row>
    <row r="20" spans="1:413" s="345" customFormat="1" hidden="1" outlineLevel="2" x14ac:dyDescent="0.25">
      <c r="A20" s="257" t="s">
        <v>303</v>
      </c>
      <c r="B20" s="188" t="s">
        <v>304</v>
      </c>
      <c r="C20" s="236">
        <f t="shared" si="29"/>
        <v>3000</v>
      </c>
      <c r="D20" s="236">
        <f t="shared" si="30"/>
        <v>5590</v>
      </c>
      <c r="E20" s="236">
        <f t="shared" si="31"/>
        <v>3047.2</v>
      </c>
      <c r="F20" s="236"/>
      <c r="G20" s="224"/>
      <c r="H20" s="84"/>
      <c r="I20" s="124"/>
      <c r="J20" s="224"/>
      <c r="K20" s="224"/>
      <c r="L20" s="236"/>
      <c r="M20" s="224"/>
      <c r="N20" s="224"/>
      <c r="O20" s="236"/>
      <c r="P20" s="224"/>
      <c r="Q20" s="224"/>
      <c r="R20" s="236"/>
      <c r="S20" s="224"/>
      <c r="T20" s="224"/>
      <c r="U20" s="236"/>
      <c r="V20" s="224"/>
      <c r="W20" s="224"/>
      <c r="X20" s="236"/>
      <c r="Y20" s="224"/>
      <c r="Z20" s="224"/>
      <c r="AA20" s="236"/>
      <c r="AB20" s="224"/>
      <c r="AC20" s="224"/>
      <c r="AD20" s="236"/>
      <c r="AE20" s="224"/>
      <c r="AF20" s="224"/>
      <c r="AG20" s="236"/>
      <c r="AH20" s="224"/>
      <c r="AI20" s="224"/>
      <c r="AJ20" s="236"/>
      <c r="AK20" s="224"/>
      <c r="AL20" s="224"/>
      <c r="AM20" s="236"/>
      <c r="AN20" s="224"/>
      <c r="AO20" s="224"/>
      <c r="AP20" s="236"/>
      <c r="AQ20" s="224"/>
      <c r="AR20" s="224"/>
      <c r="AS20" s="236"/>
      <c r="AT20" s="224"/>
      <c r="AU20" s="224"/>
      <c r="AV20" s="236"/>
      <c r="AW20" s="224"/>
      <c r="AX20" s="224"/>
      <c r="AY20" s="236"/>
      <c r="AZ20" s="224"/>
      <c r="BA20" s="224"/>
      <c r="BB20" s="236"/>
      <c r="BC20" s="224"/>
      <c r="BD20" s="224"/>
      <c r="BE20" s="236"/>
      <c r="BF20" s="224"/>
      <c r="BG20" s="224"/>
      <c r="BH20" s="236"/>
      <c r="BI20" s="224"/>
      <c r="BJ20" s="224"/>
      <c r="BK20" s="236"/>
      <c r="BL20" s="224"/>
      <c r="BM20" s="224"/>
      <c r="BN20" s="236"/>
      <c r="BO20" s="224"/>
      <c r="BP20" s="224"/>
      <c r="BQ20" s="236"/>
      <c r="BR20" s="224"/>
      <c r="BS20" s="224"/>
      <c r="BT20" s="236"/>
      <c r="BU20" s="224"/>
      <c r="BV20" s="224"/>
      <c r="BW20" s="236"/>
      <c r="BX20" s="224"/>
      <c r="BY20" s="224"/>
      <c r="BZ20" s="236"/>
      <c r="CA20" s="224"/>
      <c r="CB20" s="224"/>
      <c r="CC20" s="236"/>
      <c r="CD20" s="224"/>
      <c r="CE20" s="224"/>
      <c r="CF20" s="236"/>
      <c r="CG20" s="224"/>
      <c r="CH20" s="224"/>
      <c r="CI20" s="236"/>
      <c r="CJ20" s="224"/>
      <c r="CK20" s="224"/>
      <c r="CL20" s="236"/>
      <c r="CM20" s="224"/>
      <c r="CN20" s="245"/>
      <c r="CO20" s="236"/>
      <c r="CP20" s="224"/>
      <c r="CQ20" s="84"/>
      <c r="CR20" s="236"/>
      <c r="CS20" s="224"/>
      <c r="CT20" s="224"/>
      <c r="CU20" s="236"/>
      <c r="CV20" s="224"/>
      <c r="CW20" s="224"/>
      <c r="CX20" s="236"/>
      <c r="CY20" s="224"/>
      <c r="CZ20" s="224"/>
      <c r="DA20" s="236"/>
      <c r="DB20" s="224">
        <v>2590</v>
      </c>
      <c r="DC20" s="224"/>
      <c r="DD20" s="236"/>
      <c r="DE20" s="224"/>
      <c r="DF20" s="224"/>
      <c r="DG20" s="236"/>
      <c r="DH20" s="224"/>
      <c r="DI20" s="224"/>
      <c r="DJ20" s="236"/>
      <c r="DK20" s="224"/>
      <c r="DL20" s="224"/>
      <c r="DM20" s="236"/>
      <c r="DN20" s="224"/>
      <c r="DO20" s="224"/>
      <c r="DP20" s="236"/>
      <c r="DQ20" s="224"/>
      <c r="DR20" s="224"/>
      <c r="DS20" s="236"/>
      <c r="DT20" s="224"/>
      <c r="DU20" s="224"/>
      <c r="DV20" s="236"/>
      <c r="DW20" s="224"/>
      <c r="DX20" s="245"/>
      <c r="DY20" s="236"/>
      <c r="DZ20" s="224"/>
      <c r="EA20" s="84"/>
      <c r="EB20" s="124"/>
      <c r="EC20" s="224"/>
      <c r="ED20" s="245"/>
      <c r="EE20" s="236"/>
      <c r="EF20" s="224"/>
      <c r="EG20" s="245"/>
      <c r="EH20" s="236"/>
      <c r="EI20" s="224"/>
      <c r="EJ20" s="245"/>
      <c r="EK20" s="236"/>
      <c r="EL20" s="224"/>
      <c r="EM20" s="245"/>
      <c r="EN20" s="236"/>
      <c r="EO20" s="224"/>
      <c r="EP20" s="245"/>
      <c r="EQ20" s="236"/>
      <c r="ER20" s="224"/>
      <c r="ES20" s="224"/>
      <c r="ET20" s="236"/>
      <c r="EU20" s="224"/>
      <c r="EV20" s="224"/>
      <c r="EW20" s="236"/>
      <c r="EX20" s="224"/>
      <c r="EY20" s="224"/>
      <c r="EZ20" s="236"/>
      <c r="FA20" s="224"/>
      <c r="FB20" s="224"/>
      <c r="FC20" s="224"/>
      <c r="FD20" s="224"/>
      <c r="FE20" s="224"/>
      <c r="FF20" s="236"/>
      <c r="FG20" s="224"/>
      <c r="FH20" s="224"/>
      <c r="FI20" s="236"/>
      <c r="FJ20" s="224"/>
      <c r="FK20" s="245"/>
      <c r="FL20" s="396"/>
      <c r="FM20" s="224"/>
      <c r="FN20" s="84"/>
      <c r="FO20" s="236"/>
      <c r="FP20" s="224"/>
      <c r="FQ20" s="224"/>
      <c r="FR20" s="236"/>
      <c r="FS20" s="224"/>
      <c r="FT20" s="224"/>
      <c r="FU20" s="236"/>
      <c r="FV20" s="224"/>
      <c r="FW20" s="224"/>
      <c r="FX20" s="236"/>
      <c r="FY20" s="224"/>
      <c r="FZ20" s="224"/>
      <c r="GA20" s="236"/>
      <c r="GB20" s="224"/>
      <c r="GC20" s="224"/>
      <c r="GD20" s="236"/>
      <c r="GE20" s="224"/>
      <c r="GF20" s="224"/>
      <c r="GG20" s="236"/>
      <c r="GH20" s="224"/>
      <c r="GI20" s="224"/>
      <c r="GJ20" s="236"/>
      <c r="GK20" s="224"/>
      <c r="GL20" s="84"/>
      <c r="GM20" s="224"/>
      <c r="GN20" s="224"/>
      <c r="GO20" s="84"/>
      <c r="GP20" s="236"/>
      <c r="GQ20" s="224"/>
      <c r="GR20" s="84"/>
      <c r="GS20" s="236"/>
      <c r="GT20" s="224"/>
      <c r="GU20" s="224"/>
      <c r="GV20" s="236"/>
      <c r="GW20" s="224"/>
      <c r="GX20" s="224"/>
      <c r="GY20" s="236"/>
      <c r="GZ20" s="224"/>
      <c r="HA20" s="224"/>
      <c r="HB20" s="236"/>
      <c r="HC20" s="224"/>
      <c r="HD20" s="245"/>
      <c r="HE20" s="236"/>
      <c r="HF20" s="224"/>
      <c r="HG20" s="84"/>
      <c r="HH20" s="236"/>
      <c r="HI20" s="224"/>
      <c r="HJ20" s="245"/>
      <c r="HK20" s="236"/>
      <c r="HL20" s="224"/>
      <c r="HM20" s="245"/>
      <c r="HN20" s="236"/>
      <c r="HO20" s="224"/>
      <c r="HP20" s="245"/>
      <c r="HQ20" s="236"/>
      <c r="HR20" s="224"/>
      <c r="HS20" s="245"/>
      <c r="HT20" s="236"/>
      <c r="HU20" s="224"/>
      <c r="HV20" s="245"/>
      <c r="HW20" s="236"/>
      <c r="HX20" s="224"/>
      <c r="HY20" s="245"/>
      <c r="HZ20" s="236"/>
      <c r="IA20" s="224"/>
      <c r="IB20" s="245"/>
      <c r="IC20" s="236"/>
      <c r="ID20" s="224"/>
      <c r="IE20" s="84"/>
      <c r="IF20" s="236"/>
      <c r="IG20" s="224"/>
      <c r="IH20" s="245"/>
      <c r="II20" s="236"/>
      <c r="IJ20" s="224"/>
      <c r="IK20" s="245"/>
      <c r="IL20" s="236"/>
      <c r="IM20" s="224"/>
      <c r="IN20" s="245"/>
      <c r="IO20" s="236"/>
      <c r="IP20" s="224"/>
      <c r="IQ20" s="245"/>
      <c r="IR20" s="236"/>
      <c r="IS20" s="224"/>
      <c r="IT20" s="245"/>
      <c r="IU20" s="236"/>
      <c r="IV20" s="224"/>
      <c r="IW20" s="245"/>
      <c r="IX20" s="236"/>
      <c r="IY20" s="224"/>
      <c r="IZ20" s="245"/>
      <c r="JA20" s="236"/>
      <c r="JB20" s="224"/>
      <c r="JC20" s="245"/>
      <c r="JD20" s="236"/>
      <c r="JE20" s="224"/>
      <c r="JF20" s="245"/>
      <c r="JG20" s="236"/>
      <c r="JH20" s="224"/>
      <c r="JI20" s="84"/>
      <c r="JJ20" s="124"/>
      <c r="JK20" s="224"/>
      <c r="JL20" s="245"/>
      <c r="JM20" s="236"/>
      <c r="JN20" s="224"/>
      <c r="JO20" s="84"/>
      <c r="JP20" s="124"/>
      <c r="JQ20" s="224"/>
      <c r="JR20" s="245"/>
      <c r="JS20" s="236"/>
      <c r="JT20" s="224"/>
      <c r="JU20" s="84"/>
      <c r="JV20" s="124"/>
      <c r="JW20" s="224"/>
      <c r="JX20" s="245"/>
      <c r="JY20" s="236"/>
      <c r="JZ20" s="224"/>
      <c r="KA20" s="245"/>
      <c r="KB20" s="236"/>
      <c r="KC20" s="224"/>
      <c r="KD20" s="245"/>
      <c r="KE20" s="236"/>
      <c r="KF20" s="224"/>
      <c r="KG20" s="245"/>
      <c r="KH20" s="236"/>
      <c r="KI20" s="224"/>
      <c r="KJ20" s="245"/>
      <c r="KK20" s="236"/>
      <c r="KL20" s="224"/>
      <c r="KM20" s="224"/>
      <c r="KN20" s="236"/>
      <c r="KO20" s="224"/>
      <c r="KP20" s="224"/>
      <c r="KQ20" s="236"/>
      <c r="KR20" s="224"/>
      <c r="KS20" s="224"/>
      <c r="KT20" s="236"/>
      <c r="KU20" s="224"/>
      <c r="KV20" s="245"/>
      <c r="KW20" s="236"/>
      <c r="KX20" s="224"/>
      <c r="KY20" s="84"/>
      <c r="KZ20" s="236"/>
      <c r="LA20" s="224"/>
      <c r="LB20" s="224"/>
      <c r="LC20" s="236"/>
      <c r="LD20" s="224"/>
      <c r="LE20" s="224"/>
      <c r="LF20" s="236"/>
      <c r="LG20" s="224"/>
      <c r="LH20" s="245"/>
      <c r="LI20" s="236"/>
      <c r="LJ20" s="224"/>
      <c r="LK20" s="84"/>
      <c r="LL20" s="236"/>
      <c r="LM20" s="224"/>
      <c r="LN20" s="84"/>
      <c r="LO20" s="124"/>
      <c r="LP20" s="224"/>
      <c r="LQ20" s="224"/>
      <c r="LR20" s="236"/>
      <c r="LS20" s="224"/>
      <c r="LT20" s="245"/>
      <c r="LU20" s="236"/>
      <c r="LV20" s="224"/>
      <c r="LW20" s="84"/>
      <c r="LX20" s="124"/>
      <c r="LY20" s="224"/>
      <c r="LZ20" s="224"/>
      <c r="MA20" s="236"/>
      <c r="MB20" s="224"/>
      <c r="MC20" s="224"/>
      <c r="MD20" s="236"/>
      <c r="ME20" s="224"/>
      <c r="MF20" s="224"/>
      <c r="MG20" s="236"/>
      <c r="MH20" s="224"/>
      <c r="MI20" s="224"/>
      <c r="MJ20" s="236"/>
      <c r="MK20" s="224"/>
      <c r="ML20" s="245"/>
      <c r="MM20" s="236"/>
      <c r="MN20" s="224"/>
      <c r="MO20" s="84"/>
      <c r="MP20" s="236"/>
      <c r="MQ20" s="224"/>
      <c r="MR20" s="84"/>
      <c r="MS20" s="124"/>
      <c r="MT20" s="224"/>
      <c r="MU20" s="224"/>
      <c r="MV20" s="236"/>
      <c r="MW20" s="224"/>
      <c r="MX20" s="245"/>
      <c r="MY20" s="236"/>
      <c r="MZ20" s="224"/>
      <c r="NA20" s="84"/>
      <c r="NB20" s="236"/>
      <c r="NC20" s="224"/>
      <c r="ND20" s="245"/>
      <c r="NE20" s="236"/>
      <c r="NF20" s="224"/>
      <c r="NG20" s="84"/>
      <c r="NH20" s="236"/>
      <c r="NI20" s="224"/>
      <c r="NJ20" s="245"/>
      <c r="NK20" s="236"/>
      <c r="NL20" s="224"/>
      <c r="NM20" s="84"/>
      <c r="NN20" s="236"/>
      <c r="NO20" s="224"/>
      <c r="NP20" s="84"/>
      <c r="NQ20" s="236">
        <v>3000</v>
      </c>
      <c r="NR20" s="224">
        <v>3000</v>
      </c>
      <c r="NS20" s="84">
        <v>3047.2</v>
      </c>
      <c r="NT20" s="236"/>
      <c r="NU20" s="224"/>
      <c r="NV20" s="84"/>
      <c r="NW20" s="124"/>
      <c r="NX20" s="224"/>
      <c r="NY20" s="245"/>
      <c r="NZ20" s="236"/>
      <c r="OA20" s="224"/>
      <c r="OB20" s="316"/>
      <c r="OC20" s="236"/>
      <c r="OD20" s="224"/>
      <c r="OE20" s="84"/>
      <c r="OF20" s="236"/>
      <c r="OG20" s="224"/>
      <c r="OH20" s="84"/>
      <c r="OI20" s="157"/>
      <c r="OJ20" s="157"/>
      <c r="OK20" s="157"/>
      <c r="OL20" s="157"/>
      <c r="OM20" s="157"/>
      <c r="ON20" s="157"/>
      <c r="OO20" s="157"/>
      <c r="OP20" s="157"/>
      <c r="OQ20" s="157"/>
      <c r="OR20" s="157"/>
      <c r="OS20" s="157"/>
      <c r="OT20" s="157"/>
      <c r="OU20" s="157"/>
      <c r="OV20" s="157"/>
      <c r="OW20" s="157"/>
    </row>
    <row r="21" spans="1:413" s="36" customFormat="1" hidden="1" outlineLevel="1" collapsed="1" x14ac:dyDescent="0.25">
      <c r="A21" s="74" t="s">
        <v>305</v>
      </c>
      <c r="B21" s="373" t="s">
        <v>306</v>
      </c>
      <c r="C21" s="229">
        <f t="shared" ref="C21:BN21" si="32">C22</f>
        <v>68000</v>
      </c>
      <c r="D21" s="220">
        <f t="shared" si="32"/>
        <v>99271.27</v>
      </c>
      <c r="E21" s="68">
        <f t="shared" si="32"/>
        <v>61998.94</v>
      </c>
      <c r="F21" s="229">
        <f t="shared" si="32"/>
        <v>0</v>
      </c>
      <c r="G21" s="229">
        <f t="shared" si="32"/>
        <v>0</v>
      </c>
      <c r="H21" s="229">
        <f t="shared" si="32"/>
        <v>0</v>
      </c>
      <c r="I21" s="229">
        <f t="shared" si="32"/>
        <v>0</v>
      </c>
      <c r="J21" s="229">
        <f t="shared" si="32"/>
        <v>0</v>
      </c>
      <c r="K21" s="229">
        <f t="shared" si="32"/>
        <v>0</v>
      </c>
      <c r="L21" s="229">
        <f t="shared" si="32"/>
        <v>0</v>
      </c>
      <c r="M21" s="229">
        <f t="shared" si="32"/>
        <v>0</v>
      </c>
      <c r="N21" s="229">
        <f t="shared" si="32"/>
        <v>0</v>
      </c>
      <c r="O21" s="229">
        <f t="shared" si="32"/>
        <v>0</v>
      </c>
      <c r="P21" s="229">
        <f t="shared" si="32"/>
        <v>0</v>
      </c>
      <c r="Q21" s="229">
        <f t="shared" si="32"/>
        <v>0</v>
      </c>
      <c r="R21" s="229">
        <f t="shared" si="32"/>
        <v>0</v>
      </c>
      <c r="S21" s="229">
        <f t="shared" si="32"/>
        <v>0</v>
      </c>
      <c r="T21" s="229">
        <f t="shared" si="32"/>
        <v>0</v>
      </c>
      <c r="U21" s="229">
        <f t="shared" si="32"/>
        <v>0</v>
      </c>
      <c r="V21" s="229">
        <f t="shared" si="32"/>
        <v>0</v>
      </c>
      <c r="W21" s="229">
        <f t="shared" si="32"/>
        <v>0</v>
      </c>
      <c r="X21" s="229">
        <f t="shared" si="32"/>
        <v>0</v>
      </c>
      <c r="Y21" s="229">
        <f t="shared" si="32"/>
        <v>0</v>
      </c>
      <c r="Z21" s="229">
        <f t="shared" si="32"/>
        <v>0</v>
      </c>
      <c r="AA21" s="229">
        <f t="shared" si="32"/>
        <v>0</v>
      </c>
      <c r="AB21" s="229">
        <f t="shared" si="32"/>
        <v>0</v>
      </c>
      <c r="AC21" s="229">
        <f t="shared" si="32"/>
        <v>0</v>
      </c>
      <c r="AD21" s="229">
        <f t="shared" si="32"/>
        <v>0</v>
      </c>
      <c r="AE21" s="229">
        <f t="shared" si="32"/>
        <v>0</v>
      </c>
      <c r="AF21" s="229">
        <f t="shared" si="32"/>
        <v>0</v>
      </c>
      <c r="AG21" s="229">
        <f t="shared" si="32"/>
        <v>0</v>
      </c>
      <c r="AH21" s="229">
        <f t="shared" si="32"/>
        <v>0</v>
      </c>
      <c r="AI21" s="229">
        <f t="shared" si="32"/>
        <v>0</v>
      </c>
      <c r="AJ21" s="229">
        <f t="shared" si="32"/>
        <v>0</v>
      </c>
      <c r="AK21" s="229">
        <f t="shared" si="32"/>
        <v>0</v>
      </c>
      <c r="AL21" s="229">
        <f t="shared" si="32"/>
        <v>0</v>
      </c>
      <c r="AM21" s="229">
        <f t="shared" si="32"/>
        <v>0</v>
      </c>
      <c r="AN21" s="229">
        <f t="shared" si="32"/>
        <v>0</v>
      </c>
      <c r="AO21" s="229">
        <f t="shared" si="32"/>
        <v>0</v>
      </c>
      <c r="AP21" s="229">
        <f t="shared" si="32"/>
        <v>0</v>
      </c>
      <c r="AQ21" s="229">
        <f t="shared" si="32"/>
        <v>0</v>
      </c>
      <c r="AR21" s="229">
        <f t="shared" si="32"/>
        <v>0</v>
      </c>
      <c r="AS21" s="229">
        <f t="shared" si="32"/>
        <v>0</v>
      </c>
      <c r="AT21" s="229">
        <f t="shared" si="32"/>
        <v>0</v>
      </c>
      <c r="AU21" s="229">
        <f t="shared" si="32"/>
        <v>0</v>
      </c>
      <c r="AV21" s="229">
        <f t="shared" si="32"/>
        <v>0</v>
      </c>
      <c r="AW21" s="229">
        <f t="shared" si="32"/>
        <v>0</v>
      </c>
      <c r="AX21" s="229">
        <f t="shared" si="32"/>
        <v>0</v>
      </c>
      <c r="AY21" s="229">
        <f t="shared" si="32"/>
        <v>0</v>
      </c>
      <c r="AZ21" s="229">
        <f t="shared" si="32"/>
        <v>0</v>
      </c>
      <c r="BA21" s="229">
        <f t="shared" si="32"/>
        <v>0</v>
      </c>
      <c r="BB21" s="229">
        <f t="shared" si="32"/>
        <v>0</v>
      </c>
      <c r="BC21" s="229">
        <f t="shared" si="32"/>
        <v>0</v>
      </c>
      <c r="BD21" s="229">
        <f t="shared" si="32"/>
        <v>0</v>
      </c>
      <c r="BE21" s="229">
        <f t="shared" si="32"/>
        <v>0</v>
      </c>
      <c r="BF21" s="229">
        <f t="shared" si="32"/>
        <v>0</v>
      </c>
      <c r="BG21" s="229">
        <f t="shared" si="32"/>
        <v>0</v>
      </c>
      <c r="BH21" s="229">
        <f t="shared" si="32"/>
        <v>0</v>
      </c>
      <c r="BI21" s="229">
        <f t="shared" si="32"/>
        <v>0</v>
      </c>
      <c r="BJ21" s="229">
        <f t="shared" si="32"/>
        <v>0</v>
      </c>
      <c r="BK21" s="229">
        <f t="shared" si="32"/>
        <v>0</v>
      </c>
      <c r="BL21" s="229">
        <f t="shared" si="32"/>
        <v>0</v>
      </c>
      <c r="BM21" s="229">
        <f t="shared" si="32"/>
        <v>0</v>
      </c>
      <c r="BN21" s="229">
        <f t="shared" si="32"/>
        <v>0</v>
      </c>
      <c r="BO21" s="229">
        <f t="shared" ref="BO21:DZ21" si="33">BO22</f>
        <v>0</v>
      </c>
      <c r="BP21" s="229">
        <f t="shared" si="33"/>
        <v>0</v>
      </c>
      <c r="BQ21" s="229">
        <f t="shared" si="33"/>
        <v>0</v>
      </c>
      <c r="BR21" s="229">
        <f t="shared" si="33"/>
        <v>0</v>
      </c>
      <c r="BS21" s="229">
        <f t="shared" si="33"/>
        <v>0</v>
      </c>
      <c r="BT21" s="229">
        <f t="shared" si="33"/>
        <v>0</v>
      </c>
      <c r="BU21" s="229">
        <f t="shared" si="33"/>
        <v>0</v>
      </c>
      <c r="BV21" s="229">
        <f t="shared" si="33"/>
        <v>0</v>
      </c>
      <c r="BW21" s="229">
        <f t="shared" si="33"/>
        <v>0</v>
      </c>
      <c r="BX21" s="229">
        <f t="shared" si="33"/>
        <v>0</v>
      </c>
      <c r="BY21" s="229">
        <f t="shared" si="33"/>
        <v>0</v>
      </c>
      <c r="BZ21" s="229">
        <f t="shared" si="33"/>
        <v>0</v>
      </c>
      <c r="CA21" s="229">
        <f t="shared" si="33"/>
        <v>0</v>
      </c>
      <c r="CB21" s="229">
        <f t="shared" si="33"/>
        <v>0</v>
      </c>
      <c r="CC21" s="229">
        <f t="shared" si="33"/>
        <v>0</v>
      </c>
      <c r="CD21" s="229">
        <f t="shared" si="33"/>
        <v>0</v>
      </c>
      <c r="CE21" s="229">
        <f t="shared" si="33"/>
        <v>0</v>
      </c>
      <c r="CF21" s="229">
        <f t="shared" si="33"/>
        <v>0</v>
      </c>
      <c r="CG21" s="229">
        <f t="shared" si="33"/>
        <v>0</v>
      </c>
      <c r="CH21" s="229">
        <f t="shared" si="33"/>
        <v>0</v>
      </c>
      <c r="CI21" s="229">
        <f t="shared" si="33"/>
        <v>0</v>
      </c>
      <c r="CJ21" s="229">
        <f t="shared" si="33"/>
        <v>0</v>
      </c>
      <c r="CK21" s="229">
        <f t="shared" si="33"/>
        <v>0</v>
      </c>
      <c r="CL21" s="229">
        <f t="shared" si="33"/>
        <v>0</v>
      </c>
      <c r="CM21" s="229">
        <f t="shared" si="33"/>
        <v>0</v>
      </c>
      <c r="CN21" s="229">
        <f t="shared" si="33"/>
        <v>0</v>
      </c>
      <c r="CO21" s="229">
        <f t="shared" si="33"/>
        <v>0</v>
      </c>
      <c r="CP21" s="229">
        <f t="shared" si="33"/>
        <v>0</v>
      </c>
      <c r="CQ21" s="229">
        <f t="shared" si="33"/>
        <v>0</v>
      </c>
      <c r="CR21" s="229">
        <f t="shared" si="33"/>
        <v>0</v>
      </c>
      <c r="CS21" s="229">
        <f t="shared" si="33"/>
        <v>0</v>
      </c>
      <c r="CT21" s="229">
        <f t="shared" si="33"/>
        <v>0</v>
      </c>
      <c r="CU21" s="229">
        <f t="shared" si="33"/>
        <v>0</v>
      </c>
      <c r="CV21" s="229">
        <f t="shared" si="33"/>
        <v>0</v>
      </c>
      <c r="CW21" s="229">
        <f t="shared" si="33"/>
        <v>0</v>
      </c>
      <c r="CX21" s="229">
        <f t="shared" si="33"/>
        <v>0</v>
      </c>
      <c r="CY21" s="229">
        <f t="shared" si="33"/>
        <v>0</v>
      </c>
      <c r="CZ21" s="229">
        <f t="shared" si="33"/>
        <v>0</v>
      </c>
      <c r="DA21" s="229">
        <f t="shared" si="33"/>
        <v>0</v>
      </c>
      <c r="DB21" s="229">
        <f t="shared" si="33"/>
        <v>0</v>
      </c>
      <c r="DC21" s="229">
        <f t="shared" si="33"/>
        <v>0</v>
      </c>
      <c r="DD21" s="229">
        <f t="shared" si="33"/>
        <v>0</v>
      </c>
      <c r="DE21" s="229">
        <f t="shared" si="33"/>
        <v>0</v>
      </c>
      <c r="DF21" s="229">
        <f t="shared" si="33"/>
        <v>0</v>
      </c>
      <c r="DG21" s="229">
        <f t="shared" si="33"/>
        <v>0</v>
      </c>
      <c r="DH21" s="229">
        <f t="shared" si="33"/>
        <v>0</v>
      </c>
      <c r="DI21" s="229">
        <f t="shared" si="33"/>
        <v>0</v>
      </c>
      <c r="DJ21" s="229">
        <f t="shared" si="33"/>
        <v>0</v>
      </c>
      <c r="DK21" s="229">
        <f t="shared" si="33"/>
        <v>0</v>
      </c>
      <c r="DL21" s="229">
        <f t="shared" si="33"/>
        <v>0</v>
      </c>
      <c r="DM21" s="229">
        <f t="shared" si="33"/>
        <v>0</v>
      </c>
      <c r="DN21" s="229">
        <f t="shared" si="33"/>
        <v>0</v>
      </c>
      <c r="DO21" s="229">
        <f t="shared" si="33"/>
        <v>0</v>
      </c>
      <c r="DP21" s="229">
        <f t="shared" si="33"/>
        <v>0</v>
      </c>
      <c r="DQ21" s="229">
        <f t="shared" si="33"/>
        <v>0</v>
      </c>
      <c r="DR21" s="229">
        <f t="shared" si="33"/>
        <v>0</v>
      </c>
      <c r="DS21" s="229">
        <f t="shared" si="33"/>
        <v>0</v>
      </c>
      <c r="DT21" s="229">
        <f t="shared" si="33"/>
        <v>0</v>
      </c>
      <c r="DU21" s="229">
        <f t="shared" si="33"/>
        <v>0</v>
      </c>
      <c r="DV21" s="229">
        <f t="shared" si="33"/>
        <v>0</v>
      </c>
      <c r="DW21" s="229">
        <f t="shared" si="33"/>
        <v>0</v>
      </c>
      <c r="DX21" s="229">
        <f t="shared" si="33"/>
        <v>0</v>
      </c>
      <c r="DY21" s="229">
        <f t="shared" si="33"/>
        <v>0</v>
      </c>
      <c r="DZ21" s="229">
        <f t="shared" si="33"/>
        <v>0</v>
      </c>
      <c r="EA21" s="229">
        <f t="shared" ref="EA21:GL21" si="34">EA22</f>
        <v>0</v>
      </c>
      <c r="EB21" s="229">
        <f t="shared" si="34"/>
        <v>0</v>
      </c>
      <c r="EC21" s="229">
        <f t="shared" si="34"/>
        <v>0</v>
      </c>
      <c r="ED21" s="229">
        <f t="shared" si="34"/>
        <v>0</v>
      </c>
      <c r="EE21" s="229">
        <f t="shared" si="34"/>
        <v>0</v>
      </c>
      <c r="EF21" s="229">
        <f t="shared" si="34"/>
        <v>0</v>
      </c>
      <c r="EG21" s="229">
        <f t="shared" si="34"/>
        <v>0</v>
      </c>
      <c r="EH21" s="229">
        <f t="shared" si="34"/>
        <v>0</v>
      </c>
      <c r="EI21" s="229">
        <f t="shared" si="34"/>
        <v>0</v>
      </c>
      <c r="EJ21" s="229">
        <f t="shared" si="34"/>
        <v>0</v>
      </c>
      <c r="EK21" s="229">
        <f t="shared" si="34"/>
        <v>0</v>
      </c>
      <c r="EL21" s="229">
        <f t="shared" si="34"/>
        <v>0</v>
      </c>
      <c r="EM21" s="229">
        <f t="shared" si="34"/>
        <v>0</v>
      </c>
      <c r="EN21" s="229">
        <f t="shared" si="34"/>
        <v>0</v>
      </c>
      <c r="EO21" s="229">
        <f t="shared" si="34"/>
        <v>0</v>
      </c>
      <c r="EP21" s="229">
        <f t="shared" si="34"/>
        <v>0</v>
      </c>
      <c r="EQ21" s="229">
        <f t="shared" si="34"/>
        <v>0</v>
      </c>
      <c r="ER21" s="229">
        <f t="shared" si="34"/>
        <v>0</v>
      </c>
      <c r="ES21" s="229">
        <f t="shared" si="34"/>
        <v>0</v>
      </c>
      <c r="ET21" s="229">
        <f t="shared" si="34"/>
        <v>0</v>
      </c>
      <c r="EU21" s="229">
        <f t="shared" si="34"/>
        <v>0</v>
      </c>
      <c r="EV21" s="229">
        <f t="shared" si="34"/>
        <v>0</v>
      </c>
      <c r="EW21" s="229">
        <f t="shared" si="34"/>
        <v>0</v>
      </c>
      <c r="EX21" s="229">
        <f t="shared" si="34"/>
        <v>0</v>
      </c>
      <c r="EY21" s="229">
        <f t="shared" si="34"/>
        <v>0</v>
      </c>
      <c r="EZ21" s="229">
        <f t="shared" si="34"/>
        <v>0</v>
      </c>
      <c r="FA21" s="229">
        <f t="shared" si="34"/>
        <v>0</v>
      </c>
      <c r="FB21" s="229">
        <f t="shared" si="34"/>
        <v>0</v>
      </c>
      <c r="FC21" s="229">
        <f t="shared" si="34"/>
        <v>0</v>
      </c>
      <c r="FD21" s="229">
        <f t="shared" si="34"/>
        <v>0</v>
      </c>
      <c r="FE21" s="229">
        <f t="shared" si="34"/>
        <v>0</v>
      </c>
      <c r="FF21" s="229">
        <f t="shared" si="34"/>
        <v>0</v>
      </c>
      <c r="FG21" s="229">
        <f t="shared" si="34"/>
        <v>0</v>
      </c>
      <c r="FH21" s="229">
        <f t="shared" si="34"/>
        <v>0</v>
      </c>
      <c r="FI21" s="229">
        <f t="shared" si="34"/>
        <v>0</v>
      </c>
      <c r="FJ21" s="229">
        <f t="shared" si="34"/>
        <v>0</v>
      </c>
      <c r="FK21" s="229">
        <f t="shared" si="34"/>
        <v>0</v>
      </c>
      <c r="FL21" s="229">
        <f t="shared" si="34"/>
        <v>0</v>
      </c>
      <c r="FM21" s="229">
        <f t="shared" si="34"/>
        <v>0</v>
      </c>
      <c r="FN21" s="229">
        <f t="shared" si="34"/>
        <v>0</v>
      </c>
      <c r="FO21" s="229">
        <f t="shared" si="34"/>
        <v>0</v>
      </c>
      <c r="FP21" s="229">
        <f t="shared" si="34"/>
        <v>0</v>
      </c>
      <c r="FQ21" s="229">
        <f t="shared" si="34"/>
        <v>0</v>
      </c>
      <c r="FR21" s="229">
        <f t="shared" si="34"/>
        <v>0</v>
      </c>
      <c r="FS21" s="229">
        <f t="shared" si="34"/>
        <v>0</v>
      </c>
      <c r="FT21" s="229">
        <f t="shared" si="34"/>
        <v>0</v>
      </c>
      <c r="FU21" s="229">
        <f t="shared" si="34"/>
        <v>0</v>
      </c>
      <c r="FV21" s="229">
        <f t="shared" si="34"/>
        <v>0</v>
      </c>
      <c r="FW21" s="229">
        <f t="shared" si="34"/>
        <v>0</v>
      </c>
      <c r="FX21" s="229">
        <f t="shared" si="34"/>
        <v>0</v>
      </c>
      <c r="FY21" s="229">
        <f t="shared" si="34"/>
        <v>0</v>
      </c>
      <c r="FZ21" s="229">
        <f t="shared" si="34"/>
        <v>0</v>
      </c>
      <c r="GA21" s="229">
        <f t="shared" si="34"/>
        <v>0</v>
      </c>
      <c r="GB21" s="229">
        <f t="shared" si="34"/>
        <v>0</v>
      </c>
      <c r="GC21" s="229">
        <f t="shared" si="34"/>
        <v>0</v>
      </c>
      <c r="GD21" s="229">
        <f t="shared" si="34"/>
        <v>0</v>
      </c>
      <c r="GE21" s="229">
        <f t="shared" si="34"/>
        <v>0</v>
      </c>
      <c r="GF21" s="229">
        <f t="shared" si="34"/>
        <v>0</v>
      </c>
      <c r="GG21" s="229">
        <f t="shared" si="34"/>
        <v>0</v>
      </c>
      <c r="GH21" s="229">
        <f t="shared" si="34"/>
        <v>0</v>
      </c>
      <c r="GI21" s="229">
        <f t="shared" si="34"/>
        <v>0</v>
      </c>
      <c r="GJ21" s="229">
        <f t="shared" si="34"/>
        <v>0</v>
      </c>
      <c r="GK21" s="229">
        <f t="shared" si="34"/>
        <v>0</v>
      </c>
      <c r="GL21" s="229">
        <f t="shared" si="34"/>
        <v>0</v>
      </c>
      <c r="GM21" s="229">
        <f t="shared" ref="GM21:IX21" si="35">GM22</f>
        <v>0</v>
      </c>
      <c r="GN21" s="229">
        <f t="shared" si="35"/>
        <v>0</v>
      </c>
      <c r="GO21" s="229">
        <f t="shared" si="35"/>
        <v>0</v>
      </c>
      <c r="GP21" s="229">
        <f t="shared" si="35"/>
        <v>0</v>
      </c>
      <c r="GQ21" s="229">
        <f t="shared" si="35"/>
        <v>0</v>
      </c>
      <c r="GR21" s="229">
        <f t="shared" si="35"/>
        <v>0</v>
      </c>
      <c r="GS21" s="229">
        <f t="shared" si="35"/>
        <v>0</v>
      </c>
      <c r="GT21" s="229">
        <f t="shared" si="35"/>
        <v>0</v>
      </c>
      <c r="GU21" s="229">
        <f t="shared" si="35"/>
        <v>0</v>
      </c>
      <c r="GV21" s="229">
        <f t="shared" si="35"/>
        <v>0</v>
      </c>
      <c r="GW21" s="229">
        <f t="shared" si="35"/>
        <v>0</v>
      </c>
      <c r="GX21" s="229">
        <f t="shared" si="35"/>
        <v>0</v>
      </c>
      <c r="GY21" s="229">
        <f t="shared" si="35"/>
        <v>0</v>
      </c>
      <c r="GZ21" s="229">
        <f t="shared" si="35"/>
        <v>0</v>
      </c>
      <c r="HA21" s="229">
        <f t="shared" si="35"/>
        <v>0</v>
      </c>
      <c r="HB21" s="229">
        <f t="shared" si="35"/>
        <v>0</v>
      </c>
      <c r="HC21" s="229">
        <f t="shared" si="35"/>
        <v>0</v>
      </c>
      <c r="HD21" s="229">
        <f t="shared" si="35"/>
        <v>0</v>
      </c>
      <c r="HE21" s="229">
        <f t="shared" si="35"/>
        <v>0</v>
      </c>
      <c r="HF21" s="229">
        <f t="shared" si="35"/>
        <v>0</v>
      </c>
      <c r="HG21" s="229">
        <f t="shared" si="35"/>
        <v>0</v>
      </c>
      <c r="HH21" s="229">
        <f t="shared" si="35"/>
        <v>0</v>
      </c>
      <c r="HI21" s="229">
        <f t="shared" si="35"/>
        <v>0</v>
      </c>
      <c r="HJ21" s="229">
        <f t="shared" si="35"/>
        <v>0</v>
      </c>
      <c r="HK21" s="229">
        <f t="shared" si="35"/>
        <v>0</v>
      </c>
      <c r="HL21" s="229">
        <f t="shared" si="35"/>
        <v>0</v>
      </c>
      <c r="HM21" s="229">
        <f t="shared" si="35"/>
        <v>0</v>
      </c>
      <c r="HN21" s="229">
        <f t="shared" si="35"/>
        <v>0</v>
      </c>
      <c r="HO21" s="229">
        <f t="shared" si="35"/>
        <v>0</v>
      </c>
      <c r="HP21" s="229">
        <f t="shared" si="35"/>
        <v>0</v>
      </c>
      <c r="HQ21" s="229">
        <f t="shared" si="35"/>
        <v>0</v>
      </c>
      <c r="HR21" s="229">
        <f t="shared" si="35"/>
        <v>0</v>
      </c>
      <c r="HS21" s="229">
        <f t="shared" si="35"/>
        <v>0</v>
      </c>
      <c r="HT21" s="229">
        <f t="shared" si="35"/>
        <v>0</v>
      </c>
      <c r="HU21" s="229">
        <f t="shared" si="35"/>
        <v>0</v>
      </c>
      <c r="HV21" s="229">
        <f t="shared" si="35"/>
        <v>0</v>
      </c>
      <c r="HW21" s="229">
        <f t="shared" si="35"/>
        <v>0</v>
      </c>
      <c r="HX21" s="229">
        <f t="shared" si="35"/>
        <v>0</v>
      </c>
      <c r="HY21" s="229">
        <f t="shared" si="35"/>
        <v>0</v>
      </c>
      <c r="HZ21" s="229">
        <f t="shared" si="35"/>
        <v>0</v>
      </c>
      <c r="IA21" s="229">
        <f t="shared" si="35"/>
        <v>0</v>
      </c>
      <c r="IB21" s="229">
        <f t="shared" si="35"/>
        <v>0</v>
      </c>
      <c r="IC21" s="229">
        <f t="shared" si="35"/>
        <v>0</v>
      </c>
      <c r="ID21" s="229">
        <f t="shared" si="35"/>
        <v>0</v>
      </c>
      <c r="IE21" s="229">
        <f t="shared" si="35"/>
        <v>0</v>
      </c>
      <c r="IF21" s="229">
        <f t="shared" si="35"/>
        <v>0</v>
      </c>
      <c r="IG21" s="229">
        <f t="shared" si="35"/>
        <v>0</v>
      </c>
      <c r="IH21" s="229">
        <f t="shared" si="35"/>
        <v>0</v>
      </c>
      <c r="II21" s="229">
        <f t="shared" si="35"/>
        <v>0</v>
      </c>
      <c r="IJ21" s="229">
        <f t="shared" si="35"/>
        <v>0</v>
      </c>
      <c r="IK21" s="229">
        <f t="shared" si="35"/>
        <v>0</v>
      </c>
      <c r="IL21" s="229">
        <f t="shared" si="35"/>
        <v>0</v>
      </c>
      <c r="IM21" s="229">
        <f t="shared" si="35"/>
        <v>0</v>
      </c>
      <c r="IN21" s="229">
        <f t="shared" si="35"/>
        <v>0</v>
      </c>
      <c r="IO21" s="229">
        <f t="shared" si="35"/>
        <v>0</v>
      </c>
      <c r="IP21" s="229">
        <f t="shared" si="35"/>
        <v>0</v>
      </c>
      <c r="IQ21" s="229">
        <f t="shared" si="35"/>
        <v>0</v>
      </c>
      <c r="IR21" s="229">
        <f t="shared" si="35"/>
        <v>0</v>
      </c>
      <c r="IS21" s="229">
        <f t="shared" si="35"/>
        <v>0</v>
      </c>
      <c r="IT21" s="229">
        <f t="shared" si="35"/>
        <v>0</v>
      </c>
      <c r="IU21" s="229">
        <f t="shared" si="35"/>
        <v>0</v>
      </c>
      <c r="IV21" s="229">
        <f t="shared" si="35"/>
        <v>0</v>
      </c>
      <c r="IW21" s="229">
        <f t="shared" si="35"/>
        <v>0</v>
      </c>
      <c r="IX21" s="229">
        <f t="shared" si="35"/>
        <v>0</v>
      </c>
      <c r="IY21" s="229">
        <f t="shared" ref="IY21:LJ21" si="36">IY22</f>
        <v>0</v>
      </c>
      <c r="IZ21" s="229">
        <f t="shared" si="36"/>
        <v>0</v>
      </c>
      <c r="JA21" s="229">
        <f t="shared" si="36"/>
        <v>0</v>
      </c>
      <c r="JB21" s="229">
        <f t="shared" si="36"/>
        <v>0</v>
      </c>
      <c r="JC21" s="229">
        <f t="shared" si="36"/>
        <v>0</v>
      </c>
      <c r="JD21" s="229">
        <f t="shared" si="36"/>
        <v>0</v>
      </c>
      <c r="JE21" s="229">
        <f t="shared" si="36"/>
        <v>0</v>
      </c>
      <c r="JF21" s="229">
        <f t="shared" si="36"/>
        <v>0</v>
      </c>
      <c r="JG21" s="229">
        <f t="shared" si="36"/>
        <v>0</v>
      </c>
      <c r="JH21" s="229">
        <f t="shared" si="36"/>
        <v>0</v>
      </c>
      <c r="JI21" s="229">
        <f t="shared" si="36"/>
        <v>0</v>
      </c>
      <c r="JJ21" s="229">
        <f t="shared" si="36"/>
        <v>0</v>
      </c>
      <c r="JK21" s="229">
        <f t="shared" si="36"/>
        <v>0</v>
      </c>
      <c r="JL21" s="229">
        <f t="shared" si="36"/>
        <v>0</v>
      </c>
      <c r="JM21" s="229">
        <f t="shared" si="36"/>
        <v>0</v>
      </c>
      <c r="JN21" s="229">
        <f t="shared" si="36"/>
        <v>0</v>
      </c>
      <c r="JO21" s="229">
        <f t="shared" si="36"/>
        <v>0</v>
      </c>
      <c r="JP21" s="229">
        <f t="shared" si="36"/>
        <v>0</v>
      </c>
      <c r="JQ21" s="229">
        <f t="shared" si="36"/>
        <v>0</v>
      </c>
      <c r="JR21" s="229">
        <f t="shared" si="36"/>
        <v>0</v>
      </c>
      <c r="JS21" s="229">
        <f t="shared" si="36"/>
        <v>0</v>
      </c>
      <c r="JT21" s="229">
        <f t="shared" si="36"/>
        <v>0</v>
      </c>
      <c r="JU21" s="229">
        <f t="shared" si="36"/>
        <v>0</v>
      </c>
      <c r="JV21" s="229">
        <f t="shared" si="36"/>
        <v>0</v>
      </c>
      <c r="JW21" s="229">
        <f t="shared" si="36"/>
        <v>0</v>
      </c>
      <c r="JX21" s="229">
        <f t="shared" si="36"/>
        <v>0</v>
      </c>
      <c r="JY21" s="229">
        <f t="shared" si="36"/>
        <v>0</v>
      </c>
      <c r="JZ21" s="229">
        <f t="shared" si="36"/>
        <v>0</v>
      </c>
      <c r="KA21" s="229">
        <f t="shared" si="36"/>
        <v>0</v>
      </c>
      <c r="KB21" s="229">
        <f t="shared" si="36"/>
        <v>0</v>
      </c>
      <c r="KC21" s="229">
        <f t="shared" si="36"/>
        <v>0</v>
      </c>
      <c r="KD21" s="229">
        <f t="shared" si="36"/>
        <v>0</v>
      </c>
      <c r="KE21" s="229">
        <f t="shared" si="36"/>
        <v>0</v>
      </c>
      <c r="KF21" s="229">
        <f t="shared" si="36"/>
        <v>0</v>
      </c>
      <c r="KG21" s="229">
        <f t="shared" si="36"/>
        <v>0</v>
      </c>
      <c r="KH21" s="229">
        <f t="shared" si="36"/>
        <v>0</v>
      </c>
      <c r="KI21" s="229">
        <f t="shared" si="36"/>
        <v>0</v>
      </c>
      <c r="KJ21" s="229">
        <f t="shared" si="36"/>
        <v>0</v>
      </c>
      <c r="KK21" s="229">
        <f t="shared" si="36"/>
        <v>0</v>
      </c>
      <c r="KL21" s="229">
        <f t="shared" si="36"/>
        <v>0</v>
      </c>
      <c r="KM21" s="229">
        <f t="shared" si="36"/>
        <v>0</v>
      </c>
      <c r="KN21" s="229">
        <f t="shared" si="36"/>
        <v>0</v>
      </c>
      <c r="KO21" s="229">
        <f t="shared" si="36"/>
        <v>0</v>
      </c>
      <c r="KP21" s="229">
        <f t="shared" si="36"/>
        <v>0</v>
      </c>
      <c r="KQ21" s="229">
        <f t="shared" si="36"/>
        <v>0</v>
      </c>
      <c r="KR21" s="229">
        <f t="shared" si="36"/>
        <v>0</v>
      </c>
      <c r="KS21" s="229">
        <f t="shared" si="36"/>
        <v>0</v>
      </c>
      <c r="KT21" s="229">
        <f t="shared" si="36"/>
        <v>0</v>
      </c>
      <c r="KU21" s="229">
        <f t="shared" si="36"/>
        <v>0</v>
      </c>
      <c r="KV21" s="229">
        <f t="shared" si="36"/>
        <v>0</v>
      </c>
      <c r="KW21" s="229">
        <f t="shared" si="36"/>
        <v>0</v>
      </c>
      <c r="KX21" s="229">
        <f t="shared" si="36"/>
        <v>0</v>
      </c>
      <c r="KY21" s="229">
        <f t="shared" si="36"/>
        <v>0</v>
      </c>
      <c r="KZ21" s="229">
        <f t="shared" si="36"/>
        <v>0</v>
      </c>
      <c r="LA21" s="229">
        <f t="shared" si="36"/>
        <v>0</v>
      </c>
      <c r="LB21" s="229">
        <f t="shared" si="36"/>
        <v>0</v>
      </c>
      <c r="LC21" s="229">
        <f t="shared" si="36"/>
        <v>0</v>
      </c>
      <c r="LD21" s="229">
        <f t="shared" si="36"/>
        <v>0</v>
      </c>
      <c r="LE21" s="229">
        <f t="shared" si="36"/>
        <v>0</v>
      </c>
      <c r="LF21" s="229">
        <f t="shared" si="36"/>
        <v>0</v>
      </c>
      <c r="LG21" s="229">
        <f t="shared" si="36"/>
        <v>0</v>
      </c>
      <c r="LH21" s="229">
        <f t="shared" si="36"/>
        <v>0</v>
      </c>
      <c r="LI21" s="229">
        <f t="shared" si="36"/>
        <v>0</v>
      </c>
      <c r="LJ21" s="229">
        <f t="shared" si="36"/>
        <v>0</v>
      </c>
      <c r="LK21" s="229">
        <f t="shared" ref="LK21:NV21" si="37">LK22</f>
        <v>0</v>
      </c>
      <c r="LL21" s="229">
        <f t="shared" si="37"/>
        <v>0</v>
      </c>
      <c r="LM21" s="229">
        <f t="shared" si="37"/>
        <v>0</v>
      </c>
      <c r="LN21" s="229">
        <f t="shared" si="37"/>
        <v>0</v>
      </c>
      <c r="LO21" s="229">
        <f t="shared" si="37"/>
        <v>0</v>
      </c>
      <c r="LP21" s="229">
        <f t="shared" si="37"/>
        <v>0</v>
      </c>
      <c r="LQ21" s="229">
        <f t="shared" si="37"/>
        <v>0</v>
      </c>
      <c r="LR21" s="229">
        <f t="shared" si="37"/>
        <v>0</v>
      </c>
      <c r="LS21" s="229">
        <f t="shared" si="37"/>
        <v>0</v>
      </c>
      <c r="LT21" s="229">
        <f t="shared" si="37"/>
        <v>0</v>
      </c>
      <c r="LU21" s="229">
        <f t="shared" si="37"/>
        <v>0</v>
      </c>
      <c r="LV21" s="229">
        <f t="shared" si="37"/>
        <v>0</v>
      </c>
      <c r="LW21" s="229">
        <f t="shared" si="37"/>
        <v>0</v>
      </c>
      <c r="LX21" s="229">
        <f t="shared" si="37"/>
        <v>0</v>
      </c>
      <c r="LY21" s="229">
        <f t="shared" si="37"/>
        <v>0</v>
      </c>
      <c r="LZ21" s="229">
        <f t="shared" si="37"/>
        <v>0</v>
      </c>
      <c r="MA21" s="229">
        <f t="shared" si="37"/>
        <v>0</v>
      </c>
      <c r="MB21" s="229">
        <f t="shared" si="37"/>
        <v>0</v>
      </c>
      <c r="MC21" s="229">
        <f t="shared" si="37"/>
        <v>0</v>
      </c>
      <c r="MD21" s="229">
        <f t="shared" si="37"/>
        <v>0</v>
      </c>
      <c r="ME21" s="229">
        <f t="shared" si="37"/>
        <v>0</v>
      </c>
      <c r="MF21" s="229">
        <f t="shared" si="37"/>
        <v>0</v>
      </c>
      <c r="MG21" s="229">
        <f t="shared" si="37"/>
        <v>0</v>
      </c>
      <c r="MH21" s="229">
        <f t="shared" si="37"/>
        <v>0</v>
      </c>
      <c r="MI21" s="229">
        <f t="shared" si="37"/>
        <v>0</v>
      </c>
      <c r="MJ21" s="229">
        <f t="shared" si="37"/>
        <v>0</v>
      </c>
      <c r="MK21" s="229">
        <f t="shared" si="37"/>
        <v>0</v>
      </c>
      <c r="ML21" s="229">
        <f t="shared" si="37"/>
        <v>0</v>
      </c>
      <c r="MM21" s="229">
        <f t="shared" si="37"/>
        <v>0</v>
      </c>
      <c r="MN21" s="229">
        <f t="shared" si="37"/>
        <v>0</v>
      </c>
      <c r="MO21" s="229">
        <f t="shared" si="37"/>
        <v>0</v>
      </c>
      <c r="MP21" s="229">
        <f t="shared" si="37"/>
        <v>0</v>
      </c>
      <c r="MQ21" s="229">
        <f t="shared" si="37"/>
        <v>0</v>
      </c>
      <c r="MR21" s="229">
        <f t="shared" si="37"/>
        <v>0</v>
      </c>
      <c r="MS21" s="229">
        <f t="shared" si="37"/>
        <v>0</v>
      </c>
      <c r="MT21" s="229">
        <f t="shared" si="37"/>
        <v>0</v>
      </c>
      <c r="MU21" s="229">
        <f t="shared" si="37"/>
        <v>0</v>
      </c>
      <c r="MV21" s="229">
        <f t="shared" si="37"/>
        <v>0</v>
      </c>
      <c r="MW21" s="229">
        <f t="shared" si="37"/>
        <v>0</v>
      </c>
      <c r="MX21" s="229">
        <f t="shared" si="37"/>
        <v>0</v>
      </c>
      <c r="MY21" s="229">
        <f t="shared" si="37"/>
        <v>0</v>
      </c>
      <c r="MZ21" s="229">
        <f t="shared" si="37"/>
        <v>0</v>
      </c>
      <c r="NA21" s="229">
        <f t="shared" si="37"/>
        <v>0</v>
      </c>
      <c r="NB21" s="229">
        <f t="shared" si="37"/>
        <v>0</v>
      </c>
      <c r="NC21" s="229">
        <f t="shared" si="37"/>
        <v>0</v>
      </c>
      <c r="ND21" s="229">
        <f t="shared" si="37"/>
        <v>0</v>
      </c>
      <c r="NE21" s="229">
        <f t="shared" si="37"/>
        <v>0</v>
      </c>
      <c r="NF21" s="229">
        <f t="shared" si="37"/>
        <v>0</v>
      </c>
      <c r="NG21" s="229">
        <f t="shared" si="37"/>
        <v>0</v>
      </c>
      <c r="NH21" s="229">
        <f t="shared" si="37"/>
        <v>0</v>
      </c>
      <c r="NI21" s="229">
        <f t="shared" si="37"/>
        <v>0</v>
      </c>
      <c r="NJ21" s="229">
        <f t="shared" si="37"/>
        <v>0</v>
      </c>
      <c r="NK21" s="229">
        <f t="shared" si="37"/>
        <v>0</v>
      </c>
      <c r="NL21" s="229">
        <f t="shared" si="37"/>
        <v>0</v>
      </c>
      <c r="NM21" s="229">
        <f t="shared" si="37"/>
        <v>0</v>
      </c>
      <c r="NN21" s="229">
        <f t="shared" si="37"/>
        <v>0</v>
      </c>
      <c r="NO21" s="229">
        <f t="shared" si="37"/>
        <v>0</v>
      </c>
      <c r="NP21" s="229">
        <f t="shared" si="37"/>
        <v>0</v>
      </c>
      <c r="NQ21" s="229">
        <f t="shared" si="37"/>
        <v>0</v>
      </c>
      <c r="NR21" s="229">
        <f t="shared" si="37"/>
        <v>0</v>
      </c>
      <c r="NS21" s="229">
        <f t="shared" si="37"/>
        <v>0</v>
      </c>
      <c r="NT21" s="229">
        <f t="shared" si="37"/>
        <v>0</v>
      </c>
      <c r="NU21" s="229">
        <f t="shared" si="37"/>
        <v>0</v>
      </c>
      <c r="NV21" s="229">
        <f t="shared" si="37"/>
        <v>0</v>
      </c>
      <c r="NW21" s="229">
        <f t="shared" ref="NW21:OH21" si="38">NW22</f>
        <v>68000</v>
      </c>
      <c r="NX21" s="229">
        <f t="shared" si="38"/>
        <v>99271.27</v>
      </c>
      <c r="NY21" s="229">
        <f t="shared" si="38"/>
        <v>61998.94</v>
      </c>
      <c r="NZ21" s="229">
        <f t="shared" si="38"/>
        <v>0</v>
      </c>
      <c r="OA21" s="229">
        <f t="shared" si="38"/>
        <v>0</v>
      </c>
      <c r="OB21" s="229">
        <f t="shared" si="38"/>
        <v>0</v>
      </c>
      <c r="OC21" s="229">
        <f t="shared" si="38"/>
        <v>0</v>
      </c>
      <c r="OD21" s="229">
        <f t="shared" si="38"/>
        <v>0</v>
      </c>
      <c r="OE21" s="229">
        <f t="shared" si="38"/>
        <v>0</v>
      </c>
      <c r="OF21" s="229">
        <f t="shared" si="38"/>
        <v>0</v>
      </c>
      <c r="OG21" s="229">
        <f t="shared" si="38"/>
        <v>0</v>
      </c>
      <c r="OH21" s="229">
        <f t="shared" si="38"/>
        <v>0</v>
      </c>
      <c r="OI21" s="163"/>
      <c r="OJ21" s="163"/>
      <c r="OK21" s="163"/>
      <c r="OL21" s="163"/>
      <c r="OM21" s="163"/>
      <c r="ON21" s="163"/>
      <c r="OO21" s="163"/>
      <c r="OP21" s="163"/>
      <c r="OQ21" s="163"/>
      <c r="OR21" s="163"/>
      <c r="OS21" s="163"/>
      <c r="OT21" s="163"/>
      <c r="OU21" s="163"/>
      <c r="OV21" s="163"/>
      <c r="OW21" s="163"/>
    </row>
    <row r="22" spans="1:413" s="345" customFormat="1" hidden="1" outlineLevel="2" x14ac:dyDescent="0.25">
      <c r="A22" s="257" t="s">
        <v>307</v>
      </c>
      <c r="B22" s="188" t="s">
        <v>308</v>
      </c>
      <c r="C22" s="236">
        <f>F22+I22+L22+O22+R22+U22+X22+AA22+AD22+AG22+AJ22+AM22+AP22+AS22+AV22+AY22+BB22+BE22+BH22+BK22+BN22+BQ22+BT22+BW22+BZ22+CC22+CF22+CI22+CL22+CO22+CR22+CU22+CX22+DA22+DD22+DG22+DJ22+DM22+DP22+DS22+DV22+DY22+EB22+EE22+EH22+EK22+EN22+EQ22+ET22+EW22+EZ22+FC22+FF22+FI22+FL22+FO22+FR22+FU22+FX22+GA22+GD22+GG22+GJ22+GM22+GP22+GS22+GV22+GY22+HB22+HE22+HH22+HK22+HN22+HQ22+HT22+HW22+HZ22+IC22+IF22+II22+IL22+IO22+IR22+IU22+IX22+JA22+JD22+JG22+JJ22+JM22+JP22+JS22+JV22+JY22+KB22+KE22+KH22+KK22+KN22+KQ22+KT22+KW22+KZ22+LC22+LF22+LI22+LL22+LO22+LR22+LU22+LX22+MA22+MD22+MG22+MJ22+MM22+MP22+MS22+MV22+MY22+NB22+NE22+NH22+NK22+NN22+NQ22+NT22+NW22+NZ22+OC22+OF22</f>
        <v>68000</v>
      </c>
      <c r="D22" s="236">
        <f>G22+J22+M22+P22+S22+V22+Y22+AB22+AE22+AH22+AK22+AN22+AQ22+AT22+AW22+AZ22+BC22+BF22+BI22+BL22+BO22+BR22+BU22+BX22+CA22+CD22+CG22+CJ22+CM22+CP22+CS22+CV22+CY22+DB22+DE22+DH22+DK22+DN22+DQ22+DT22+DW22+DZ22+EC22+EF22+EI22+EL22+EO22+ER22+EU22+EX22+FA22+FD22+FG22+FJ22+FM22+FP22+FS22+FV22+FY22+GB22+GE22+GH22+GK22+GN22+GQ22+GT22+GW22+GZ22+HC22+HF22+HI22+HL22+HO22+HR22+HU22+HX22+IA22+ID22+IG22+IJ22+IM22+IP22+IS22+IV22+IY22+JB22+JE22+JH22+JK22+JN22+JQ22+JT22+JW22+JZ22+KC22+KF22+KI22+KL22+KO22+KR22+KU22+KX22+LA22+LD22+LG22+LJ22+LM22+LP22+LS22+LV22+LY22+MB22+ME22+MH22+MK22+MN22+MQ22+MT22+MW22+MZ22+NC22+NF22+NI22+NL22+NO22+NR22+NU22+NX22+OA22+OD22+OG22</f>
        <v>99271.27</v>
      </c>
      <c r="E22" s="236">
        <f>H22+K22+N22+Q22+T22+W22+Z22+AC22+AF22+AI22+AL22+AO22+AR22+AU22+AX22+BA22+BD22+BG22+BJ22+BM22+BP22+BS22+BV22+BY22+CB22+CE22+CH22+CK22+CN22+CQ22+CT22+CW22+CZ22+DC22+DF22+DI22+DL22+DO22+DR22+DU22+DX22+EA22+ED22+EG22+EJ22+EM22+EP22+ES22+EV22+EY22+FB22+FE22+FH22+FK22+FN22+FQ22+FT22+FW22+FZ22+GC22+GF22+GI22+GL22+GO22+GR22+GU22+GX22+HA22+HD22+HG22+HJ22+HM22+HP22+HS22+HV22+HY22+IB22+IE22+IH22+IK22+IN22+IQ22+IT22+IW22+IZ22+JC22+JF22+JI22+JL22+JO22+JR22+JU22+JX22+KA22+KD22+KG22+KJ22+KM22+KP22+KS22+KV22+KY22+LB22+LE22+LH22+LK22+LN22+LQ22+LT22+LW22+LZ22+MC22+MF22+MI22+ML22+MO22+MR22+MU22+MX22+NA22+ND22+NG22+NJ22+NM22+NP22+NS22+NV22+NY22+OB22+OE22+OH22</f>
        <v>61998.94</v>
      </c>
      <c r="F22" s="236"/>
      <c r="G22" s="224"/>
      <c r="H22" s="84"/>
      <c r="I22" s="124"/>
      <c r="J22" s="224"/>
      <c r="K22" s="224"/>
      <c r="L22" s="236"/>
      <c r="M22" s="224"/>
      <c r="N22" s="224"/>
      <c r="O22" s="236"/>
      <c r="P22" s="224"/>
      <c r="Q22" s="224"/>
      <c r="R22" s="236"/>
      <c r="S22" s="224"/>
      <c r="T22" s="224"/>
      <c r="U22" s="236"/>
      <c r="V22" s="224"/>
      <c r="W22" s="224"/>
      <c r="X22" s="236"/>
      <c r="Y22" s="224"/>
      <c r="Z22" s="224"/>
      <c r="AA22" s="236"/>
      <c r="AB22" s="224"/>
      <c r="AC22" s="224"/>
      <c r="AD22" s="236"/>
      <c r="AE22" s="224"/>
      <c r="AF22" s="224"/>
      <c r="AG22" s="236"/>
      <c r="AH22" s="224"/>
      <c r="AI22" s="224"/>
      <c r="AJ22" s="236"/>
      <c r="AK22" s="224"/>
      <c r="AL22" s="224"/>
      <c r="AM22" s="236"/>
      <c r="AN22" s="224"/>
      <c r="AO22" s="224"/>
      <c r="AP22" s="236"/>
      <c r="AQ22" s="224"/>
      <c r="AR22" s="224"/>
      <c r="AS22" s="236"/>
      <c r="AT22" s="224"/>
      <c r="AU22" s="224"/>
      <c r="AV22" s="236"/>
      <c r="AW22" s="224"/>
      <c r="AX22" s="224"/>
      <c r="AY22" s="236"/>
      <c r="AZ22" s="224"/>
      <c r="BA22" s="224"/>
      <c r="BB22" s="236"/>
      <c r="BC22" s="224"/>
      <c r="BD22" s="224"/>
      <c r="BE22" s="236"/>
      <c r="BF22" s="224"/>
      <c r="BG22" s="224"/>
      <c r="BH22" s="236"/>
      <c r="BI22" s="224"/>
      <c r="BJ22" s="224"/>
      <c r="BK22" s="236"/>
      <c r="BL22" s="224"/>
      <c r="BM22" s="224"/>
      <c r="BN22" s="236"/>
      <c r="BO22" s="224"/>
      <c r="BP22" s="224"/>
      <c r="BQ22" s="236"/>
      <c r="BR22" s="224"/>
      <c r="BS22" s="224"/>
      <c r="BT22" s="236"/>
      <c r="BU22" s="224"/>
      <c r="BV22" s="224"/>
      <c r="BW22" s="236"/>
      <c r="BX22" s="224"/>
      <c r="BY22" s="224"/>
      <c r="BZ22" s="236"/>
      <c r="CA22" s="224"/>
      <c r="CB22" s="224"/>
      <c r="CC22" s="236"/>
      <c r="CD22" s="224"/>
      <c r="CE22" s="224"/>
      <c r="CF22" s="236"/>
      <c r="CG22" s="224"/>
      <c r="CH22" s="224"/>
      <c r="CI22" s="236"/>
      <c r="CJ22" s="224"/>
      <c r="CK22" s="224"/>
      <c r="CL22" s="236"/>
      <c r="CM22" s="224"/>
      <c r="CN22" s="245"/>
      <c r="CO22" s="236"/>
      <c r="CP22" s="224"/>
      <c r="CQ22" s="84"/>
      <c r="CR22" s="236"/>
      <c r="CS22" s="224"/>
      <c r="CT22" s="224"/>
      <c r="CU22" s="236"/>
      <c r="CV22" s="224"/>
      <c r="CW22" s="224"/>
      <c r="CX22" s="236"/>
      <c r="CY22" s="224"/>
      <c r="CZ22" s="224"/>
      <c r="DA22" s="236"/>
      <c r="DB22" s="224"/>
      <c r="DC22" s="224"/>
      <c r="DD22" s="236"/>
      <c r="DE22" s="224"/>
      <c r="DF22" s="224"/>
      <c r="DG22" s="236"/>
      <c r="DH22" s="224"/>
      <c r="DI22" s="224"/>
      <c r="DJ22" s="236"/>
      <c r="DK22" s="224"/>
      <c r="DL22" s="224"/>
      <c r="DM22" s="236"/>
      <c r="DN22" s="224"/>
      <c r="DO22" s="224"/>
      <c r="DP22" s="236"/>
      <c r="DQ22" s="224"/>
      <c r="DR22" s="224"/>
      <c r="DS22" s="236"/>
      <c r="DT22" s="224"/>
      <c r="DU22" s="224"/>
      <c r="DV22" s="236"/>
      <c r="DW22" s="224"/>
      <c r="DX22" s="245"/>
      <c r="DY22" s="236"/>
      <c r="DZ22" s="224"/>
      <c r="EA22" s="84"/>
      <c r="EB22" s="124"/>
      <c r="EC22" s="224"/>
      <c r="ED22" s="245"/>
      <c r="EE22" s="236"/>
      <c r="EF22" s="224"/>
      <c r="EG22" s="245"/>
      <c r="EH22" s="236"/>
      <c r="EI22" s="224"/>
      <c r="EJ22" s="245"/>
      <c r="EK22" s="236"/>
      <c r="EL22" s="224"/>
      <c r="EM22" s="245"/>
      <c r="EN22" s="236"/>
      <c r="EO22" s="224"/>
      <c r="EP22" s="245"/>
      <c r="EQ22" s="236"/>
      <c r="ER22" s="224"/>
      <c r="ES22" s="224"/>
      <c r="ET22" s="236"/>
      <c r="EU22" s="224"/>
      <c r="EV22" s="224"/>
      <c r="EW22" s="236"/>
      <c r="EX22" s="224"/>
      <c r="EY22" s="224"/>
      <c r="EZ22" s="236"/>
      <c r="FA22" s="224"/>
      <c r="FB22" s="224"/>
      <c r="FC22" s="224"/>
      <c r="FD22" s="224"/>
      <c r="FE22" s="224"/>
      <c r="FF22" s="236"/>
      <c r="FG22" s="224"/>
      <c r="FH22" s="224"/>
      <c r="FI22" s="236"/>
      <c r="FJ22" s="224"/>
      <c r="FK22" s="245"/>
      <c r="FL22" s="396"/>
      <c r="FM22" s="224"/>
      <c r="FN22" s="84"/>
      <c r="FO22" s="236"/>
      <c r="FP22" s="224"/>
      <c r="FQ22" s="224"/>
      <c r="FR22" s="236"/>
      <c r="FS22" s="224"/>
      <c r="FT22" s="224"/>
      <c r="FU22" s="236"/>
      <c r="FV22" s="224"/>
      <c r="FW22" s="224"/>
      <c r="FX22" s="236"/>
      <c r="FY22" s="224"/>
      <c r="FZ22" s="224"/>
      <c r="GA22" s="236"/>
      <c r="GB22" s="224"/>
      <c r="GC22" s="224"/>
      <c r="GD22" s="236"/>
      <c r="GE22" s="224"/>
      <c r="GF22" s="224"/>
      <c r="GG22" s="236"/>
      <c r="GH22" s="224"/>
      <c r="GI22" s="224"/>
      <c r="GJ22" s="236"/>
      <c r="GK22" s="224"/>
      <c r="GL22" s="84"/>
      <c r="GM22" s="224"/>
      <c r="GN22" s="224"/>
      <c r="GO22" s="84"/>
      <c r="GP22" s="236"/>
      <c r="GQ22" s="224"/>
      <c r="GR22" s="84"/>
      <c r="GS22" s="236"/>
      <c r="GT22" s="224"/>
      <c r="GU22" s="224"/>
      <c r="GV22" s="236"/>
      <c r="GW22" s="224"/>
      <c r="GX22" s="224"/>
      <c r="GY22" s="236"/>
      <c r="GZ22" s="224"/>
      <c r="HA22" s="224"/>
      <c r="HB22" s="236"/>
      <c r="HC22" s="224"/>
      <c r="HD22" s="245"/>
      <c r="HE22" s="236"/>
      <c r="HF22" s="224"/>
      <c r="HG22" s="84"/>
      <c r="HH22" s="236"/>
      <c r="HI22" s="224"/>
      <c r="HJ22" s="245"/>
      <c r="HK22" s="236"/>
      <c r="HL22" s="224"/>
      <c r="HM22" s="245"/>
      <c r="HN22" s="236"/>
      <c r="HO22" s="224"/>
      <c r="HP22" s="245"/>
      <c r="HQ22" s="236"/>
      <c r="HR22" s="224"/>
      <c r="HS22" s="245"/>
      <c r="HT22" s="236"/>
      <c r="HU22" s="224"/>
      <c r="HV22" s="245"/>
      <c r="HW22" s="236"/>
      <c r="HX22" s="224"/>
      <c r="HY22" s="245"/>
      <c r="HZ22" s="236"/>
      <c r="IA22" s="224"/>
      <c r="IB22" s="245"/>
      <c r="IC22" s="236"/>
      <c r="ID22" s="224"/>
      <c r="IE22" s="84"/>
      <c r="IF22" s="236"/>
      <c r="IG22" s="224"/>
      <c r="IH22" s="245"/>
      <c r="II22" s="236"/>
      <c r="IJ22" s="224"/>
      <c r="IK22" s="245"/>
      <c r="IL22" s="236"/>
      <c r="IM22" s="224"/>
      <c r="IN22" s="245"/>
      <c r="IO22" s="236"/>
      <c r="IP22" s="224"/>
      <c r="IQ22" s="245"/>
      <c r="IR22" s="236"/>
      <c r="IS22" s="224"/>
      <c r="IT22" s="245"/>
      <c r="IU22" s="236"/>
      <c r="IV22" s="224"/>
      <c r="IW22" s="245"/>
      <c r="IX22" s="236"/>
      <c r="IY22" s="224"/>
      <c r="IZ22" s="245"/>
      <c r="JA22" s="236"/>
      <c r="JB22" s="224"/>
      <c r="JC22" s="245"/>
      <c r="JD22" s="236"/>
      <c r="JE22" s="224"/>
      <c r="JF22" s="245"/>
      <c r="JG22" s="236"/>
      <c r="JH22" s="224"/>
      <c r="JI22" s="84"/>
      <c r="JJ22" s="124"/>
      <c r="JK22" s="224"/>
      <c r="JL22" s="245"/>
      <c r="JM22" s="236"/>
      <c r="JN22" s="224"/>
      <c r="JO22" s="84"/>
      <c r="JP22" s="124"/>
      <c r="JQ22" s="224"/>
      <c r="JR22" s="245"/>
      <c r="JS22" s="236"/>
      <c r="JT22" s="224"/>
      <c r="JU22" s="84"/>
      <c r="JV22" s="124"/>
      <c r="JW22" s="224"/>
      <c r="JX22" s="245"/>
      <c r="JY22" s="236"/>
      <c r="JZ22" s="224"/>
      <c r="KA22" s="245"/>
      <c r="KB22" s="236"/>
      <c r="KC22" s="224"/>
      <c r="KD22" s="245"/>
      <c r="KE22" s="236"/>
      <c r="KF22" s="224"/>
      <c r="KG22" s="245"/>
      <c r="KH22" s="236"/>
      <c r="KI22" s="224"/>
      <c r="KJ22" s="245"/>
      <c r="KK22" s="236"/>
      <c r="KL22" s="224"/>
      <c r="KM22" s="224"/>
      <c r="KN22" s="236"/>
      <c r="KO22" s="224"/>
      <c r="KP22" s="224"/>
      <c r="KQ22" s="236"/>
      <c r="KR22" s="224"/>
      <c r="KS22" s="224"/>
      <c r="KT22" s="236"/>
      <c r="KU22" s="224"/>
      <c r="KV22" s="245"/>
      <c r="KW22" s="236"/>
      <c r="KX22" s="224"/>
      <c r="KY22" s="84"/>
      <c r="KZ22" s="236"/>
      <c r="LA22" s="224"/>
      <c r="LB22" s="224"/>
      <c r="LC22" s="236"/>
      <c r="LD22" s="224"/>
      <c r="LE22" s="224"/>
      <c r="LF22" s="236"/>
      <c r="LG22" s="224"/>
      <c r="LH22" s="245"/>
      <c r="LI22" s="236"/>
      <c r="LJ22" s="224"/>
      <c r="LK22" s="84"/>
      <c r="LL22" s="236"/>
      <c r="LM22" s="224"/>
      <c r="LN22" s="84"/>
      <c r="LO22" s="124"/>
      <c r="LP22" s="224"/>
      <c r="LQ22" s="224"/>
      <c r="LR22" s="236"/>
      <c r="LS22" s="224"/>
      <c r="LT22" s="245"/>
      <c r="LU22" s="236"/>
      <c r="LV22" s="224"/>
      <c r="LW22" s="84"/>
      <c r="LX22" s="124"/>
      <c r="LY22" s="224"/>
      <c r="LZ22" s="224"/>
      <c r="MA22" s="236"/>
      <c r="MB22" s="224"/>
      <c r="MC22" s="224"/>
      <c r="MD22" s="236"/>
      <c r="ME22" s="224"/>
      <c r="MF22" s="224"/>
      <c r="MG22" s="236"/>
      <c r="MH22" s="224"/>
      <c r="MI22" s="224"/>
      <c r="MJ22" s="236"/>
      <c r="MK22" s="224"/>
      <c r="ML22" s="245"/>
      <c r="MM22" s="236"/>
      <c r="MN22" s="224"/>
      <c r="MO22" s="84"/>
      <c r="MP22" s="236"/>
      <c r="MQ22" s="224"/>
      <c r="MR22" s="84"/>
      <c r="MS22" s="124"/>
      <c r="MT22" s="224"/>
      <c r="MU22" s="224"/>
      <c r="MV22" s="236"/>
      <c r="MW22" s="224"/>
      <c r="MX22" s="245"/>
      <c r="MY22" s="236"/>
      <c r="MZ22" s="224"/>
      <c r="NA22" s="84"/>
      <c r="NB22" s="236"/>
      <c r="NC22" s="224"/>
      <c r="ND22" s="245"/>
      <c r="NE22" s="236"/>
      <c r="NF22" s="224"/>
      <c r="NG22" s="84"/>
      <c r="NH22" s="236"/>
      <c r="NI22" s="224"/>
      <c r="NJ22" s="245"/>
      <c r="NK22" s="236"/>
      <c r="NL22" s="224"/>
      <c r="NM22" s="84"/>
      <c r="NN22" s="236"/>
      <c r="NO22" s="224"/>
      <c r="NP22" s="84"/>
      <c r="NQ22" s="236"/>
      <c r="NR22" s="224"/>
      <c r="NS22" s="84"/>
      <c r="NT22" s="236"/>
      <c r="NU22" s="224"/>
      <c r="NV22" s="84"/>
      <c r="NW22" s="124">
        <v>68000</v>
      </c>
      <c r="NX22" s="224">
        <f>66582.27+32689</f>
        <v>99271.27</v>
      </c>
      <c r="NY22" s="245">
        <v>61998.94</v>
      </c>
      <c r="NZ22" s="236"/>
      <c r="OA22" s="224"/>
      <c r="OB22" s="316"/>
      <c r="OC22" s="236"/>
      <c r="OD22" s="224"/>
      <c r="OE22" s="84"/>
      <c r="OF22" s="236"/>
      <c r="OG22" s="224"/>
      <c r="OH22" s="84"/>
      <c r="OI22" s="157"/>
      <c r="OJ22" s="157"/>
      <c r="OK22" s="157"/>
      <c r="OL22" s="157"/>
      <c r="OM22" s="157"/>
      <c r="ON22" s="157"/>
      <c r="OO22" s="157"/>
      <c r="OP22" s="157"/>
      <c r="OQ22" s="157"/>
      <c r="OR22" s="157"/>
      <c r="OS22" s="157"/>
      <c r="OT22" s="157"/>
      <c r="OU22" s="157"/>
      <c r="OV22" s="157"/>
      <c r="OW22" s="157"/>
    </row>
    <row r="23" spans="1:413" s="36" customFormat="1" hidden="1" outlineLevel="1" collapsed="1" x14ac:dyDescent="0.25">
      <c r="A23" s="74" t="s">
        <v>309</v>
      </c>
      <c r="B23" s="373" t="s">
        <v>310</v>
      </c>
      <c r="C23" s="229">
        <f>C24+C25+C26+C27</f>
        <v>38900</v>
      </c>
      <c r="D23" s="220">
        <f t="shared" ref="D23:BO23" si="39">D24+D25+D26+D27</f>
        <v>56000</v>
      </c>
      <c r="E23" s="68">
        <f t="shared" ref="E23" si="40">E24+E25+E26+E27</f>
        <v>29126.52</v>
      </c>
      <c r="F23" s="229">
        <f t="shared" si="39"/>
        <v>0</v>
      </c>
      <c r="G23" s="229">
        <f t="shared" si="39"/>
        <v>0</v>
      </c>
      <c r="H23" s="229">
        <f t="shared" si="39"/>
        <v>0</v>
      </c>
      <c r="I23" s="229">
        <f t="shared" si="39"/>
        <v>0</v>
      </c>
      <c r="J23" s="229">
        <f t="shared" si="39"/>
        <v>0</v>
      </c>
      <c r="K23" s="229">
        <f t="shared" si="39"/>
        <v>0</v>
      </c>
      <c r="L23" s="229">
        <f t="shared" si="39"/>
        <v>0</v>
      </c>
      <c r="M23" s="229">
        <f t="shared" si="39"/>
        <v>0</v>
      </c>
      <c r="N23" s="229">
        <f t="shared" si="39"/>
        <v>0</v>
      </c>
      <c r="O23" s="229">
        <f t="shared" si="39"/>
        <v>0</v>
      </c>
      <c r="P23" s="229">
        <f t="shared" si="39"/>
        <v>0</v>
      </c>
      <c r="Q23" s="229">
        <f t="shared" si="39"/>
        <v>0</v>
      </c>
      <c r="R23" s="229">
        <f t="shared" si="39"/>
        <v>0</v>
      </c>
      <c r="S23" s="229">
        <f t="shared" si="39"/>
        <v>0</v>
      </c>
      <c r="T23" s="229">
        <f t="shared" si="39"/>
        <v>0</v>
      </c>
      <c r="U23" s="229">
        <f t="shared" si="39"/>
        <v>0</v>
      </c>
      <c r="V23" s="229">
        <f t="shared" si="39"/>
        <v>0</v>
      </c>
      <c r="W23" s="229">
        <f t="shared" si="39"/>
        <v>0</v>
      </c>
      <c r="X23" s="229">
        <f t="shared" si="39"/>
        <v>0</v>
      </c>
      <c r="Y23" s="229">
        <f t="shared" si="39"/>
        <v>0</v>
      </c>
      <c r="Z23" s="229">
        <f t="shared" si="39"/>
        <v>0</v>
      </c>
      <c r="AA23" s="229">
        <f t="shared" si="39"/>
        <v>0</v>
      </c>
      <c r="AB23" s="229">
        <f t="shared" si="39"/>
        <v>0</v>
      </c>
      <c r="AC23" s="229">
        <f t="shared" si="39"/>
        <v>0</v>
      </c>
      <c r="AD23" s="229">
        <f t="shared" si="39"/>
        <v>0</v>
      </c>
      <c r="AE23" s="229">
        <f t="shared" si="39"/>
        <v>0</v>
      </c>
      <c r="AF23" s="229">
        <f t="shared" si="39"/>
        <v>0</v>
      </c>
      <c r="AG23" s="229">
        <f t="shared" si="39"/>
        <v>0</v>
      </c>
      <c r="AH23" s="229">
        <f t="shared" si="39"/>
        <v>0</v>
      </c>
      <c r="AI23" s="229">
        <f t="shared" si="39"/>
        <v>0</v>
      </c>
      <c r="AJ23" s="229">
        <f t="shared" si="39"/>
        <v>0</v>
      </c>
      <c r="AK23" s="229">
        <f t="shared" si="39"/>
        <v>0</v>
      </c>
      <c r="AL23" s="229">
        <f t="shared" si="39"/>
        <v>0</v>
      </c>
      <c r="AM23" s="229">
        <f t="shared" si="39"/>
        <v>0</v>
      </c>
      <c r="AN23" s="229">
        <f t="shared" si="39"/>
        <v>0</v>
      </c>
      <c r="AO23" s="229">
        <f t="shared" si="39"/>
        <v>0</v>
      </c>
      <c r="AP23" s="229">
        <f t="shared" si="39"/>
        <v>0</v>
      </c>
      <c r="AQ23" s="229">
        <f t="shared" si="39"/>
        <v>0</v>
      </c>
      <c r="AR23" s="229">
        <f t="shared" si="39"/>
        <v>0</v>
      </c>
      <c r="AS23" s="229">
        <f t="shared" si="39"/>
        <v>0</v>
      </c>
      <c r="AT23" s="229">
        <f t="shared" si="39"/>
        <v>0</v>
      </c>
      <c r="AU23" s="229">
        <f t="shared" si="39"/>
        <v>0</v>
      </c>
      <c r="AV23" s="229">
        <f t="shared" si="39"/>
        <v>0</v>
      </c>
      <c r="AW23" s="229">
        <f t="shared" si="39"/>
        <v>0</v>
      </c>
      <c r="AX23" s="229">
        <f t="shared" si="39"/>
        <v>0</v>
      </c>
      <c r="AY23" s="229">
        <f t="shared" si="39"/>
        <v>0</v>
      </c>
      <c r="AZ23" s="229">
        <f t="shared" si="39"/>
        <v>0</v>
      </c>
      <c r="BA23" s="229">
        <f t="shared" si="39"/>
        <v>0</v>
      </c>
      <c r="BB23" s="229">
        <f t="shared" si="39"/>
        <v>0</v>
      </c>
      <c r="BC23" s="229">
        <f t="shared" si="39"/>
        <v>0</v>
      </c>
      <c r="BD23" s="229">
        <f t="shared" si="39"/>
        <v>0</v>
      </c>
      <c r="BE23" s="229">
        <f t="shared" si="39"/>
        <v>0</v>
      </c>
      <c r="BF23" s="229">
        <f t="shared" si="39"/>
        <v>0</v>
      </c>
      <c r="BG23" s="229">
        <f t="shared" si="39"/>
        <v>0</v>
      </c>
      <c r="BH23" s="229">
        <f t="shared" si="39"/>
        <v>0</v>
      </c>
      <c r="BI23" s="229">
        <f t="shared" si="39"/>
        <v>0</v>
      </c>
      <c r="BJ23" s="229">
        <f t="shared" si="39"/>
        <v>0</v>
      </c>
      <c r="BK23" s="229">
        <f t="shared" si="39"/>
        <v>0</v>
      </c>
      <c r="BL23" s="229">
        <f t="shared" si="39"/>
        <v>0</v>
      </c>
      <c r="BM23" s="229">
        <f t="shared" si="39"/>
        <v>0</v>
      </c>
      <c r="BN23" s="229">
        <f t="shared" si="39"/>
        <v>0</v>
      </c>
      <c r="BO23" s="229">
        <f t="shared" si="39"/>
        <v>0</v>
      </c>
      <c r="BP23" s="229">
        <f t="shared" ref="BP23:EA23" si="41">BP24+BP25+BP26+BP27</f>
        <v>0</v>
      </c>
      <c r="BQ23" s="229">
        <f t="shared" si="41"/>
        <v>0</v>
      </c>
      <c r="BR23" s="229">
        <f t="shared" si="41"/>
        <v>0</v>
      </c>
      <c r="BS23" s="229">
        <f t="shared" si="41"/>
        <v>0</v>
      </c>
      <c r="BT23" s="229">
        <f t="shared" si="41"/>
        <v>0</v>
      </c>
      <c r="BU23" s="229">
        <f t="shared" si="41"/>
        <v>0</v>
      </c>
      <c r="BV23" s="229">
        <f t="shared" si="41"/>
        <v>0</v>
      </c>
      <c r="BW23" s="229">
        <f t="shared" si="41"/>
        <v>0</v>
      </c>
      <c r="BX23" s="229">
        <f t="shared" si="41"/>
        <v>0</v>
      </c>
      <c r="BY23" s="229">
        <f t="shared" si="41"/>
        <v>0</v>
      </c>
      <c r="BZ23" s="229">
        <f t="shared" si="41"/>
        <v>0</v>
      </c>
      <c r="CA23" s="229">
        <f t="shared" si="41"/>
        <v>0</v>
      </c>
      <c r="CB23" s="229">
        <f t="shared" si="41"/>
        <v>0</v>
      </c>
      <c r="CC23" s="229">
        <f t="shared" si="41"/>
        <v>0</v>
      </c>
      <c r="CD23" s="229">
        <f t="shared" si="41"/>
        <v>0</v>
      </c>
      <c r="CE23" s="229">
        <f t="shared" si="41"/>
        <v>0</v>
      </c>
      <c r="CF23" s="229">
        <f t="shared" si="41"/>
        <v>0</v>
      </c>
      <c r="CG23" s="229">
        <f t="shared" si="41"/>
        <v>0</v>
      </c>
      <c r="CH23" s="229">
        <f t="shared" si="41"/>
        <v>0</v>
      </c>
      <c r="CI23" s="229">
        <f t="shared" si="41"/>
        <v>0</v>
      </c>
      <c r="CJ23" s="229">
        <f t="shared" si="41"/>
        <v>0</v>
      </c>
      <c r="CK23" s="229">
        <f t="shared" si="41"/>
        <v>0</v>
      </c>
      <c r="CL23" s="229">
        <f t="shared" si="41"/>
        <v>0</v>
      </c>
      <c r="CM23" s="229">
        <f t="shared" si="41"/>
        <v>0</v>
      </c>
      <c r="CN23" s="229">
        <f t="shared" si="41"/>
        <v>0</v>
      </c>
      <c r="CO23" s="229">
        <f t="shared" si="41"/>
        <v>0</v>
      </c>
      <c r="CP23" s="229">
        <f t="shared" si="41"/>
        <v>0</v>
      </c>
      <c r="CQ23" s="229">
        <f t="shared" si="41"/>
        <v>0</v>
      </c>
      <c r="CR23" s="229">
        <f t="shared" si="41"/>
        <v>0</v>
      </c>
      <c r="CS23" s="229">
        <f t="shared" si="41"/>
        <v>0</v>
      </c>
      <c r="CT23" s="229">
        <f t="shared" si="41"/>
        <v>0</v>
      </c>
      <c r="CU23" s="229">
        <f t="shared" si="41"/>
        <v>0</v>
      </c>
      <c r="CV23" s="229">
        <f t="shared" si="41"/>
        <v>0</v>
      </c>
      <c r="CW23" s="229">
        <f t="shared" si="41"/>
        <v>0</v>
      </c>
      <c r="CX23" s="229">
        <f t="shared" si="41"/>
        <v>0</v>
      </c>
      <c r="CY23" s="229">
        <f t="shared" si="41"/>
        <v>0</v>
      </c>
      <c r="CZ23" s="229">
        <f t="shared" si="41"/>
        <v>0</v>
      </c>
      <c r="DA23" s="229">
        <f t="shared" si="41"/>
        <v>0</v>
      </c>
      <c r="DB23" s="229">
        <f t="shared" si="41"/>
        <v>0</v>
      </c>
      <c r="DC23" s="229">
        <f t="shared" si="41"/>
        <v>0</v>
      </c>
      <c r="DD23" s="229">
        <f t="shared" si="41"/>
        <v>0</v>
      </c>
      <c r="DE23" s="229">
        <f t="shared" si="41"/>
        <v>0</v>
      </c>
      <c r="DF23" s="229">
        <f t="shared" si="41"/>
        <v>0</v>
      </c>
      <c r="DG23" s="229">
        <f t="shared" si="41"/>
        <v>0</v>
      </c>
      <c r="DH23" s="229">
        <f t="shared" si="41"/>
        <v>0</v>
      </c>
      <c r="DI23" s="229">
        <f t="shared" si="41"/>
        <v>0</v>
      </c>
      <c r="DJ23" s="229">
        <f t="shared" si="41"/>
        <v>0</v>
      </c>
      <c r="DK23" s="229">
        <f t="shared" si="41"/>
        <v>0</v>
      </c>
      <c r="DL23" s="229">
        <f t="shared" si="41"/>
        <v>0</v>
      </c>
      <c r="DM23" s="229">
        <f t="shared" si="41"/>
        <v>0</v>
      </c>
      <c r="DN23" s="229">
        <f t="shared" si="41"/>
        <v>0</v>
      </c>
      <c r="DO23" s="229">
        <f t="shared" si="41"/>
        <v>0</v>
      </c>
      <c r="DP23" s="229">
        <f t="shared" si="41"/>
        <v>0</v>
      </c>
      <c r="DQ23" s="229">
        <f t="shared" si="41"/>
        <v>0</v>
      </c>
      <c r="DR23" s="229">
        <f t="shared" si="41"/>
        <v>0</v>
      </c>
      <c r="DS23" s="229">
        <f t="shared" si="41"/>
        <v>0</v>
      </c>
      <c r="DT23" s="229">
        <f t="shared" si="41"/>
        <v>0</v>
      </c>
      <c r="DU23" s="229">
        <f t="shared" si="41"/>
        <v>0</v>
      </c>
      <c r="DV23" s="229">
        <f t="shared" si="41"/>
        <v>0</v>
      </c>
      <c r="DW23" s="229">
        <f t="shared" si="41"/>
        <v>0</v>
      </c>
      <c r="DX23" s="229">
        <f t="shared" si="41"/>
        <v>0</v>
      </c>
      <c r="DY23" s="229">
        <f t="shared" si="41"/>
        <v>0</v>
      </c>
      <c r="DZ23" s="229">
        <f t="shared" si="41"/>
        <v>0</v>
      </c>
      <c r="EA23" s="229">
        <f t="shared" si="41"/>
        <v>0</v>
      </c>
      <c r="EB23" s="229">
        <f t="shared" ref="EB23:GM23" si="42">EB24+EB25+EB26+EB27</f>
        <v>0</v>
      </c>
      <c r="EC23" s="229">
        <f t="shared" si="42"/>
        <v>0</v>
      </c>
      <c r="ED23" s="229">
        <f t="shared" si="42"/>
        <v>0</v>
      </c>
      <c r="EE23" s="229">
        <f t="shared" si="42"/>
        <v>0</v>
      </c>
      <c r="EF23" s="229">
        <f t="shared" si="42"/>
        <v>0</v>
      </c>
      <c r="EG23" s="229">
        <f t="shared" si="42"/>
        <v>0</v>
      </c>
      <c r="EH23" s="229">
        <f t="shared" si="42"/>
        <v>0</v>
      </c>
      <c r="EI23" s="229">
        <f t="shared" si="42"/>
        <v>0</v>
      </c>
      <c r="EJ23" s="229">
        <f t="shared" si="42"/>
        <v>0</v>
      </c>
      <c r="EK23" s="229">
        <f t="shared" si="42"/>
        <v>0</v>
      </c>
      <c r="EL23" s="229">
        <f t="shared" si="42"/>
        <v>0</v>
      </c>
      <c r="EM23" s="229">
        <f t="shared" si="42"/>
        <v>0</v>
      </c>
      <c r="EN23" s="229">
        <f t="shared" si="42"/>
        <v>0</v>
      </c>
      <c r="EO23" s="229">
        <f t="shared" si="42"/>
        <v>0</v>
      </c>
      <c r="EP23" s="229">
        <f t="shared" si="42"/>
        <v>0</v>
      </c>
      <c r="EQ23" s="229">
        <f t="shared" si="42"/>
        <v>0</v>
      </c>
      <c r="ER23" s="229">
        <f t="shared" si="42"/>
        <v>0</v>
      </c>
      <c r="ES23" s="229">
        <f t="shared" si="42"/>
        <v>0</v>
      </c>
      <c r="ET23" s="229">
        <f t="shared" si="42"/>
        <v>0</v>
      </c>
      <c r="EU23" s="229">
        <f t="shared" si="42"/>
        <v>0</v>
      </c>
      <c r="EV23" s="229">
        <f t="shared" si="42"/>
        <v>0</v>
      </c>
      <c r="EW23" s="229">
        <f t="shared" si="42"/>
        <v>0</v>
      </c>
      <c r="EX23" s="229">
        <f t="shared" si="42"/>
        <v>0</v>
      </c>
      <c r="EY23" s="229">
        <f t="shared" si="42"/>
        <v>0</v>
      </c>
      <c r="EZ23" s="229">
        <f t="shared" si="42"/>
        <v>0</v>
      </c>
      <c r="FA23" s="229">
        <f t="shared" si="42"/>
        <v>0</v>
      </c>
      <c r="FB23" s="229">
        <f t="shared" si="42"/>
        <v>0</v>
      </c>
      <c r="FC23" s="229">
        <f t="shared" si="42"/>
        <v>0</v>
      </c>
      <c r="FD23" s="229">
        <f t="shared" si="42"/>
        <v>0</v>
      </c>
      <c r="FE23" s="229">
        <f t="shared" si="42"/>
        <v>0</v>
      </c>
      <c r="FF23" s="229">
        <f t="shared" si="42"/>
        <v>0</v>
      </c>
      <c r="FG23" s="229">
        <f t="shared" si="42"/>
        <v>0</v>
      </c>
      <c r="FH23" s="229">
        <f t="shared" si="42"/>
        <v>0</v>
      </c>
      <c r="FI23" s="229">
        <f t="shared" si="42"/>
        <v>0</v>
      </c>
      <c r="FJ23" s="229">
        <f t="shared" si="42"/>
        <v>0</v>
      </c>
      <c r="FK23" s="229">
        <f t="shared" si="42"/>
        <v>0</v>
      </c>
      <c r="FL23" s="229">
        <f t="shared" si="42"/>
        <v>0</v>
      </c>
      <c r="FM23" s="229">
        <f t="shared" si="42"/>
        <v>0</v>
      </c>
      <c r="FN23" s="229">
        <f t="shared" si="42"/>
        <v>0</v>
      </c>
      <c r="FO23" s="229">
        <f t="shared" si="42"/>
        <v>0</v>
      </c>
      <c r="FP23" s="229">
        <f t="shared" si="42"/>
        <v>0</v>
      </c>
      <c r="FQ23" s="229">
        <f t="shared" si="42"/>
        <v>0</v>
      </c>
      <c r="FR23" s="229">
        <f t="shared" si="42"/>
        <v>0</v>
      </c>
      <c r="FS23" s="229">
        <f t="shared" si="42"/>
        <v>0</v>
      </c>
      <c r="FT23" s="229">
        <f t="shared" si="42"/>
        <v>0</v>
      </c>
      <c r="FU23" s="229">
        <f t="shared" si="42"/>
        <v>0</v>
      </c>
      <c r="FV23" s="229">
        <f t="shared" si="42"/>
        <v>0</v>
      </c>
      <c r="FW23" s="229">
        <f t="shared" si="42"/>
        <v>0</v>
      </c>
      <c r="FX23" s="229">
        <f t="shared" si="42"/>
        <v>0</v>
      </c>
      <c r="FY23" s="229">
        <f t="shared" si="42"/>
        <v>0</v>
      </c>
      <c r="FZ23" s="229">
        <f t="shared" si="42"/>
        <v>0</v>
      </c>
      <c r="GA23" s="229">
        <f t="shared" si="42"/>
        <v>0</v>
      </c>
      <c r="GB23" s="229">
        <f t="shared" si="42"/>
        <v>0</v>
      </c>
      <c r="GC23" s="229">
        <f t="shared" si="42"/>
        <v>0</v>
      </c>
      <c r="GD23" s="229">
        <f t="shared" si="42"/>
        <v>0</v>
      </c>
      <c r="GE23" s="229">
        <f t="shared" si="42"/>
        <v>0</v>
      </c>
      <c r="GF23" s="229">
        <f t="shared" si="42"/>
        <v>0</v>
      </c>
      <c r="GG23" s="229">
        <f t="shared" si="42"/>
        <v>0</v>
      </c>
      <c r="GH23" s="229">
        <f t="shared" si="42"/>
        <v>0</v>
      </c>
      <c r="GI23" s="229">
        <f t="shared" si="42"/>
        <v>0</v>
      </c>
      <c r="GJ23" s="229">
        <f t="shared" si="42"/>
        <v>0</v>
      </c>
      <c r="GK23" s="229">
        <f t="shared" si="42"/>
        <v>0</v>
      </c>
      <c r="GL23" s="229">
        <f t="shared" si="42"/>
        <v>0</v>
      </c>
      <c r="GM23" s="229">
        <f t="shared" si="42"/>
        <v>0</v>
      </c>
      <c r="GN23" s="229">
        <f t="shared" ref="GN23:IY23" si="43">GN24+GN25+GN26+GN27</f>
        <v>0</v>
      </c>
      <c r="GO23" s="229">
        <f t="shared" si="43"/>
        <v>0</v>
      </c>
      <c r="GP23" s="229">
        <f t="shared" si="43"/>
        <v>0</v>
      </c>
      <c r="GQ23" s="229">
        <f t="shared" si="43"/>
        <v>0</v>
      </c>
      <c r="GR23" s="229">
        <f t="shared" si="43"/>
        <v>0</v>
      </c>
      <c r="GS23" s="229">
        <f t="shared" si="43"/>
        <v>0</v>
      </c>
      <c r="GT23" s="229">
        <f t="shared" si="43"/>
        <v>0</v>
      </c>
      <c r="GU23" s="229">
        <f t="shared" si="43"/>
        <v>0</v>
      </c>
      <c r="GV23" s="229">
        <f t="shared" si="43"/>
        <v>0</v>
      </c>
      <c r="GW23" s="229">
        <f t="shared" si="43"/>
        <v>0</v>
      </c>
      <c r="GX23" s="229">
        <f t="shared" si="43"/>
        <v>0</v>
      </c>
      <c r="GY23" s="229">
        <f t="shared" si="43"/>
        <v>0</v>
      </c>
      <c r="GZ23" s="229">
        <f t="shared" si="43"/>
        <v>0</v>
      </c>
      <c r="HA23" s="229">
        <f t="shared" si="43"/>
        <v>0</v>
      </c>
      <c r="HB23" s="229">
        <f t="shared" si="43"/>
        <v>0</v>
      </c>
      <c r="HC23" s="229">
        <f t="shared" si="43"/>
        <v>0</v>
      </c>
      <c r="HD23" s="229">
        <f t="shared" si="43"/>
        <v>0</v>
      </c>
      <c r="HE23" s="229">
        <f t="shared" si="43"/>
        <v>0</v>
      </c>
      <c r="HF23" s="229">
        <f t="shared" si="43"/>
        <v>0</v>
      </c>
      <c r="HG23" s="229">
        <f t="shared" si="43"/>
        <v>0</v>
      </c>
      <c r="HH23" s="229">
        <f t="shared" si="43"/>
        <v>0</v>
      </c>
      <c r="HI23" s="229">
        <f t="shared" si="43"/>
        <v>0</v>
      </c>
      <c r="HJ23" s="229">
        <f t="shared" si="43"/>
        <v>0</v>
      </c>
      <c r="HK23" s="229">
        <f t="shared" si="43"/>
        <v>0</v>
      </c>
      <c r="HL23" s="229">
        <f t="shared" si="43"/>
        <v>0</v>
      </c>
      <c r="HM23" s="229">
        <f t="shared" si="43"/>
        <v>0</v>
      </c>
      <c r="HN23" s="229">
        <f t="shared" si="43"/>
        <v>0</v>
      </c>
      <c r="HO23" s="229">
        <f t="shared" si="43"/>
        <v>0</v>
      </c>
      <c r="HP23" s="229">
        <f t="shared" si="43"/>
        <v>0</v>
      </c>
      <c r="HQ23" s="229">
        <f t="shared" si="43"/>
        <v>0</v>
      </c>
      <c r="HR23" s="229">
        <f t="shared" si="43"/>
        <v>0</v>
      </c>
      <c r="HS23" s="229">
        <f t="shared" si="43"/>
        <v>0</v>
      </c>
      <c r="HT23" s="229">
        <f t="shared" si="43"/>
        <v>0</v>
      </c>
      <c r="HU23" s="229">
        <f t="shared" si="43"/>
        <v>0</v>
      </c>
      <c r="HV23" s="229">
        <f t="shared" si="43"/>
        <v>0</v>
      </c>
      <c r="HW23" s="229">
        <f t="shared" si="43"/>
        <v>0</v>
      </c>
      <c r="HX23" s="229">
        <f t="shared" si="43"/>
        <v>0</v>
      </c>
      <c r="HY23" s="229">
        <f t="shared" si="43"/>
        <v>0</v>
      </c>
      <c r="HZ23" s="229">
        <f t="shared" si="43"/>
        <v>0</v>
      </c>
      <c r="IA23" s="229">
        <f t="shared" si="43"/>
        <v>0</v>
      </c>
      <c r="IB23" s="229">
        <f t="shared" si="43"/>
        <v>0</v>
      </c>
      <c r="IC23" s="229">
        <f t="shared" si="43"/>
        <v>0</v>
      </c>
      <c r="ID23" s="229">
        <f t="shared" si="43"/>
        <v>0</v>
      </c>
      <c r="IE23" s="229">
        <f t="shared" si="43"/>
        <v>0</v>
      </c>
      <c r="IF23" s="229">
        <f t="shared" si="43"/>
        <v>0</v>
      </c>
      <c r="IG23" s="229">
        <f t="shared" si="43"/>
        <v>0</v>
      </c>
      <c r="IH23" s="229">
        <f t="shared" si="43"/>
        <v>0</v>
      </c>
      <c r="II23" s="229">
        <f t="shared" si="43"/>
        <v>0</v>
      </c>
      <c r="IJ23" s="229">
        <f t="shared" si="43"/>
        <v>0</v>
      </c>
      <c r="IK23" s="229">
        <f t="shared" si="43"/>
        <v>0</v>
      </c>
      <c r="IL23" s="229">
        <f t="shared" si="43"/>
        <v>0</v>
      </c>
      <c r="IM23" s="229">
        <f t="shared" si="43"/>
        <v>0</v>
      </c>
      <c r="IN23" s="229">
        <f t="shared" si="43"/>
        <v>0</v>
      </c>
      <c r="IO23" s="229">
        <f t="shared" si="43"/>
        <v>0</v>
      </c>
      <c r="IP23" s="229">
        <f t="shared" si="43"/>
        <v>0</v>
      </c>
      <c r="IQ23" s="229">
        <f t="shared" si="43"/>
        <v>0</v>
      </c>
      <c r="IR23" s="229">
        <f t="shared" si="43"/>
        <v>0</v>
      </c>
      <c r="IS23" s="229">
        <f t="shared" si="43"/>
        <v>0</v>
      </c>
      <c r="IT23" s="229">
        <f t="shared" si="43"/>
        <v>0</v>
      </c>
      <c r="IU23" s="229">
        <f t="shared" si="43"/>
        <v>0</v>
      </c>
      <c r="IV23" s="229">
        <f t="shared" si="43"/>
        <v>0</v>
      </c>
      <c r="IW23" s="229">
        <f t="shared" si="43"/>
        <v>0</v>
      </c>
      <c r="IX23" s="229">
        <f t="shared" si="43"/>
        <v>0</v>
      </c>
      <c r="IY23" s="229">
        <f t="shared" si="43"/>
        <v>0</v>
      </c>
      <c r="IZ23" s="229">
        <f t="shared" ref="IZ23:LK23" si="44">IZ24+IZ25+IZ26+IZ27</f>
        <v>0</v>
      </c>
      <c r="JA23" s="229">
        <f t="shared" si="44"/>
        <v>0</v>
      </c>
      <c r="JB23" s="229">
        <f t="shared" si="44"/>
        <v>0</v>
      </c>
      <c r="JC23" s="229">
        <f t="shared" si="44"/>
        <v>0</v>
      </c>
      <c r="JD23" s="229">
        <f t="shared" si="44"/>
        <v>0</v>
      </c>
      <c r="JE23" s="229">
        <f t="shared" si="44"/>
        <v>0</v>
      </c>
      <c r="JF23" s="229">
        <f t="shared" si="44"/>
        <v>0</v>
      </c>
      <c r="JG23" s="229">
        <f t="shared" si="44"/>
        <v>0</v>
      </c>
      <c r="JH23" s="229">
        <f t="shared" si="44"/>
        <v>0</v>
      </c>
      <c r="JI23" s="229">
        <f t="shared" si="44"/>
        <v>0</v>
      </c>
      <c r="JJ23" s="229">
        <f t="shared" si="44"/>
        <v>0</v>
      </c>
      <c r="JK23" s="229">
        <f t="shared" si="44"/>
        <v>0</v>
      </c>
      <c r="JL23" s="229">
        <f t="shared" si="44"/>
        <v>0</v>
      </c>
      <c r="JM23" s="229">
        <f t="shared" si="44"/>
        <v>0</v>
      </c>
      <c r="JN23" s="229">
        <f t="shared" si="44"/>
        <v>0</v>
      </c>
      <c r="JO23" s="229">
        <f t="shared" si="44"/>
        <v>0</v>
      </c>
      <c r="JP23" s="229">
        <f t="shared" si="44"/>
        <v>0</v>
      </c>
      <c r="JQ23" s="229">
        <f t="shared" si="44"/>
        <v>0</v>
      </c>
      <c r="JR23" s="229">
        <f t="shared" si="44"/>
        <v>0</v>
      </c>
      <c r="JS23" s="229">
        <f t="shared" si="44"/>
        <v>0</v>
      </c>
      <c r="JT23" s="229">
        <f t="shared" si="44"/>
        <v>0</v>
      </c>
      <c r="JU23" s="229">
        <f t="shared" si="44"/>
        <v>0</v>
      </c>
      <c r="JV23" s="229">
        <f t="shared" si="44"/>
        <v>0</v>
      </c>
      <c r="JW23" s="229">
        <f t="shared" si="44"/>
        <v>0</v>
      </c>
      <c r="JX23" s="229">
        <f t="shared" si="44"/>
        <v>0</v>
      </c>
      <c r="JY23" s="229">
        <f t="shared" si="44"/>
        <v>0</v>
      </c>
      <c r="JZ23" s="229">
        <f t="shared" si="44"/>
        <v>0</v>
      </c>
      <c r="KA23" s="229">
        <f t="shared" si="44"/>
        <v>0</v>
      </c>
      <c r="KB23" s="229">
        <f t="shared" si="44"/>
        <v>0</v>
      </c>
      <c r="KC23" s="229">
        <f t="shared" si="44"/>
        <v>0</v>
      </c>
      <c r="KD23" s="229">
        <f t="shared" si="44"/>
        <v>0</v>
      </c>
      <c r="KE23" s="229">
        <f t="shared" si="44"/>
        <v>0</v>
      </c>
      <c r="KF23" s="229">
        <f t="shared" si="44"/>
        <v>0</v>
      </c>
      <c r="KG23" s="229">
        <f t="shared" si="44"/>
        <v>0</v>
      </c>
      <c r="KH23" s="229">
        <f t="shared" si="44"/>
        <v>0</v>
      </c>
      <c r="KI23" s="229">
        <f t="shared" si="44"/>
        <v>0</v>
      </c>
      <c r="KJ23" s="229">
        <f t="shared" si="44"/>
        <v>0</v>
      </c>
      <c r="KK23" s="229">
        <f t="shared" si="44"/>
        <v>0</v>
      </c>
      <c r="KL23" s="229">
        <f t="shared" si="44"/>
        <v>0</v>
      </c>
      <c r="KM23" s="229">
        <f t="shared" si="44"/>
        <v>0</v>
      </c>
      <c r="KN23" s="229">
        <f t="shared" si="44"/>
        <v>0</v>
      </c>
      <c r="KO23" s="229">
        <f t="shared" si="44"/>
        <v>0</v>
      </c>
      <c r="KP23" s="229">
        <f t="shared" si="44"/>
        <v>0</v>
      </c>
      <c r="KQ23" s="229">
        <f t="shared" si="44"/>
        <v>0</v>
      </c>
      <c r="KR23" s="229">
        <f t="shared" si="44"/>
        <v>0</v>
      </c>
      <c r="KS23" s="229">
        <f t="shared" si="44"/>
        <v>0</v>
      </c>
      <c r="KT23" s="229">
        <f t="shared" si="44"/>
        <v>0</v>
      </c>
      <c r="KU23" s="229">
        <f t="shared" si="44"/>
        <v>0</v>
      </c>
      <c r="KV23" s="229">
        <f t="shared" si="44"/>
        <v>0</v>
      </c>
      <c r="KW23" s="229">
        <f t="shared" si="44"/>
        <v>0</v>
      </c>
      <c r="KX23" s="229">
        <f t="shared" si="44"/>
        <v>0</v>
      </c>
      <c r="KY23" s="229">
        <f t="shared" si="44"/>
        <v>0</v>
      </c>
      <c r="KZ23" s="229">
        <f t="shared" si="44"/>
        <v>0</v>
      </c>
      <c r="LA23" s="229">
        <f t="shared" si="44"/>
        <v>0</v>
      </c>
      <c r="LB23" s="229">
        <f t="shared" si="44"/>
        <v>0</v>
      </c>
      <c r="LC23" s="229">
        <f t="shared" si="44"/>
        <v>0</v>
      </c>
      <c r="LD23" s="229">
        <f t="shared" si="44"/>
        <v>0</v>
      </c>
      <c r="LE23" s="229">
        <f t="shared" si="44"/>
        <v>0</v>
      </c>
      <c r="LF23" s="229">
        <f t="shared" si="44"/>
        <v>0</v>
      </c>
      <c r="LG23" s="229">
        <f t="shared" si="44"/>
        <v>0</v>
      </c>
      <c r="LH23" s="229">
        <f t="shared" si="44"/>
        <v>0</v>
      </c>
      <c r="LI23" s="229">
        <f t="shared" si="44"/>
        <v>0</v>
      </c>
      <c r="LJ23" s="229">
        <f t="shared" si="44"/>
        <v>0</v>
      </c>
      <c r="LK23" s="229">
        <f t="shared" si="44"/>
        <v>0</v>
      </c>
      <c r="LL23" s="229">
        <f t="shared" ref="LL23:NW23" si="45">LL24+LL25+LL26+LL27</f>
        <v>0</v>
      </c>
      <c r="LM23" s="229">
        <f t="shared" si="45"/>
        <v>0</v>
      </c>
      <c r="LN23" s="229">
        <f t="shared" si="45"/>
        <v>0</v>
      </c>
      <c r="LO23" s="229">
        <f t="shared" si="45"/>
        <v>0</v>
      </c>
      <c r="LP23" s="229">
        <f t="shared" si="45"/>
        <v>0</v>
      </c>
      <c r="LQ23" s="229">
        <f t="shared" si="45"/>
        <v>0</v>
      </c>
      <c r="LR23" s="229">
        <f t="shared" si="45"/>
        <v>0</v>
      </c>
      <c r="LS23" s="229">
        <f t="shared" si="45"/>
        <v>0</v>
      </c>
      <c r="LT23" s="229">
        <f t="shared" si="45"/>
        <v>0</v>
      </c>
      <c r="LU23" s="229">
        <f t="shared" si="45"/>
        <v>0</v>
      </c>
      <c r="LV23" s="229">
        <f t="shared" si="45"/>
        <v>0</v>
      </c>
      <c r="LW23" s="229">
        <f t="shared" si="45"/>
        <v>0</v>
      </c>
      <c r="LX23" s="229">
        <f t="shared" si="45"/>
        <v>900</v>
      </c>
      <c r="LY23" s="229">
        <f t="shared" si="45"/>
        <v>1000</v>
      </c>
      <c r="LZ23" s="229">
        <f t="shared" si="45"/>
        <v>256.66000000000003</v>
      </c>
      <c r="MA23" s="229">
        <f t="shared" si="45"/>
        <v>0</v>
      </c>
      <c r="MB23" s="229">
        <f t="shared" si="45"/>
        <v>0</v>
      </c>
      <c r="MC23" s="229">
        <f t="shared" si="45"/>
        <v>0</v>
      </c>
      <c r="MD23" s="229">
        <f t="shared" si="45"/>
        <v>0</v>
      </c>
      <c r="ME23" s="229">
        <f t="shared" si="45"/>
        <v>12400</v>
      </c>
      <c r="MF23" s="229">
        <f t="shared" si="45"/>
        <v>1601</v>
      </c>
      <c r="MG23" s="229">
        <f t="shared" si="45"/>
        <v>38000</v>
      </c>
      <c r="MH23" s="229">
        <f t="shared" si="45"/>
        <v>42600</v>
      </c>
      <c r="MI23" s="229">
        <f t="shared" si="45"/>
        <v>27268.86</v>
      </c>
      <c r="MJ23" s="229">
        <f t="shared" si="45"/>
        <v>0</v>
      </c>
      <c r="MK23" s="229">
        <f t="shared" si="45"/>
        <v>0</v>
      </c>
      <c r="ML23" s="229">
        <f t="shared" si="45"/>
        <v>0</v>
      </c>
      <c r="MM23" s="229">
        <f t="shared" si="45"/>
        <v>0</v>
      </c>
      <c r="MN23" s="229">
        <f t="shared" si="45"/>
        <v>0</v>
      </c>
      <c r="MO23" s="229">
        <f t="shared" si="45"/>
        <v>0</v>
      </c>
      <c r="MP23" s="229">
        <f t="shared" si="45"/>
        <v>0</v>
      </c>
      <c r="MQ23" s="229">
        <f t="shared" si="45"/>
        <v>0</v>
      </c>
      <c r="MR23" s="229">
        <f t="shared" si="45"/>
        <v>0</v>
      </c>
      <c r="MS23" s="229">
        <f t="shared" si="45"/>
        <v>0</v>
      </c>
      <c r="MT23" s="229">
        <f t="shared" si="45"/>
        <v>0</v>
      </c>
      <c r="MU23" s="229">
        <f t="shared" si="45"/>
        <v>0</v>
      </c>
      <c r="MV23" s="229">
        <f t="shared" si="45"/>
        <v>0</v>
      </c>
      <c r="MW23" s="229">
        <f t="shared" si="45"/>
        <v>0</v>
      </c>
      <c r="MX23" s="229">
        <f t="shared" si="45"/>
        <v>0</v>
      </c>
      <c r="MY23" s="229">
        <f t="shared" si="45"/>
        <v>0</v>
      </c>
      <c r="MZ23" s="229">
        <f t="shared" si="45"/>
        <v>0</v>
      </c>
      <c r="NA23" s="229">
        <f t="shared" si="45"/>
        <v>0</v>
      </c>
      <c r="NB23" s="229">
        <f t="shared" si="45"/>
        <v>0</v>
      </c>
      <c r="NC23" s="229">
        <f t="shared" si="45"/>
        <v>0</v>
      </c>
      <c r="ND23" s="229">
        <f t="shared" si="45"/>
        <v>0</v>
      </c>
      <c r="NE23" s="229">
        <f t="shared" si="45"/>
        <v>0</v>
      </c>
      <c r="NF23" s="229">
        <f t="shared" si="45"/>
        <v>0</v>
      </c>
      <c r="NG23" s="229">
        <f t="shared" si="45"/>
        <v>0</v>
      </c>
      <c r="NH23" s="229">
        <f t="shared" si="45"/>
        <v>0</v>
      </c>
      <c r="NI23" s="229">
        <f t="shared" si="45"/>
        <v>0</v>
      </c>
      <c r="NJ23" s="229">
        <f t="shared" si="45"/>
        <v>0</v>
      </c>
      <c r="NK23" s="229">
        <f t="shared" si="45"/>
        <v>0</v>
      </c>
      <c r="NL23" s="229">
        <f t="shared" si="45"/>
        <v>0</v>
      </c>
      <c r="NM23" s="229">
        <f t="shared" si="45"/>
        <v>0</v>
      </c>
      <c r="NN23" s="229">
        <f t="shared" si="45"/>
        <v>0</v>
      </c>
      <c r="NO23" s="229">
        <f t="shared" si="45"/>
        <v>0</v>
      </c>
      <c r="NP23" s="229">
        <f t="shared" si="45"/>
        <v>0</v>
      </c>
      <c r="NQ23" s="229">
        <f t="shared" si="45"/>
        <v>0</v>
      </c>
      <c r="NR23" s="229">
        <f t="shared" si="45"/>
        <v>0</v>
      </c>
      <c r="NS23" s="229">
        <f t="shared" si="45"/>
        <v>0</v>
      </c>
      <c r="NT23" s="229">
        <f t="shared" si="45"/>
        <v>0</v>
      </c>
      <c r="NU23" s="229">
        <f t="shared" si="45"/>
        <v>0</v>
      </c>
      <c r="NV23" s="229">
        <f t="shared" si="45"/>
        <v>0</v>
      </c>
      <c r="NW23" s="229">
        <f t="shared" si="45"/>
        <v>0</v>
      </c>
      <c r="NX23" s="229">
        <f t="shared" ref="NX23:OH23" si="46">NX24+NX25+NX26+NX27</f>
        <v>0</v>
      </c>
      <c r="NY23" s="229">
        <f t="shared" si="46"/>
        <v>0</v>
      </c>
      <c r="NZ23" s="229">
        <f t="shared" si="46"/>
        <v>0</v>
      </c>
      <c r="OA23" s="229">
        <f t="shared" si="46"/>
        <v>0</v>
      </c>
      <c r="OB23" s="229">
        <f t="shared" si="46"/>
        <v>0</v>
      </c>
      <c r="OC23" s="229">
        <f t="shared" si="46"/>
        <v>0</v>
      </c>
      <c r="OD23" s="229">
        <f t="shared" si="46"/>
        <v>0</v>
      </c>
      <c r="OE23" s="229">
        <f t="shared" si="46"/>
        <v>0</v>
      </c>
      <c r="OF23" s="229">
        <f t="shared" si="46"/>
        <v>0</v>
      </c>
      <c r="OG23" s="229">
        <f t="shared" si="46"/>
        <v>0</v>
      </c>
      <c r="OH23" s="229">
        <f t="shared" si="46"/>
        <v>0</v>
      </c>
      <c r="OI23" s="163"/>
      <c r="OJ23" s="163"/>
      <c r="OK23" s="163"/>
      <c r="OL23" s="163"/>
      <c r="OM23" s="163"/>
      <c r="ON23" s="163"/>
      <c r="OO23" s="163"/>
      <c r="OP23" s="163"/>
      <c r="OQ23" s="163"/>
      <c r="OR23" s="163"/>
      <c r="OS23" s="163"/>
      <c r="OT23" s="163"/>
      <c r="OU23" s="163"/>
      <c r="OV23" s="163"/>
      <c r="OW23" s="163"/>
    </row>
    <row r="24" spans="1:413" s="345" customFormat="1" hidden="1" outlineLevel="2" x14ac:dyDescent="0.25">
      <c r="A24" s="257" t="s">
        <v>311</v>
      </c>
      <c r="B24" s="188" t="s">
        <v>312</v>
      </c>
      <c r="C24" s="236">
        <f t="shared" ref="C24:C27" si="47">F24+I24+L24+O24+R24+U24+X24+AA24+AD24+AG24+AJ24+AM24+AP24+AS24+AV24+AY24+BB24+BE24+BH24+BK24+BN24+BQ24+BT24+BW24+BZ24+CC24+CF24+CI24+CL24+CO24+CR24+CU24+CX24+DA24+DD24+DG24+DJ24+DM24+DP24+DS24+DV24+DY24+EB24+EE24+EH24+EK24+EN24+EQ24+ET24+EW24+EZ24+FC24+FF24+FI24+FL24+FO24+FR24+FU24+FX24+GA24+GD24+GG24+GJ24+GM24+GP24+GS24+GV24+GY24+HB24+HE24+HH24+HK24+HN24+HQ24+HT24+HW24+HZ24+IC24+IF24+II24+IL24+IO24+IR24+IU24+IX24+JA24+JD24+JG24+JJ24+JM24+JP24+JS24+JV24+JY24+KB24+KE24+KH24+KK24+KN24+KQ24+KT24+KW24+KZ24+LC24+LF24+LI24+LL24+LO24+LR24+LU24+LX24+MA24+MD24+MG24+MJ24+MM24+MP24+MS24+MV24+MY24+NB24+NE24+NH24+NK24+NN24+NQ24+NT24+NW24+NZ24+OC24+OF24</f>
        <v>0</v>
      </c>
      <c r="D24" s="236">
        <f t="shared" ref="D24:D27" si="48">G24+J24+M24+P24+S24+V24+Y24+AB24+AE24+AH24+AK24+AN24+AQ24+AT24+AW24+AZ24+BC24+BF24+BI24+BL24+BO24+BR24+BU24+BX24+CA24+CD24+CG24+CJ24+CM24+CP24+CS24+CV24+CY24+DB24+DE24+DH24+DK24+DN24+DQ24+DT24+DW24+DZ24+EC24+EF24+EI24+EL24+EO24+ER24+EU24+EX24+FA24+FD24+FG24+FJ24+FM24+FP24+FS24+FV24+FY24+GB24+GE24+GH24+GK24+GN24+GQ24+GT24+GW24+GZ24+HC24+HF24+HI24+HL24+HO24+HR24+HU24+HX24+IA24+ID24+IG24+IJ24+IM24+IP24+IS24+IV24+IY24+JB24+JE24+JH24+JK24+JN24+JQ24+JT24+JW24+JZ24+KC24+KF24+KI24+KL24+KO24+KR24+KU24+KX24+LA24+LD24+LG24+LJ24+LM24+LP24+LS24+LV24+LY24+MB24+ME24+MH24+MK24+MN24+MQ24+MT24+MW24+MZ24+NC24+NF24+NI24+NL24+NO24+NR24+NU24+NX24+OA24+OD24+OG24</f>
        <v>0</v>
      </c>
      <c r="E24" s="236">
        <f t="shared" ref="E24:E27" si="49">H24+K24+N24+Q24+T24+W24+Z24+AC24+AF24+AI24+AL24+AO24+AR24+AU24+AX24+BA24+BD24+BG24+BJ24+BM24+BP24+BS24+BV24+BY24+CB24+CE24+CH24+CK24+CN24+CQ24+CT24+CW24+CZ24+DC24+DF24+DI24+DL24+DO24+DR24+DU24+DX24+EA24+ED24+EG24+EJ24+EM24+EP24+ES24+EV24+EY24+FB24+FE24+FH24+FK24+FN24+FQ24+FT24+FW24+FZ24+GC24+GF24+GI24+GL24+GO24+GR24+GU24+GX24+HA24+HD24+HG24+HJ24+HM24+HP24+HS24+HV24+HY24+IB24+IE24+IH24+IK24+IN24+IQ24+IT24+IW24+IZ24+JC24+JF24+JI24+JL24+JO24+JR24+JU24+JX24+KA24+KD24+KG24+KJ24+KM24+KP24+KS24+KV24+KY24+LB24+LE24+LH24+LK24+LN24+LQ24+LT24+LW24+LZ24+MC24+MF24+MI24+ML24+MO24+MR24+MU24+MX24+NA24+ND24+NG24+NJ24+NM24+NP24+NS24+NV24+NY24+OB24+OE24+OH24</f>
        <v>0</v>
      </c>
      <c r="F24" s="236"/>
      <c r="G24" s="224"/>
      <c r="H24" s="84"/>
      <c r="I24" s="124"/>
      <c r="J24" s="224"/>
      <c r="K24" s="224"/>
      <c r="L24" s="236"/>
      <c r="M24" s="224"/>
      <c r="N24" s="224"/>
      <c r="O24" s="236"/>
      <c r="P24" s="224"/>
      <c r="Q24" s="224"/>
      <c r="R24" s="236"/>
      <c r="S24" s="224"/>
      <c r="T24" s="224"/>
      <c r="U24" s="236"/>
      <c r="V24" s="224"/>
      <c r="W24" s="224"/>
      <c r="X24" s="236"/>
      <c r="Y24" s="224"/>
      <c r="Z24" s="224"/>
      <c r="AA24" s="236"/>
      <c r="AB24" s="224"/>
      <c r="AC24" s="224"/>
      <c r="AD24" s="236"/>
      <c r="AE24" s="224"/>
      <c r="AF24" s="224"/>
      <c r="AG24" s="236"/>
      <c r="AH24" s="224"/>
      <c r="AI24" s="224"/>
      <c r="AJ24" s="236"/>
      <c r="AK24" s="224"/>
      <c r="AL24" s="224"/>
      <c r="AM24" s="236"/>
      <c r="AN24" s="224"/>
      <c r="AO24" s="224"/>
      <c r="AP24" s="236"/>
      <c r="AQ24" s="224"/>
      <c r="AR24" s="224"/>
      <c r="AS24" s="236"/>
      <c r="AT24" s="224"/>
      <c r="AU24" s="224"/>
      <c r="AV24" s="236"/>
      <c r="AW24" s="224"/>
      <c r="AX24" s="224"/>
      <c r="AY24" s="236"/>
      <c r="AZ24" s="224"/>
      <c r="BA24" s="224"/>
      <c r="BB24" s="236"/>
      <c r="BC24" s="224"/>
      <c r="BD24" s="224"/>
      <c r="BE24" s="236"/>
      <c r="BF24" s="224"/>
      <c r="BG24" s="224"/>
      <c r="BH24" s="236"/>
      <c r="BI24" s="224"/>
      <c r="BJ24" s="224"/>
      <c r="BK24" s="236"/>
      <c r="BL24" s="224"/>
      <c r="BM24" s="224"/>
      <c r="BN24" s="236"/>
      <c r="BO24" s="224"/>
      <c r="BP24" s="224"/>
      <c r="BQ24" s="236"/>
      <c r="BR24" s="224"/>
      <c r="BS24" s="224"/>
      <c r="BT24" s="236"/>
      <c r="BU24" s="224"/>
      <c r="BV24" s="224"/>
      <c r="BW24" s="236"/>
      <c r="BX24" s="224"/>
      <c r="BY24" s="224"/>
      <c r="BZ24" s="236"/>
      <c r="CA24" s="224"/>
      <c r="CB24" s="224"/>
      <c r="CC24" s="236"/>
      <c r="CD24" s="224"/>
      <c r="CE24" s="224"/>
      <c r="CF24" s="236"/>
      <c r="CG24" s="224"/>
      <c r="CH24" s="224"/>
      <c r="CI24" s="236"/>
      <c r="CJ24" s="224"/>
      <c r="CK24" s="224"/>
      <c r="CL24" s="236"/>
      <c r="CM24" s="224"/>
      <c r="CN24" s="245"/>
      <c r="CO24" s="236"/>
      <c r="CP24" s="224"/>
      <c r="CQ24" s="84"/>
      <c r="CR24" s="236"/>
      <c r="CS24" s="224"/>
      <c r="CT24" s="224"/>
      <c r="CU24" s="236"/>
      <c r="CV24" s="224"/>
      <c r="CW24" s="224"/>
      <c r="CX24" s="236"/>
      <c r="CY24" s="224"/>
      <c r="CZ24" s="224"/>
      <c r="DA24" s="236"/>
      <c r="DB24" s="224"/>
      <c r="DC24" s="224"/>
      <c r="DD24" s="236"/>
      <c r="DE24" s="224"/>
      <c r="DF24" s="224"/>
      <c r="DG24" s="236"/>
      <c r="DH24" s="224"/>
      <c r="DI24" s="224"/>
      <c r="DJ24" s="236"/>
      <c r="DK24" s="224"/>
      <c r="DL24" s="224"/>
      <c r="DM24" s="236"/>
      <c r="DN24" s="224"/>
      <c r="DO24" s="224"/>
      <c r="DP24" s="236"/>
      <c r="DQ24" s="224"/>
      <c r="DR24" s="224"/>
      <c r="DS24" s="236"/>
      <c r="DT24" s="224"/>
      <c r="DU24" s="224"/>
      <c r="DV24" s="236"/>
      <c r="DW24" s="224"/>
      <c r="DX24" s="245"/>
      <c r="DY24" s="236"/>
      <c r="DZ24" s="224"/>
      <c r="EA24" s="84"/>
      <c r="EB24" s="124"/>
      <c r="EC24" s="224"/>
      <c r="ED24" s="245"/>
      <c r="EE24" s="236"/>
      <c r="EF24" s="224"/>
      <c r="EG24" s="245"/>
      <c r="EH24" s="236"/>
      <c r="EI24" s="224"/>
      <c r="EJ24" s="245"/>
      <c r="EK24" s="236"/>
      <c r="EL24" s="224"/>
      <c r="EM24" s="245"/>
      <c r="EN24" s="236"/>
      <c r="EO24" s="224"/>
      <c r="EP24" s="245"/>
      <c r="EQ24" s="236"/>
      <c r="ER24" s="224"/>
      <c r="ES24" s="224"/>
      <c r="ET24" s="236"/>
      <c r="EU24" s="224"/>
      <c r="EV24" s="224"/>
      <c r="EW24" s="236"/>
      <c r="EX24" s="224"/>
      <c r="EY24" s="224"/>
      <c r="EZ24" s="236"/>
      <c r="FA24" s="224"/>
      <c r="FB24" s="224"/>
      <c r="FC24" s="224"/>
      <c r="FD24" s="224"/>
      <c r="FE24" s="224"/>
      <c r="FF24" s="236"/>
      <c r="FG24" s="224"/>
      <c r="FH24" s="224"/>
      <c r="FI24" s="236"/>
      <c r="FJ24" s="224"/>
      <c r="FK24" s="245"/>
      <c r="FL24" s="396"/>
      <c r="FM24" s="224"/>
      <c r="FN24" s="84"/>
      <c r="FO24" s="236"/>
      <c r="FP24" s="224"/>
      <c r="FQ24" s="224"/>
      <c r="FR24" s="236"/>
      <c r="FS24" s="224"/>
      <c r="FT24" s="224"/>
      <c r="FU24" s="236"/>
      <c r="FV24" s="224"/>
      <c r="FW24" s="224"/>
      <c r="FX24" s="236"/>
      <c r="FY24" s="224"/>
      <c r="FZ24" s="224"/>
      <c r="GA24" s="236"/>
      <c r="GB24" s="224"/>
      <c r="GC24" s="224"/>
      <c r="GD24" s="236"/>
      <c r="GE24" s="224"/>
      <c r="GF24" s="224"/>
      <c r="GG24" s="236"/>
      <c r="GH24" s="224"/>
      <c r="GI24" s="224"/>
      <c r="GJ24" s="236"/>
      <c r="GK24" s="224"/>
      <c r="GL24" s="84"/>
      <c r="GM24" s="224"/>
      <c r="GN24" s="224"/>
      <c r="GO24" s="84"/>
      <c r="GP24" s="236"/>
      <c r="GQ24" s="224"/>
      <c r="GR24" s="84"/>
      <c r="GS24" s="236"/>
      <c r="GT24" s="224"/>
      <c r="GU24" s="224"/>
      <c r="GV24" s="236"/>
      <c r="GW24" s="224"/>
      <c r="GX24" s="224"/>
      <c r="GY24" s="236"/>
      <c r="GZ24" s="224"/>
      <c r="HA24" s="224"/>
      <c r="HB24" s="236"/>
      <c r="HC24" s="224"/>
      <c r="HD24" s="245"/>
      <c r="HE24" s="236"/>
      <c r="HF24" s="224"/>
      <c r="HG24" s="84"/>
      <c r="HH24" s="236"/>
      <c r="HI24" s="224"/>
      <c r="HJ24" s="245"/>
      <c r="HK24" s="236"/>
      <c r="HL24" s="224"/>
      <c r="HM24" s="245"/>
      <c r="HN24" s="236"/>
      <c r="HO24" s="224"/>
      <c r="HP24" s="245"/>
      <c r="HQ24" s="236"/>
      <c r="HR24" s="224"/>
      <c r="HS24" s="245"/>
      <c r="HT24" s="236"/>
      <c r="HU24" s="224"/>
      <c r="HV24" s="245"/>
      <c r="HW24" s="236"/>
      <c r="HX24" s="224"/>
      <c r="HY24" s="245"/>
      <c r="HZ24" s="236"/>
      <c r="IA24" s="224"/>
      <c r="IB24" s="245"/>
      <c r="IC24" s="236"/>
      <c r="ID24" s="224"/>
      <c r="IE24" s="84"/>
      <c r="IF24" s="236"/>
      <c r="IG24" s="224"/>
      <c r="IH24" s="245"/>
      <c r="II24" s="236"/>
      <c r="IJ24" s="224"/>
      <c r="IK24" s="245"/>
      <c r="IL24" s="236"/>
      <c r="IM24" s="224"/>
      <c r="IN24" s="245"/>
      <c r="IO24" s="236"/>
      <c r="IP24" s="224"/>
      <c r="IQ24" s="245"/>
      <c r="IR24" s="236"/>
      <c r="IS24" s="224"/>
      <c r="IT24" s="245"/>
      <c r="IU24" s="236"/>
      <c r="IV24" s="224"/>
      <c r="IW24" s="245"/>
      <c r="IX24" s="236"/>
      <c r="IY24" s="224"/>
      <c r="IZ24" s="245"/>
      <c r="JA24" s="236"/>
      <c r="JB24" s="224"/>
      <c r="JC24" s="245"/>
      <c r="JD24" s="236"/>
      <c r="JE24" s="224"/>
      <c r="JF24" s="245"/>
      <c r="JG24" s="236"/>
      <c r="JH24" s="224"/>
      <c r="JI24" s="84"/>
      <c r="JJ24" s="124"/>
      <c r="JK24" s="224"/>
      <c r="JL24" s="245"/>
      <c r="JM24" s="236"/>
      <c r="JN24" s="224"/>
      <c r="JO24" s="84"/>
      <c r="JP24" s="124"/>
      <c r="JQ24" s="224"/>
      <c r="JR24" s="245"/>
      <c r="JS24" s="236"/>
      <c r="JT24" s="224"/>
      <c r="JU24" s="84"/>
      <c r="JV24" s="124"/>
      <c r="JW24" s="224"/>
      <c r="JX24" s="245"/>
      <c r="JY24" s="236"/>
      <c r="JZ24" s="224"/>
      <c r="KA24" s="245"/>
      <c r="KB24" s="236"/>
      <c r="KC24" s="224"/>
      <c r="KD24" s="245"/>
      <c r="KE24" s="236"/>
      <c r="KF24" s="224"/>
      <c r="KG24" s="245"/>
      <c r="KH24" s="236"/>
      <c r="KI24" s="224"/>
      <c r="KJ24" s="245"/>
      <c r="KK24" s="236"/>
      <c r="KL24" s="224"/>
      <c r="KM24" s="224"/>
      <c r="KN24" s="236"/>
      <c r="KO24" s="224"/>
      <c r="KP24" s="224"/>
      <c r="KQ24" s="236"/>
      <c r="KR24" s="224"/>
      <c r="KS24" s="224"/>
      <c r="KT24" s="236"/>
      <c r="KU24" s="224"/>
      <c r="KV24" s="245"/>
      <c r="KW24" s="236"/>
      <c r="KX24" s="224"/>
      <c r="KY24" s="84"/>
      <c r="KZ24" s="236"/>
      <c r="LA24" s="224"/>
      <c r="LB24" s="224"/>
      <c r="LC24" s="236"/>
      <c r="LD24" s="224"/>
      <c r="LE24" s="224"/>
      <c r="LF24" s="236"/>
      <c r="LG24" s="224"/>
      <c r="LH24" s="245"/>
      <c r="LI24" s="236"/>
      <c r="LJ24" s="224"/>
      <c r="LK24" s="84"/>
      <c r="LL24" s="236"/>
      <c r="LM24" s="224"/>
      <c r="LN24" s="84"/>
      <c r="LO24" s="124"/>
      <c r="LP24" s="224"/>
      <c r="LQ24" s="224"/>
      <c r="LR24" s="236"/>
      <c r="LS24" s="224"/>
      <c r="LT24" s="245"/>
      <c r="LU24" s="236"/>
      <c r="LV24" s="224"/>
      <c r="LW24" s="84"/>
      <c r="LX24" s="124"/>
      <c r="LY24" s="224"/>
      <c r="LZ24" s="224"/>
      <c r="MA24" s="236"/>
      <c r="MB24" s="224"/>
      <c r="MC24" s="224"/>
      <c r="MD24" s="236"/>
      <c r="ME24" s="224"/>
      <c r="MF24" s="224"/>
      <c r="MG24" s="236"/>
      <c r="MH24" s="224"/>
      <c r="MI24" s="224"/>
      <c r="MJ24" s="236"/>
      <c r="MK24" s="224"/>
      <c r="ML24" s="245"/>
      <c r="MM24" s="236"/>
      <c r="MN24" s="224"/>
      <c r="MO24" s="84"/>
      <c r="MP24" s="236"/>
      <c r="MQ24" s="224"/>
      <c r="MR24" s="84"/>
      <c r="MS24" s="124"/>
      <c r="MT24" s="224"/>
      <c r="MU24" s="224"/>
      <c r="MV24" s="236"/>
      <c r="MW24" s="224"/>
      <c r="MX24" s="245"/>
      <c r="MY24" s="236"/>
      <c r="MZ24" s="224"/>
      <c r="NA24" s="84"/>
      <c r="NB24" s="236"/>
      <c r="NC24" s="224"/>
      <c r="ND24" s="245"/>
      <c r="NE24" s="236"/>
      <c r="NF24" s="224"/>
      <c r="NG24" s="84"/>
      <c r="NH24" s="236"/>
      <c r="NI24" s="224"/>
      <c r="NJ24" s="245"/>
      <c r="NK24" s="236"/>
      <c r="NL24" s="224"/>
      <c r="NM24" s="84"/>
      <c r="NN24" s="236"/>
      <c r="NO24" s="224"/>
      <c r="NP24" s="84"/>
      <c r="NQ24" s="236"/>
      <c r="NR24" s="224"/>
      <c r="NS24" s="84"/>
      <c r="NT24" s="236"/>
      <c r="NU24" s="224"/>
      <c r="NV24" s="84"/>
      <c r="NW24" s="124"/>
      <c r="NX24" s="224"/>
      <c r="NY24" s="245"/>
      <c r="NZ24" s="236"/>
      <c r="OA24" s="224"/>
      <c r="OB24" s="316"/>
      <c r="OC24" s="236"/>
      <c r="OD24" s="224"/>
      <c r="OE24" s="84"/>
      <c r="OF24" s="236"/>
      <c r="OG24" s="224"/>
      <c r="OH24" s="84"/>
      <c r="OI24" s="157"/>
      <c r="OJ24" s="157"/>
      <c r="OK24" s="157"/>
      <c r="OL24" s="157"/>
      <c r="OM24" s="157"/>
      <c r="ON24" s="157"/>
      <c r="OO24" s="157"/>
      <c r="OP24" s="157"/>
      <c r="OQ24" s="157"/>
      <c r="OR24" s="157"/>
      <c r="OS24" s="157"/>
      <c r="OT24" s="157"/>
      <c r="OU24" s="157"/>
      <c r="OV24" s="157"/>
      <c r="OW24" s="157"/>
    </row>
    <row r="25" spans="1:413" s="345" customFormat="1" hidden="1" outlineLevel="2" x14ac:dyDescent="0.25">
      <c r="A25" s="257" t="s">
        <v>313</v>
      </c>
      <c r="B25" s="188" t="s">
        <v>314</v>
      </c>
      <c r="C25" s="236">
        <f t="shared" si="47"/>
        <v>38000</v>
      </c>
      <c r="D25" s="236">
        <f t="shared" si="48"/>
        <v>42600</v>
      </c>
      <c r="E25" s="236">
        <f t="shared" si="49"/>
        <v>27268.86</v>
      </c>
      <c r="F25" s="236"/>
      <c r="G25" s="224"/>
      <c r="H25" s="84"/>
      <c r="I25" s="124"/>
      <c r="J25" s="224"/>
      <c r="K25" s="224"/>
      <c r="L25" s="236"/>
      <c r="M25" s="224"/>
      <c r="N25" s="224"/>
      <c r="O25" s="236"/>
      <c r="P25" s="224"/>
      <c r="Q25" s="224"/>
      <c r="R25" s="236"/>
      <c r="S25" s="224"/>
      <c r="T25" s="224"/>
      <c r="U25" s="236"/>
      <c r="V25" s="224"/>
      <c r="W25" s="224"/>
      <c r="X25" s="236"/>
      <c r="Y25" s="224"/>
      <c r="Z25" s="224"/>
      <c r="AA25" s="236"/>
      <c r="AB25" s="224"/>
      <c r="AC25" s="224"/>
      <c r="AD25" s="236"/>
      <c r="AE25" s="224"/>
      <c r="AF25" s="224"/>
      <c r="AG25" s="236"/>
      <c r="AH25" s="224"/>
      <c r="AI25" s="224"/>
      <c r="AJ25" s="236"/>
      <c r="AK25" s="224"/>
      <c r="AL25" s="224"/>
      <c r="AM25" s="236"/>
      <c r="AN25" s="224"/>
      <c r="AO25" s="224"/>
      <c r="AP25" s="236"/>
      <c r="AQ25" s="224"/>
      <c r="AR25" s="224"/>
      <c r="AS25" s="236"/>
      <c r="AT25" s="224"/>
      <c r="AU25" s="224"/>
      <c r="AV25" s="236"/>
      <c r="AW25" s="224"/>
      <c r="AX25" s="224"/>
      <c r="AY25" s="236"/>
      <c r="AZ25" s="224"/>
      <c r="BA25" s="224"/>
      <c r="BB25" s="236"/>
      <c r="BC25" s="224"/>
      <c r="BD25" s="224"/>
      <c r="BE25" s="236"/>
      <c r="BF25" s="224"/>
      <c r="BG25" s="224"/>
      <c r="BH25" s="236"/>
      <c r="BI25" s="224"/>
      <c r="BJ25" s="224"/>
      <c r="BK25" s="236"/>
      <c r="BL25" s="224"/>
      <c r="BM25" s="224"/>
      <c r="BN25" s="236"/>
      <c r="BO25" s="224"/>
      <c r="BP25" s="224"/>
      <c r="BQ25" s="236"/>
      <c r="BR25" s="224"/>
      <c r="BS25" s="224"/>
      <c r="BT25" s="236"/>
      <c r="BU25" s="224"/>
      <c r="BV25" s="224"/>
      <c r="BW25" s="236"/>
      <c r="BX25" s="224"/>
      <c r="BY25" s="224"/>
      <c r="BZ25" s="236"/>
      <c r="CA25" s="224"/>
      <c r="CB25" s="224"/>
      <c r="CC25" s="236"/>
      <c r="CD25" s="224"/>
      <c r="CE25" s="224"/>
      <c r="CF25" s="236"/>
      <c r="CG25" s="224"/>
      <c r="CH25" s="224"/>
      <c r="CI25" s="236"/>
      <c r="CJ25" s="224"/>
      <c r="CK25" s="224"/>
      <c r="CL25" s="236"/>
      <c r="CM25" s="224"/>
      <c r="CN25" s="245"/>
      <c r="CO25" s="236"/>
      <c r="CP25" s="224"/>
      <c r="CQ25" s="84"/>
      <c r="CR25" s="236"/>
      <c r="CS25" s="224"/>
      <c r="CT25" s="224"/>
      <c r="CU25" s="236"/>
      <c r="CV25" s="224"/>
      <c r="CW25" s="224"/>
      <c r="CX25" s="236"/>
      <c r="CY25" s="224"/>
      <c r="CZ25" s="224"/>
      <c r="DA25" s="236"/>
      <c r="DB25" s="224"/>
      <c r="DC25" s="224"/>
      <c r="DD25" s="236"/>
      <c r="DE25" s="224"/>
      <c r="DF25" s="224"/>
      <c r="DG25" s="236"/>
      <c r="DH25" s="224"/>
      <c r="DI25" s="224"/>
      <c r="DJ25" s="236"/>
      <c r="DK25" s="224"/>
      <c r="DL25" s="224"/>
      <c r="DM25" s="236"/>
      <c r="DN25" s="224"/>
      <c r="DO25" s="224"/>
      <c r="DP25" s="236"/>
      <c r="DQ25" s="224"/>
      <c r="DR25" s="224"/>
      <c r="DS25" s="236"/>
      <c r="DT25" s="224"/>
      <c r="DU25" s="224"/>
      <c r="DV25" s="236"/>
      <c r="DW25" s="224"/>
      <c r="DX25" s="245"/>
      <c r="DY25" s="236"/>
      <c r="DZ25" s="224"/>
      <c r="EA25" s="84"/>
      <c r="EB25" s="124"/>
      <c r="EC25" s="224"/>
      <c r="ED25" s="245"/>
      <c r="EE25" s="236"/>
      <c r="EF25" s="224"/>
      <c r="EG25" s="245"/>
      <c r="EH25" s="236"/>
      <c r="EI25" s="224"/>
      <c r="EJ25" s="245"/>
      <c r="EK25" s="236"/>
      <c r="EL25" s="224"/>
      <c r="EM25" s="245"/>
      <c r="EN25" s="236"/>
      <c r="EO25" s="224"/>
      <c r="EP25" s="245"/>
      <c r="EQ25" s="236"/>
      <c r="ER25" s="224"/>
      <c r="ES25" s="224"/>
      <c r="ET25" s="236"/>
      <c r="EU25" s="224"/>
      <c r="EV25" s="224"/>
      <c r="EW25" s="236"/>
      <c r="EX25" s="224"/>
      <c r="EY25" s="224"/>
      <c r="EZ25" s="236"/>
      <c r="FA25" s="224"/>
      <c r="FB25" s="224"/>
      <c r="FC25" s="224"/>
      <c r="FD25" s="224"/>
      <c r="FE25" s="224"/>
      <c r="FF25" s="236"/>
      <c r="FG25" s="224"/>
      <c r="FH25" s="224"/>
      <c r="FI25" s="236"/>
      <c r="FJ25" s="224"/>
      <c r="FK25" s="245"/>
      <c r="FL25" s="396"/>
      <c r="FM25" s="224"/>
      <c r="FN25" s="84"/>
      <c r="FO25" s="236"/>
      <c r="FP25" s="224"/>
      <c r="FQ25" s="224"/>
      <c r="FR25" s="236"/>
      <c r="FS25" s="224"/>
      <c r="FT25" s="224"/>
      <c r="FU25" s="236"/>
      <c r="FV25" s="224"/>
      <c r="FW25" s="224"/>
      <c r="FX25" s="236"/>
      <c r="FY25" s="224"/>
      <c r="FZ25" s="224"/>
      <c r="GA25" s="236"/>
      <c r="GB25" s="224"/>
      <c r="GC25" s="224"/>
      <c r="GD25" s="236"/>
      <c r="GE25" s="224"/>
      <c r="GF25" s="224"/>
      <c r="GG25" s="236"/>
      <c r="GH25" s="224"/>
      <c r="GI25" s="224"/>
      <c r="GJ25" s="236"/>
      <c r="GK25" s="224"/>
      <c r="GL25" s="84"/>
      <c r="GM25" s="224"/>
      <c r="GN25" s="224"/>
      <c r="GO25" s="84"/>
      <c r="GP25" s="236"/>
      <c r="GQ25" s="224"/>
      <c r="GR25" s="84"/>
      <c r="GS25" s="236"/>
      <c r="GT25" s="224"/>
      <c r="GU25" s="224"/>
      <c r="GV25" s="236"/>
      <c r="GW25" s="224"/>
      <c r="GX25" s="224"/>
      <c r="GY25" s="236"/>
      <c r="GZ25" s="224"/>
      <c r="HA25" s="224"/>
      <c r="HB25" s="236"/>
      <c r="HC25" s="224"/>
      <c r="HD25" s="245"/>
      <c r="HE25" s="236"/>
      <c r="HF25" s="224"/>
      <c r="HG25" s="84"/>
      <c r="HH25" s="236"/>
      <c r="HI25" s="224"/>
      <c r="HJ25" s="245"/>
      <c r="HK25" s="236"/>
      <c r="HL25" s="224"/>
      <c r="HM25" s="245"/>
      <c r="HN25" s="236"/>
      <c r="HO25" s="224"/>
      <c r="HP25" s="245"/>
      <c r="HQ25" s="236"/>
      <c r="HR25" s="224"/>
      <c r="HS25" s="245"/>
      <c r="HT25" s="236"/>
      <c r="HU25" s="224"/>
      <c r="HV25" s="245"/>
      <c r="HW25" s="236"/>
      <c r="HX25" s="224"/>
      <c r="HY25" s="245"/>
      <c r="HZ25" s="236"/>
      <c r="IA25" s="224"/>
      <c r="IB25" s="245"/>
      <c r="IC25" s="236"/>
      <c r="ID25" s="224"/>
      <c r="IE25" s="84"/>
      <c r="IF25" s="236"/>
      <c r="IG25" s="224"/>
      <c r="IH25" s="245"/>
      <c r="II25" s="236"/>
      <c r="IJ25" s="224"/>
      <c r="IK25" s="245"/>
      <c r="IL25" s="236"/>
      <c r="IM25" s="224"/>
      <c r="IN25" s="245"/>
      <c r="IO25" s="236"/>
      <c r="IP25" s="224"/>
      <c r="IQ25" s="245"/>
      <c r="IR25" s="236"/>
      <c r="IS25" s="224"/>
      <c r="IT25" s="245"/>
      <c r="IU25" s="236"/>
      <c r="IV25" s="224"/>
      <c r="IW25" s="245"/>
      <c r="IX25" s="236"/>
      <c r="IY25" s="224"/>
      <c r="IZ25" s="245"/>
      <c r="JA25" s="236"/>
      <c r="JB25" s="224"/>
      <c r="JC25" s="245"/>
      <c r="JD25" s="236"/>
      <c r="JE25" s="224"/>
      <c r="JF25" s="245"/>
      <c r="JG25" s="236"/>
      <c r="JH25" s="224"/>
      <c r="JI25" s="84"/>
      <c r="JJ25" s="124"/>
      <c r="JK25" s="224"/>
      <c r="JL25" s="245"/>
      <c r="JM25" s="236"/>
      <c r="JN25" s="224"/>
      <c r="JO25" s="84"/>
      <c r="JP25" s="124"/>
      <c r="JQ25" s="224"/>
      <c r="JR25" s="245"/>
      <c r="JS25" s="236"/>
      <c r="JT25" s="224"/>
      <c r="JU25" s="84"/>
      <c r="JV25" s="124"/>
      <c r="JW25" s="224"/>
      <c r="JX25" s="245"/>
      <c r="JY25" s="236"/>
      <c r="JZ25" s="224"/>
      <c r="KA25" s="245"/>
      <c r="KB25" s="236"/>
      <c r="KC25" s="224"/>
      <c r="KD25" s="245"/>
      <c r="KE25" s="236"/>
      <c r="KF25" s="224"/>
      <c r="KG25" s="245"/>
      <c r="KH25" s="236"/>
      <c r="KI25" s="224"/>
      <c r="KJ25" s="245"/>
      <c r="KK25" s="236"/>
      <c r="KL25" s="224"/>
      <c r="KM25" s="224"/>
      <c r="KN25" s="236"/>
      <c r="KO25" s="224"/>
      <c r="KP25" s="224"/>
      <c r="KQ25" s="236"/>
      <c r="KR25" s="224"/>
      <c r="KS25" s="224"/>
      <c r="KT25" s="236"/>
      <c r="KU25" s="224"/>
      <c r="KV25" s="245"/>
      <c r="KW25" s="236"/>
      <c r="KX25" s="224"/>
      <c r="KY25" s="84"/>
      <c r="KZ25" s="236"/>
      <c r="LA25" s="224"/>
      <c r="LB25" s="224"/>
      <c r="LC25" s="236"/>
      <c r="LD25" s="224"/>
      <c r="LE25" s="224"/>
      <c r="LF25" s="236"/>
      <c r="LG25" s="224"/>
      <c r="LH25" s="245"/>
      <c r="LI25" s="236"/>
      <c r="LJ25" s="224"/>
      <c r="LK25" s="84"/>
      <c r="LL25" s="236"/>
      <c r="LM25" s="224"/>
      <c r="LN25" s="84"/>
      <c r="LO25" s="124"/>
      <c r="LP25" s="224"/>
      <c r="LQ25" s="224"/>
      <c r="LR25" s="236"/>
      <c r="LS25" s="224"/>
      <c r="LT25" s="245"/>
      <c r="LU25" s="236"/>
      <c r="LV25" s="224"/>
      <c r="LW25" s="84"/>
      <c r="LX25" s="124"/>
      <c r="LY25" s="224"/>
      <c r="LZ25" s="224"/>
      <c r="MA25" s="236"/>
      <c r="MB25" s="224"/>
      <c r="MC25" s="224"/>
      <c r="MD25" s="236"/>
      <c r="ME25" s="224"/>
      <c r="MF25" s="224"/>
      <c r="MG25" s="236">
        <v>38000</v>
      </c>
      <c r="MH25" s="224">
        <v>42600</v>
      </c>
      <c r="MI25" s="224">
        <v>27268.86</v>
      </c>
      <c r="MJ25" s="236"/>
      <c r="MK25" s="224"/>
      <c r="ML25" s="245"/>
      <c r="MM25" s="236"/>
      <c r="MN25" s="224"/>
      <c r="MO25" s="84"/>
      <c r="MP25" s="236"/>
      <c r="MQ25" s="224"/>
      <c r="MR25" s="84"/>
      <c r="MS25" s="124"/>
      <c r="MT25" s="224"/>
      <c r="MU25" s="224"/>
      <c r="MV25" s="236"/>
      <c r="MW25" s="224"/>
      <c r="MX25" s="245"/>
      <c r="MY25" s="236"/>
      <c r="MZ25" s="224"/>
      <c r="NA25" s="84"/>
      <c r="NB25" s="236"/>
      <c r="NC25" s="224"/>
      <c r="ND25" s="245"/>
      <c r="NE25" s="236"/>
      <c r="NF25" s="224"/>
      <c r="NG25" s="84"/>
      <c r="NH25" s="236"/>
      <c r="NI25" s="224"/>
      <c r="NJ25" s="245"/>
      <c r="NK25" s="236"/>
      <c r="NL25" s="224"/>
      <c r="NM25" s="84"/>
      <c r="NN25" s="236"/>
      <c r="NO25" s="224"/>
      <c r="NP25" s="84"/>
      <c r="NQ25" s="236"/>
      <c r="NR25" s="224"/>
      <c r="NS25" s="84"/>
      <c r="NT25" s="236"/>
      <c r="NU25" s="224"/>
      <c r="NV25" s="84"/>
      <c r="NW25" s="124"/>
      <c r="NX25" s="224"/>
      <c r="NY25" s="245"/>
      <c r="NZ25" s="236"/>
      <c r="OA25" s="224"/>
      <c r="OB25" s="316"/>
      <c r="OC25" s="236"/>
      <c r="OD25" s="224"/>
      <c r="OE25" s="84"/>
      <c r="OF25" s="236"/>
      <c r="OG25" s="224"/>
      <c r="OH25" s="84"/>
      <c r="OI25" s="157"/>
      <c r="OJ25" s="157"/>
      <c r="OK25" s="157"/>
      <c r="OL25" s="157"/>
      <c r="OM25" s="157"/>
      <c r="ON25" s="157"/>
      <c r="OO25" s="157"/>
      <c r="OP25" s="157"/>
      <c r="OQ25" s="157"/>
      <c r="OR25" s="157"/>
      <c r="OS25" s="157"/>
      <c r="OT25" s="157"/>
      <c r="OU25" s="157"/>
      <c r="OV25" s="157"/>
      <c r="OW25" s="157"/>
    </row>
    <row r="26" spans="1:413" s="345" customFormat="1" hidden="1" outlineLevel="2" x14ac:dyDescent="0.25">
      <c r="A26" s="257" t="s">
        <v>315</v>
      </c>
      <c r="B26" s="188" t="s">
        <v>316</v>
      </c>
      <c r="C26" s="236">
        <f t="shared" si="47"/>
        <v>900</v>
      </c>
      <c r="D26" s="236">
        <f t="shared" si="48"/>
        <v>1000</v>
      </c>
      <c r="E26" s="236">
        <f t="shared" si="49"/>
        <v>256.66000000000003</v>
      </c>
      <c r="F26" s="236"/>
      <c r="G26" s="224"/>
      <c r="H26" s="84"/>
      <c r="I26" s="124"/>
      <c r="J26" s="224"/>
      <c r="K26" s="224"/>
      <c r="L26" s="236"/>
      <c r="M26" s="224"/>
      <c r="N26" s="224"/>
      <c r="O26" s="236"/>
      <c r="P26" s="224"/>
      <c r="Q26" s="224"/>
      <c r="R26" s="236"/>
      <c r="S26" s="224"/>
      <c r="T26" s="224"/>
      <c r="U26" s="236"/>
      <c r="V26" s="224"/>
      <c r="W26" s="224"/>
      <c r="X26" s="236"/>
      <c r="Y26" s="224"/>
      <c r="Z26" s="224"/>
      <c r="AA26" s="236"/>
      <c r="AB26" s="224"/>
      <c r="AC26" s="224"/>
      <c r="AD26" s="236"/>
      <c r="AE26" s="224"/>
      <c r="AF26" s="224"/>
      <c r="AG26" s="236"/>
      <c r="AH26" s="224"/>
      <c r="AI26" s="224"/>
      <c r="AJ26" s="236"/>
      <c r="AK26" s="224"/>
      <c r="AL26" s="224"/>
      <c r="AM26" s="236"/>
      <c r="AN26" s="224"/>
      <c r="AO26" s="224"/>
      <c r="AP26" s="236"/>
      <c r="AQ26" s="224"/>
      <c r="AR26" s="224"/>
      <c r="AS26" s="236"/>
      <c r="AT26" s="224"/>
      <c r="AU26" s="224"/>
      <c r="AV26" s="236"/>
      <c r="AW26" s="224"/>
      <c r="AX26" s="224"/>
      <c r="AY26" s="236"/>
      <c r="AZ26" s="224"/>
      <c r="BA26" s="224"/>
      <c r="BB26" s="236"/>
      <c r="BC26" s="224"/>
      <c r="BD26" s="224"/>
      <c r="BE26" s="236"/>
      <c r="BF26" s="224"/>
      <c r="BG26" s="224"/>
      <c r="BH26" s="236"/>
      <c r="BI26" s="224"/>
      <c r="BJ26" s="224"/>
      <c r="BK26" s="236"/>
      <c r="BL26" s="224"/>
      <c r="BM26" s="224"/>
      <c r="BN26" s="236"/>
      <c r="BO26" s="224"/>
      <c r="BP26" s="224"/>
      <c r="BQ26" s="236"/>
      <c r="BR26" s="224"/>
      <c r="BS26" s="224"/>
      <c r="BT26" s="236"/>
      <c r="BU26" s="224"/>
      <c r="BV26" s="224"/>
      <c r="BW26" s="236"/>
      <c r="BX26" s="224"/>
      <c r="BY26" s="224"/>
      <c r="BZ26" s="236"/>
      <c r="CA26" s="224"/>
      <c r="CB26" s="224"/>
      <c r="CC26" s="236"/>
      <c r="CD26" s="224"/>
      <c r="CE26" s="224"/>
      <c r="CF26" s="236"/>
      <c r="CG26" s="224"/>
      <c r="CH26" s="224"/>
      <c r="CI26" s="236"/>
      <c r="CJ26" s="224"/>
      <c r="CK26" s="224"/>
      <c r="CL26" s="236"/>
      <c r="CM26" s="224"/>
      <c r="CN26" s="245"/>
      <c r="CO26" s="236"/>
      <c r="CP26" s="224"/>
      <c r="CQ26" s="84"/>
      <c r="CR26" s="236"/>
      <c r="CS26" s="224"/>
      <c r="CT26" s="224"/>
      <c r="CU26" s="236"/>
      <c r="CV26" s="224"/>
      <c r="CW26" s="224"/>
      <c r="CX26" s="236"/>
      <c r="CY26" s="224"/>
      <c r="CZ26" s="224"/>
      <c r="DA26" s="236"/>
      <c r="DB26" s="224"/>
      <c r="DC26" s="224"/>
      <c r="DD26" s="236"/>
      <c r="DE26" s="224"/>
      <c r="DF26" s="224"/>
      <c r="DG26" s="236"/>
      <c r="DH26" s="224"/>
      <c r="DI26" s="224"/>
      <c r="DJ26" s="236"/>
      <c r="DK26" s="224"/>
      <c r="DL26" s="224"/>
      <c r="DM26" s="236"/>
      <c r="DN26" s="224"/>
      <c r="DO26" s="224"/>
      <c r="DP26" s="236"/>
      <c r="DQ26" s="224"/>
      <c r="DR26" s="224"/>
      <c r="DS26" s="236"/>
      <c r="DT26" s="224"/>
      <c r="DU26" s="224"/>
      <c r="DV26" s="236"/>
      <c r="DW26" s="224"/>
      <c r="DX26" s="245"/>
      <c r="DY26" s="236"/>
      <c r="DZ26" s="224"/>
      <c r="EA26" s="84"/>
      <c r="EB26" s="124"/>
      <c r="EC26" s="224"/>
      <c r="ED26" s="245"/>
      <c r="EE26" s="236"/>
      <c r="EF26" s="224"/>
      <c r="EG26" s="245"/>
      <c r="EH26" s="236"/>
      <c r="EI26" s="224"/>
      <c r="EJ26" s="245"/>
      <c r="EK26" s="236"/>
      <c r="EL26" s="224"/>
      <c r="EM26" s="245"/>
      <c r="EN26" s="236"/>
      <c r="EO26" s="224"/>
      <c r="EP26" s="245"/>
      <c r="EQ26" s="236"/>
      <c r="ER26" s="224"/>
      <c r="ES26" s="224"/>
      <c r="ET26" s="236"/>
      <c r="EU26" s="224"/>
      <c r="EV26" s="224"/>
      <c r="EW26" s="236"/>
      <c r="EX26" s="224"/>
      <c r="EY26" s="224"/>
      <c r="EZ26" s="236"/>
      <c r="FA26" s="224"/>
      <c r="FB26" s="224"/>
      <c r="FC26" s="224"/>
      <c r="FD26" s="224"/>
      <c r="FE26" s="224"/>
      <c r="FF26" s="236"/>
      <c r="FG26" s="224"/>
      <c r="FH26" s="224"/>
      <c r="FI26" s="236"/>
      <c r="FJ26" s="224"/>
      <c r="FK26" s="245"/>
      <c r="FL26" s="396"/>
      <c r="FM26" s="224"/>
      <c r="FN26" s="84"/>
      <c r="FO26" s="236"/>
      <c r="FP26" s="224"/>
      <c r="FQ26" s="224"/>
      <c r="FR26" s="236"/>
      <c r="FS26" s="224"/>
      <c r="FT26" s="224"/>
      <c r="FU26" s="236"/>
      <c r="FV26" s="224"/>
      <c r="FW26" s="224"/>
      <c r="FX26" s="236"/>
      <c r="FY26" s="224"/>
      <c r="FZ26" s="224"/>
      <c r="GA26" s="236"/>
      <c r="GB26" s="224"/>
      <c r="GC26" s="224"/>
      <c r="GD26" s="236"/>
      <c r="GE26" s="224"/>
      <c r="GF26" s="224"/>
      <c r="GG26" s="236"/>
      <c r="GH26" s="224"/>
      <c r="GI26" s="224"/>
      <c r="GJ26" s="236"/>
      <c r="GK26" s="224"/>
      <c r="GL26" s="84"/>
      <c r="GM26" s="224"/>
      <c r="GN26" s="224"/>
      <c r="GO26" s="84"/>
      <c r="GP26" s="236"/>
      <c r="GQ26" s="224"/>
      <c r="GR26" s="84"/>
      <c r="GS26" s="236"/>
      <c r="GT26" s="224"/>
      <c r="GU26" s="224"/>
      <c r="GV26" s="236"/>
      <c r="GW26" s="224"/>
      <c r="GX26" s="224"/>
      <c r="GY26" s="236"/>
      <c r="GZ26" s="224"/>
      <c r="HA26" s="224"/>
      <c r="HB26" s="236"/>
      <c r="HC26" s="224"/>
      <c r="HD26" s="245"/>
      <c r="HE26" s="236"/>
      <c r="HF26" s="224"/>
      <c r="HG26" s="84"/>
      <c r="HH26" s="236"/>
      <c r="HI26" s="224"/>
      <c r="HJ26" s="245"/>
      <c r="HK26" s="236"/>
      <c r="HL26" s="224"/>
      <c r="HM26" s="245"/>
      <c r="HN26" s="236"/>
      <c r="HO26" s="224"/>
      <c r="HP26" s="245"/>
      <c r="HQ26" s="236"/>
      <c r="HR26" s="224"/>
      <c r="HS26" s="245"/>
      <c r="HT26" s="236"/>
      <c r="HU26" s="224"/>
      <c r="HV26" s="245"/>
      <c r="HW26" s="236"/>
      <c r="HX26" s="224"/>
      <c r="HY26" s="245"/>
      <c r="HZ26" s="236"/>
      <c r="IA26" s="224"/>
      <c r="IB26" s="245"/>
      <c r="IC26" s="236"/>
      <c r="ID26" s="224"/>
      <c r="IE26" s="84"/>
      <c r="IF26" s="236"/>
      <c r="IG26" s="224"/>
      <c r="IH26" s="245"/>
      <c r="II26" s="236"/>
      <c r="IJ26" s="224"/>
      <c r="IK26" s="245"/>
      <c r="IL26" s="236"/>
      <c r="IM26" s="224"/>
      <c r="IN26" s="245"/>
      <c r="IO26" s="236"/>
      <c r="IP26" s="224"/>
      <c r="IQ26" s="245"/>
      <c r="IR26" s="236"/>
      <c r="IS26" s="224"/>
      <c r="IT26" s="245"/>
      <c r="IU26" s="236"/>
      <c r="IV26" s="224"/>
      <c r="IW26" s="245"/>
      <c r="IX26" s="236"/>
      <c r="IY26" s="224"/>
      <c r="IZ26" s="245"/>
      <c r="JA26" s="236"/>
      <c r="JB26" s="224"/>
      <c r="JC26" s="245"/>
      <c r="JD26" s="236"/>
      <c r="JE26" s="224"/>
      <c r="JF26" s="245"/>
      <c r="JG26" s="236"/>
      <c r="JH26" s="224"/>
      <c r="JI26" s="84"/>
      <c r="JJ26" s="124"/>
      <c r="JK26" s="224"/>
      <c r="JL26" s="245"/>
      <c r="JM26" s="236"/>
      <c r="JN26" s="224"/>
      <c r="JO26" s="84"/>
      <c r="JP26" s="124"/>
      <c r="JQ26" s="224"/>
      <c r="JR26" s="245"/>
      <c r="JS26" s="236"/>
      <c r="JT26" s="224"/>
      <c r="JU26" s="84"/>
      <c r="JV26" s="124"/>
      <c r="JW26" s="224"/>
      <c r="JX26" s="245"/>
      <c r="JY26" s="236"/>
      <c r="JZ26" s="224"/>
      <c r="KA26" s="245"/>
      <c r="KB26" s="236"/>
      <c r="KC26" s="224"/>
      <c r="KD26" s="245"/>
      <c r="KE26" s="236"/>
      <c r="KF26" s="224"/>
      <c r="KG26" s="245"/>
      <c r="KH26" s="236"/>
      <c r="KI26" s="224"/>
      <c r="KJ26" s="245"/>
      <c r="KK26" s="236"/>
      <c r="KL26" s="224"/>
      <c r="KM26" s="224"/>
      <c r="KN26" s="236"/>
      <c r="KO26" s="224"/>
      <c r="KP26" s="224"/>
      <c r="KQ26" s="236"/>
      <c r="KR26" s="224"/>
      <c r="KS26" s="224"/>
      <c r="KT26" s="236"/>
      <c r="KU26" s="224"/>
      <c r="KV26" s="245"/>
      <c r="KW26" s="236"/>
      <c r="KX26" s="224"/>
      <c r="KY26" s="84"/>
      <c r="KZ26" s="236"/>
      <c r="LA26" s="224"/>
      <c r="LB26" s="224"/>
      <c r="LC26" s="236"/>
      <c r="LD26" s="224"/>
      <c r="LE26" s="224"/>
      <c r="LF26" s="236"/>
      <c r="LG26" s="224"/>
      <c r="LH26" s="245"/>
      <c r="LI26" s="236"/>
      <c r="LJ26" s="224"/>
      <c r="LK26" s="84"/>
      <c r="LL26" s="236"/>
      <c r="LM26" s="224"/>
      <c r="LN26" s="84"/>
      <c r="LO26" s="124"/>
      <c r="LP26" s="224"/>
      <c r="LQ26" s="224"/>
      <c r="LR26" s="236"/>
      <c r="LS26" s="224"/>
      <c r="LT26" s="245"/>
      <c r="LU26" s="236"/>
      <c r="LV26" s="224"/>
      <c r="LW26" s="84"/>
      <c r="LX26" s="124">
        <v>900</v>
      </c>
      <c r="LY26" s="224">
        <v>1000</v>
      </c>
      <c r="LZ26" s="224">
        <v>256.66000000000003</v>
      </c>
      <c r="MA26" s="236"/>
      <c r="MB26" s="224"/>
      <c r="MC26" s="224"/>
      <c r="MD26" s="236"/>
      <c r="ME26" s="224"/>
      <c r="MF26" s="224"/>
      <c r="MG26" s="236"/>
      <c r="MH26" s="224"/>
      <c r="MI26" s="224"/>
      <c r="MJ26" s="236"/>
      <c r="MK26" s="224"/>
      <c r="ML26" s="245"/>
      <c r="MM26" s="236"/>
      <c r="MN26" s="224"/>
      <c r="MO26" s="84"/>
      <c r="MP26" s="236"/>
      <c r="MQ26" s="224"/>
      <c r="MR26" s="84"/>
      <c r="MS26" s="124"/>
      <c r="MT26" s="224"/>
      <c r="MU26" s="224"/>
      <c r="MV26" s="236"/>
      <c r="MW26" s="224"/>
      <c r="MX26" s="245"/>
      <c r="MY26" s="236"/>
      <c r="MZ26" s="224"/>
      <c r="NA26" s="84"/>
      <c r="NB26" s="236"/>
      <c r="NC26" s="224"/>
      <c r="ND26" s="245"/>
      <c r="NE26" s="236"/>
      <c r="NF26" s="224"/>
      <c r="NG26" s="84"/>
      <c r="NH26" s="236"/>
      <c r="NI26" s="224"/>
      <c r="NJ26" s="245"/>
      <c r="NK26" s="236"/>
      <c r="NL26" s="224"/>
      <c r="NM26" s="84"/>
      <c r="NN26" s="236"/>
      <c r="NO26" s="224"/>
      <c r="NP26" s="84">
        <v>0</v>
      </c>
      <c r="NQ26" s="236"/>
      <c r="NR26" s="224"/>
      <c r="NS26" s="84"/>
      <c r="NT26" s="236"/>
      <c r="NU26" s="224"/>
      <c r="NV26" s="84"/>
      <c r="NW26" s="124"/>
      <c r="NX26" s="224"/>
      <c r="NY26" s="245"/>
      <c r="NZ26" s="236"/>
      <c r="OA26" s="224"/>
      <c r="OB26" s="316"/>
      <c r="OC26" s="236"/>
      <c r="OD26" s="224"/>
      <c r="OE26" s="84"/>
      <c r="OF26" s="236"/>
      <c r="OG26" s="224"/>
      <c r="OH26" s="84"/>
      <c r="OI26" s="157"/>
      <c r="OJ26" s="157"/>
      <c r="OK26" s="157"/>
      <c r="OL26" s="157"/>
      <c r="OM26" s="157"/>
      <c r="ON26" s="157"/>
      <c r="OO26" s="157"/>
      <c r="OP26" s="157"/>
      <c r="OQ26" s="157"/>
      <c r="OR26" s="157"/>
      <c r="OS26" s="157"/>
      <c r="OT26" s="157"/>
      <c r="OU26" s="157"/>
      <c r="OV26" s="157"/>
      <c r="OW26" s="157"/>
    </row>
    <row r="27" spans="1:413" s="345" customFormat="1" hidden="1" outlineLevel="2" x14ac:dyDescent="0.25">
      <c r="A27" s="257" t="s">
        <v>317</v>
      </c>
      <c r="B27" s="188" t="s">
        <v>318</v>
      </c>
      <c r="C27" s="236">
        <f t="shared" si="47"/>
        <v>0</v>
      </c>
      <c r="D27" s="236">
        <f t="shared" si="48"/>
        <v>12400</v>
      </c>
      <c r="E27" s="236">
        <f t="shared" si="49"/>
        <v>1601</v>
      </c>
      <c r="F27" s="236"/>
      <c r="G27" s="224"/>
      <c r="H27" s="84"/>
      <c r="I27" s="124"/>
      <c r="J27" s="224"/>
      <c r="K27" s="224"/>
      <c r="L27" s="236"/>
      <c r="M27" s="224"/>
      <c r="N27" s="224"/>
      <c r="O27" s="236"/>
      <c r="P27" s="224"/>
      <c r="Q27" s="224"/>
      <c r="R27" s="236"/>
      <c r="S27" s="224"/>
      <c r="T27" s="224"/>
      <c r="U27" s="236"/>
      <c r="V27" s="224"/>
      <c r="W27" s="224"/>
      <c r="X27" s="236"/>
      <c r="Y27" s="224"/>
      <c r="Z27" s="224"/>
      <c r="AA27" s="236"/>
      <c r="AB27" s="224"/>
      <c r="AC27" s="224"/>
      <c r="AD27" s="236"/>
      <c r="AE27" s="224"/>
      <c r="AF27" s="224"/>
      <c r="AG27" s="236"/>
      <c r="AH27" s="224"/>
      <c r="AI27" s="224"/>
      <c r="AJ27" s="236"/>
      <c r="AK27" s="224"/>
      <c r="AL27" s="224"/>
      <c r="AM27" s="236"/>
      <c r="AN27" s="224"/>
      <c r="AO27" s="224"/>
      <c r="AP27" s="236"/>
      <c r="AQ27" s="224"/>
      <c r="AR27" s="224"/>
      <c r="AS27" s="236"/>
      <c r="AT27" s="224"/>
      <c r="AU27" s="224"/>
      <c r="AV27" s="236"/>
      <c r="AW27" s="224"/>
      <c r="AX27" s="224"/>
      <c r="AY27" s="236"/>
      <c r="AZ27" s="224"/>
      <c r="BA27" s="224"/>
      <c r="BB27" s="236"/>
      <c r="BC27" s="224"/>
      <c r="BD27" s="224"/>
      <c r="BE27" s="236"/>
      <c r="BF27" s="224"/>
      <c r="BG27" s="224"/>
      <c r="BH27" s="236"/>
      <c r="BI27" s="224"/>
      <c r="BJ27" s="224"/>
      <c r="BK27" s="236"/>
      <c r="BL27" s="224"/>
      <c r="BM27" s="224"/>
      <c r="BN27" s="236"/>
      <c r="BO27" s="224"/>
      <c r="BP27" s="224"/>
      <c r="BQ27" s="236"/>
      <c r="BR27" s="224"/>
      <c r="BS27" s="224"/>
      <c r="BT27" s="236"/>
      <c r="BU27" s="224"/>
      <c r="BV27" s="224"/>
      <c r="BW27" s="236"/>
      <c r="BX27" s="224"/>
      <c r="BY27" s="224"/>
      <c r="BZ27" s="236"/>
      <c r="CA27" s="224"/>
      <c r="CB27" s="224"/>
      <c r="CC27" s="236"/>
      <c r="CD27" s="224"/>
      <c r="CE27" s="224"/>
      <c r="CF27" s="236"/>
      <c r="CG27" s="224"/>
      <c r="CH27" s="224"/>
      <c r="CI27" s="236"/>
      <c r="CJ27" s="224"/>
      <c r="CK27" s="224"/>
      <c r="CL27" s="236"/>
      <c r="CM27" s="224"/>
      <c r="CN27" s="245"/>
      <c r="CO27" s="236"/>
      <c r="CP27" s="224"/>
      <c r="CQ27" s="84"/>
      <c r="CR27" s="236"/>
      <c r="CS27" s="224"/>
      <c r="CT27" s="224"/>
      <c r="CU27" s="236"/>
      <c r="CV27" s="224"/>
      <c r="CW27" s="224"/>
      <c r="CX27" s="236"/>
      <c r="CY27" s="224"/>
      <c r="CZ27" s="224"/>
      <c r="DA27" s="236"/>
      <c r="DB27" s="224"/>
      <c r="DC27" s="224"/>
      <c r="DD27" s="236"/>
      <c r="DE27" s="224"/>
      <c r="DF27" s="224"/>
      <c r="DG27" s="236"/>
      <c r="DH27" s="224"/>
      <c r="DI27" s="224"/>
      <c r="DJ27" s="236"/>
      <c r="DK27" s="224"/>
      <c r="DL27" s="224"/>
      <c r="DM27" s="236"/>
      <c r="DN27" s="224"/>
      <c r="DO27" s="224"/>
      <c r="DP27" s="236"/>
      <c r="DQ27" s="224"/>
      <c r="DR27" s="224"/>
      <c r="DS27" s="236"/>
      <c r="DT27" s="224"/>
      <c r="DU27" s="224"/>
      <c r="DV27" s="236"/>
      <c r="DW27" s="224"/>
      <c r="DX27" s="245"/>
      <c r="DY27" s="236"/>
      <c r="DZ27" s="224"/>
      <c r="EA27" s="84"/>
      <c r="EB27" s="124"/>
      <c r="EC27" s="224"/>
      <c r="ED27" s="245"/>
      <c r="EE27" s="236"/>
      <c r="EF27" s="224"/>
      <c r="EG27" s="245"/>
      <c r="EH27" s="236"/>
      <c r="EI27" s="224"/>
      <c r="EJ27" s="245"/>
      <c r="EK27" s="236"/>
      <c r="EL27" s="224"/>
      <c r="EM27" s="245"/>
      <c r="EN27" s="236"/>
      <c r="EO27" s="224"/>
      <c r="EP27" s="245"/>
      <c r="EQ27" s="236"/>
      <c r="ER27" s="224"/>
      <c r="ES27" s="224"/>
      <c r="ET27" s="236"/>
      <c r="EU27" s="224"/>
      <c r="EV27" s="224"/>
      <c r="EW27" s="236"/>
      <c r="EX27" s="224"/>
      <c r="EY27" s="224"/>
      <c r="EZ27" s="236"/>
      <c r="FA27" s="224"/>
      <c r="FB27" s="224"/>
      <c r="FC27" s="224"/>
      <c r="FD27" s="224"/>
      <c r="FE27" s="224"/>
      <c r="FF27" s="236"/>
      <c r="FG27" s="224"/>
      <c r="FH27" s="224"/>
      <c r="FI27" s="236"/>
      <c r="FJ27" s="224"/>
      <c r="FK27" s="245"/>
      <c r="FL27" s="396"/>
      <c r="FM27" s="224"/>
      <c r="FN27" s="84"/>
      <c r="FO27" s="236"/>
      <c r="FP27" s="224"/>
      <c r="FQ27" s="224"/>
      <c r="FR27" s="236"/>
      <c r="FS27" s="224"/>
      <c r="FT27" s="224"/>
      <c r="FU27" s="236"/>
      <c r="FV27" s="224"/>
      <c r="FW27" s="224"/>
      <c r="FX27" s="236"/>
      <c r="FY27" s="224"/>
      <c r="FZ27" s="224"/>
      <c r="GA27" s="236"/>
      <c r="GB27" s="224"/>
      <c r="GC27" s="224"/>
      <c r="GD27" s="236"/>
      <c r="GE27" s="224"/>
      <c r="GF27" s="224"/>
      <c r="GG27" s="236"/>
      <c r="GH27" s="224"/>
      <c r="GI27" s="224"/>
      <c r="GJ27" s="236"/>
      <c r="GK27" s="224"/>
      <c r="GL27" s="84"/>
      <c r="GM27" s="224"/>
      <c r="GN27" s="224"/>
      <c r="GO27" s="84"/>
      <c r="GP27" s="236"/>
      <c r="GQ27" s="224"/>
      <c r="GR27" s="84"/>
      <c r="GS27" s="236"/>
      <c r="GT27" s="224"/>
      <c r="GU27" s="224"/>
      <c r="GV27" s="236"/>
      <c r="GW27" s="224"/>
      <c r="GX27" s="224"/>
      <c r="GY27" s="236"/>
      <c r="GZ27" s="224"/>
      <c r="HA27" s="224"/>
      <c r="HB27" s="236"/>
      <c r="HC27" s="224"/>
      <c r="HD27" s="245"/>
      <c r="HE27" s="236"/>
      <c r="HF27" s="224"/>
      <c r="HG27" s="84"/>
      <c r="HH27" s="236"/>
      <c r="HI27" s="224"/>
      <c r="HJ27" s="245"/>
      <c r="HK27" s="236"/>
      <c r="HL27" s="224"/>
      <c r="HM27" s="245"/>
      <c r="HN27" s="236"/>
      <c r="HO27" s="224"/>
      <c r="HP27" s="245"/>
      <c r="HQ27" s="236"/>
      <c r="HR27" s="224"/>
      <c r="HS27" s="245"/>
      <c r="HT27" s="236"/>
      <c r="HU27" s="224"/>
      <c r="HV27" s="245"/>
      <c r="HW27" s="236"/>
      <c r="HX27" s="224"/>
      <c r="HY27" s="245"/>
      <c r="HZ27" s="236"/>
      <c r="IA27" s="224"/>
      <c r="IB27" s="245"/>
      <c r="IC27" s="236"/>
      <c r="ID27" s="224"/>
      <c r="IE27" s="84"/>
      <c r="IF27" s="236"/>
      <c r="IG27" s="224"/>
      <c r="IH27" s="245"/>
      <c r="II27" s="236"/>
      <c r="IJ27" s="224"/>
      <c r="IK27" s="245"/>
      <c r="IL27" s="236"/>
      <c r="IM27" s="224"/>
      <c r="IN27" s="245"/>
      <c r="IO27" s="236"/>
      <c r="IP27" s="224"/>
      <c r="IQ27" s="245"/>
      <c r="IR27" s="236"/>
      <c r="IS27" s="224"/>
      <c r="IT27" s="245"/>
      <c r="IU27" s="236"/>
      <c r="IV27" s="224"/>
      <c r="IW27" s="245"/>
      <c r="IX27" s="236"/>
      <c r="IY27" s="224"/>
      <c r="IZ27" s="245"/>
      <c r="JA27" s="236"/>
      <c r="JB27" s="224"/>
      <c r="JC27" s="245"/>
      <c r="JD27" s="236"/>
      <c r="JE27" s="224"/>
      <c r="JF27" s="245"/>
      <c r="JG27" s="236"/>
      <c r="JH27" s="224"/>
      <c r="JI27" s="84"/>
      <c r="JJ27" s="124"/>
      <c r="JK27" s="224"/>
      <c r="JL27" s="245"/>
      <c r="JM27" s="236"/>
      <c r="JN27" s="224"/>
      <c r="JO27" s="84"/>
      <c r="JP27" s="124"/>
      <c r="JQ27" s="224"/>
      <c r="JR27" s="245"/>
      <c r="JS27" s="236"/>
      <c r="JT27" s="224"/>
      <c r="JU27" s="84"/>
      <c r="JV27" s="124"/>
      <c r="JW27" s="224"/>
      <c r="JX27" s="245"/>
      <c r="JY27" s="236"/>
      <c r="JZ27" s="224"/>
      <c r="KA27" s="245"/>
      <c r="KB27" s="236"/>
      <c r="KC27" s="224"/>
      <c r="KD27" s="245"/>
      <c r="KE27" s="236"/>
      <c r="KF27" s="224"/>
      <c r="KG27" s="245"/>
      <c r="KH27" s="236"/>
      <c r="KI27" s="224"/>
      <c r="KJ27" s="245"/>
      <c r="KK27" s="236"/>
      <c r="KL27" s="224"/>
      <c r="KM27" s="224"/>
      <c r="KN27" s="236"/>
      <c r="KO27" s="224"/>
      <c r="KP27" s="224"/>
      <c r="KQ27" s="236"/>
      <c r="KR27" s="224"/>
      <c r="KS27" s="224"/>
      <c r="KT27" s="236"/>
      <c r="KU27" s="224"/>
      <c r="KV27" s="245"/>
      <c r="KW27" s="236"/>
      <c r="KX27" s="224"/>
      <c r="KY27" s="84"/>
      <c r="KZ27" s="236"/>
      <c r="LA27" s="224"/>
      <c r="LB27" s="224"/>
      <c r="LC27" s="236"/>
      <c r="LD27" s="224"/>
      <c r="LE27" s="224"/>
      <c r="LF27" s="236"/>
      <c r="LG27" s="224"/>
      <c r="LH27" s="245"/>
      <c r="LI27" s="236"/>
      <c r="LJ27" s="224"/>
      <c r="LK27" s="84"/>
      <c r="LL27" s="236"/>
      <c r="LM27" s="224"/>
      <c r="LN27" s="84"/>
      <c r="LO27" s="124"/>
      <c r="LP27" s="224"/>
      <c r="LQ27" s="224"/>
      <c r="LR27" s="236"/>
      <c r="LS27" s="224"/>
      <c r="LT27" s="245"/>
      <c r="LU27" s="236"/>
      <c r="LV27" s="224"/>
      <c r="LW27" s="84"/>
      <c r="LX27" s="124"/>
      <c r="LY27" s="224"/>
      <c r="LZ27" s="224"/>
      <c r="MA27" s="236"/>
      <c r="MB27" s="224"/>
      <c r="MC27" s="224"/>
      <c r="MD27" s="236"/>
      <c r="ME27" s="224">
        <v>12400</v>
      </c>
      <c r="MF27" s="224">
        <f>551+1050</f>
        <v>1601</v>
      </c>
      <c r="MG27" s="236"/>
      <c r="MH27" s="224"/>
      <c r="MI27" s="224"/>
      <c r="MJ27" s="236"/>
      <c r="MK27" s="224"/>
      <c r="ML27" s="245"/>
      <c r="MM27" s="236"/>
      <c r="MN27" s="224"/>
      <c r="MO27" s="84"/>
      <c r="MP27" s="236"/>
      <c r="MQ27" s="224"/>
      <c r="MR27" s="84"/>
      <c r="MS27" s="124"/>
      <c r="MT27" s="224"/>
      <c r="MU27" s="224"/>
      <c r="MV27" s="236"/>
      <c r="MW27" s="224"/>
      <c r="MX27" s="245"/>
      <c r="MY27" s="236"/>
      <c r="MZ27" s="224"/>
      <c r="NA27" s="84"/>
      <c r="NB27" s="236"/>
      <c r="NC27" s="224"/>
      <c r="ND27" s="245"/>
      <c r="NE27" s="236"/>
      <c r="NF27" s="224"/>
      <c r="NG27" s="84"/>
      <c r="NH27" s="236"/>
      <c r="NI27" s="224"/>
      <c r="NJ27" s="245"/>
      <c r="NK27" s="236"/>
      <c r="NL27" s="224"/>
      <c r="NM27" s="84"/>
      <c r="NN27" s="236"/>
      <c r="NO27" s="224"/>
      <c r="NP27" s="84"/>
      <c r="NQ27" s="236"/>
      <c r="NR27" s="224"/>
      <c r="NS27" s="84"/>
      <c r="NT27" s="236"/>
      <c r="NU27" s="224"/>
      <c r="NV27" s="84"/>
      <c r="NW27" s="124"/>
      <c r="NX27" s="224"/>
      <c r="NY27" s="245"/>
      <c r="NZ27" s="236"/>
      <c r="OA27" s="224"/>
      <c r="OB27" s="316"/>
      <c r="OC27" s="236"/>
      <c r="OD27" s="224"/>
      <c r="OE27" s="84"/>
      <c r="OF27" s="236"/>
      <c r="OG27" s="224"/>
      <c r="OH27" s="84"/>
      <c r="OI27" s="157"/>
      <c r="OJ27" s="157"/>
      <c r="OK27" s="157"/>
      <c r="OL27" s="157"/>
      <c r="OM27" s="157"/>
      <c r="ON27" s="157"/>
      <c r="OO27" s="157"/>
      <c r="OP27" s="157"/>
      <c r="OQ27" s="157"/>
      <c r="OR27" s="157"/>
      <c r="OS27" s="157"/>
      <c r="OT27" s="157"/>
      <c r="OU27" s="157"/>
      <c r="OV27" s="157"/>
      <c r="OW27" s="157"/>
    </row>
    <row r="28" spans="1:413" s="36" customFormat="1" hidden="1" outlineLevel="1" collapsed="1" x14ac:dyDescent="0.25">
      <c r="A28" s="74" t="s">
        <v>319</v>
      </c>
      <c r="B28" s="373" t="s">
        <v>320</v>
      </c>
      <c r="C28" s="229">
        <f t="shared" ref="C28:BN28" si="50">C29+C30</f>
        <v>5800</v>
      </c>
      <c r="D28" s="220">
        <f t="shared" si="50"/>
        <v>5800</v>
      </c>
      <c r="E28" s="68">
        <f t="shared" ref="E28" si="51">E29+E30</f>
        <v>3580.3100000000004</v>
      </c>
      <c r="F28" s="229">
        <f t="shared" si="50"/>
        <v>0</v>
      </c>
      <c r="G28" s="229">
        <f t="shared" si="50"/>
        <v>0</v>
      </c>
      <c r="H28" s="229">
        <f t="shared" si="50"/>
        <v>0</v>
      </c>
      <c r="I28" s="229">
        <f t="shared" si="50"/>
        <v>0</v>
      </c>
      <c r="J28" s="229">
        <f t="shared" si="50"/>
        <v>0</v>
      </c>
      <c r="K28" s="229">
        <f t="shared" si="50"/>
        <v>0</v>
      </c>
      <c r="L28" s="229">
        <f t="shared" si="50"/>
        <v>0</v>
      </c>
      <c r="M28" s="229">
        <f t="shared" si="50"/>
        <v>0</v>
      </c>
      <c r="N28" s="229">
        <f t="shared" si="50"/>
        <v>0</v>
      </c>
      <c r="O28" s="229">
        <f t="shared" si="50"/>
        <v>0</v>
      </c>
      <c r="P28" s="229">
        <f t="shared" si="50"/>
        <v>0</v>
      </c>
      <c r="Q28" s="229">
        <f t="shared" si="50"/>
        <v>0</v>
      </c>
      <c r="R28" s="229">
        <f t="shared" si="50"/>
        <v>0</v>
      </c>
      <c r="S28" s="229">
        <f t="shared" si="50"/>
        <v>0</v>
      </c>
      <c r="T28" s="229">
        <f t="shared" si="50"/>
        <v>0</v>
      </c>
      <c r="U28" s="229">
        <f t="shared" si="50"/>
        <v>0</v>
      </c>
      <c r="V28" s="229">
        <f t="shared" si="50"/>
        <v>0</v>
      </c>
      <c r="W28" s="229">
        <f t="shared" si="50"/>
        <v>0</v>
      </c>
      <c r="X28" s="229">
        <f t="shared" si="50"/>
        <v>0</v>
      </c>
      <c r="Y28" s="229">
        <f t="shared" si="50"/>
        <v>0</v>
      </c>
      <c r="Z28" s="229">
        <f t="shared" si="50"/>
        <v>0</v>
      </c>
      <c r="AA28" s="229">
        <f t="shared" si="50"/>
        <v>0</v>
      </c>
      <c r="AB28" s="229">
        <f t="shared" si="50"/>
        <v>0</v>
      </c>
      <c r="AC28" s="229">
        <f t="shared" si="50"/>
        <v>0</v>
      </c>
      <c r="AD28" s="229">
        <f t="shared" si="50"/>
        <v>0</v>
      </c>
      <c r="AE28" s="229">
        <f t="shared" si="50"/>
        <v>0</v>
      </c>
      <c r="AF28" s="229">
        <f t="shared" si="50"/>
        <v>0</v>
      </c>
      <c r="AG28" s="229">
        <f t="shared" si="50"/>
        <v>0</v>
      </c>
      <c r="AH28" s="229">
        <f t="shared" si="50"/>
        <v>0</v>
      </c>
      <c r="AI28" s="229">
        <f t="shared" si="50"/>
        <v>0</v>
      </c>
      <c r="AJ28" s="229">
        <f t="shared" si="50"/>
        <v>0</v>
      </c>
      <c r="AK28" s="229">
        <f t="shared" si="50"/>
        <v>0</v>
      </c>
      <c r="AL28" s="229">
        <f t="shared" si="50"/>
        <v>0</v>
      </c>
      <c r="AM28" s="229">
        <f t="shared" si="50"/>
        <v>0</v>
      </c>
      <c r="AN28" s="229">
        <f t="shared" si="50"/>
        <v>0</v>
      </c>
      <c r="AO28" s="229">
        <f t="shared" si="50"/>
        <v>0</v>
      </c>
      <c r="AP28" s="229">
        <f t="shared" si="50"/>
        <v>0</v>
      </c>
      <c r="AQ28" s="229">
        <f t="shared" si="50"/>
        <v>0</v>
      </c>
      <c r="AR28" s="229">
        <f t="shared" si="50"/>
        <v>0</v>
      </c>
      <c r="AS28" s="229">
        <f t="shared" si="50"/>
        <v>0</v>
      </c>
      <c r="AT28" s="229">
        <f t="shared" si="50"/>
        <v>0</v>
      </c>
      <c r="AU28" s="229">
        <f t="shared" si="50"/>
        <v>0</v>
      </c>
      <c r="AV28" s="229">
        <f t="shared" si="50"/>
        <v>0</v>
      </c>
      <c r="AW28" s="229">
        <f t="shared" si="50"/>
        <v>0</v>
      </c>
      <c r="AX28" s="229">
        <f t="shared" si="50"/>
        <v>0</v>
      </c>
      <c r="AY28" s="229">
        <f t="shared" si="50"/>
        <v>0</v>
      </c>
      <c r="AZ28" s="229">
        <f t="shared" si="50"/>
        <v>0</v>
      </c>
      <c r="BA28" s="229">
        <f t="shared" si="50"/>
        <v>0</v>
      </c>
      <c r="BB28" s="229">
        <f t="shared" si="50"/>
        <v>0</v>
      </c>
      <c r="BC28" s="229">
        <f t="shared" si="50"/>
        <v>0</v>
      </c>
      <c r="BD28" s="229">
        <f t="shared" si="50"/>
        <v>0</v>
      </c>
      <c r="BE28" s="229">
        <f t="shared" si="50"/>
        <v>0</v>
      </c>
      <c r="BF28" s="229">
        <f t="shared" si="50"/>
        <v>0</v>
      </c>
      <c r="BG28" s="229">
        <f t="shared" si="50"/>
        <v>0</v>
      </c>
      <c r="BH28" s="229">
        <f t="shared" si="50"/>
        <v>0</v>
      </c>
      <c r="BI28" s="229">
        <f t="shared" si="50"/>
        <v>0</v>
      </c>
      <c r="BJ28" s="229">
        <f t="shared" si="50"/>
        <v>0</v>
      </c>
      <c r="BK28" s="229">
        <f t="shared" si="50"/>
        <v>0</v>
      </c>
      <c r="BL28" s="229">
        <f t="shared" si="50"/>
        <v>0</v>
      </c>
      <c r="BM28" s="229">
        <f t="shared" si="50"/>
        <v>0</v>
      </c>
      <c r="BN28" s="229">
        <f t="shared" si="50"/>
        <v>0</v>
      </c>
      <c r="BO28" s="229">
        <f t="shared" ref="BO28:DZ28" si="52">BO29+BO30</f>
        <v>0</v>
      </c>
      <c r="BP28" s="229">
        <f t="shared" si="52"/>
        <v>0</v>
      </c>
      <c r="BQ28" s="229">
        <f t="shared" si="52"/>
        <v>0</v>
      </c>
      <c r="BR28" s="229">
        <f t="shared" si="52"/>
        <v>0</v>
      </c>
      <c r="BS28" s="229">
        <f t="shared" si="52"/>
        <v>0</v>
      </c>
      <c r="BT28" s="229">
        <f t="shared" si="52"/>
        <v>0</v>
      </c>
      <c r="BU28" s="229">
        <f t="shared" si="52"/>
        <v>0</v>
      </c>
      <c r="BV28" s="229">
        <f t="shared" si="52"/>
        <v>0</v>
      </c>
      <c r="BW28" s="229">
        <f t="shared" si="52"/>
        <v>0</v>
      </c>
      <c r="BX28" s="229">
        <f t="shared" si="52"/>
        <v>0</v>
      </c>
      <c r="BY28" s="229">
        <f t="shared" si="52"/>
        <v>0</v>
      </c>
      <c r="BZ28" s="229">
        <f t="shared" si="52"/>
        <v>0</v>
      </c>
      <c r="CA28" s="229">
        <f t="shared" si="52"/>
        <v>0</v>
      </c>
      <c r="CB28" s="229">
        <f t="shared" si="52"/>
        <v>0</v>
      </c>
      <c r="CC28" s="229">
        <f t="shared" si="52"/>
        <v>0</v>
      </c>
      <c r="CD28" s="229">
        <f t="shared" si="52"/>
        <v>0</v>
      </c>
      <c r="CE28" s="229">
        <f t="shared" si="52"/>
        <v>0</v>
      </c>
      <c r="CF28" s="229">
        <f t="shared" si="52"/>
        <v>0</v>
      </c>
      <c r="CG28" s="229">
        <f t="shared" si="52"/>
        <v>0</v>
      </c>
      <c r="CH28" s="229">
        <f t="shared" si="52"/>
        <v>0</v>
      </c>
      <c r="CI28" s="229">
        <f t="shared" si="52"/>
        <v>0</v>
      </c>
      <c r="CJ28" s="229">
        <f t="shared" si="52"/>
        <v>0</v>
      </c>
      <c r="CK28" s="229">
        <f t="shared" si="52"/>
        <v>0</v>
      </c>
      <c r="CL28" s="229">
        <f t="shared" si="52"/>
        <v>0</v>
      </c>
      <c r="CM28" s="229">
        <f t="shared" si="52"/>
        <v>0</v>
      </c>
      <c r="CN28" s="229">
        <f t="shared" si="52"/>
        <v>0</v>
      </c>
      <c r="CO28" s="229">
        <f t="shared" si="52"/>
        <v>0</v>
      </c>
      <c r="CP28" s="229">
        <f t="shared" si="52"/>
        <v>0</v>
      </c>
      <c r="CQ28" s="229">
        <f t="shared" si="52"/>
        <v>0</v>
      </c>
      <c r="CR28" s="229">
        <f t="shared" si="52"/>
        <v>0</v>
      </c>
      <c r="CS28" s="229">
        <f t="shared" si="52"/>
        <v>0</v>
      </c>
      <c r="CT28" s="229">
        <f t="shared" si="52"/>
        <v>0</v>
      </c>
      <c r="CU28" s="229">
        <f t="shared" si="52"/>
        <v>0</v>
      </c>
      <c r="CV28" s="229">
        <f t="shared" si="52"/>
        <v>0</v>
      </c>
      <c r="CW28" s="229">
        <f t="shared" si="52"/>
        <v>0</v>
      </c>
      <c r="CX28" s="229">
        <f t="shared" si="52"/>
        <v>0</v>
      </c>
      <c r="CY28" s="229">
        <f t="shared" si="52"/>
        <v>0</v>
      </c>
      <c r="CZ28" s="229">
        <f t="shared" si="52"/>
        <v>0</v>
      </c>
      <c r="DA28" s="229">
        <f t="shared" si="52"/>
        <v>0</v>
      </c>
      <c r="DB28" s="229">
        <f t="shared" si="52"/>
        <v>0</v>
      </c>
      <c r="DC28" s="229">
        <f t="shared" si="52"/>
        <v>0</v>
      </c>
      <c r="DD28" s="229">
        <f t="shared" si="52"/>
        <v>0</v>
      </c>
      <c r="DE28" s="229">
        <f t="shared" si="52"/>
        <v>0</v>
      </c>
      <c r="DF28" s="229">
        <f t="shared" si="52"/>
        <v>0</v>
      </c>
      <c r="DG28" s="229">
        <f t="shared" si="52"/>
        <v>0</v>
      </c>
      <c r="DH28" s="229">
        <f t="shared" si="52"/>
        <v>0</v>
      </c>
      <c r="DI28" s="229">
        <f t="shared" si="52"/>
        <v>0</v>
      </c>
      <c r="DJ28" s="229">
        <f t="shared" si="52"/>
        <v>0</v>
      </c>
      <c r="DK28" s="229">
        <f t="shared" si="52"/>
        <v>0</v>
      </c>
      <c r="DL28" s="229">
        <f t="shared" si="52"/>
        <v>0</v>
      </c>
      <c r="DM28" s="229">
        <f t="shared" si="52"/>
        <v>0</v>
      </c>
      <c r="DN28" s="229">
        <f t="shared" si="52"/>
        <v>0</v>
      </c>
      <c r="DO28" s="229">
        <f t="shared" si="52"/>
        <v>0</v>
      </c>
      <c r="DP28" s="229">
        <f t="shared" si="52"/>
        <v>0</v>
      </c>
      <c r="DQ28" s="229">
        <f t="shared" si="52"/>
        <v>0</v>
      </c>
      <c r="DR28" s="229">
        <f t="shared" si="52"/>
        <v>0</v>
      </c>
      <c r="DS28" s="229">
        <f t="shared" si="52"/>
        <v>0</v>
      </c>
      <c r="DT28" s="229">
        <f t="shared" si="52"/>
        <v>0</v>
      </c>
      <c r="DU28" s="229">
        <f t="shared" si="52"/>
        <v>0</v>
      </c>
      <c r="DV28" s="229">
        <f t="shared" si="52"/>
        <v>0</v>
      </c>
      <c r="DW28" s="229">
        <f t="shared" si="52"/>
        <v>0</v>
      </c>
      <c r="DX28" s="229">
        <f t="shared" si="52"/>
        <v>0</v>
      </c>
      <c r="DY28" s="229">
        <f t="shared" si="52"/>
        <v>0</v>
      </c>
      <c r="DZ28" s="229">
        <f t="shared" si="52"/>
        <v>0</v>
      </c>
      <c r="EA28" s="229">
        <f t="shared" ref="EA28:GL28" si="53">EA29+EA30</f>
        <v>0</v>
      </c>
      <c r="EB28" s="229">
        <f t="shared" si="53"/>
        <v>0</v>
      </c>
      <c r="EC28" s="229">
        <f t="shared" si="53"/>
        <v>0</v>
      </c>
      <c r="ED28" s="229">
        <f t="shared" si="53"/>
        <v>0</v>
      </c>
      <c r="EE28" s="229">
        <f t="shared" si="53"/>
        <v>0</v>
      </c>
      <c r="EF28" s="229">
        <f t="shared" si="53"/>
        <v>0</v>
      </c>
      <c r="EG28" s="229">
        <f t="shared" si="53"/>
        <v>0</v>
      </c>
      <c r="EH28" s="229">
        <f t="shared" si="53"/>
        <v>0</v>
      </c>
      <c r="EI28" s="229">
        <f t="shared" si="53"/>
        <v>0</v>
      </c>
      <c r="EJ28" s="229">
        <f t="shared" si="53"/>
        <v>0</v>
      </c>
      <c r="EK28" s="229">
        <f t="shared" si="53"/>
        <v>0</v>
      </c>
      <c r="EL28" s="229">
        <f t="shared" si="53"/>
        <v>0</v>
      </c>
      <c r="EM28" s="229">
        <f t="shared" si="53"/>
        <v>0</v>
      </c>
      <c r="EN28" s="229">
        <f t="shared" si="53"/>
        <v>0</v>
      </c>
      <c r="EO28" s="229">
        <f t="shared" si="53"/>
        <v>0</v>
      </c>
      <c r="EP28" s="229">
        <f t="shared" si="53"/>
        <v>0</v>
      </c>
      <c r="EQ28" s="229">
        <f t="shared" si="53"/>
        <v>0</v>
      </c>
      <c r="ER28" s="229">
        <f t="shared" si="53"/>
        <v>0</v>
      </c>
      <c r="ES28" s="229">
        <f t="shared" si="53"/>
        <v>0</v>
      </c>
      <c r="ET28" s="229">
        <f t="shared" si="53"/>
        <v>0</v>
      </c>
      <c r="EU28" s="229">
        <f t="shared" si="53"/>
        <v>0</v>
      </c>
      <c r="EV28" s="229">
        <f t="shared" si="53"/>
        <v>0</v>
      </c>
      <c r="EW28" s="229">
        <f t="shared" si="53"/>
        <v>0</v>
      </c>
      <c r="EX28" s="229">
        <f t="shared" si="53"/>
        <v>0</v>
      </c>
      <c r="EY28" s="229">
        <f t="shared" si="53"/>
        <v>0</v>
      </c>
      <c r="EZ28" s="229">
        <f t="shared" si="53"/>
        <v>0</v>
      </c>
      <c r="FA28" s="229">
        <f t="shared" si="53"/>
        <v>0</v>
      </c>
      <c r="FB28" s="229">
        <f t="shared" si="53"/>
        <v>0</v>
      </c>
      <c r="FC28" s="229">
        <f t="shared" si="53"/>
        <v>0</v>
      </c>
      <c r="FD28" s="229">
        <f t="shared" si="53"/>
        <v>0</v>
      </c>
      <c r="FE28" s="229">
        <f t="shared" si="53"/>
        <v>0</v>
      </c>
      <c r="FF28" s="229">
        <f t="shared" si="53"/>
        <v>0</v>
      </c>
      <c r="FG28" s="229">
        <f t="shared" si="53"/>
        <v>0</v>
      </c>
      <c r="FH28" s="229">
        <f t="shared" si="53"/>
        <v>0</v>
      </c>
      <c r="FI28" s="229">
        <f t="shared" si="53"/>
        <v>0</v>
      </c>
      <c r="FJ28" s="229">
        <f t="shared" si="53"/>
        <v>0</v>
      </c>
      <c r="FK28" s="229">
        <f t="shared" si="53"/>
        <v>0</v>
      </c>
      <c r="FL28" s="229">
        <f t="shared" si="53"/>
        <v>0</v>
      </c>
      <c r="FM28" s="229">
        <f t="shared" si="53"/>
        <v>0</v>
      </c>
      <c r="FN28" s="229">
        <f t="shared" si="53"/>
        <v>0</v>
      </c>
      <c r="FO28" s="229">
        <f t="shared" si="53"/>
        <v>0</v>
      </c>
      <c r="FP28" s="229">
        <f t="shared" si="53"/>
        <v>0</v>
      </c>
      <c r="FQ28" s="229">
        <f t="shared" si="53"/>
        <v>0</v>
      </c>
      <c r="FR28" s="229">
        <f t="shared" si="53"/>
        <v>0</v>
      </c>
      <c r="FS28" s="229">
        <f t="shared" si="53"/>
        <v>0</v>
      </c>
      <c r="FT28" s="229">
        <f t="shared" si="53"/>
        <v>0</v>
      </c>
      <c r="FU28" s="229">
        <f t="shared" si="53"/>
        <v>0</v>
      </c>
      <c r="FV28" s="229">
        <f t="shared" si="53"/>
        <v>0</v>
      </c>
      <c r="FW28" s="229">
        <f t="shared" si="53"/>
        <v>0</v>
      </c>
      <c r="FX28" s="229">
        <f t="shared" si="53"/>
        <v>0</v>
      </c>
      <c r="FY28" s="229">
        <f t="shared" si="53"/>
        <v>0</v>
      </c>
      <c r="FZ28" s="229">
        <f t="shared" si="53"/>
        <v>0</v>
      </c>
      <c r="GA28" s="229">
        <f t="shared" si="53"/>
        <v>0</v>
      </c>
      <c r="GB28" s="229">
        <f t="shared" si="53"/>
        <v>0</v>
      </c>
      <c r="GC28" s="229">
        <f t="shared" si="53"/>
        <v>0</v>
      </c>
      <c r="GD28" s="229">
        <f t="shared" si="53"/>
        <v>0</v>
      </c>
      <c r="GE28" s="229">
        <f t="shared" si="53"/>
        <v>0</v>
      </c>
      <c r="GF28" s="229">
        <f t="shared" si="53"/>
        <v>0</v>
      </c>
      <c r="GG28" s="229">
        <f t="shared" si="53"/>
        <v>0</v>
      </c>
      <c r="GH28" s="229">
        <f t="shared" si="53"/>
        <v>0</v>
      </c>
      <c r="GI28" s="229">
        <f t="shared" si="53"/>
        <v>0</v>
      </c>
      <c r="GJ28" s="229">
        <f t="shared" si="53"/>
        <v>0</v>
      </c>
      <c r="GK28" s="229">
        <f t="shared" si="53"/>
        <v>0</v>
      </c>
      <c r="GL28" s="229">
        <f t="shared" si="53"/>
        <v>0</v>
      </c>
      <c r="GM28" s="229">
        <f t="shared" ref="GM28:IX28" si="54">GM29+GM30</f>
        <v>0</v>
      </c>
      <c r="GN28" s="229">
        <f t="shared" si="54"/>
        <v>0</v>
      </c>
      <c r="GO28" s="229">
        <f t="shared" si="54"/>
        <v>0</v>
      </c>
      <c r="GP28" s="229">
        <f t="shared" si="54"/>
        <v>0</v>
      </c>
      <c r="GQ28" s="229">
        <f t="shared" si="54"/>
        <v>0</v>
      </c>
      <c r="GR28" s="229">
        <f t="shared" si="54"/>
        <v>0</v>
      </c>
      <c r="GS28" s="229">
        <f t="shared" si="54"/>
        <v>0</v>
      </c>
      <c r="GT28" s="229">
        <f t="shared" si="54"/>
        <v>0</v>
      </c>
      <c r="GU28" s="229">
        <f t="shared" si="54"/>
        <v>0</v>
      </c>
      <c r="GV28" s="229">
        <f t="shared" si="54"/>
        <v>0</v>
      </c>
      <c r="GW28" s="229">
        <f t="shared" si="54"/>
        <v>0</v>
      </c>
      <c r="GX28" s="229">
        <f t="shared" si="54"/>
        <v>0</v>
      </c>
      <c r="GY28" s="229">
        <f t="shared" si="54"/>
        <v>0</v>
      </c>
      <c r="GZ28" s="229">
        <f t="shared" si="54"/>
        <v>0</v>
      </c>
      <c r="HA28" s="229">
        <f t="shared" si="54"/>
        <v>0</v>
      </c>
      <c r="HB28" s="229">
        <f t="shared" si="54"/>
        <v>0</v>
      </c>
      <c r="HC28" s="229">
        <f t="shared" si="54"/>
        <v>0</v>
      </c>
      <c r="HD28" s="229">
        <f t="shared" si="54"/>
        <v>0</v>
      </c>
      <c r="HE28" s="229">
        <f t="shared" si="54"/>
        <v>0</v>
      </c>
      <c r="HF28" s="229">
        <f t="shared" si="54"/>
        <v>0</v>
      </c>
      <c r="HG28" s="229">
        <f t="shared" si="54"/>
        <v>0</v>
      </c>
      <c r="HH28" s="229">
        <f t="shared" si="54"/>
        <v>0</v>
      </c>
      <c r="HI28" s="229">
        <f t="shared" si="54"/>
        <v>0</v>
      </c>
      <c r="HJ28" s="229">
        <f t="shared" si="54"/>
        <v>0</v>
      </c>
      <c r="HK28" s="229">
        <f t="shared" si="54"/>
        <v>0</v>
      </c>
      <c r="HL28" s="229">
        <f t="shared" si="54"/>
        <v>0</v>
      </c>
      <c r="HM28" s="229">
        <f t="shared" si="54"/>
        <v>0</v>
      </c>
      <c r="HN28" s="229">
        <f t="shared" si="54"/>
        <v>0</v>
      </c>
      <c r="HO28" s="229">
        <f t="shared" si="54"/>
        <v>0</v>
      </c>
      <c r="HP28" s="229">
        <f t="shared" si="54"/>
        <v>0</v>
      </c>
      <c r="HQ28" s="229">
        <f t="shared" si="54"/>
        <v>0</v>
      </c>
      <c r="HR28" s="229">
        <f t="shared" si="54"/>
        <v>0</v>
      </c>
      <c r="HS28" s="229">
        <f t="shared" si="54"/>
        <v>0</v>
      </c>
      <c r="HT28" s="229">
        <f t="shared" si="54"/>
        <v>0</v>
      </c>
      <c r="HU28" s="229">
        <f t="shared" si="54"/>
        <v>0</v>
      </c>
      <c r="HV28" s="229">
        <f t="shared" si="54"/>
        <v>0</v>
      </c>
      <c r="HW28" s="229">
        <f t="shared" si="54"/>
        <v>0</v>
      </c>
      <c r="HX28" s="229">
        <f t="shared" si="54"/>
        <v>0</v>
      </c>
      <c r="HY28" s="229">
        <f t="shared" si="54"/>
        <v>0</v>
      </c>
      <c r="HZ28" s="229">
        <f t="shared" si="54"/>
        <v>0</v>
      </c>
      <c r="IA28" s="229">
        <f t="shared" si="54"/>
        <v>0</v>
      </c>
      <c r="IB28" s="229">
        <f t="shared" si="54"/>
        <v>0</v>
      </c>
      <c r="IC28" s="229">
        <f t="shared" si="54"/>
        <v>0</v>
      </c>
      <c r="ID28" s="229">
        <f t="shared" si="54"/>
        <v>0</v>
      </c>
      <c r="IE28" s="229">
        <f t="shared" si="54"/>
        <v>0</v>
      </c>
      <c r="IF28" s="229">
        <f t="shared" si="54"/>
        <v>0</v>
      </c>
      <c r="IG28" s="229">
        <f t="shared" si="54"/>
        <v>0</v>
      </c>
      <c r="IH28" s="229">
        <f t="shared" si="54"/>
        <v>0</v>
      </c>
      <c r="II28" s="229">
        <f t="shared" si="54"/>
        <v>0</v>
      </c>
      <c r="IJ28" s="229">
        <f t="shared" si="54"/>
        <v>0</v>
      </c>
      <c r="IK28" s="229">
        <f t="shared" si="54"/>
        <v>0</v>
      </c>
      <c r="IL28" s="229">
        <f t="shared" si="54"/>
        <v>0</v>
      </c>
      <c r="IM28" s="229">
        <f t="shared" si="54"/>
        <v>0</v>
      </c>
      <c r="IN28" s="229">
        <f t="shared" si="54"/>
        <v>0</v>
      </c>
      <c r="IO28" s="229">
        <f t="shared" si="54"/>
        <v>0</v>
      </c>
      <c r="IP28" s="229">
        <f t="shared" si="54"/>
        <v>0</v>
      </c>
      <c r="IQ28" s="229">
        <f t="shared" si="54"/>
        <v>0</v>
      </c>
      <c r="IR28" s="229">
        <f t="shared" si="54"/>
        <v>0</v>
      </c>
      <c r="IS28" s="229">
        <f t="shared" si="54"/>
        <v>0</v>
      </c>
      <c r="IT28" s="229">
        <f t="shared" si="54"/>
        <v>0</v>
      </c>
      <c r="IU28" s="229">
        <f t="shared" si="54"/>
        <v>0</v>
      </c>
      <c r="IV28" s="229">
        <f t="shared" si="54"/>
        <v>0</v>
      </c>
      <c r="IW28" s="229">
        <f t="shared" si="54"/>
        <v>0</v>
      </c>
      <c r="IX28" s="229">
        <f t="shared" si="54"/>
        <v>0</v>
      </c>
      <c r="IY28" s="229">
        <f t="shared" ref="IY28:LJ28" si="55">IY29+IY30</f>
        <v>0</v>
      </c>
      <c r="IZ28" s="229">
        <f t="shared" si="55"/>
        <v>0</v>
      </c>
      <c r="JA28" s="229">
        <f t="shared" si="55"/>
        <v>0</v>
      </c>
      <c r="JB28" s="229">
        <f t="shared" si="55"/>
        <v>0</v>
      </c>
      <c r="JC28" s="229">
        <f t="shared" si="55"/>
        <v>0</v>
      </c>
      <c r="JD28" s="229">
        <f t="shared" si="55"/>
        <v>0</v>
      </c>
      <c r="JE28" s="229">
        <f t="shared" si="55"/>
        <v>0</v>
      </c>
      <c r="JF28" s="229">
        <f t="shared" si="55"/>
        <v>0</v>
      </c>
      <c r="JG28" s="229">
        <f t="shared" si="55"/>
        <v>0</v>
      </c>
      <c r="JH28" s="229">
        <f t="shared" si="55"/>
        <v>0</v>
      </c>
      <c r="JI28" s="229">
        <f t="shared" si="55"/>
        <v>0</v>
      </c>
      <c r="JJ28" s="229">
        <f t="shared" si="55"/>
        <v>0</v>
      </c>
      <c r="JK28" s="229">
        <f t="shared" si="55"/>
        <v>0</v>
      </c>
      <c r="JL28" s="229">
        <f t="shared" si="55"/>
        <v>0</v>
      </c>
      <c r="JM28" s="229">
        <f t="shared" si="55"/>
        <v>0</v>
      </c>
      <c r="JN28" s="229">
        <f t="shared" si="55"/>
        <v>0</v>
      </c>
      <c r="JO28" s="229">
        <f t="shared" si="55"/>
        <v>0</v>
      </c>
      <c r="JP28" s="229">
        <f t="shared" si="55"/>
        <v>0</v>
      </c>
      <c r="JQ28" s="229">
        <f t="shared" si="55"/>
        <v>0</v>
      </c>
      <c r="JR28" s="229">
        <f t="shared" si="55"/>
        <v>0</v>
      </c>
      <c r="JS28" s="229">
        <f t="shared" si="55"/>
        <v>0</v>
      </c>
      <c r="JT28" s="229">
        <f t="shared" si="55"/>
        <v>0</v>
      </c>
      <c r="JU28" s="229">
        <f t="shared" si="55"/>
        <v>0</v>
      </c>
      <c r="JV28" s="229">
        <f t="shared" si="55"/>
        <v>0</v>
      </c>
      <c r="JW28" s="229">
        <f t="shared" si="55"/>
        <v>0</v>
      </c>
      <c r="JX28" s="229">
        <f t="shared" si="55"/>
        <v>0</v>
      </c>
      <c r="JY28" s="229">
        <f t="shared" si="55"/>
        <v>0</v>
      </c>
      <c r="JZ28" s="229">
        <f t="shared" si="55"/>
        <v>0</v>
      </c>
      <c r="KA28" s="229">
        <f t="shared" si="55"/>
        <v>0</v>
      </c>
      <c r="KB28" s="229">
        <f t="shared" si="55"/>
        <v>0</v>
      </c>
      <c r="KC28" s="229">
        <f t="shared" si="55"/>
        <v>0</v>
      </c>
      <c r="KD28" s="229">
        <f t="shared" si="55"/>
        <v>0</v>
      </c>
      <c r="KE28" s="229">
        <f t="shared" si="55"/>
        <v>0</v>
      </c>
      <c r="KF28" s="229">
        <f t="shared" si="55"/>
        <v>0</v>
      </c>
      <c r="KG28" s="229">
        <f t="shared" si="55"/>
        <v>0</v>
      </c>
      <c r="KH28" s="229">
        <f t="shared" si="55"/>
        <v>3000</v>
      </c>
      <c r="KI28" s="229">
        <f t="shared" si="55"/>
        <v>3000</v>
      </c>
      <c r="KJ28" s="229">
        <f t="shared" si="55"/>
        <v>856.55</v>
      </c>
      <c r="KK28" s="229">
        <f t="shared" si="55"/>
        <v>0</v>
      </c>
      <c r="KL28" s="229">
        <f t="shared" si="55"/>
        <v>0</v>
      </c>
      <c r="KM28" s="229">
        <f t="shared" si="55"/>
        <v>0</v>
      </c>
      <c r="KN28" s="229">
        <f t="shared" si="55"/>
        <v>0</v>
      </c>
      <c r="KO28" s="229">
        <f t="shared" si="55"/>
        <v>0</v>
      </c>
      <c r="KP28" s="229">
        <f t="shared" si="55"/>
        <v>0</v>
      </c>
      <c r="KQ28" s="229">
        <f t="shared" si="55"/>
        <v>0</v>
      </c>
      <c r="KR28" s="229">
        <f t="shared" si="55"/>
        <v>0</v>
      </c>
      <c r="KS28" s="229">
        <f t="shared" si="55"/>
        <v>0</v>
      </c>
      <c r="KT28" s="229">
        <f t="shared" si="55"/>
        <v>0</v>
      </c>
      <c r="KU28" s="229">
        <f t="shared" si="55"/>
        <v>0</v>
      </c>
      <c r="KV28" s="229">
        <f t="shared" si="55"/>
        <v>0</v>
      </c>
      <c r="KW28" s="229">
        <f t="shared" si="55"/>
        <v>0</v>
      </c>
      <c r="KX28" s="229">
        <f t="shared" si="55"/>
        <v>0</v>
      </c>
      <c r="KY28" s="229">
        <f t="shared" si="55"/>
        <v>0</v>
      </c>
      <c r="KZ28" s="229">
        <f t="shared" si="55"/>
        <v>0</v>
      </c>
      <c r="LA28" s="229">
        <f t="shared" si="55"/>
        <v>0</v>
      </c>
      <c r="LB28" s="229">
        <f t="shared" si="55"/>
        <v>0</v>
      </c>
      <c r="LC28" s="229">
        <f t="shared" si="55"/>
        <v>0</v>
      </c>
      <c r="LD28" s="229">
        <f t="shared" si="55"/>
        <v>0</v>
      </c>
      <c r="LE28" s="229">
        <f t="shared" si="55"/>
        <v>0</v>
      </c>
      <c r="LF28" s="229">
        <f t="shared" si="55"/>
        <v>0</v>
      </c>
      <c r="LG28" s="229">
        <f t="shared" si="55"/>
        <v>0</v>
      </c>
      <c r="LH28" s="229">
        <f t="shared" si="55"/>
        <v>0</v>
      </c>
      <c r="LI28" s="229">
        <f t="shared" si="55"/>
        <v>0</v>
      </c>
      <c r="LJ28" s="229">
        <f t="shared" si="55"/>
        <v>0</v>
      </c>
      <c r="LK28" s="229">
        <f t="shared" ref="LK28:NV28" si="56">LK29+LK30</f>
        <v>0</v>
      </c>
      <c r="LL28" s="229">
        <f t="shared" si="56"/>
        <v>0</v>
      </c>
      <c r="LM28" s="229">
        <f t="shared" si="56"/>
        <v>0</v>
      </c>
      <c r="LN28" s="229">
        <f t="shared" si="56"/>
        <v>0</v>
      </c>
      <c r="LO28" s="229">
        <f t="shared" si="56"/>
        <v>0</v>
      </c>
      <c r="LP28" s="229">
        <f t="shared" si="56"/>
        <v>0</v>
      </c>
      <c r="LQ28" s="229">
        <f t="shared" si="56"/>
        <v>0</v>
      </c>
      <c r="LR28" s="229">
        <f t="shared" si="56"/>
        <v>0</v>
      </c>
      <c r="LS28" s="229">
        <f t="shared" si="56"/>
        <v>0</v>
      </c>
      <c r="LT28" s="229">
        <f t="shared" si="56"/>
        <v>0</v>
      </c>
      <c r="LU28" s="229">
        <f t="shared" si="56"/>
        <v>2800</v>
      </c>
      <c r="LV28" s="229">
        <f t="shared" si="56"/>
        <v>2800</v>
      </c>
      <c r="LW28" s="229">
        <f t="shared" si="56"/>
        <v>2700</v>
      </c>
      <c r="LX28" s="229">
        <f t="shared" si="56"/>
        <v>0</v>
      </c>
      <c r="LY28" s="229">
        <f t="shared" si="56"/>
        <v>0</v>
      </c>
      <c r="LZ28" s="229">
        <f t="shared" si="56"/>
        <v>0</v>
      </c>
      <c r="MA28" s="229">
        <f t="shared" si="56"/>
        <v>0</v>
      </c>
      <c r="MB28" s="229">
        <f t="shared" si="56"/>
        <v>0</v>
      </c>
      <c r="MC28" s="229">
        <f t="shared" si="56"/>
        <v>0</v>
      </c>
      <c r="MD28" s="229">
        <f t="shared" si="56"/>
        <v>0</v>
      </c>
      <c r="ME28" s="229">
        <f t="shared" si="56"/>
        <v>0</v>
      </c>
      <c r="MF28" s="229">
        <f t="shared" si="56"/>
        <v>0</v>
      </c>
      <c r="MG28" s="229">
        <f t="shared" si="56"/>
        <v>0</v>
      </c>
      <c r="MH28" s="229">
        <f t="shared" si="56"/>
        <v>0</v>
      </c>
      <c r="MI28" s="229">
        <f t="shared" si="56"/>
        <v>0</v>
      </c>
      <c r="MJ28" s="229">
        <f t="shared" si="56"/>
        <v>0</v>
      </c>
      <c r="MK28" s="229">
        <f t="shared" si="56"/>
        <v>0</v>
      </c>
      <c r="ML28" s="229">
        <f t="shared" si="56"/>
        <v>0</v>
      </c>
      <c r="MM28" s="229">
        <f t="shared" si="56"/>
        <v>0</v>
      </c>
      <c r="MN28" s="229">
        <f t="shared" si="56"/>
        <v>0</v>
      </c>
      <c r="MO28" s="229">
        <f t="shared" si="56"/>
        <v>0</v>
      </c>
      <c r="MP28" s="229">
        <f t="shared" si="56"/>
        <v>0</v>
      </c>
      <c r="MQ28" s="229">
        <f t="shared" si="56"/>
        <v>0</v>
      </c>
      <c r="MR28" s="229">
        <f t="shared" si="56"/>
        <v>0</v>
      </c>
      <c r="MS28" s="229">
        <f t="shared" si="56"/>
        <v>0</v>
      </c>
      <c r="MT28" s="229">
        <f t="shared" si="56"/>
        <v>0</v>
      </c>
      <c r="MU28" s="229">
        <f t="shared" si="56"/>
        <v>0</v>
      </c>
      <c r="MV28" s="229">
        <f t="shared" si="56"/>
        <v>0</v>
      </c>
      <c r="MW28" s="229">
        <f t="shared" si="56"/>
        <v>0</v>
      </c>
      <c r="MX28" s="229">
        <f t="shared" si="56"/>
        <v>0</v>
      </c>
      <c r="MY28" s="229">
        <f t="shared" si="56"/>
        <v>0</v>
      </c>
      <c r="MZ28" s="229">
        <f t="shared" si="56"/>
        <v>0</v>
      </c>
      <c r="NA28" s="229">
        <f t="shared" si="56"/>
        <v>0</v>
      </c>
      <c r="NB28" s="229">
        <f t="shared" si="56"/>
        <v>0</v>
      </c>
      <c r="NC28" s="229">
        <f t="shared" si="56"/>
        <v>0</v>
      </c>
      <c r="ND28" s="229">
        <f t="shared" si="56"/>
        <v>0</v>
      </c>
      <c r="NE28" s="229">
        <f t="shared" si="56"/>
        <v>0</v>
      </c>
      <c r="NF28" s="229">
        <f t="shared" si="56"/>
        <v>0</v>
      </c>
      <c r="NG28" s="229">
        <f t="shared" si="56"/>
        <v>0</v>
      </c>
      <c r="NH28" s="229">
        <f t="shared" si="56"/>
        <v>0</v>
      </c>
      <c r="NI28" s="229">
        <f t="shared" si="56"/>
        <v>0</v>
      </c>
      <c r="NJ28" s="229">
        <f t="shared" si="56"/>
        <v>0</v>
      </c>
      <c r="NK28" s="229">
        <f t="shared" si="56"/>
        <v>0</v>
      </c>
      <c r="NL28" s="229">
        <f t="shared" si="56"/>
        <v>0</v>
      </c>
      <c r="NM28" s="229">
        <f t="shared" si="56"/>
        <v>0</v>
      </c>
      <c r="NN28" s="229">
        <f t="shared" si="56"/>
        <v>0</v>
      </c>
      <c r="NO28" s="229">
        <f t="shared" si="56"/>
        <v>0</v>
      </c>
      <c r="NP28" s="229">
        <f t="shared" si="56"/>
        <v>23.76</v>
      </c>
      <c r="NQ28" s="229">
        <f t="shared" si="56"/>
        <v>0</v>
      </c>
      <c r="NR28" s="229">
        <f t="shared" si="56"/>
        <v>0</v>
      </c>
      <c r="NS28" s="229">
        <f t="shared" si="56"/>
        <v>0</v>
      </c>
      <c r="NT28" s="229">
        <f t="shared" si="56"/>
        <v>0</v>
      </c>
      <c r="NU28" s="229">
        <f t="shared" si="56"/>
        <v>0</v>
      </c>
      <c r="NV28" s="229">
        <f t="shared" si="56"/>
        <v>0</v>
      </c>
      <c r="NW28" s="229">
        <f t="shared" ref="NW28:OH28" si="57">NW29+NW30</f>
        <v>0</v>
      </c>
      <c r="NX28" s="229">
        <f t="shared" si="57"/>
        <v>0</v>
      </c>
      <c r="NY28" s="229">
        <f t="shared" si="57"/>
        <v>0</v>
      </c>
      <c r="NZ28" s="229">
        <f t="shared" si="57"/>
        <v>0</v>
      </c>
      <c r="OA28" s="229">
        <f t="shared" si="57"/>
        <v>0</v>
      </c>
      <c r="OB28" s="229">
        <f t="shared" si="57"/>
        <v>0</v>
      </c>
      <c r="OC28" s="229">
        <f t="shared" si="57"/>
        <v>0</v>
      </c>
      <c r="OD28" s="229">
        <f t="shared" si="57"/>
        <v>0</v>
      </c>
      <c r="OE28" s="229">
        <f t="shared" si="57"/>
        <v>0</v>
      </c>
      <c r="OF28" s="229">
        <f t="shared" si="57"/>
        <v>0</v>
      </c>
      <c r="OG28" s="229">
        <f t="shared" si="57"/>
        <v>0</v>
      </c>
      <c r="OH28" s="229">
        <f t="shared" si="57"/>
        <v>0</v>
      </c>
      <c r="OI28" s="163"/>
      <c r="OJ28" s="163"/>
      <c r="OK28" s="163"/>
      <c r="OL28" s="163"/>
      <c r="OM28" s="163"/>
      <c r="ON28" s="163"/>
      <c r="OO28" s="163"/>
      <c r="OP28" s="163"/>
      <c r="OQ28" s="163"/>
      <c r="OR28" s="163"/>
      <c r="OS28" s="163"/>
      <c r="OT28" s="163"/>
      <c r="OU28" s="163"/>
      <c r="OV28" s="163"/>
      <c r="OW28" s="163"/>
    </row>
    <row r="29" spans="1:413" s="345" customFormat="1" hidden="1" outlineLevel="2" x14ac:dyDescent="0.25">
      <c r="A29" s="257" t="s">
        <v>321</v>
      </c>
      <c r="B29" s="188" t="s">
        <v>322</v>
      </c>
      <c r="C29" s="236">
        <f t="shared" ref="C29:C30" si="58">F29+I29+L29+O29+R29+U29+X29+AA29+AD29+AG29+AJ29+AM29+AP29+AS29+AV29+AY29+BB29+BE29+BH29+BK29+BN29+BQ29+BT29+BW29+BZ29+CC29+CF29+CI29+CL29+CO29+CR29+CU29+CX29+DA29+DD29+DG29+DJ29+DM29+DP29+DS29+DV29+DY29+EB29+EE29+EH29+EK29+EN29+EQ29+ET29+EW29+EZ29+FC29+FF29+FI29+FL29+FO29+FR29+FU29+FX29+GA29+GD29+GG29+GJ29+GM29+GP29+GS29+GV29+GY29+HB29+HE29+HH29+HK29+HN29+HQ29+HT29+HW29+HZ29+IC29+IF29+II29+IL29+IO29+IR29+IU29+IX29+JA29+JD29+JG29+JJ29+JM29+JP29+JS29+JV29+JY29+KB29+KE29+KH29+KK29+KN29+KQ29+KT29+KW29+KZ29+LC29+LF29+LI29+LL29+LO29+LR29+LU29+LX29+MA29+MD29+MG29+MJ29+MM29+MP29+MS29+MV29+MY29+NB29+NE29+NH29+NK29+NN29+NQ29+NT29+NW29+NZ29+OC29+OF29</f>
        <v>3000</v>
      </c>
      <c r="D29" s="236">
        <f t="shared" ref="D29:D30" si="59">G29+J29+M29+P29+S29+V29+Y29+AB29+AE29+AH29+AK29+AN29+AQ29+AT29+AW29+AZ29+BC29+BF29+BI29+BL29+BO29+BR29+BU29+BX29+CA29+CD29+CG29+CJ29+CM29+CP29+CS29+CV29+CY29+DB29+DE29+DH29+DK29+DN29+DQ29+DT29+DW29+DZ29+EC29+EF29+EI29+EL29+EO29+ER29+EU29+EX29+FA29+FD29+FG29+FJ29+FM29+FP29+FS29+FV29+FY29+GB29+GE29+GH29+GK29+GN29+GQ29+GT29+GW29+GZ29+HC29+HF29+HI29+HL29+HO29+HR29+HU29+HX29+IA29+ID29+IG29+IJ29+IM29+IP29+IS29+IV29+IY29+JB29+JE29+JH29+JK29+JN29+JQ29+JT29+JW29+JZ29+KC29+KF29+KI29+KL29+KO29+KR29+KU29+KX29+LA29+LD29+LG29+LJ29+LM29+LP29+LS29+LV29+LY29+MB29+ME29+MH29+MK29+MN29+MQ29+MT29+MW29+MZ29+NC29+NF29+NI29+NL29+NO29+NR29+NU29+NX29+OA29+OD29+OG29</f>
        <v>3000</v>
      </c>
      <c r="E29" s="236">
        <f t="shared" ref="E29:E30" si="60">H29+K29+N29+Q29+T29+W29+Z29+AC29+AF29+AI29+AL29+AO29+AR29+AU29+AX29+BA29+BD29+BG29+BJ29+BM29+BP29+BS29+BV29+BY29+CB29+CE29+CH29+CK29+CN29+CQ29+CT29+CW29+CZ29+DC29+DF29+DI29+DL29+DO29+DR29+DU29+DX29+EA29+ED29+EG29+EJ29+EM29+EP29+ES29+EV29+EY29+FB29+FE29+FH29+FK29+FN29+FQ29+FT29+FW29+FZ29+GC29+GF29+GI29+GL29+GO29+GR29+GU29+GX29+HA29+HD29+HG29+HJ29+HM29+HP29+HS29+HV29+HY29+IB29+IE29+IH29+IK29+IN29+IQ29+IT29+IW29+IZ29+JC29+JF29+JI29+JL29+JO29+JR29+JU29+JX29+KA29+KD29+KG29+KJ29+KM29+KP29+KS29+KV29+KY29+LB29+LE29+LH29+LK29+LN29+LQ29+LT29+LW29+LZ29+MC29+MF29+MI29+ML29+MO29+MR29+MU29+MX29+NA29+ND29+NG29+NJ29+NM29+NP29+NS29+NV29+NY29+OB29+OE29+OH29</f>
        <v>856.55</v>
      </c>
      <c r="F29" s="236"/>
      <c r="G29" s="224"/>
      <c r="H29" s="84"/>
      <c r="I29" s="124"/>
      <c r="J29" s="224"/>
      <c r="K29" s="224"/>
      <c r="L29" s="236"/>
      <c r="M29" s="224"/>
      <c r="N29" s="224"/>
      <c r="O29" s="236"/>
      <c r="P29" s="224"/>
      <c r="Q29" s="224"/>
      <c r="R29" s="236"/>
      <c r="S29" s="224"/>
      <c r="T29" s="224"/>
      <c r="U29" s="236"/>
      <c r="V29" s="224"/>
      <c r="W29" s="224"/>
      <c r="X29" s="236"/>
      <c r="Y29" s="224"/>
      <c r="Z29" s="224"/>
      <c r="AA29" s="236"/>
      <c r="AB29" s="224"/>
      <c r="AC29" s="224"/>
      <c r="AD29" s="236"/>
      <c r="AE29" s="224"/>
      <c r="AF29" s="224"/>
      <c r="AG29" s="236"/>
      <c r="AH29" s="224"/>
      <c r="AI29" s="224"/>
      <c r="AJ29" s="236"/>
      <c r="AK29" s="224"/>
      <c r="AL29" s="224"/>
      <c r="AM29" s="236"/>
      <c r="AN29" s="224"/>
      <c r="AO29" s="224"/>
      <c r="AP29" s="236"/>
      <c r="AQ29" s="224"/>
      <c r="AR29" s="224"/>
      <c r="AS29" s="236"/>
      <c r="AT29" s="224"/>
      <c r="AU29" s="224"/>
      <c r="AV29" s="236"/>
      <c r="AW29" s="224"/>
      <c r="AX29" s="224"/>
      <c r="AY29" s="236"/>
      <c r="AZ29" s="224"/>
      <c r="BA29" s="224"/>
      <c r="BB29" s="236"/>
      <c r="BC29" s="224"/>
      <c r="BD29" s="224"/>
      <c r="BE29" s="236"/>
      <c r="BF29" s="224"/>
      <c r="BG29" s="224"/>
      <c r="BH29" s="236"/>
      <c r="BI29" s="224"/>
      <c r="BJ29" s="224"/>
      <c r="BK29" s="236"/>
      <c r="BL29" s="224"/>
      <c r="BM29" s="224"/>
      <c r="BN29" s="236"/>
      <c r="BO29" s="224"/>
      <c r="BP29" s="224"/>
      <c r="BQ29" s="236"/>
      <c r="BR29" s="224"/>
      <c r="BS29" s="224"/>
      <c r="BT29" s="236"/>
      <c r="BU29" s="224"/>
      <c r="BV29" s="224"/>
      <c r="BW29" s="236"/>
      <c r="BX29" s="224"/>
      <c r="BY29" s="224"/>
      <c r="BZ29" s="236"/>
      <c r="CA29" s="224"/>
      <c r="CB29" s="224"/>
      <c r="CC29" s="236"/>
      <c r="CD29" s="224"/>
      <c r="CE29" s="224"/>
      <c r="CF29" s="236"/>
      <c r="CG29" s="224"/>
      <c r="CH29" s="224"/>
      <c r="CI29" s="236"/>
      <c r="CJ29" s="224"/>
      <c r="CK29" s="224"/>
      <c r="CL29" s="236"/>
      <c r="CM29" s="224"/>
      <c r="CN29" s="245"/>
      <c r="CO29" s="236"/>
      <c r="CP29" s="224"/>
      <c r="CQ29" s="84"/>
      <c r="CR29" s="236"/>
      <c r="CS29" s="224"/>
      <c r="CT29" s="224"/>
      <c r="CU29" s="236"/>
      <c r="CV29" s="224"/>
      <c r="CW29" s="224"/>
      <c r="CX29" s="236"/>
      <c r="CY29" s="224"/>
      <c r="CZ29" s="224"/>
      <c r="DA29" s="236"/>
      <c r="DB29" s="224"/>
      <c r="DC29" s="224"/>
      <c r="DD29" s="236"/>
      <c r="DE29" s="224"/>
      <c r="DF29" s="224"/>
      <c r="DG29" s="236"/>
      <c r="DH29" s="224"/>
      <c r="DI29" s="224"/>
      <c r="DJ29" s="236"/>
      <c r="DK29" s="224"/>
      <c r="DL29" s="224"/>
      <c r="DM29" s="236"/>
      <c r="DN29" s="224"/>
      <c r="DO29" s="224"/>
      <c r="DP29" s="236"/>
      <c r="DQ29" s="224"/>
      <c r="DR29" s="224"/>
      <c r="DS29" s="236"/>
      <c r="DT29" s="224"/>
      <c r="DU29" s="224"/>
      <c r="DV29" s="236"/>
      <c r="DW29" s="224"/>
      <c r="DX29" s="245"/>
      <c r="DY29" s="236"/>
      <c r="DZ29" s="224"/>
      <c r="EA29" s="84"/>
      <c r="EB29" s="124"/>
      <c r="EC29" s="224"/>
      <c r="ED29" s="245"/>
      <c r="EE29" s="236"/>
      <c r="EF29" s="224"/>
      <c r="EG29" s="245"/>
      <c r="EH29" s="236"/>
      <c r="EI29" s="224"/>
      <c r="EJ29" s="245"/>
      <c r="EK29" s="236"/>
      <c r="EL29" s="224"/>
      <c r="EM29" s="245"/>
      <c r="EN29" s="236"/>
      <c r="EO29" s="224"/>
      <c r="EP29" s="245"/>
      <c r="EQ29" s="236"/>
      <c r="ER29" s="224"/>
      <c r="ES29" s="224"/>
      <c r="ET29" s="236"/>
      <c r="EU29" s="224"/>
      <c r="EV29" s="224"/>
      <c r="EW29" s="236"/>
      <c r="EX29" s="224"/>
      <c r="EY29" s="224"/>
      <c r="EZ29" s="236"/>
      <c r="FA29" s="224"/>
      <c r="FB29" s="224"/>
      <c r="FC29" s="224"/>
      <c r="FD29" s="224"/>
      <c r="FE29" s="224"/>
      <c r="FF29" s="236"/>
      <c r="FG29" s="224"/>
      <c r="FH29" s="224"/>
      <c r="FI29" s="236"/>
      <c r="FJ29" s="224"/>
      <c r="FK29" s="245"/>
      <c r="FL29" s="396"/>
      <c r="FM29" s="224"/>
      <c r="FN29" s="84"/>
      <c r="FO29" s="236"/>
      <c r="FP29" s="224"/>
      <c r="FQ29" s="224"/>
      <c r="FR29" s="236"/>
      <c r="FS29" s="224"/>
      <c r="FT29" s="224"/>
      <c r="FU29" s="236"/>
      <c r="FV29" s="224"/>
      <c r="FW29" s="224"/>
      <c r="FX29" s="236"/>
      <c r="FY29" s="224"/>
      <c r="FZ29" s="224"/>
      <c r="GA29" s="236"/>
      <c r="GB29" s="224"/>
      <c r="GC29" s="224"/>
      <c r="GD29" s="236"/>
      <c r="GE29" s="224"/>
      <c r="GF29" s="224"/>
      <c r="GG29" s="236"/>
      <c r="GH29" s="224"/>
      <c r="GI29" s="224"/>
      <c r="GJ29" s="236"/>
      <c r="GK29" s="224"/>
      <c r="GL29" s="84"/>
      <c r="GM29" s="224"/>
      <c r="GN29" s="224"/>
      <c r="GO29" s="84"/>
      <c r="GP29" s="236"/>
      <c r="GQ29" s="224"/>
      <c r="GR29" s="84"/>
      <c r="GS29" s="236"/>
      <c r="GT29" s="224"/>
      <c r="GU29" s="224"/>
      <c r="GV29" s="236"/>
      <c r="GW29" s="224"/>
      <c r="GX29" s="224"/>
      <c r="GY29" s="236"/>
      <c r="GZ29" s="224"/>
      <c r="HA29" s="224"/>
      <c r="HB29" s="236"/>
      <c r="HC29" s="224"/>
      <c r="HD29" s="245"/>
      <c r="HE29" s="236"/>
      <c r="HF29" s="224"/>
      <c r="HG29" s="84"/>
      <c r="HH29" s="236"/>
      <c r="HI29" s="224"/>
      <c r="HJ29" s="245"/>
      <c r="HK29" s="236"/>
      <c r="HL29" s="224"/>
      <c r="HM29" s="245"/>
      <c r="HN29" s="236"/>
      <c r="HO29" s="224"/>
      <c r="HP29" s="245"/>
      <c r="HQ29" s="236"/>
      <c r="HR29" s="224"/>
      <c r="HS29" s="245"/>
      <c r="HT29" s="236"/>
      <c r="HU29" s="224"/>
      <c r="HV29" s="245"/>
      <c r="HW29" s="236"/>
      <c r="HX29" s="224"/>
      <c r="HY29" s="245"/>
      <c r="HZ29" s="236"/>
      <c r="IA29" s="224"/>
      <c r="IB29" s="245"/>
      <c r="IC29" s="236"/>
      <c r="ID29" s="224"/>
      <c r="IE29" s="84"/>
      <c r="IF29" s="236"/>
      <c r="IG29" s="224"/>
      <c r="IH29" s="245"/>
      <c r="II29" s="236"/>
      <c r="IJ29" s="224"/>
      <c r="IK29" s="245"/>
      <c r="IL29" s="236"/>
      <c r="IM29" s="224"/>
      <c r="IN29" s="245"/>
      <c r="IO29" s="236"/>
      <c r="IP29" s="224"/>
      <c r="IQ29" s="245"/>
      <c r="IR29" s="236"/>
      <c r="IS29" s="224"/>
      <c r="IT29" s="245"/>
      <c r="IU29" s="236"/>
      <c r="IV29" s="224"/>
      <c r="IW29" s="245"/>
      <c r="IX29" s="236"/>
      <c r="IY29" s="224"/>
      <c r="IZ29" s="245"/>
      <c r="JA29" s="236"/>
      <c r="JB29" s="224"/>
      <c r="JC29" s="245"/>
      <c r="JD29" s="236"/>
      <c r="JE29" s="224"/>
      <c r="JF29" s="245"/>
      <c r="JG29" s="236"/>
      <c r="JH29" s="224"/>
      <c r="JI29" s="84"/>
      <c r="JJ29" s="124"/>
      <c r="JK29" s="224"/>
      <c r="JL29" s="245"/>
      <c r="JM29" s="236"/>
      <c r="JN29" s="224"/>
      <c r="JO29" s="84"/>
      <c r="JP29" s="124"/>
      <c r="JQ29" s="224"/>
      <c r="JR29" s="245"/>
      <c r="JS29" s="236"/>
      <c r="JT29" s="224"/>
      <c r="JU29" s="84"/>
      <c r="JV29" s="124"/>
      <c r="JW29" s="224"/>
      <c r="JX29" s="245"/>
      <c r="JY29" s="236"/>
      <c r="JZ29" s="224"/>
      <c r="KA29" s="245"/>
      <c r="KB29" s="236"/>
      <c r="KC29" s="224"/>
      <c r="KD29" s="245"/>
      <c r="KE29" s="236"/>
      <c r="KF29" s="224"/>
      <c r="KG29" s="245"/>
      <c r="KH29" s="236">
        <v>3000</v>
      </c>
      <c r="KI29" s="224">
        <v>3000</v>
      </c>
      <c r="KJ29" s="245">
        <v>856.55</v>
      </c>
      <c r="KK29" s="236"/>
      <c r="KL29" s="224"/>
      <c r="KM29" s="224"/>
      <c r="KN29" s="236"/>
      <c r="KO29" s="224"/>
      <c r="KP29" s="224"/>
      <c r="KQ29" s="236"/>
      <c r="KR29" s="224"/>
      <c r="KS29" s="224"/>
      <c r="KT29" s="236"/>
      <c r="KU29" s="224"/>
      <c r="KV29" s="245"/>
      <c r="KW29" s="236"/>
      <c r="KX29" s="224"/>
      <c r="KY29" s="84"/>
      <c r="KZ29" s="236"/>
      <c r="LA29" s="224"/>
      <c r="LB29" s="224"/>
      <c r="LC29" s="236"/>
      <c r="LD29" s="224"/>
      <c r="LE29" s="224"/>
      <c r="LF29" s="236"/>
      <c r="LG29" s="224"/>
      <c r="LH29" s="245"/>
      <c r="LI29" s="236"/>
      <c r="LJ29" s="224"/>
      <c r="LK29" s="84"/>
      <c r="LL29" s="236"/>
      <c r="LM29" s="224"/>
      <c r="LN29" s="84"/>
      <c r="LO29" s="124"/>
      <c r="LP29" s="224"/>
      <c r="LQ29" s="224"/>
      <c r="LR29" s="236"/>
      <c r="LS29" s="224"/>
      <c r="LT29" s="245"/>
      <c r="LU29" s="236"/>
      <c r="LV29" s="224"/>
      <c r="LW29" s="84"/>
      <c r="LX29" s="124"/>
      <c r="LY29" s="224"/>
      <c r="LZ29" s="224"/>
      <c r="MA29" s="236"/>
      <c r="MB29" s="224"/>
      <c r="MC29" s="224"/>
      <c r="MD29" s="236"/>
      <c r="ME29" s="224"/>
      <c r="MF29" s="224"/>
      <c r="MG29" s="236"/>
      <c r="MH29" s="224"/>
      <c r="MI29" s="224"/>
      <c r="MJ29" s="236"/>
      <c r="MK29" s="224"/>
      <c r="ML29" s="245"/>
      <c r="MM29" s="236"/>
      <c r="MN29" s="224"/>
      <c r="MO29" s="84"/>
      <c r="MP29" s="236"/>
      <c r="MQ29" s="224"/>
      <c r="MR29" s="84"/>
      <c r="MS29" s="124"/>
      <c r="MT29" s="224"/>
      <c r="MU29" s="224"/>
      <c r="MV29" s="236"/>
      <c r="MW29" s="224"/>
      <c r="MX29" s="245"/>
      <c r="MY29" s="236"/>
      <c r="MZ29" s="224"/>
      <c r="NA29" s="84"/>
      <c r="NB29" s="236"/>
      <c r="NC29" s="224"/>
      <c r="ND29" s="245"/>
      <c r="NE29" s="236"/>
      <c r="NF29" s="224"/>
      <c r="NG29" s="84"/>
      <c r="NH29" s="236"/>
      <c r="NI29" s="224"/>
      <c r="NJ29" s="245"/>
      <c r="NK29" s="236"/>
      <c r="NL29" s="224"/>
      <c r="NM29" s="84"/>
      <c r="NN29" s="236"/>
      <c r="NO29" s="224"/>
      <c r="NP29" s="84"/>
      <c r="NQ29" s="236"/>
      <c r="NR29" s="224"/>
      <c r="NS29" s="84"/>
      <c r="NT29" s="236"/>
      <c r="NU29" s="224"/>
      <c r="NV29" s="84"/>
      <c r="NW29" s="124"/>
      <c r="NX29" s="224"/>
      <c r="NY29" s="245"/>
      <c r="NZ29" s="236"/>
      <c r="OA29" s="224"/>
      <c r="OB29" s="316"/>
      <c r="OC29" s="236"/>
      <c r="OD29" s="224"/>
      <c r="OE29" s="84"/>
      <c r="OF29" s="236"/>
      <c r="OG29" s="224"/>
      <c r="OH29" s="84"/>
      <c r="OI29" s="157"/>
      <c r="OJ29" s="157"/>
      <c r="OK29" s="157"/>
      <c r="OL29" s="157"/>
      <c r="OM29" s="157"/>
      <c r="ON29" s="157"/>
      <c r="OO29" s="157"/>
      <c r="OP29" s="157"/>
      <c r="OQ29" s="157"/>
      <c r="OR29" s="157"/>
      <c r="OS29" s="157"/>
      <c r="OT29" s="157"/>
      <c r="OU29" s="157"/>
      <c r="OV29" s="157"/>
      <c r="OW29" s="157"/>
    </row>
    <row r="30" spans="1:413" s="345" customFormat="1" hidden="1" outlineLevel="2" x14ac:dyDescent="0.25">
      <c r="A30" s="257" t="s">
        <v>323</v>
      </c>
      <c r="B30" s="188" t="s">
        <v>324</v>
      </c>
      <c r="C30" s="236">
        <f t="shared" si="58"/>
        <v>2800</v>
      </c>
      <c r="D30" s="236">
        <f t="shared" si="59"/>
        <v>2800</v>
      </c>
      <c r="E30" s="236">
        <f t="shared" si="60"/>
        <v>2723.76</v>
      </c>
      <c r="F30" s="236"/>
      <c r="G30" s="224"/>
      <c r="H30" s="84"/>
      <c r="I30" s="124"/>
      <c r="J30" s="224"/>
      <c r="K30" s="224"/>
      <c r="L30" s="236"/>
      <c r="M30" s="224"/>
      <c r="N30" s="224"/>
      <c r="O30" s="236"/>
      <c r="P30" s="224"/>
      <c r="Q30" s="224"/>
      <c r="R30" s="236"/>
      <c r="S30" s="224"/>
      <c r="T30" s="224"/>
      <c r="U30" s="236"/>
      <c r="V30" s="224"/>
      <c r="W30" s="224"/>
      <c r="X30" s="236"/>
      <c r="Y30" s="224"/>
      <c r="Z30" s="224"/>
      <c r="AA30" s="236"/>
      <c r="AB30" s="224"/>
      <c r="AC30" s="224"/>
      <c r="AD30" s="236"/>
      <c r="AE30" s="224"/>
      <c r="AF30" s="224"/>
      <c r="AG30" s="236"/>
      <c r="AH30" s="224"/>
      <c r="AI30" s="224"/>
      <c r="AJ30" s="236"/>
      <c r="AK30" s="224"/>
      <c r="AL30" s="224"/>
      <c r="AM30" s="236"/>
      <c r="AN30" s="224"/>
      <c r="AO30" s="224"/>
      <c r="AP30" s="236"/>
      <c r="AQ30" s="224"/>
      <c r="AR30" s="224"/>
      <c r="AS30" s="236"/>
      <c r="AT30" s="224"/>
      <c r="AU30" s="224"/>
      <c r="AV30" s="236"/>
      <c r="AW30" s="224"/>
      <c r="AX30" s="224"/>
      <c r="AY30" s="236"/>
      <c r="AZ30" s="224"/>
      <c r="BA30" s="224"/>
      <c r="BB30" s="236"/>
      <c r="BC30" s="224"/>
      <c r="BD30" s="224"/>
      <c r="BE30" s="236"/>
      <c r="BF30" s="224"/>
      <c r="BG30" s="224"/>
      <c r="BH30" s="236"/>
      <c r="BI30" s="224"/>
      <c r="BJ30" s="224"/>
      <c r="BK30" s="236"/>
      <c r="BL30" s="224"/>
      <c r="BM30" s="224"/>
      <c r="BN30" s="236"/>
      <c r="BO30" s="224"/>
      <c r="BP30" s="224"/>
      <c r="BQ30" s="236"/>
      <c r="BR30" s="224"/>
      <c r="BS30" s="224"/>
      <c r="BT30" s="236"/>
      <c r="BU30" s="224"/>
      <c r="BV30" s="224"/>
      <c r="BW30" s="236"/>
      <c r="BX30" s="224"/>
      <c r="BY30" s="224"/>
      <c r="BZ30" s="236"/>
      <c r="CA30" s="224"/>
      <c r="CB30" s="224"/>
      <c r="CC30" s="236"/>
      <c r="CD30" s="224"/>
      <c r="CE30" s="224"/>
      <c r="CF30" s="236"/>
      <c r="CG30" s="224"/>
      <c r="CH30" s="224"/>
      <c r="CI30" s="236"/>
      <c r="CJ30" s="224"/>
      <c r="CK30" s="224"/>
      <c r="CL30" s="236"/>
      <c r="CM30" s="224"/>
      <c r="CN30" s="245"/>
      <c r="CO30" s="236"/>
      <c r="CP30" s="224"/>
      <c r="CQ30" s="84"/>
      <c r="CR30" s="236"/>
      <c r="CS30" s="224"/>
      <c r="CT30" s="224"/>
      <c r="CU30" s="236"/>
      <c r="CV30" s="224"/>
      <c r="CW30" s="224"/>
      <c r="CX30" s="236"/>
      <c r="CY30" s="224"/>
      <c r="CZ30" s="224"/>
      <c r="DA30" s="236"/>
      <c r="DB30" s="224"/>
      <c r="DC30" s="224"/>
      <c r="DD30" s="236"/>
      <c r="DE30" s="224"/>
      <c r="DF30" s="224"/>
      <c r="DG30" s="236"/>
      <c r="DH30" s="224"/>
      <c r="DI30" s="224"/>
      <c r="DJ30" s="236"/>
      <c r="DK30" s="224"/>
      <c r="DL30" s="224"/>
      <c r="DM30" s="236"/>
      <c r="DN30" s="224"/>
      <c r="DO30" s="224"/>
      <c r="DP30" s="236"/>
      <c r="DQ30" s="224"/>
      <c r="DR30" s="224"/>
      <c r="DS30" s="236"/>
      <c r="DT30" s="224"/>
      <c r="DU30" s="224"/>
      <c r="DV30" s="236"/>
      <c r="DW30" s="224"/>
      <c r="DX30" s="245"/>
      <c r="DY30" s="236"/>
      <c r="DZ30" s="224"/>
      <c r="EA30" s="84"/>
      <c r="EB30" s="124"/>
      <c r="EC30" s="224"/>
      <c r="ED30" s="245"/>
      <c r="EE30" s="236"/>
      <c r="EF30" s="224"/>
      <c r="EG30" s="245"/>
      <c r="EH30" s="236"/>
      <c r="EI30" s="224"/>
      <c r="EJ30" s="245"/>
      <c r="EK30" s="236"/>
      <c r="EL30" s="224"/>
      <c r="EM30" s="245"/>
      <c r="EN30" s="236"/>
      <c r="EO30" s="224"/>
      <c r="EP30" s="245"/>
      <c r="EQ30" s="236"/>
      <c r="ER30" s="224"/>
      <c r="ES30" s="224"/>
      <c r="ET30" s="236"/>
      <c r="EU30" s="224"/>
      <c r="EV30" s="224"/>
      <c r="EW30" s="236"/>
      <c r="EX30" s="224"/>
      <c r="EY30" s="224"/>
      <c r="EZ30" s="236"/>
      <c r="FA30" s="224"/>
      <c r="FB30" s="224"/>
      <c r="FC30" s="224"/>
      <c r="FD30" s="224"/>
      <c r="FE30" s="224"/>
      <c r="FF30" s="236"/>
      <c r="FG30" s="224"/>
      <c r="FH30" s="224"/>
      <c r="FI30" s="236"/>
      <c r="FJ30" s="224"/>
      <c r="FK30" s="245"/>
      <c r="FL30" s="396"/>
      <c r="FM30" s="224"/>
      <c r="FN30" s="84"/>
      <c r="FO30" s="236"/>
      <c r="FP30" s="224"/>
      <c r="FQ30" s="224"/>
      <c r="FR30" s="236"/>
      <c r="FS30" s="224"/>
      <c r="FT30" s="224"/>
      <c r="FU30" s="236"/>
      <c r="FV30" s="224"/>
      <c r="FW30" s="224"/>
      <c r="FX30" s="236"/>
      <c r="FY30" s="224"/>
      <c r="FZ30" s="224"/>
      <c r="GA30" s="236"/>
      <c r="GB30" s="224"/>
      <c r="GC30" s="224"/>
      <c r="GD30" s="236"/>
      <c r="GE30" s="224"/>
      <c r="GF30" s="224"/>
      <c r="GG30" s="236"/>
      <c r="GH30" s="224"/>
      <c r="GI30" s="224"/>
      <c r="GJ30" s="236"/>
      <c r="GK30" s="224"/>
      <c r="GL30" s="84"/>
      <c r="GM30" s="224"/>
      <c r="GN30" s="224"/>
      <c r="GO30" s="84"/>
      <c r="GP30" s="236"/>
      <c r="GQ30" s="224"/>
      <c r="GR30" s="84"/>
      <c r="GS30" s="236"/>
      <c r="GT30" s="224"/>
      <c r="GU30" s="224"/>
      <c r="GV30" s="236"/>
      <c r="GW30" s="224"/>
      <c r="GX30" s="224"/>
      <c r="GY30" s="236"/>
      <c r="GZ30" s="224"/>
      <c r="HA30" s="224"/>
      <c r="HB30" s="236"/>
      <c r="HC30" s="224"/>
      <c r="HD30" s="245"/>
      <c r="HE30" s="236"/>
      <c r="HF30" s="224"/>
      <c r="HG30" s="84"/>
      <c r="HH30" s="236"/>
      <c r="HI30" s="224"/>
      <c r="HJ30" s="245"/>
      <c r="HK30" s="236"/>
      <c r="HL30" s="224"/>
      <c r="HM30" s="245"/>
      <c r="HN30" s="236"/>
      <c r="HO30" s="224"/>
      <c r="HP30" s="245"/>
      <c r="HQ30" s="236"/>
      <c r="HR30" s="224"/>
      <c r="HS30" s="245"/>
      <c r="HT30" s="236"/>
      <c r="HU30" s="224"/>
      <c r="HV30" s="245"/>
      <c r="HW30" s="236"/>
      <c r="HX30" s="224"/>
      <c r="HY30" s="245"/>
      <c r="HZ30" s="236"/>
      <c r="IA30" s="224"/>
      <c r="IB30" s="245"/>
      <c r="IC30" s="236"/>
      <c r="ID30" s="224"/>
      <c r="IE30" s="84"/>
      <c r="IF30" s="236"/>
      <c r="IG30" s="224"/>
      <c r="IH30" s="245"/>
      <c r="II30" s="236"/>
      <c r="IJ30" s="224"/>
      <c r="IK30" s="245"/>
      <c r="IL30" s="236"/>
      <c r="IM30" s="224"/>
      <c r="IN30" s="245"/>
      <c r="IO30" s="236"/>
      <c r="IP30" s="224"/>
      <c r="IQ30" s="245"/>
      <c r="IR30" s="236"/>
      <c r="IS30" s="224"/>
      <c r="IT30" s="245"/>
      <c r="IU30" s="236"/>
      <c r="IV30" s="224"/>
      <c r="IW30" s="245"/>
      <c r="IX30" s="236"/>
      <c r="IY30" s="224"/>
      <c r="IZ30" s="245"/>
      <c r="JA30" s="236"/>
      <c r="JB30" s="224"/>
      <c r="JC30" s="245"/>
      <c r="JD30" s="236"/>
      <c r="JE30" s="224"/>
      <c r="JF30" s="245"/>
      <c r="JG30" s="236"/>
      <c r="JH30" s="224"/>
      <c r="JI30" s="84"/>
      <c r="JJ30" s="124"/>
      <c r="JK30" s="224"/>
      <c r="JL30" s="245"/>
      <c r="JM30" s="236"/>
      <c r="JN30" s="224"/>
      <c r="JO30" s="84"/>
      <c r="JP30" s="124"/>
      <c r="JQ30" s="224"/>
      <c r="JR30" s="245"/>
      <c r="JS30" s="236"/>
      <c r="JT30" s="224"/>
      <c r="JU30" s="84"/>
      <c r="JV30" s="124"/>
      <c r="JW30" s="224"/>
      <c r="JX30" s="245"/>
      <c r="JY30" s="236"/>
      <c r="JZ30" s="224"/>
      <c r="KA30" s="245"/>
      <c r="KB30" s="236"/>
      <c r="KC30" s="224"/>
      <c r="KD30" s="245"/>
      <c r="KE30" s="236"/>
      <c r="KF30" s="224"/>
      <c r="KG30" s="245"/>
      <c r="KH30" s="236"/>
      <c r="KI30" s="224"/>
      <c r="KJ30" s="245"/>
      <c r="KK30" s="236"/>
      <c r="KL30" s="224"/>
      <c r="KM30" s="224"/>
      <c r="KN30" s="236"/>
      <c r="KO30" s="224"/>
      <c r="KP30" s="224"/>
      <c r="KQ30" s="236"/>
      <c r="KR30" s="224"/>
      <c r="KS30" s="224"/>
      <c r="KT30" s="236"/>
      <c r="KU30" s="224"/>
      <c r="KV30" s="245"/>
      <c r="KW30" s="236"/>
      <c r="KX30" s="224"/>
      <c r="KY30" s="84"/>
      <c r="KZ30" s="236"/>
      <c r="LA30" s="224"/>
      <c r="LB30" s="224"/>
      <c r="LC30" s="236"/>
      <c r="LD30" s="224"/>
      <c r="LE30" s="224"/>
      <c r="LF30" s="236"/>
      <c r="LG30" s="224"/>
      <c r="LH30" s="245"/>
      <c r="LI30" s="236"/>
      <c r="LJ30" s="224"/>
      <c r="LK30" s="84"/>
      <c r="LL30" s="236"/>
      <c r="LM30" s="224"/>
      <c r="LN30" s="84"/>
      <c r="LO30" s="124"/>
      <c r="LP30" s="224"/>
      <c r="LQ30" s="224"/>
      <c r="LR30" s="236"/>
      <c r="LS30" s="224"/>
      <c r="LT30" s="245"/>
      <c r="LU30" s="236">
        <v>2800</v>
      </c>
      <c r="LV30" s="224">
        <v>2800</v>
      </c>
      <c r="LW30" s="84">
        <v>2700</v>
      </c>
      <c r="LX30" s="124"/>
      <c r="LY30" s="224"/>
      <c r="LZ30" s="224"/>
      <c r="MA30" s="236"/>
      <c r="MB30" s="224"/>
      <c r="MC30" s="224"/>
      <c r="MD30" s="236"/>
      <c r="ME30" s="224"/>
      <c r="MF30" s="224"/>
      <c r="MG30" s="236"/>
      <c r="MH30" s="224"/>
      <c r="MI30" s="224"/>
      <c r="MJ30" s="236"/>
      <c r="MK30" s="224"/>
      <c r="ML30" s="245"/>
      <c r="MM30" s="236"/>
      <c r="MN30" s="224"/>
      <c r="MO30" s="84"/>
      <c r="MP30" s="236"/>
      <c r="MQ30" s="224"/>
      <c r="MR30" s="84"/>
      <c r="MS30" s="124"/>
      <c r="MT30" s="224"/>
      <c r="MU30" s="224"/>
      <c r="MV30" s="236"/>
      <c r="MW30" s="224"/>
      <c r="MX30" s="245"/>
      <c r="MY30" s="236"/>
      <c r="MZ30" s="224"/>
      <c r="NA30" s="84"/>
      <c r="NB30" s="236"/>
      <c r="NC30" s="224"/>
      <c r="ND30" s="245"/>
      <c r="NE30" s="236"/>
      <c r="NF30" s="224"/>
      <c r="NG30" s="84"/>
      <c r="NH30" s="236"/>
      <c r="NI30" s="224"/>
      <c r="NJ30" s="245"/>
      <c r="NK30" s="236"/>
      <c r="NL30" s="224"/>
      <c r="NM30" s="84"/>
      <c r="NN30" s="236"/>
      <c r="NO30" s="224">
        <v>0</v>
      </c>
      <c r="NP30" s="84">
        <v>23.76</v>
      </c>
      <c r="NQ30" s="236"/>
      <c r="NR30" s="224"/>
      <c r="NS30" s="84"/>
      <c r="NT30" s="236"/>
      <c r="NU30" s="224"/>
      <c r="NV30" s="84"/>
      <c r="NW30" s="124"/>
      <c r="NX30" s="224"/>
      <c r="NY30" s="245"/>
      <c r="NZ30" s="236"/>
      <c r="OA30" s="224"/>
      <c r="OB30" s="316"/>
      <c r="OC30" s="236"/>
      <c r="OD30" s="224"/>
      <c r="OE30" s="84"/>
      <c r="OF30" s="236"/>
      <c r="OG30" s="224"/>
      <c r="OH30" s="84"/>
      <c r="OI30" s="157"/>
      <c r="OJ30" s="157"/>
      <c r="OK30" s="157"/>
      <c r="OL30" s="157"/>
      <c r="OM30" s="157"/>
      <c r="ON30" s="157"/>
      <c r="OO30" s="157"/>
      <c r="OP30" s="157"/>
      <c r="OQ30" s="157"/>
      <c r="OR30" s="157"/>
      <c r="OS30" s="157"/>
      <c r="OT30" s="157"/>
      <c r="OU30" s="157"/>
      <c r="OV30" s="157"/>
      <c r="OW30" s="157"/>
    </row>
    <row r="31" spans="1:413" s="36" customFormat="1" hidden="1" outlineLevel="1" collapsed="1" x14ac:dyDescent="0.25">
      <c r="A31" s="74" t="s">
        <v>325</v>
      </c>
      <c r="B31" s="373" t="s">
        <v>326</v>
      </c>
      <c r="C31" s="236">
        <f>F31+I31+L31+O31+R31+U31+X31+AA31+AD31+AG31+AJ31+AM31+AP31+AS31+AV31+AY31+BB31+BE31+BH31+BK31+BN31+BQ31+BT31+BW31+BZ31+CC31+CF31+CI31+CL31+CO31+CR31+CU31+CX31+DA31+DD31+DG31+DJ31+DM31+DP31+DS31+DV31+DY31+EB31+EE31+EH31+EK31+EN31+EQ31+ET31+EW31+EZ31+FC31+FF31+FI31+FL31+FO31+FR31+FU31+FX31+GA31+GD31+GG31+GJ31+GM31+GP31+GS31+GV31+GY31+HB31+HE31+HH31+HK31+HN31+HQ31+HT31+HW31+HZ31+IC31+IF31+II31+IL31+IO31+IR31+IU31+IX31+JA31+JD31+JG31+JJ31+JM31+JP31+JS31+JV31+JY31+KB31+KE31+KH31+KK31+KN31+KQ31+KT31+KW31+KZ31+LC31+LF31+LI31+LL31+LO31+LR31+LU31+LX31+MA31+MD31+MG31+MJ31+MM31+MP31+MS31+MV31+MY31+NB31+NE31+NH31+NK31+NN31+NQ31+NT31+NW31+NZ31+OC31+OF31</f>
        <v>15840</v>
      </c>
      <c r="D31" s="236">
        <f>G31+J31+M31+P31+S31+V31+Y31+AB31+AE31+AH31+AK31+AN31+AQ31+AT31+AW31+AZ31+BC31+BF31+BI31+BL31+BO31+BR31+BU31+BX31+CA31+CD31+CG31+CJ31+CM31+CP31+CS31+CV31+CY31+DB31+DE31+DH31+DK31+DN31+DQ31+DT31+DW31+DZ31+EC31+EF31+EI31+EL31+EO31+ER31+EU31+EX31+FA31+FD31+FG31+FJ31+FM31+FP31+FS31+FV31+FY31+GB31+GE31+GH31+GK31+GN31+GQ31+GT31+GW31+GZ31+HC31+HF31+HI31+HL31+HO31+HR31+HU31+HX31+IA31+ID31+IG31+IJ31+IM31+IP31+IS31+IV31+IY31+JB31+JE31+JH31+JK31+JN31+JQ31+JT31+JW31+JZ31+KC31+KF31+KI31+KL31+KO31+KR31+KU31+KX31+LA31+LD31+LG31+LJ31+LM31+LP31+LS31+LV31+LY31+MB31+ME31+MH31+MK31+MN31+MQ31+MT31+MW31+MZ31+NC31+NF31+NI31+NL31+NO31+NR31+NU31+NX31+OA31+OD31+OG31</f>
        <v>15840</v>
      </c>
      <c r="E31" s="236">
        <f>H31+K31+N31+Q31+T31+W31+Z31+AC31+AF31+AI31+AL31+AO31+AR31+AU31+AX31+BA31+BD31+BG31+BJ31+BM31+BP31+BS31+BV31+BY31+CB31+CE31+CH31+CK31+CN31+CQ31+CT31+CW31+CZ31+DC31+DF31+DI31+DL31+DO31+DR31+DU31+DX31+EA31+ED31+EG31+EJ31+EM31+EP31+ES31+EV31+EY31+FB31+FE31+FH31+FK31+FN31+FQ31+FT31+FW31+FZ31+GC31+GF31+GI31+GL31+GO31+GR31+GU31+GX31+HA31+HD31+HG31+HJ31+HM31+HP31+HS31+HV31+HY31+IB31+IE31+IH31+IK31+IN31+IQ31+IT31+IW31+IZ31+JC31+JF31+JI31+JL31+JO31+JR31+JU31+JX31+KA31+KD31+KG31+KJ31+KM31+KP31+KS31+KV31+KY31+LB31+LE31+LH31+LK31+LN31+LQ31+LT31+LW31+LZ31+MC31+MF31+MI31+ML31+MO31+MR31+MU31+MX31+NA31+ND31+NG31+NJ31+NM31+NP31+NS31+NV31+NY31+OB31+OE31+OH31</f>
        <v>9258.1299999999992</v>
      </c>
      <c r="F31" s="229"/>
      <c r="G31" s="220"/>
      <c r="H31" s="68"/>
      <c r="I31" s="122"/>
      <c r="J31" s="220"/>
      <c r="K31" s="220"/>
      <c r="L31" s="229"/>
      <c r="M31" s="220"/>
      <c r="N31" s="220"/>
      <c r="O31" s="229"/>
      <c r="P31" s="220"/>
      <c r="Q31" s="220"/>
      <c r="R31" s="229"/>
      <c r="S31" s="220"/>
      <c r="T31" s="220"/>
      <c r="U31" s="229"/>
      <c r="V31" s="220"/>
      <c r="W31" s="220"/>
      <c r="X31" s="229"/>
      <c r="Y31" s="220"/>
      <c r="Z31" s="220"/>
      <c r="AA31" s="229"/>
      <c r="AB31" s="220"/>
      <c r="AC31" s="220"/>
      <c r="AD31" s="229"/>
      <c r="AE31" s="220"/>
      <c r="AF31" s="220"/>
      <c r="AG31" s="229"/>
      <c r="AH31" s="220"/>
      <c r="AI31" s="220"/>
      <c r="AJ31" s="229"/>
      <c r="AK31" s="220"/>
      <c r="AL31" s="220"/>
      <c r="AM31" s="229"/>
      <c r="AN31" s="220"/>
      <c r="AO31" s="220"/>
      <c r="AP31" s="229"/>
      <c r="AQ31" s="220"/>
      <c r="AR31" s="220"/>
      <c r="AS31" s="229"/>
      <c r="AT31" s="220"/>
      <c r="AU31" s="220"/>
      <c r="AV31" s="229"/>
      <c r="AW31" s="220"/>
      <c r="AX31" s="220"/>
      <c r="AY31" s="229"/>
      <c r="AZ31" s="220"/>
      <c r="BA31" s="220"/>
      <c r="BB31" s="229"/>
      <c r="BC31" s="220"/>
      <c r="BD31" s="220"/>
      <c r="BE31" s="229"/>
      <c r="BF31" s="220"/>
      <c r="BG31" s="220"/>
      <c r="BH31" s="229"/>
      <c r="BI31" s="220"/>
      <c r="BJ31" s="220"/>
      <c r="BK31" s="229"/>
      <c r="BL31" s="220"/>
      <c r="BM31" s="220"/>
      <c r="BN31" s="229"/>
      <c r="BO31" s="220"/>
      <c r="BP31" s="220"/>
      <c r="BQ31" s="229"/>
      <c r="BR31" s="220"/>
      <c r="BS31" s="220"/>
      <c r="BT31" s="229"/>
      <c r="BU31" s="220"/>
      <c r="BV31" s="220"/>
      <c r="BW31" s="229"/>
      <c r="BX31" s="220"/>
      <c r="BY31" s="220"/>
      <c r="BZ31" s="229"/>
      <c r="CA31" s="220"/>
      <c r="CB31" s="220"/>
      <c r="CC31" s="229"/>
      <c r="CD31" s="220"/>
      <c r="CE31" s="220"/>
      <c r="CF31" s="229"/>
      <c r="CG31" s="220"/>
      <c r="CH31" s="220"/>
      <c r="CI31" s="229"/>
      <c r="CJ31" s="220"/>
      <c r="CK31" s="220"/>
      <c r="CL31" s="229"/>
      <c r="CM31" s="220"/>
      <c r="CN31" s="117"/>
      <c r="CO31" s="229"/>
      <c r="CP31" s="220"/>
      <c r="CQ31" s="68"/>
      <c r="CR31" s="229"/>
      <c r="CS31" s="220"/>
      <c r="CT31" s="220"/>
      <c r="CU31" s="229"/>
      <c r="CV31" s="220"/>
      <c r="CW31" s="220"/>
      <c r="CX31" s="229"/>
      <c r="CY31" s="220"/>
      <c r="CZ31" s="220"/>
      <c r="DA31" s="229"/>
      <c r="DB31" s="220"/>
      <c r="DC31" s="220"/>
      <c r="DD31" s="229"/>
      <c r="DE31" s="220"/>
      <c r="DF31" s="220"/>
      <c r="DG31" s="229"/>
      <c r="DH31" s="220"/>
      <c r="DI31" s="220"/>
      <c r="DJ31" s="229"/>
      <c r="DK31" s="220"/>
      <c r="DL31" s="220"/>
      <c r="DM31" s="229"/>
      <c r="DN31" s="220"/>
      <c r="DO31" s="220"/>
      <c r="DP31" s="229"/>
      <c r="DQ31" s="220"/>
      <c r="DR31" s="220"/>
      <c r="DS31" s="229"/>
      <c r="DT31" s="220"/>
      <c r="DU31" s="220"/>
      <c r="DV31" s="229"/>
      <c r="DW31" s="220"/>
      <c r="DX31" s="117"/>
      <c r="DY31" s="229"/>
      <c r="DZ31" s="220"/>
      <c r="EA31" s="68"/>
      <c r="EB31" s="122"/>
      <c r="EC31" s="220"/>
      <c r="ED31" s="117"/>
      <c r="EE31" s="229"/>
      <c r="EF31" s="220"/>
      <c r="EG31" s="117"/>
      <c r="EH31" s="229"/>
      <c r="EI31" s="220"/>
      <c r="EJ31" s="117"/>
      <c r="EK31" s="229"/>
      <c r="EL31" s="220"/>
      <c r="EM31" s="117"/>
      <c r="EN31" s="229"/>
      <c r="EO31" s="220"/>
      <c r="EP31" s="117"/>
      <c r="EQ31" s="229"/>
      <c r="ER31" s="220"/>
      <c r="ES31" s="220"/>
      <c r="ET31" s="229"/>
      <c r="EU31" s="220"/>
      <c r="EV31" s="220"/>
      <c r="EW31" s="229"/>
      <c r="EX31" s="220"/>
      <c r="EY31" s="220"/>
      <c r="EZ31" s="229"/>
      <c r="FA31" s="220"/>
      <c r="FB31" s="220"/>
      <c r="FC31" s="220"/>
      <c r="FD31" s="220"/>
      <c r="FE31" s="220"/>
      <c r="FF31" s="229"/>
      <c r="FG31" s="220"/>
      <c r="FH31" s="220"/>
      <c r="FI31" s="229"/>
      <c r="FJ31" s="220"/>
      <c r="FK31" s="117"/>
      <c r="FL31" s="395"/>
      <c r="FM31" s="220"/>
      <c r="FN31" s="68"/>
      <c r="FO31" s="229"/>
      <c r="FP31" s="220"/>
      <c r="FQ31" s="220"/>
      <c r="FR31" s="229"/>
      <c r="FS31" s="220"/>
      <c r="FT31" s="220"/>
      <c r="FU31" s="229"/>
      <c r="FV31" s="220"/>
      <c r="FW31" s="220"/>
      <c r="FX31" s="342"/>
      <c r="FY31" s="246"/>
      <c r="FZ31" s="246"/>
      <c r="GA31" s="342"/>
      <c r="GB31" s="220"/>
      <c r="GC31" s="220"/>
      <c r="GD31" s="229"/>
      <c r="GE31" s="220"/>
      <c r="GF31" s="220"/>
      <c r="GG31" s="229"/>
      <c r="GH31" s="220"/>
      <c r="GI31" s="220"/>
      <c r="GJ31" s="229"/>
      <c r="GK31" s="220"/>
      <c r="GL31" s="68"/>
      <c r="GM31" s="246"/>
      <c r="GN31" s="246"/>
      <c r="GO31" s="266"/>
      <c r="GP31" s="229"/>
      <c r="GQ31" s="220"/>
      <c r="GR31" s="68"/>
      <c r="GS31" s="229"/>
      <c r="GT31" s="220"/>
      <c r="GU31" s="220"/>
      <c r="GV31" s="229"/>
      <c r="GW31" s="220"/>
      <c r="GX31" s="220"/>
      <c r="GY31" s="229"/>
      <c r="GZ31" s="220"/>
      <c r="HA31" s="220"/>
      <c r="HB31" s="229"/>
      <c r="HC31" s="220"/>
      <c r="HD31" s="117"/>
      <c r="HE31" s="229"/>
      <c r="HF31" s="220"/>
      <c r="HG31" s="68"/>
      <c r="HH31" s="229"/>
      <c r="HI31" s="220"/>
      <c r="HJ31" s="117"/>
      <c r="HK31" s="229"/>
      <c r="HL31" s="220"/>
      <c r="HM31" s="117"/>
      <c r="HN31" s="229"/>
      <c r="HO31" s="220"/>
      <c r="HP31" s="117"/>
      <c r="HQ31" s="229"/>
      <c r="HR31" s="220"/>
      <c r="HS31" s="117"/>
      <c r="HT31" s="229"/>
      <c r="HU31" s="220"/>
      <c r="HV31" s="117"/>
      <c r="HW31" s="229"/>
      <c r="HX31" s="220"/>
      <c r="HY31" s="117"/>
      <c r="HZ31" s="229"/>
      <c r="IA31" s="220"/>
      <c r="IB31" s="117"/>
      <c r="IC31" s="229"/>
      <c r="ID31" s="220"/>
      <c r="IE31" s="68"/>
      <c r="IF31" s="229"/>
      <c r="IG31" s="220"/>
      <c r="IH31" s="117"/>
      <c r="II31" s="229"/>
      <c r="IJ31" s="220"/>
      <c r="IK31" s="117"/>
      <c r="IL31" s="229"/>
      <c r="IM31" s="220"/>
      <c r="IN31" s="117"/>
      <c r="IO31" s="229"/>
      <c r="IP31" s="220"/>
      <c r="IQ31" s="117"/>
      <c r="IR31" s="229"/>
      <c r="IS31" s="220"/>
      <c r="IT31" s="117"/>
      <c r="IU31" s="229"/>
      <c r="IV31" s="220"/>
      <c r="IW31" s="117"/>
      <c r="IX31" s="229"/>
      <c r="IY31" s="220"/>
      <c r="IZ31" s="117"/>
      <c r="JA31" s="229"/>
      <c r="JB31" s="220"/>
      <c r="JC31" s="117"/>
      <c r="JD31" s="229"/>
      <c r="JE31" s="220"/>
      <c r="JF31" s="117"/>
      <c r="JG31" s="229"/>
      <c r="JH31" s="220"/>
      <c r="JI31" s="68"/>
      <c r="JJ31" s="122"/>
      <c r="JK31" s="220"/>
      <c r="JL31" s="117"/>
      <c r="JM31" s="229"/>
      <c r="JN31" s="220"/>
      <c r="JO31" s="68"/>
      <c r="JP31" s="122"/>
      <c r="JQ31" s="220"/>
      <c r="JR31" s="117"/>
      <c r="JS31" s="229"/>
      <c r="JT31" s="220"/>
      <c r="JU31" s="68"/>
      <c r="JV31" s="122"/>
      <c r="JW31" s="220"/>
      <c r="JX31" s="117"/>
      <c r="JY31" s="229"/>
      <c r="JZ31" s="220"/>
      <c r="KA31" s="117"/>
      <c r="KB31" s="229"/>
      <c r="KC31" s="220"/>
      <c r="KD31" s="117"/>
      <c r="KE31" s="229"/>
      <c r="KF31" s="220"/>
      <c r="KG31" s="117"/>
      <c r="KH31" s="229"/>
      <c r="KI31" s="220"/>
      <c r="KJ31" s="117"/>
      <c r="KK31" s="229"/>
      <c r="KL31" s="220"/>
      <c r="KM31" s="220"/>
      <c r="KN31" s="229"/>
      <c r="KO31" s="220"/>
      <c r="KP31" s="220"/>
      <c r="KQ31" s="229"/>
      <c r="KR31" s="220"/>
      <c r="KS31" s="220"/>
      <c r="KT31" s="229"/>
      <c r="KU31" s="220"/>
      <c r="KV31" s="117"/>
      <c r="KW31" s="229"/>
      <c r="KX31" s="220"/>
      <c r="KY31" s="68"/>
      <c r="KZ31" s="229"/>
      <c r="LA31" s="220"/>
      <c r="LB31" s="220"/>
      <c r="LC31" s="229"/>
      <c r="LD31" s="220"/>
      <c r="LE31" s="220"/>
      <c r="LF31" s="229"/>
      <c r="LG31" s="220"/>
      <c r="LH31" s="117"/>
      <c r="LI31" s="229"/>
      <c r="LJ31" s="220"/>
      <c r="LK31" s="68"/>
      <c r="LL31" s="229"/>
      <c r="LM31" s="220"/>
      <c r="LN31" s="68"/>
      <c r="LO31" s="122"/>
      <c r="LP31" s="220"/>
      <c r="LQ31" s="220"/>
      <c r="LR31" s="229"/>
      <c r="LS31" s="220"/>
      <c r="LT31" s="117"/>
      <c r="LU31" s="229"/>
      <c r="LV31" s="220"/>
      <c r="LW31" s="68"/>
      <c r="LX31" s="343"/>
      <c r="LY31" s="220"/>
      <c r="LZ31" s="220"/>
      <c r="MA31" s="344"/>
      <c r="MB31" s="220"/>
      <c r="MC31" s="220"/>
      <c r="MD31" s="344"/>
      <c r="ME31" s="220"/>
      <c r="MF31" s="220"/>
      <c r="MG31" s="344">
        <v>15840</v>
      </c>
      <c r="MH31" s="220">
        <v>15840</v>
      </c>
      <c r="MI31" s="220">
        <v>9258.1299999999992</v>
      </c>
      <c r="MJ31" s="344"/>
      <c r="MK31" s="220"/>
      <c r="ML31" s="117"/>
      <c r="MM31" s="229"/>
      <c r="MN31" s="220"/>
      <c r="MO31" s="68"/>
      <c r="MP31" s="344"/>
      <c r="MQ31" s="220"/>
      <c r="MR31" s="68"/>
      <c r="MS31" s="343"/>
      <c r="MT31" s="220"/>
      <c r="MU31" s="220"/>
      <c r="MV31" s="344"/>
      <c r="MW31" s="220"/>
      <c r="MX31" s="117"/>
      <c r="MY31" s="344"/>
      <c r="MZ31" s="246"/>
      <c r="NA31" s="266"/>
      <c r="NB31" s="344"/>
      <c r="NC31" s="246"/>
      <c r="ND31" s="323"/>
      <c r="NE31" s="344"/>
      <c r="NF31" s="220"/>
      <c r="NG31" s="68"/>
      <c r="NH31" s="229"/>
      <c r="NI31" s="220"/>
      <c r="NJ31" s="117"/>
      <c r="NK31" s="229"/>
      <c r="NL31" s="220"/>
      <c r="NM31" s="68"/>
      <c r="NN31" s="344"/>
      <c r="NO31" s="220"/>
      <c r="NP31" s="68"/>
      <c r="NQ31" s="344"/>
      <c r="NR31" s="220"/>
      <c r="NS31" s="68"/>
      <c r="NT31" s="344"/>
      <c r="NU31" s="220"/>
      <c r="NV31" s="68"/>
      <c r="NW31" s="122"/>
      <c r="NX31" s="220"/>
      <c r="NY31" s="117"/>
      <c r="NZ31" s="344"/>
      <c r="OA31" s="220"/>
      <c r="OB31" s="314"/>
      <c r="OC31" s="229"/>
      <c r="OD31" s="220"/>
      <c r="OE31" s="68"/>
      <c r="OF31" s="344"/>
      <c r="OG31" s="220"/>
      <c r="OH31" s="68"/>
      <c r="OI31" s="163"/>
      <c r="OJ31" s="163"/>
      <c r="OK31" s="163"/>
      <c r="OL31" s="163"/>
      <c r="OM31" s="163"/>
      <c r="ON31" s="163"/>
      <c r="OO31" s="163"/>
      <c r="OP31" s="163"/>
      <c r="OQ31" s="163"/>
      <c r="OR31" s="163"/>
      <c r="OS31" s="163"/>
      <c r="OT31" s="163"/>
      <c r="OU31" s="163"/>
      <c r="OV31" s="163"/>
      <c r="OW31" s="163"/>
    </row>
    <row r="32" spans="1:413" s="36" customFormat="1" hidden="1" outlineLevel="1" x14ac:dyDescent="0.25">
      <c r="A32" s="74" t="s">
        <v>327</v>
      </c>
      <c r="B32" s="373" t="s">
        <v>328</v>
      </c>
      <c r="C32" s="229">
        <f>C33+C34+C35+C36+C37+C38+C39+C40+C41</f>
        <v>61300</v>
      </c>
      <c r="D32" s="220">
        <f>D33+D34+D35+D36+D37+D38+D39+D40+D41</f>
        <v>62700</v>
      </c>
      <c r="E32" s="68">
        <f t="shared" ref="E32" si="61">E33+E34+E35+E36+E37+E38+E39+E40+E41</f>
        <v>62341.43</v>
      </c>
      <c r="F32" s="229">
        <f t="shared" ref="F32:BQ32" si="62">F33+F34+F35+F36+F37+F38+F39+F40+F41</f>
        <v>0</v>
      </c>
      <c r="G32" s="229">
        <f t="shared" si="62"/>
        <v>0</v>
      </c>
      <c r="H32" s="229">
        <f t="shared" si="62"/>
        <v>0</v>
      </c>
      <c r="I32" s="229">
        <f t="shared" si="62"/>
        <v>0</v>
      </c>
      <c r="J32" s="229">
        <f t="shared" si="62"/>
        <v>0</v>
      </c>
      <c r="K32" s="229">
        <f t="shared" si="62"/>
        <v>0</v>
      </c>
      <c r="L32" s="229">
        <f t="shared" si="62"/>
        <v>0</v>
      </c>
      <c r="M32" s="229">
        <f t="shared" si="62"/>
        <v>0</v>
      </c>
      <c r="N32" s="229">
        <f t="shared" si="62"/>
        <v>0</v>
      </c>
      <c r="O32" s="229">
        <f t="shared" si="62"/>
        <v>0</v>
      </c>
      <c r="P32" s="229">
        <f t="shared" si="62"/>
        <v>0</v>
      </c>
      <c r="Q32" s="229">
        <f t="shared" si="62"/>
        <v>0</v>
      </c>
      <c r="R32" s="229">
        <f t="shared" si="62"/>
        <v>0</v>
      </c>
      <c r="S32" s="229">
        <f t="shared" si="62"/>
        <v>0</v>
      </c>
      <c r="T32" s="229">
        <f t="shared" si="62"/>
        <v>0</v>
      </c>
      <c r="U32" s="229">
        <f t="shared" si="62"/>
        <v>0</v>
      </c>
      <c r="V32" s="229">
        <f t="shared" si="62"/>
        <v>0</v>
      </c>
      <c r="W32" s="229">
        <f t="shared" si="62"/>
        <v>0</v>
      </c>
      <c r="X32" s="229">
        <f t="shared" si="62"/>
        <v>0</v>
      </c>
      <c r="Y32" s="229">
        <f t="shared" si="62"/>
        <v>0</v>
      </c>
      <c r="Z32" s="229">
        <f t="shared" si="62"/>
        <v>0</v>
      </c>
      <c r="AA32" s="229">
        <f t="shared" si="62"/>
        <v>0</v>
      </c>
      <c r="AB32" s="229">
        <f t="shared" si="62"/>
        <v>0</v>
      </c>
      <c r="AC32" s="229">
        <f t="shared" si="62"/>
        <v>0</v>
      </c>
      <c r="AD32" s="229">
        <f t="shared" si="62"/>
        <v>0</v>
      </c>
      <c r="AE32" s="229">
        <f t="shared" si="62"/>
        <v>0</v>
      </c>
      <c r="AF32" s="229">
        <f t="shared" si="62"/>
        <v>0</v>
      </c>
      <c r="AG32" s="229">
        <f t="shared" si="62"/>
        <v>0</v>
      </c>
      <c r="AH32" s="229">
        <f t="shared" si="62"/>
        <v>0</v>
      </c>
      <c r="AI32" s="229">
        <f t="shared" si="62"/>
        <v>0</v>
      </c>
      <c r="AJ32" s="229">
        <f t="shared" si="62"/>
        <v>0</v>
      </c>
      <c r="AK32" s="229">
        <f t="shared" si="62"/>
        <v>0</v>
      </c>
      <c r="AL32" s="229">
        <f t="shared" si="62"/>
        <v>0</v>
      </c>
      <c r="AM32" s="229">
        <f t="shared" si="62"/>
        <v>0</v>
      </c>
      <c r="AN32" s="229">
        <f t="shared" si="62"/>
        <v>0</v>
      </c>
      <c r="AO32" s="229">
        <f t="shared" si="62"/>
        <v>0</v>
      </c>
      <c r="AP32" s="229">
        <f t="shared" si="62"/>
        <v>0</v>
      </c>
      <c r="AQ32" s="229">
        <f t="shared" si="62"/>
        <v>0</v>
      </c>
      <c r="AR32" s="229">
        <f t="shared" si="62"/>
        <v>0</v>
      </c>
      <c r="AS32" s="229">
        <f t="shared" si="62"/>
        <v>0</v>
      </c>
      <c r="AT32" s="229">
        <f t="shared" si="62"/>
        <v>0</v>
      </c>
      <c r="AU32" s="229">
        <f t="shared" si="62"/>
        <v>0</v>
      </c>
      <c r="AV32" s="229">
        <f t="shared" si="62"/>
        <v>0</v>
      </c>
      <c r="AW32" s="229">
        <f t="shared" si="62"/>
        <v>0</v>
      </c>
      <c r="AX32" s="229">
        <f t="shared" si="62"/>
        <v>0</v>
      </c>
      <c r="AY32" s="229">
        <f t="shared" si="62"/>
        <v>0</v>
      </c>
      <c r="AZ32" s="229">
        <f t="shared" si="62"/>
        <v>0</v>
      </c>
      <c r="BA32" s="229">
        <f t="shared" si="62"/>
        <v>0</v>
      </c>
      <c r="BB32" s="229">
        <f t="shared" si="62"/>
        <v>0</v>
      </c>
      <c r="BC32" s="229">
        <f t="shared" si="62"/>
        <v>0</v>
      </c>
      <c r="BD32" s="229">
        <f t="shared" si="62"/>
        <v>0</v>
      </c>
      <c r="BE32" s="229">
        <f t="shared" si="62"/>
        <v>0</v>
      </c>
      <c r="BF32" s="229">
        <f t="shared" si="62"/>
        <v>0</v>
      </c>
      <c r="BG32" s="229">
        <f t="shared" si="62"/>
        <v>0</v>
      </c>
      <c r="BH32" s="229">
        <f t="shared" si="62"/>
        <v>0</v>
      </c>
      <c r="BI32" s="229">
        <f t="shared" si="62"/>
        <v>0</v>
      </c>
      <c r="BJ32" s="229">
        <f t="shared" si="62"/>
        <v>0</v>
      </c>
      <c r="BK32" s="229">
        <f t="shared" si="62"/>
        <v>0</v>
      </c>
      <c r="BL32" s="229">
        <f t="shared" si="62"/>
        <v>0</v>
      </c>
      <c r="BM32" s="229">
        <f t="shared" si="62"/>
        <v>0</v>
      </c>
      <c r="BN32" s="229">
        <f t="shared" si="62"/>
        <v>0</v>
      </c>
      <c r="BO32" s="229">
        <f t="shared" si="62"/>
        <v>0</v>
      </c>
      <c r="BP32" s="229">
        <f t="shared" si="62"/>
        <v>0</v>
      </c>
      <c r="BQ32" s="229">
        <f t="shared" si="62"/>
        <v>0</v>
      </c>
      <c r="BR32" s="229">
        <f t="shared" ref="BR32:EC32" si="63">BR33+BR34+BR35+BR36+BR37+BR38+BR39+BR40+BR41</f>
        <v>0</v>
      </c>
      <c r="BS32" s="229">
        <f t="shared" si="63"/>
        <v>0</v>
      </c>
      <c r="BT32" s="229">
        <f t="shared" si="63"/>
        <v>0</v>
      </c>
      <c r="BU32" s="229">
        <f t="shared" si="63"/>
        <v>0</v>
      </c>
      <c r="BV32" s="229">
        <f t="shared" si="63"/>
        <v>0</v>
      </c>
      <c r="BW32" s="229">
        <f t="shared" si="63"/>
        <v>0</v>
      </c>
      <c r="BX32" s="229">
        <f t="shared" si="63"/>
        <v>0</v>
      </c>
      <c r="BY32" s="229">
        <f t="shared" si="63"/>
        <v>0</v>
      </c>
      <c r="BZ32" s="229">
        <f t="shared" si="63"/>
        <v>0</v>
      </c>
      <c r="CA32" s="229">
        <f t="shared" si="63"/>
        <v>0</v>
      </c>
      <c r="CB32" s="229">
        <f t="shared" si="63"/>
        <v>0</v>
      </c>
      <c r="CC32" s="229">
        <f t="shared" si="63"/>
        <v>0</v>
      </c>
      <c r="CD32" s="229">
        <f t="shared" si="63"/>
        <v>0</v>
      </c>
      <c r="CE32" s="229">
        <f t="shared" si="63"/>
        <v>0</v>
      </c>
      <c r="CF32" s="229">
        <f t="shared" si="63"/>
        <v>0</v>
      </c>
      <c r="CG32" s="229">
        <f t="shared" si="63"/>
        <v>0</v>
      </c>
      <c r="CH32" s="229">
        <f t="shared" si="63"/>
        <v>0</v>
      </c>
      <c r="CI32" s="229">
        <f t="shared" si="63"/>
        <v>0</v>
      </c>
      <c r="CJ32" s="229">
        <f t="shared" si="63"/>
        <v>0</v>
      </c>
      <c r="CK32" s="229">
        <f t="shared" si="63"/>
        <v>0</v>
      </c>
      <c r="CL32" s="229">
        <f t="shared" si="63"/>
        <v>0</v>
      </c>
      <c r="CM32" s="229">
        <f t="shared" si="63"/>
        <v>0</v>
      </c>
      <c r="CN32" s="229">
        <f t="shared" si="63"/>
        <v>0</v>
      </c>
      <c r="CO32" s="229">
        <f t="shared" si="63"/>
        <v>0</v>
      </c>
      <c r="CP32" s="229">
        <f t="shared" si="63"/>
        <v>0</v>
      </c>
      <c r="CQ32" s="229">
        <f t="shared" si="63"/>
        <v>0</v>
      </c>
      <c r="CR32" s="229">
        <f t="shared" si="63"/>
        <v>0</v>
      </c>
      <c r="CS32" s="229">
        <f t="shared" si="63"/>
        <v>0</v>
      </c>
      <c r="CT32" s="229">
        <f t="shared" si="63"/>
        <v>0</v>
      </c>
      <c r="CU32" s="229">
        <f t="shared" si="63"/>
        <v>0</v>
      </c>
      <c r="CV32" s="229">
        <f t="shared" si="63"/>
        <v>0</v>
      </c>
      <c r="CW32" s="229">
        <f t="shared" si="63"/>
        <v>0</v>
      </c>
      <c r="CX32" s="229">
        <f t="shared" si="63"/>
        <v>0</v>
      </c>
      <c r="CY32" s="229">
        <f t="shared" si="63"/>
        <v>0</v>
      </c>
      <c r="CZ32" s="229">
        <f t="shared" si="63"/>
        <v>0</v>
      </c>
      <c r="DA32" s="229">
        <f t="shared" si="63"/>
        <v>0</v>
      </c>
      <c r="DB32" s="229">
        <f t="shared" si="63"/>
        <v>0</v>
      </c>
      <c r="DC32" s="229">
        <f t="shared" si="63"/>
        <v>0</v>
      </c>
      <c r="DD32" s="229">
        <f t="shared" si="63"/>
        <v>0</v>
      </c>
      <c r="DE32" s="229">
        <f t="shared" si="63"/>
        <v>0</v>
      </c>
      <c r="DF32" s="229">
        <f t="shared" si="63"/>
        <v>0</v>
      </c>
      <c r="DG32" s="229">
        <f t="shared" si="63"/>
        <v>0</v>
      </c>
      <c r="DH32" s="229">
        <f t="shared" si="63"/>
        <v>0</v>
      </c>
      <c r="DI32" s="229">
        <f t="shared" si="63"/>
        <v>0</v>
      </c>
      <c r="DJ32" s="229">
        <f t="shared" si="63"/>
        <v>0</v>
      </c>
      <c r="DK32" s="229">
        <f t="shared" si="63"/>
        <v>0</v>
      </c>
      <c r="DL32" s="229">
        <f t="shared" si="63"/>
        <v>0</v>
      </c>
      <c r="DM32" s="229">
        <f t="shared" si="63"/>
        <v>0</v>
      </c>
      <c r="DN32" s="229">
        <f t="shared" si="63"/>
        <v>0</v>
      </c>
      <c r="DO32" s="229">
        <f t="shared" si="63"/>
        <v>0</v>
      </c>
      <c r="DP32" s="229">
        <f t="shared" si="63"/>
        <v>0</v>
      </c>
      <c r="DQ32" s="229">
        <f t="shared" si="63"/>
        <v>0</v>
      </c>
      <c r="DR32" s="229">
        <f t="shared" si="63"/>
        <v>0</v>
      </c>
      <c r="DS32" s="229">
        <f t="shared" si="63"/>
        <v>0</v>
      </c>
      <c r="DT32" s="229">
        <f t="shared" si="63"/>
        <v>0</v>
      </c>
      <c r="DU32" s="229">
        <f t="shared" si="63"/>
        <v>0</v>
      </c>
      <c r="DV32" s="229">
        <f t="shared" si="63"/>
        <v>0</v>
      </c>
      <c r="DW32" s="229">
        <f t="shared" si="63"/>
        <v>0</v>
      </c>
      <c r="DX32" s="229">
        <f t="shared" si="63"/>
        <v>0</v>
      </c>
      <c r="DY32" s="229">
        <f t="shared" si="63"/>
        <v>0</v>
      </c>
      <c r="DZ32" s="229">
        <f t="shared" si="63"/>
        <v>0</v>
      </c>
      <c r="EA32" s="229">
        <f t="shared" si="63"/>
        <v>0</v>
      </c>
      <c r="EB32" s="229">
        <f t="shared" si="63"/>
        <v>0</v>
      </c>
      <c r="EC32" s="229">
        <f t="shared" si="63"/>
        <v>0</v>
      </c>
      <c r="ED32" s="229">
        <f t="shared" ref="ED32:GO32" si="64">ED33+ED34+ED35+ED36+ED37+ED38+ED39+ED40+ED41</f>
        <v>0</v>
      </c>
      <c r="EE32" s="229">
        <f t="shared" si="64"/>
        <v>0</v>
      </c>
      <c r="EF32" s="229">
        <f t="shared" si="64"/>
        <v>0</v>
      </c>
      <c r="EG32" s="229">
        <f t="shared" si="64"/>
        <v>0</v>
      </c>
      <c r="EH32" s="229">
        <f t="shared" si="64"/>
        <v>0</v>
      </c>
      <c r="EI32" s="229">
        <f t="shared" si="64"/>
        <v>0</v>
      </c>
      <c r="EJ32" s="229">
        <f t="shared" si="64"/>
        <v>0</v>
      </c>
      <c r="EK32" s="229">
        <f t="shared" si="64"/>
        <v>0</v>
      </c>
      <c r="EL32" s="229">
        <f t="shared" si="64"/>
        <v>0</v>
      </c>
      <c r="EM32" s="229">
        <f t="shared" si="64"/>
        <v>0</v>
      </c>
      <c r="EN32" s="229">
        <f t="shared" si="64"/>
        <v>0</v>
      </c>
      <c r="EO32" s="229">
        <f t="shared" si="64"/>
        <v>0</v>
      </c>
      <c r="EP32" s="229">
        <f t="shared" si="64"/>
        <v>0</v>
      </c>
      <c r="EQ32" s="229">
        <f t="shared" si="64"/>
        <v>0</v>
      </c>
      <c r="ER32" s="229">
        <f t="shared" si="64"/>
        <v>0</v>
      </c>
      <c r="ES32" s="229">
        <f t="shared" si="64"/>
        <v>0</v>
      </c>
      <c r="ET32" s="229">
        <f t="shared" si="64"/>
        <v>0</v>
      </c>
      <c r="EU32" s="229">
        <f t="shared" si="64"/>
        <v>0</v>
      </c>
      <c r="EV32" s="229">
        <f t="shared" si="64"/>
        <v>0</v>
      </c>
      <c r="EW32" s="229">
        <f t="shared" si="64"/>
        <v>0</v>
      </c>
      <c r="EX32" s="229">
        <f t="shared" si="64"/>
        <v>0</v>
      </c>
      <c r="EY32" s="229">
        <f t="shared" si="64"/>
        <v>0</v>
      </c>
      <c r="EZ32" s="229">
        <f t="shared" si="64"/>
        <v>0</v>
      </c>
      <c r="FA32" s="229">
        <f t="shared" si="64"/>
        <v>0</v>
      </c>
      <c r="FB32" s="229">
        <f t="shared" si="64"/>
        <v>0</v>
      </c>
      <c r="FC32" s="229">
        <f t="shared" si="64"/>
        <v>0</v>
      </c>
      <c r="FD32" s="229">
        <f t="shared" si="64"/>
        <v>0</v>
      </c>
      <c r="FE32" s="229">
        <f t="shared" si="64"/>
        <v>0</v>
      </c>
      <c r="FF32" s="229">
        <f t="shared" si="64"/>
        <v>0</v>
      </c>
      <c r="FG32" s="229">
        <f t="shared" si="64"/>
        <v>0</v>
      </c>
      <c r="FH32" s="229">
        <f t="shared" si="64"/>
        <v>0</v>
      </c>
      <c r="FI32" s="229">
        <f t="shared" si="64"/>
        <v>0</v>
      </c>
      <c r="FJ32" s="229">
        <f t="shared" si="64"/>
        <v>0</v>
      </c>
      <c r="FK32" s="229">
        <f t="shared" si="64"/>
        <v>0</v>
      </c>
      <c r="FL32" s="229">
        <f t="shared" si="64"/>
        <v>0</v>
      </c>
      <c r="FM32" s="229">
        <f t="shared" si="64"/>
        <v>0</v>
      </c>
      <c r="FN32" s="229">
        <f t="shared" si="64"/>
        <v>0</v>
      </c>
      <c r="FO32" s="229">
        <f t="shared" si="64"/>
        <v>0</v>
      </c>
      <c r="FP32" s="229">
        <f t="shared" si="64"/>
        <v>0</v>
      </c>
      <c r="FQ32" s="229">
        <f t="shared" si="64"/>
        <v>0</v>
      </c>
      <c r="FR32" s="229">
        <f t="shared" si="64"/>
        <v>0</v>
      </c>
      <c r="FS32" s="229">
        <f t="shared" si="64"/>
        <v>0</v>
      </c>
      <c r="FT32" s="229">
        <f t="shared" si="64"/>
        <v>0</v>
      </c>
      <c r="FU32" s="229">
        <f t="shared" si="64"/>
        <v>0</v>
      </c>
      <c r="FV32" s="229">
        <f t="shared" si="64"/>
        <v>0</v>
      </c>
      <c r="FW32" s="229">
        <f t="shared" si="64"/>
        <v>0</v>
      </c>
      <c r="FX32" s="229">
        <f t="shared" si="64"/>
        <v>0</v>
      </c>
      <c r="FY32" s="229">
        <f t="shared" si="64"/>
        <v>0</v>
      </c>
      <c r="FZ32" s="229">
        <f t="shared" si="64"/>
        <v>0</v>
      </c>
      <c r="GA32" s="229">
        <f t="shared" si="64"/>
        <v>0</v>
      </c>
      <c r="GB32" s="229">
        <f t="shared" si="64"/>
        <v>0</v>
      </c>
      <c r="GC32" s="229">
        <f t="shared" si="64"/>
        <v>0</v>
      </c>
      <c r="GD32" s="229">
        <f t="shared" si="64"/>
        <v>0</v>
      </c>
      <c r="GE32" s="229">
        <f t="shared" si="64"/>
        <v>0</v>
      </c>
      <c r="GF32" s="229">
        <f t="shared" si="64"/>
        <v>0</v>
      </c>
      <c r="GG32" s="229">
        <f t="shared" si="64"/>
        <v>0</v>
      </c>
      <c r="GH32" s="229">
        <f t="shared" si="64"/>
        <v>0</v>
      </c>
      <c r="GI32" s="229">
        <f t="shared" si="64"/>
        <v>0</v>
      </c>
      <c r="GJ32" s="229">
        <f t="shared" si="64"/>
        <v>0</v>
      </c>
      <c r="GK32" s="229">
        <f t="shared" si="64"/>
        <v>0</v>
      </c>
      <c r="GL32" s="229">
        <f t="shared" si="64"/>
        <v>0</v>
      </c>
      <c r="GM32" s="229">
        <f t="shared" si="64"/>
        <v>0</v>
      </c>
      <c r="GN32" s="229">
        <f t="shared" si="64"/>
        <v>0</v>
      </c>
      <c r="GO32" s="229">
        <f t="shared" si="64"/>
        <v>0</v>
      </c>
      <c r="GP32" s="229">
        <f t="shared" ref="GP32:JA32" si="65">GP33+GP34+GP35+GP36+GP37+GP38+GP39+GP40+GP41</f>
        <v>0</v>
      </c>
      <c r="GQ32" s="229">
        <f t="shared" si="65"/>
        <v>0</v>
      </c>
      <c r="GR32" s="229">
        <f t="shared" si="65"/>
        <v>0</v>
      </c>
      <c r="GS32" s="229">
        <f t="shared" si="65"/>
        <v>0</v>
      </c>
      <c r="GT32" s="229">
        <f t="shared" si="65"/>
        <v>0</v>
      </c>
      <c r="GU32" s="229">
        <f t="shared" si="65"/>
        <v>0</v>
      </c>
      <c r="GV32" s="229">
        <f t="shared" si="65"/>
        <v>0</v>
      </c>
      <c r="GW32" s="229">
        <f t="shared" si="65"/>
        <v>0</v>
      </c>
      <c r="GX32" s="229">
        <f t="shared" si="65"/>
        <v>0</v>
      </c>
      <c r="GY32" s="229">
        <f t="shared" si="65"/>
        <v>0</v>
      </c>
      <c r="GZ32" s="229">
        <f t="shared" si="65"/>
        <v>0</v>
      </c>
      <c r="HA32" s="229">
        <f t="shared" si="65"/>
        <v>0</v>
      </c>
      <c r="HB32" s="229">
        <f t="shared" si="65"/>
        <v>0</v>
      </c>
      <c r="HC32" s="229">
        <f t="shared" si="65"/>
        <v>0</v>
      </c>
      <c r="HD32" s="229">
        <f t="shared" si="65"/>
        <v>0</v>
      </c>
      <c r="HE32" s="229">
        <f t="shared" si="65"/>
        <v>0</v>
      </c>
      <c r="HF32" s="229">
        <f t="shared" si="65"/>
        <v>0</v>
      </c>
      <c r="HG32" s="229">
        <f t="shared" si="65"/>
        <v>0</v>
      </c>
      <c r="HH32" s="229">
        <f t="shared" si="65"/>
        <v>0</v>
      </c>
      <c r="HI32" s="229">
        <f t="shared" si="65"/>
        <v>0</v>
      </c>
      <c r="HJ32" s="229">
        <f t="shared" si="65"/>
        <v>0</v>
      </c>
      <c r="HK32" s="229">
        <f t="shared" si="65"/>
        <v>0</v>
      </c>
      <c r="HL32" s="229">
        <f t="shared" si="65"/>
        <v>0</v>
      </c>
      <c r="HM32" s="229">
        <f t="shared" si="65"/>
        <v>0</v>
      </c>
      <c r="HN32" s="229">
        <f t="shared" si="65"/>
        <v>0</v>
      </c>
      <c r="HO32" s="229">
        <f t="shared" si="65"/>
        <v>0</v>
      </c>
      <c r="HP32" s="229">
        <f t="shared" si="65"/>
        <v>0</v>
      </c>
      <c r="HQ32" s="229">
        <f t="shared" si="65"/>
        <v>0</v>
      </c>
      <c r="HR32" s="229">
        <f t="shared" si="65"/>
        <v>0</v>
      </c>
      <c r="HS32" s="229">
        <f t="shared" si="65"/>
        <v>0</v>
      </c>
      <c r="HT32" s="229">
        <f t="shared" si="65"/>
        <v>0</v>
      </c>
      <c r="HU32" s="229">
        <f t="shared" si="65"/>
        <v>0</v>
      </c>
      <c r="HV32" s="229">
        <f t="shared" si="65"/>
        <v>0</v>
      </c>
      <c r="HW32" s="229">
        <f t="shared" si="65"/>
        <v>0</v>
      </c>
      <c r="HX32" s="229">
        <f t="shared" si="65"/>
        <v>0</v>
      </c>
      <c r="HY32" s="229">
        <f t="shared" si="65"/>
        <v>0</v>
      </c>
      <c r="HZ32" s="229">
        <f t="shared" si="65"/>
        <v>0</v>
      </c>
      <c r="IA32" s="229">
        <f t="shared" si="65"/>
        <v>0</v>
      </c>
      <c r="IB32" s="229">
        <f t="shared" si="65"/>
        <v>0</v>
      </c>
      <c r="IC32" s="229">
        <f t="shared" si="65"/>
        <v>0</v>
      </c>
      <c r="ID32" s="229">
        <f t="shared" si="65"/>
        <v>0</v>
      </c>
      <c r="IE32" s="229">
        <f t="shared" si="65"/>
        <v>0</v>
      </c>
      <c r="IF32" s="229">
        <f t="shared" si="65"/>
        <v>0</v>
      </c>
      <c r="IG32" s="229">
        <f t="shared" si="65"/>
        <v>0</v>
      </c>
      <c r="IH32" s="229">
        <f t="shared" si="65"/>
        <v>0</v>
      </c>
      <c r="II32" s="229">
        <f t="shared" si="65"/>
        <v>0</v>
      </c>
      <c r="IJ32" s="229">
        <f t="shared" si="65"/>
        <v>0</v>
      </c>
      <c r="IK32" s="229">
        <f t="shared" si="65"/>
        <v>0</v>
      </c>
      <c r="IL32" s="229">
        <f t="shared" si="65"/>
        <v>0</v>
      </c>
      <c r="IM32" s="229">
        <f t="shared" si="65"/>
        <v>0</v>
      </c>
      <c r="IN32" s="229">
        <f t="shared" si="65"/>
        <v>0</v>
      </c>
      <c r="IO32" s="229">
        <f t="shared" si="65"/>
        <v>0</v>
      </c>
      <c r="IP32" s="229">
        <f t="shared" si="65"/>
        <v>0</v>
      </c>
      <c r="IQ32" s="229">
        <f t="shared" si="65"/>
        <v>0</v>
      </c>
      <c r="IR32" s="229">
        <f t="shared" si="65"/>
        <v>0</v>
      </c>
      <c r="IS32" s="229">
        <f t="shared" si="65"/>
        <v>0</v>
      </c>
      <c r="IT32" s="229">
        <f t="shared" si="65"/>
        <v>0</v>
      </c>
      <c r="IU32" s="229">
        <f t="shared" si="65"/>
        <v>0</v>
      </c>
      <c r="IV32" s="229">
        <f t="shared" si="65"/>
        <v>0</v>
      </c>
      <c r="IW32" s="229">
        <f t="shared" si="65"/>
        <v>0</v>
      </c>
      <c r="IX32" s="229">
        <f t="shared" si="65"/>
        <v>0</v>
      </c>
      <c r="IY32" s="229">
        <f t="shared" si="65"/>
        <v>0</v>
      </c>
      <c r="IZ32" s="229">
        <f t="shared" si="65"/>
        <v>0</v>
      </c>
      <c r="JA32" s="229">
        <f t="shared" si="65"/>
        <v>0</v>
      </c>
      <c r="JB32" s="229">
        <f t="shared" ref="JB32:LM32" si="66">JB33+JB34+JB35+JB36+JB37+JB38+JB39+JB40+JB41</f>
        <v>0</v>
      </c>
      <c r="JC32" s="229">
        <f t="shared" si="66"/>
        <v>0</v>
      </c>
      <c r="JD32" s="229">
        <f t="shared" si="66"/>
        <v>0</v>
      </c>
      <c r="JE32" s="229">
        <f t="shared" si="66"/>
        <v>0</v>
      </c>
      <c r="JF32" s="229">
        <f t="shared" si="66"/>
        <v>0</v>
      </c>
      <c r="JG32" s="229">
        <f t="shared" si="66"/>
        <v>0</v>
      </c>
      <c r="JH32" s="229">
        <f t="shared" si="66"/>
        <v>0</v>
      </c>
      <c r="JI32" s="229">
        <f t="shared" si="66"/>
        <v>0</v>
      </c>
      <c r="JJ32" s="229">
        <f t="shared" si="66"/>
        <v>0</v>
      </c>
      <c r="JK32" s="229">
        <f t="shared" si="66"/>
        <v>0</v>
      </c>
      <c r="JL32" s="229">
        <f t="shared" si="66"/>
        <v>0</v>
      </c>
      <c r="JM32" s="229">
        <f t="shared" si="66"/>
        <v>0</v>
      </c>
      <c r="JN32" s="229">
        <f t="shared" si="66"/>
        <v>0</v>
      </c>
      <c r="JO32" s="229">
        <f t="shared" si="66"/>
        <v>0</v>
      </c>
      <c r="JP32" s="229">
        <f t="shared" si="66"/>
        <v>0</v>
      </c>
      <c r="JQ32" s="229">
        <f t="shared" si="66"/>
        <v>0</v>
      </c>
      <c r="JR32" s="229">
        <f t="shared" si="66"/>
        <v>0</v>
      </c>
      <c r="JS32" s="229">
        <f t="shared" si="66"/>
        <v>0</v>
      </c>
      <c r="JT32" s="229">
        <f t="shared" si="66"/>
        <v>0</v>
      </c>
      <c r="JU32" s="229">
        <f t="shared" si="66"/>
        <v>0</v>
      </c>
      <c r="JV32" s="229">
        <f t="shared" si="66"/>
        <v>0</v>
      </c>
      <c r="JW32" s="229">
        <f t="shared" si="66"/>
        <v>0</v>
      </c>
      <c r="JX32" s="229">
        <f t="shared" si="66"/>
        <v>0</v>
      </c>
      <c r="JY32" s="229">
        <f t="shared" si="66"/>
        <v>0</v>
      </c>
      <c r="JZ32" s="229">
        <f t="shared" si="66"/>
        <v>0</v>
      </c>
      <c r="KA32" s="229">
        <f t="shared" si="66"/>
        <v>0</v>
      </c>
      <c r="KB32" s="229">
        <f t="shared" si="66"/>
        <v>0</v>
      </c>
      <c r="KC32" s="229">
        <f t="shared" si="66"/>
        <v>0</v>
      </c>
      <c r="KD32" s="229">
        <f t="shared" si="66"/>
        <v>0</v>
      </c>
      <c r="KE32" s="229">
        <f t="shared" si="66"/>
        <v>0</v>
      </c>
      <c r="KF32" s="229">
        <f t="shared" si="66"/>
        <v>0</v>
      </c>
      <c r="KG32" s="229">
        <f t="shared" si="66"/>
        <v>0</v>
      </c>
      <c r="KH32" s="229">
        <f t="shared" si="66"/>
        <v>0</v>
      </c>
      <c r="KI32" s="229">
        <f t="shared" si="66"/>
        <v>0</v>
      </c>
      <c r="KJ32" s="229">
        <f t="shared" si="66"/>
        <v>0</v>
      </c>
      <c r="KK32" s="229">
        <f t="shared" si="66"/>
        <v>0</v>
      </c>
      <c r="KL32" s="229">
        <f t="shared" si="66"/>
        <v>0</v>
      </c>
      <c r="KM32" s="229">
        <f t="shared" si="66"/>
        <v>0</v>
      </c>
      <c r="KN32" s="229">
        <f t="shared" si="66"/>
        <v>0</v>
      </c>
      <c r="KO32" s="229">
        <f t="shared" si="66"/>
        <v>0</v>
      </c>
      <c r="KP32" s="229">
        <f t="shared" si="66"/>
        <v>0</v>
      </c>
      <c r="KQ32" s="229">
        <f t="shared" si="66"/>
        <v>0</v>
      </c>
      <c r="KR32" s="229">
        <f t="shared" si="66"/>
        <v>0</v>
      </c>
      <c r="KS32" s="229">
        <f t="shared" si="66"/>
        <v>0</v>
      </c>
      <c r="KT32" s="229">
        <f t="shared" si="66"/>
        <v>0</v>
      </c>
      <c r="KU32" s="229">
        <f t="shared" si="66"/>
        <v>0</v>
      </c>
      <c r="KV32" s="229">
        <f t="shared" si="66"/>
        <v>0</v>
      </c>
      <c r="KW32" s="229">
        <f t="shared" si="66"/>
        <v>0</v>
      </c>
      <c r="KX32" s="229">
        <f t="shared" si="66"/>
        <v>0</v>
      </c>
      <c r="KY32" s="229">
        <f t="shared" si="66"/>
        <v>0</v>
      </c>
      <c r="KZ32" s="229">
        <f t="shared" si="66"/>
        <v>0</v>
      </c>
      <c r="LA32" s="229">
        <f t="shared" si="66"/>
        <v>0</v>
      </c>
      <c r="LB32" s="229">
        <f t="shared" si="66"/>
        <v>0</v>
      </c>
      <c r="LC32" s="229">
        <f t="shared" si="66"/>
        <v>0</v>
      </c>
      <c r="LD32" s="229">
        <f t="shared" si="66"/>
        <v>0</v>
      </c>
      <c r="LE32" s="229">
        <f t="shared" si="66"/>
        <v>0</v>
      </c>
      <c r="LF32" s="229">
        <f t="shared" si="66"/>
        <v>0</v>
      </c>
      <c r="LG32" s="229">
        <f t="shared" si="66"/>
        <v>0</v>
      </c>
      <c r="LH32" s="229">
        <f t="shared" si="66"/>
        <v>0</v>
      </c>
      <c r="LI32" s="229">
        <f t="shared" si="66"/>
        <v>0</v>
      </c>
      <c r="LJ32" s="229">
        <f t="shared" si="66"/>
        <v>0</v>
      </c>
      <c r="LK32" s="229">
        <f t="shared" si="66"/>
        <v>0</v>
      </c>
      <c r="LL32" s="229">
        <f t="shared" si="66"/>
        <v>0</v>
      </c>
      <c r="LM32" s="229">
        <f t="shared" si="66"/>
        <v>0</v>
      </c>
      <c r="LN32" s="229">
        <f t="shared" ref="LN32:NY32" si="67">LN33+LN34+LN35+LN36+LN37+LN38+LN39+LN40+LN41</f>
        <v>0</v>
      </c>
      <c r="LO32" s="229">
        <f t="shared" si="67"/>
        <v>0</v>
      </c>
      <c r="LP32" s="229">
        <f t="shared" si="67"/>
        <v>0</v>
      </c>
      <c r="LQ32" s="229">
        <f t="shared" si="67"/>
        <v>0</v>
      </c>
      <c r="LR32" s="229">
        <f t="shared" si="67"/>
        <v>0</v>
      </c>
      <c r="LS32" s="229">
        <f t="shared" si="67"/>
        <v>0</v>
      </c>
      <c r="LT32" s="229">
        <f t="shared" si="67"/>
        <v>0</v>
      </c>
      <c r="LU32" s="229">
        <f t="shared" si="67"/>
        <v>0</v>
      </c>
      <c r="LV32" s="229">
        <f t="shared" si="67"/>
        <v>0</v>
      </c>
      <c r="LW32" s="229">
        <f t="shared" si="67"/>
        <v>0</v>
      </c>
      <c r="LX32" s="229">
        <f t="shared" si="67"/>
        <v>5350</v>
      </c>
      <c r="LY32" s="229">
        <f t="shared" si="67"/>
        <v>5250</v>
      </c>
      <c r="LZ32" s="229">
        <f t="shared" si="67"/>
        <v>3973.71</v>
      </c>
      <c r="MA32" s="229">
        <f t="shared" si="67"/>
        <v>0</v>
      </c>
      <c r="MB32" s="229">
        <f t="shared" si="67"/>
        <v>0</v>
      </c>
      <c r="MC32" s="229">
        <f t="shared" si="67"/>
        <v>0</v>
      </c>
      <c r="MD32" s="229">
        <f t="shared" si="67"/>
        <v>0</v>
      </c>
      <c r="ME32" s="229">
        <f t="shared" si="67"/>
        <v>0</v>
      </c>
      <c r="MF32" s="229">
        <f t="shared" si="67"/>
        <v>0</v>
      </c>
      <c r="MG32" s="229">
        <f t="shared" si="67"/>
        <v>0</v>
      </c>
      <c r="MH32" s="229">
        <f t="shared" si="67"/>
        <v>0</v>
      </c>
      <c r="MI32" s="229">
        <f t="shared" si="67"/>
        <v>6027</v>
      </c>
      <c r="MJ32" s="229">
        <f t="shared" si="67"/>
        <v>0</v>
      </c>
      <c r="MK32" s="229">
        <f t="shared" si="67"/>
        <v>0</v>
      </c>
      <c r="ML32" s="229">
        <f t="shared" si="67"/>
        <v>0</v>
      </c>
      <c r="MM32" s="229">
        <f t="shared" si="67"/>
        <v>0</v>
      </c>
      <c r="MN32" s="229">
        <f t="shared" si="67"/>
        <v>0</v>
      </c>
      <c r="MO32" s="229">
        <f t="shared" si="67"/>
        <v>0</v>
      </c>
      <c r="MP32" s="229">
        <f t="shared" si="67"/>
        <v>18950</v>
      </c>
      <c r="MQ32" s="229">
        <f t="shared" si="67"/>
        <v>17450</v>
      </c>
      <c r="MR32" s="229">
        <f t="shared" si="67"/>
        <v>16537.91</v>
      </c>
      <c r="MS32" s="229">
        <f t="shared" si="67"/>
        <v>0</v>
      </c>
      <c r="MT32" s="229">
        <f t="shared" si="67"/>
        <v>0</v>
      </c>
      <c r="MU32" s="229">
        <f t="shared" si="67"/>
        <v>0</v>
      </c>
      <c r="MV32" s="229">
        <f t="shared" si="67"/>
        <v>0</v>
      </c>
      <c r="MW32" s="229">
        <f t="shared" si="67"/>
        <v>0</v>
      </c>
      <c r="MX32" s="229">
        <f t="shared" si="67"/>
        <v>0</v>
      </c>
      <c r="MY32" s="229">
        <f t="shared" si="67"/>
        <v>0</v>
      </c>
      <c r="MZ32" s="229">
        <f t="shared" si="67"/>
        <v>0</v>
      </c>
      <c r="NA32" s="229">
        <f t="shared" si="67"/>
        <v>0</v>
      </c>
      <c r="NB32" s="229">
        <f t="shared" si="67"/>
        <v>0</v>
      </c>
      <c r="NC32" s="229">
        <f t="shared" si="67"/>
        <v>0</v>
      </c>
      <c r="ND32" s="229">
        <f t="shared" si="67"/>
        <v>0</v>
      </c>
      <c r="NE32" s="229">
        <f t="shared" si="67"/>
        <v>0</v>
      </c>
      <c r="NF32" s="229">
        <f t="shared" si="67"/>
        <v>0</v>
      </c>
      <c r="NG32" s="229">
        <f t="shared" si="67"/>
        <v>0</v>
      </c>
      <c r="NH32" s="229">
        <f t="shared" si="67"/>
        <v>0</v>
      </c>
      <c r="NI32" s="229">
        <f t="shared" si="67"/>
        <v>0</v>
      </c>
      <c r="NJ32" s="229">
        <f t="shared" si="67"/>
        <v>0</v>
      </c>
      <c r="NK32" s="229">
        <f t="shared" si="67"/>
        <v>0</v>
      </c>
      <c r="NL32" s="229">
        <f t="shared" si="67"/>
        <v>0</v>
      </c>
      <c r="NM32" s="229">
        <f t="shared" si="67"/>
        <v>0</v>
      </c>
      <c r="NN32" s="229">
        <f t="shared" si="67"/>
        <v>37000</v>
      </c>
      <c r="NO32" s="229">
        <f t="shared" si="67"/>
        <v>40000</v>
      </c>
      <c r="NP32" s="229">
        <f t="shared" si="67"/>
        <v>35802.81</v>
      </c>
      <c r="NQ32" s="229">
        <f t="shared" si="67"/>
        <v>0</v>
      </c>
      <c r="NR32" s="229">
        <f t="shared" si="67"/>
        <v>0</v>
      </c>
      <c r="NS32" s="229">
        <f t="shared" si="67"/>
        <v>0</v>
      </c>
      <c r="NT32" s="229">
        <f t="shared" si="67"/>
        <v>0</v>
      </c>
      <c r="NU32" s="229">
        <f t="shared" si="67"/>
        <v>0</v>
      </c>
      <c r="NV32" s="229">
        <f t="shared" si="67"/>
        <v>0</v>
      </c>
      <c r="NW32" s="229">
        <f t="shared" si="67"/>
        <v>0</v>
      </c>
      <c r="NX32" s="229">
        <f t="shared" si="67"/>
        <v>0</v>
      </c>
      <c r="NY32" s="229">
        <f t="shared" si="67"/>
        <v>0</v>
      </c>
      <c r="NZ32" s="229">
        <f t="shared" ref="NZ32:OH32" si="68">NZ33+NZ34+NZ35+NZ36+NZ37+NZ38+NZ39+NZ40+NZ41</f>
        <v>0</v>
      </c>
      <c r="OA32" s="229">
        <f t="shared" si="68"/>
        <v>0</v>
      </c>
      <c r="OB32" s="229">
        <f t="shared" si="68"/>
        <v>0</v>
      </c>
      <c r="OC32" s="229">
        <f t="shared" si="68"/>
        <v>0</v>
      </c>
      <c r="OD32" s="229">
        <f t="shared" si="68"/>
        <v>0</v>
      </c>
      <c r="OE32" s="229">
        <f t="shared" si="68"/>
        <v>0</v>
      </c>
      <c r="OF32" s="229">
        <f t="shared" si="68"/>
        <v>0</v>
      </c>
      <c r="OG32" s="229">
        <f t="shared" si="68"/>
        <v>0</v>
      </c>
      <c r="OH32" s="229">
        <f t="shared" si="68"/>
        <v>0</v>
      </c>
      <c r="OI32" s="163"/>
      <c r="OJ32" s="163"/>
      <c r="OK32" s="163"/>
      <c r="OL32" s="163"/>
      <c r="OM32" s="163"/>
      <c r="ON32" s="163"/>
      <c r="OO32" s="163"/>
      <c r="OP32" s="163"/>
      <c r="OQ32" s="163"/>
      <c r="OR32" s="163"/>
      <c r="OS32" s="163"/>
      <c r="OT32" s="163"/>
      <c r="OU32" s="163"/>
      <c r="OV32" s="163"/>
      <c r="OW32" s="163"/>
    </row>
    <row r="33" spans="1:413" hidden="1" outlineLevel="1" x14ac:dyDescent="0.25">
      <c r="A33" s="75" t="s">
        <v>329</v>
      </c>
      <c r="B33" s="40" t="s">
        <v>330</v>
      </c>
      <c r="C33" s="236">
        <f t="shared" ref="C33:C41" si="69">F33+I33+L33+O33+R33+U33+X33+AA33+AD33+AG33+AJ33+AM33+AP33+AS33+AV33+AY33+BB33+BE33+BH33+BK33+BN33+BQ33+BT33+BW33+BZ33+CC33+CF33+CI33+CL33+CO33+CR33+CU33+CX33+DA33+DD33+DG33+DJ33+DM33+DP33+DS33+DV33+DY33+EB33+EE33+EH33+EK33+EN33+EQ33+ET33+EW33+EZ33+FC33+FF33+FI33+FL33+FO33+FR33+FU33+FX33+GA33+GD33+GG33+GJ33+GM33+GP33+GS33+GV33+GY33+HB33+HE33+HH33+HK33+HN33+HQ33+HT33+HW33+HZ33+IC33+IF33+II33+IL33+IO33+IR33+IU33+IX33+JA33+JD33+JG33+JJ33+JM33+JP33+JS33+JV33+JY33+KB33+KE33+KH33+KK33+KN33+KQ33+KT33+KW33+KZ33+LC33+LF33+LI33+LL33+LO33+LR33+LU33+LX33+MA33+MD33+MG33+MJ33+MM33+MP33+MS33+MV33+MY33+NB33+NE33+NH33+NK33+NN33+NQ33+NT33+NW33+NZ33+OC33+OF33</f>
        <v>7000</v>
      </c>
      <c r="D33" s="236">
        <f t="shared" ref="D33:D41" si="70">G33+J33+M33+P33+S33+V33+Y33+AB33+AE33+AH33+AK33+AN33+AQ33+AT33+AW33+AZ33+BC33+BF33+BI33+BL33+BO33+BR33+BU33+BX33+CA33+CD33+CG33+CJ33+CM33+CP33+CS33+CV33+CY33+DB33+DE33+DH33+DK33+DN33+DQ33+DT33+DW33+DZ33+EC33+EF33+EI33+EL33+EO33+ER33+EU33+EX33+FA33+FD33+FG33+FJ33+FM33+FP33+FS33+FV33+FY33+GB33+GE33+GH33+GK33+GN33+GQ33+GT33+GW33+GZ33+HC33+HF33+HI33+HL33+HO33+HR33+HU33+HX33+IA33+ID33+IG33+IJ33+IM33+IP33+IS33+IV33+IY33+JB33+JE33+JH33+JK33+JN33+JQ33+JT33+JW33+JZ33+KC33+KF33+KI33+KL33+KO33+KR33+KU33+KX33+LA33+LD33+LG33+LJ33+LM33+LP33+LS33+LV33+LY33+MB33+ME33+MH33+MK33+MN33+MQ33+MT33+MW33+MZ33+NC33+NF33+NI33+NL33+NO33+NR33+NU33+NX33+OA33+OD33+OG33</f>
        <v>7000</v>
      </c>
      <c r="E33" s="236">
        <f t="shared" ref="E33:E41" si="71">H33+K33+N33+Q33+T33+W33+Z33+AC33+AF33+AI33+AL33+AO33+AR33+AU33+AX33+BA33+BD33+BG33+BJ33+BM33+BP33+BS33+BV33+BY33+CB33+CE33+CH33+CK33+CN33+CQ33+CT33+CW33+CZ33+DC33+DF33+DI33+DL33+DO33+DR33+DU33+DX33+EA33+ED33+EG33+EJ33+EM33+EP33+ES33+EV33+EY33+FB33+FE33+FH33+FK33+FN33+FQ33+FT33+FW33+FZ33+GC33+GF33+GI33+GL33+GO33+GR33+GU33+GX33+HA33+HD33+HG33+HJ33+HM33+HP33+HS33+HV33+HY33+IB33+IE33+IH33+IK33+IN33+IQ33+IT33+IW33+IZ33+JC33+JF33+JI33+JL33+JO33+JR33+JU33+JX33+KA33+KD33+KG33+KJ33+KM33+KP33+KS33+KV33+KY33+LB33+LE33+LH33+LK33+LN33+LQ33+LT33+LW33+LZ33+MC33+MF33+MI33+ML33+MO33+MR33+MU33+MX33+NA33+ND33+NG33+NJ33+NM33+NP33+NS33+NV33+NY33+OB33+OE33+OH33</f>
        <v>6630</v>
      </c>
      <c r="F33" s="230"/>
      <c r="G33" s="222"/>
      <c r="H33" s="70"/>
      <c r="I33" s="212"/>
      <c r="J33" s="49"/>
      <c r="K33" s="49"/>
      <c r="L33" s="230"/>
      <c r="M33" s="222"/>
      <c r="N33" s="222"/>
      <c r="O33" s="69"/>
      <c r="P33" s="49"/>
      <c r="Q33" s="49"/>
      <c r="R33" s="69"/>
      <c r="S33" s="49"/>
      <c r="T33" s="49"/>
      <c r="U33" s="69"/>
      <c r="V33" s="49"/>
      <c r="W33" s="49"/>
      <c r="X33" s="69"/>
      <c r="Y33" s="49"/>
      <c r="Z33" s="49"/>
      <c r="AA33" s="69"/>
      <c r="AB33" s="49"/>
      <c r="AC33" s="49"/>
      <c r="AD33" s="69"/>
      <c r="AE33" s="49"/>
      <c r="AF33" s="49"/>
      <c r="AG33" s="69"/>
      <c r="AH33" s="49"/>
      <c r="AI33" s="49"/>
      <c r="AJ33" s="230"/>
      <c r="AK33" s="222"/>
      <c r="AL33" s="222"/>
      <c r="AM33" s="230"/>
      <c r="AN33" s="222"/>
      <c r="AO33" s="222"/>
      <c r="AP33" s="230"/>
      <c r="AQ33" s="222"/>
      <c r="AR33" s="222"/>
      <c r="AS33" s="230"/>
      <c r="AT33" s="222"/>
      <c r="AU33" s="222"/>
      <c r="AV33" s="230"/>
      <c r="AW33" s="222"/>
      <c r="AX33" s="222"/>
      <c r="AY33" s="230"/>
      <c r="AZ33" s="222"/>
      <c r="BA33" s="222"/>
      <c r="BB33" s="69"/>
      <c r="BC33" s="49"/>
      <c r="BD33" s="49"/>
      <c r="BE33" s="230"/>
      <c r="BF33" s="222"/>
      <c r="BG33" s="222"/>
      <c r="BH33" s="69"/>
      <c r="BI33" s="49"/>
      <c r="BJ33" s="49"/>
      <c r="BK33" s="69"/>
      <c r="BL33" s="49"/>
      <c r="BM33" s="49"/>
      <c r="BN33" s="69"/>
      <c r="BO33" s="49"/>
      <c r="BP33" s="49"/>
      <c r="BQ33" s="69"/>
      <c r="BR33" s="49"/>
      <c r="BS33" s="49"/>
      <c r="BT33" s="69"/>
      <c r="BU33" s="49"/>
      <c r="BV33" s="49"/>
      <c r="BW33" s="69"/>
      <c r="BX33" s="49"/>
      <c r="BY33" s="49"/>
      <c r="BZ33" s="69"/>
      <c r="CA33" s="49"/>
      <c r="CB33" s="49"/>
      <c r="CC33" s="230"/>
      <c r="CD33" s="222"/>
      <c r="CE33" s="222"/>
      <c r="CF33" s="69"/>
      <c r="CG33" s="49"/>
      <c r="CH33" s="49"/>
      <c r="CI33" s="230"/>
      <c r="CJ33" s="222"/>
      <c r="CK33" s="222"/>
      <c r="CL33" s="69"/>
      <c r="CM33" s="49"/>
      <c r="CN33" s="242"/>
      <c r="CO33" s="230"/>
      <c r="CP33" s="222"/>
      <c r="CQ33" s="70"/>
      <c r="CR33" s="69"/>
      <c r="CS33" s="49"/>
      <c r="CT33" s="49"/>
      <c r="CU33" s="69"/>
      <c r="CV33" s="49"/>
      <c r="CW33" s="49"/>
      <c r="CX33" s="230"/>
      <c r="CY33" s="222"/>
      <c r="CZ33" s="222"/>
      <c r="DA33" s="230"/>
      <c r="DB33" s="222"/>
      <c r="DC33" s="222"/>
      <c r="DD33" s="69"/>
      <c r="DE33" s="49"/>
      <c r="DF33" s="49"/>
      <c r="DG33" s="230"/>
      <c r="DH33" s="222"/>
      <c r="DI33" s="222"/>
      <c r="DJ33" s="69"/>
      <c r="DK33" s="49"/>
      <c r="DL33" s="49"/>
      <c r="DM33" s="230"/>
      <c r="DN33" s="222"/>
      <c r="DO33" s="222"/>
      <c r="DP33" s="230"/>
      <c r="DQ33" s="222"/>
      <c r="DR33" s="222"/>
      <c r="DS33" s="230"/>
      <c r="DT33" s="222"/>
      <c r="DU33" s="222"/>
      <c r="DV33" s="69"/>
      <c r="DW33" s="49"/>
      <c r="DX33" s="242"/>
      <c r="DY33" s="230"/>
      <c r="DZ33" s="222"/>
      <c r="EA33" s="70"/>
      <c r="EB33" s="212"/>
      <c r="EC33" s="49"/>
      <c r="ED33" s="118"/>
      <c r="EE33" s="69"/>
      <c r="EF33" s="49"/>
      <c r="EG33" s="118"/>
      <c r="EH33" s="69"/>
      <c r="EI33" s="49"/>
      <c r="EJ33" s="118"/>
      <c r="EK33" s="230"/>
      <c r="EL33" s="49"/>
      <c r="EM33" s="118"/>
      <c r="EN33" s="230"/>
      <c r="EO33" s="49"/>
      <c r="EP33" s="118"/>
      <c r="EQ33" s="69"/>
      <c r="ER33" s="49"/>
      <c r="ES33" s="49"/>
      <c r="ET33" s="69"/>
      <c r="EU33" s="49"/>
      <c r="EV33" s="49"/>
      <c r="EW33" s="230"/>
      <c r="EX33" s="49"/>
      <c r="EY33" s="49"/>
      <c r="EZ33" s="230"/>
      <c r="FA33" s="49"/>
      <c r="FB33" s="49"/>
      <c r="FC33" s="222"/>
      <c r="FD33" s="49"/>
      <c r="FE33" s="49"/>
      <c r="FF33" s="230"/>
      <c r="FG33" s="49"/>
      <c r="FH33" s="49"/>
      <c r="FI33" s="230"/>
      <c r="FJ33" s="49"/>
      <c r="FK33" s="242"/>
      <c r="FL33" s="397"/>
      <c r="FM33" s="222"/>
      <c r="FN33" s="70"/>
      <c r="FO33" s="230"/>
      <c r="FP33" s="49"/>
      <c r="FQ33" s="49"/>
      <c r="FR33" s="230"/>
      <c r="FS33" s="49"/>
      <c r="FT33" s="49"/>
      <c r="FU33" s="230"/>
      <c r="FV33" s="49"/>
      <c r="FW33" s="49"/>
      <c r="FX33" s="230"/>
      <c r="FY33" s="49"/>
      <c r="FZ33" s="49"/>
      <c r="GA33" s="230"/>
      <c r="GB33" s="49"/>
      <c r="GC33" s="49"/>
      <c r="GD33" s="230"/>
      <c r="GE33" s="49"/>
      <c r="GF33" s="49"/>
      <c r="GG33" s="230"/>
      <c r="GH33" s="49"/>
      <c r="GI33" s="49"/>
      <c r="GJ33" s="230"/>
      <c r="GK33" s="222"/>
      <c r="GL33" s="70"/>
      <c r="GM33" s="222"/>
      <c r="GN33" s="222"/>
      <c r="GO33" s="70"/>
      <c r="GP33" s="230"/>
      <c r="GQ33" s="222"/>
      <c r="GR33" s="70"/>
      <c r="GS33" s="69"/>
      <c r="GT33" s="49"/>
      <c r="GU33" s="49"/>
      <c r="GV33" s="69"/>
      <c r="GW33" s="49"/>
      <c r="GX33" s="49"/>
      <c r="GY33" s="69"/>
      <c r="GZ33" s="49"/>
      <c r="HA33" s="49"/>
      <c r="HB33" s="69"/>
      <c r="HC33" s="49"/>
      <c r="HD33" s="242"/>
      <c r="HE33" s="230"/>
      <c r="HF33" s="222"/>
      <c r="HG33" s="70"/>
      <c r="HH33" s="230"/>
      <c r="HI33" s="49"/>
      <c r="HJ33" s="118"/>
      <c r="HK33" s="230"/>
      <c r="HL33" s="49"/>
      <c r="HM33" s="118"/>
      <c r="HN33" s="230"/>
      <c r="HO33" s="49"/>
      <c r="HP33" s="118"/>
      <c r="HQ33" s="230"/>
      <c r="HR33" s="49"/>
      <c r="HS33" s="118"/>
      <c r="HT33" s="230"/>
      <c r="HU33" s="49"/>
      <c r="HV33" s="118"/>
      <c r="HW33" s="230"/>
      <c r="HX33" s="49"/>
      <c r="HY33" s="118"/>
      <c r="HZ33" s="69"/>
      <c r="IA33" s="49"/>
      <c r="IB33" s="118"/>
      <c r="IC33" s="230"/>
      <c r="ID33" s="222"/>
      <c r="IE33" s="70"/>
      <c r="IF33" s="230"/>
      <c r="IG33" s="49"/>
      <c r="IH33" s="118"/>
      <c r="II33" s="230"/>
      <c r="IJ33" s="49"/>
      <c r="IK33" s="118"/>
      <c r="IL33" s="230"/>
      <c r="IM33" s="49"/>
      <c r="IN33" s="118"/>
      <c r="IO33" s="230"/>
      <c r="IP33" s="49"/>
      <c r="IQ33" s="118"/>
      <c r="IR33" s="230"/>
      <c r="IS33" s="49"/>
      <c r="IT33" s="118"/>
      <c r="IU33" s="230"/>
      <c r="IV33" s="49"/>
      <c r="IW33" s="118"/>
      <c r="IX33" s="230"/>
      <c r="IY33" s="49"/>
      <c r="IZ33" s="118"/>
      <c r="JA33" s="230"/>
      <c r="JB33" s="49"/>
      <c r="JC33" s="118"/>
      <c r="JD33" s="69"/>
      <c r="JE33" s="49"/>
      <c r="JF33" s="118"/>
      <c r="JG33" s="230"/>
      <c r="JH33" s="222"/>
      <c r="JI33" s="70"/>
      <c r="JJ33" s="212"/>
      <c r="JK33" s="49"/>
      <c r="JL33" s="118"/>
      <c r="JM33" s="230"/>
      <c r="JN33" s="222"/>
      <c r="JO33" s="70"/>
      <c r="JP33" s="212"/>
      <c r="JQ33" s="49"/>
      <c r="JR33" s="118"/>
      <c r="JS33" s="230"/>
      <c r="JT33" s="222"/>
      <c r="JU33" s="70"/>
      <c r="JV33" s="212"/>
      <c r="JW33" s="49"/>
      <c r="JX33" s="118"/>
      <c r="JY33" s="69"/>
      <c r="JZ33" s="49"/>
      <c r="KA33" s="118"/>
      <c r="KB33" s="69"/>
      <c r="KC33" s="49"/>
      <c r="KD33" s="118"/>
      <c r="KE33" s="230"/>
      <c r="KF33" s="49"/>
      <c r="KG33" s="118"/>
      <c r="KH33" s="69"/>
      <c r="KI33" s="49"/>
      <c r="KJ33" s="118"/>
      <c r="KK33" s="230"/>
      <c r="KL33" s="49"/>
      <c r="KM33" s="49"/>
      <c r="KN33" s="230"/>
      <c r="KO33" s="49"/>
      <c r="KP33" s="49"/>
      <c r="KQ33" s="69"/>
      <c r="KR33" s="49"/>
      <c r="KS33" s="49"/>
      <c r="KT33" s="69"/>
      <c r="KU33" s="49"/>
      <c r="KV33" s="242"/>
      <c r="KW33" s="230"/>
      <c r="KX33" s="222"/>
      <c r="KY33" s="70"/>
      <c r="KZ33" s="69"/>
      <c r="LA33" s="49"/>
      <c r="LB33" s="49"/>
      <c r="LC33" s="230"/>
      <c r="LD33" s="49"/>
      <c r="LE33" s="49"/>
      <c r="LF33" s="230"/>
      <c r="LG33" s="49"/>
      <c r="LH33" s="242"/>
      <c r="LI33" s="230"/>
      <c r="LJ33" s="222"/>
      <c r="LK33" s="70"/>
      <c r="LL33" s="230"/>
      <c r="LM33" s="222"/>
      <c r="LN33" s="70"/>
      <c r="LO33" s="123"/>
      <c r="LP33" s="49"/>
      <c r="LQ33" s="49"/>
      <c r="LR33" s="230"/>
      <c r="LS33" s="49"/>
      <c r="LT33" s="242"/>
      <c r="LU33" s="230"/>
      <c r="LV33" s="222"/>
      <c r="LW33" s="70"/>
      <c r="LX33" s="212"/>
      <c r="LY33" s="49"/>
      <c r="LZ33" s="49"/>
      <c r="MA33" s="230"/>
      <c r="MB33" s="49"/>
      <c r="MC33" s="49"/>
      <c r="MD33" s="230"/>
      <c r="ME33" s="49"/>
      <c r="MF33" s="49"/>
      <c r="MG33" s="230"/>
      <c r="MH33" s="49"/>
      <c r="MI33" s="49"/>
      <c r="MJ33" s="230"/>
      <c r="MK33" s="49"/>
      <c r="ML33" s="242"/>
      <c r="MM33" s="230"/>
      <c r="MN33" s="222"/>
      <c r="MO33" s="70"/>
      <c r="MP33" s="230">
        <v>7000</v>
      </c>
      <c r="MQ33" s="222">
        <v>7000</v>
      </c>
      <c r="MR33" s="70">
        <v>6630</v>
      </c>
      <c r="MS33" s="212"/>
      <c r="MT33" s="49"/>
      <c r="MU33" s="49"/>
      <c r="MV33" s="230"/>
      <c r="MW33" s="49"/>
      <c r="MX33" s="242"/>
      <c r="MY33" s="230"/>
      <c r="MZ33" s="222"/>
      <c r="NA33" s="70"/>
      <c r="NB33" s="230"/>
      <c r="NC33" s="49"/>
      <c r="ND33" s="242"/>
      <c r="NE33" s="230"/>
      <c r="NF33" s="222"/>
      <c r="NG33" s="70"/>
      <c r="NH33" s="69"/>
      <c r="NI33" s="49"/>
      <c r="NJ33" s="242"/>
      <c r="NK33" s="230"/>
      <c r="NL33" s="222"/>
      <c r="NM33" s="70"/>
      <c r="NN33" s="230"/>
      <c r="NO33" s="222"/>
      <c r="NP33" s="70"/>
      <c r="NQ33" s="230"/>
      <c r="NR33" s="222"/>
      <c r="NS33" s="70"/>
      <c r="NT33" s="230"/>
      <c r="NU33" s="222"/>
      <c r="NV33" s="70"/>
      <c r="NW33" s="123"/>
      <c r="NX33" s="49"/>
      <c r="NY33" s="242"/>
      <c r="NZ33" s="230"/>
      <c r="OA33" s="222"/>
      <c r="OB33" s="315"/>
      <c r="OC33" s="230"/>
      <c r="OD33" s="222"/>
      <c r="OE33" s="70"/>
      <c r="OF33" s="230"/>
      <c r="OG33" s="222"/>
      <c r="OH33" s="70"/>
      <c r="OI33" s="157"/>
      <c r="OJ33" s="157"/>
      <c r="OK33" s="157"/>
      <c r="OL33" s="157"/>
      <c r="OM33" s="157"/>
      <c r="ON33" s="157"/>
      <c r="OO33" s="157"/>
      <c r="OP33" s="157"/>
      <c r="OQ33" s="157"/>
      <c r="OR33" s="157"/>
      <c r="OS33" s="157"/>
      <c r="OT33" s="157"/>
      <c r="OU33" s="157"/>
      <c r="OV33" s="157"/>
      <c r="OW33" s="157"/>
    </row>
    <row r="34" spans="1:413" hidden="1" outlineLevel="1" x14ac:dyDescent="0.25">
      <c r="A34" s="75" t="s">
        <v>331</v>
      </c>
      <c r="B34" s="40" t="s">
        <v>332</v>
      </c>
      <c r="C34" s="236">
        <f t="shared" si="69"/>
        <v>11500</v>
      </c>
      <c r="D34" s="236">
        <f t="shared" si="70"/>
        <v>10000</v>
      </c>
      <c r="E34" s="236">
        <f t="shared" si="71"/>
        <v>9605.91</v>
      </c>
      <c r="F34" s="230"/>
      <c r="G34" s="222"/>
      <c r="H34" s="70"/>
      <c r="I34" s="212"/>
      <c r="J34" s="49"/>
      <c r="K34" s="49"/>
      <c r="L34" s="230"/>
      <c r="M34" s="222"/>
      <c r="N34" s="222"/>
      <c r="O34" s="69"/>
      <c r="P34" s="49"/>
      <c r="Q34" s="49"/>
      <c r="R34" s="69"/>
      <c r="S34" s="49"/>
      <c r="T34" s="49"/>
      <c r="U34" s="69"/>
      <c r="V34" s="49"/>
      <c r="W34" s="49"/>
      <c r="X34" s="69"/>
      <c r="Y34" s="49"/>
      <c r="Z34" s="49"/>
      <c r="AA34" s="69"/>
      <c r="AB34" s="49"/>
      <c r="AC34" s="49"/>
      <c r="AD34" s="69"/>
      <c r="AE34" s="49"/>
      <c r="AF34" s="49"/>
      <c r="AG34" s="69"/>
      <c r="AH34" s="49"/>
      <c r="AI34" s="49"/>
      <c r="AJ34" s="230"/>
      <c r="AK34" s="222"/>
      <c r="AL34" s="222"/>
      <c r="AM34" s="230"/>
      <c r="AN34" s="222"/>
      <c r="AO34" s="222"/>
      <c r="AP34" s="230"/>
      <c r="AQ34" s="222"/>
      <c r="AR34" s="222"/>
      <c r="AS34" s="230"/>
      <c r="AT34" s="222"/>
      <c r="AU34" s="222"/>
      <c r="AV34" s="230"/>
      <c r="AW34" s="222"/>
      <c r="AX34" s="222"/>
      <c r="AY34" s="230"/>
      <c r="AZ34" s="222"/>
      <c r="BA34" s="222"/>
      <c r="BB34" s="69"/>
      <c r="BC34" s="49"/>
      <c r="BD34" s="49"/>
      <c r="BE34" s="230"/>
      <c r="BF34" s="222"/>
      <c r="BG34" s="222"/>
      <c r="BH34" s="69"/>
      <c r="BI34" s="49"/>
      <c r="BJ34" s="49"/>
      <c r="BK34" s="69"/>
      <c r="BL34" s="49"/>
      <c r="BM34" s="49"/>
      <c r="BN34" s="69"/>
      <c r="BO34" s="49"/>
      <c r="BP34" s="49"/>
      <c r="BQ34" s="69"/>
      <c r="BR34" s="49"/>
      <c r="BS34" s="49"/>
      <c r="BT34" s="69"/>
      <c r="BU34" s="49"/>
      <c r="BV34" s="49"/>
      <c r="BW34" s="69"/>
      <c r="BX34" s="49"/>
      <c r="BY34" s="49"/>
      <c r="BZ34" s="69"/>
      <c r="CA34" s="49"/>
      <c r="CB34" s="49"/>
      <c r="CC34" s="230"/>
      <c r="CD34" s="222"/>
      <c r="CE34" s="222"/>
      <c r="CF34" s="69"/>
      <c r="CG34" s="49"/>
      <c r="CH34" s="49"/>
      <c r="CI34" s="230"/>
      <c r="CJ34" s="222"/>
      <c r="CK34" s="222"/>
      <c r="CL34" s="69"/>
      <c r="CM34" s="49"/>
      <c r="CN34" s="242"/>
      <c r="CO34" s="230"/>
      <c r="CP34" s="222"/>
      <c r="CQ34" s="70"/>
      <c r="CR34" s="69"/>
      <c r="CS34" s="49"/>
      <c r="CT34" s="49"/>
      <c r="CU34" s="69"/>
      <c r="CV34" s="49"/>
      <c r="CW34" s="49"/>
      <c r="CX34" s="230"/>
      <c r="CY34" s="222"/>
      <c r="CZ34" s="222"/>
      <c r="DA34" s="230"/>
      <c r="DB34" s="222"/>
      <c r="DC34" s="222"/>
      <c r="DD34" s="69"/>
      <c r="DE34" s="49"/>
      <c r="DF34" s="49"/>
      <c r="DG34" s="230"/>
      <c r="DH34" s="222"/>
      <c r="DI34" s="222"/>
      <c r="DJ34" s="69"/>
      <c r="DK34" s="49"/>
      <c r="DL34" s="49"/>
      <c r="DM34" s="230"/>
      <c r="DN34" s="222"/>
      <c r="DO34" s="222"/>
      <c r="DP34" s="230"/>
      <c r="DQ34" s="222"/>
      <c r="DR34" s="222"/>
      <c r="DS34" s="230"/>
      <c r="DT34" s="222"/>
      <c r="DU34" s="222"/>
      <c r="DV34" s="69"/>
      <c r="DW34" s="49"/>
      <c r="DX34" s="242"/>
      <c r="DY34" s="230"/>
      <c r="DZ34" s="222"/>
      <c r="EA34" s="70"/>
      <c r="EB34" s="212"/>
      <c r="EC34" s="49"/>
      <c r="ED34" s="118"/>
      <c r="EE34" s="69"/>
      <c r="EF34" s="49"/>
      <c r="EG34" s="118"/>
      <c r="EH34" s="69"/>
      <c r="EI34" s="49"/>
      <c r="EJ34" s="118"/>
      <c r="EK34" s="230"/>
      <c r="EL34" s="49"/>
      <c r="EM34" s="118"/>
      <c r="EN34" s="230"/>
      <c r="EO34" s="49"/>
      <c r="EP34" s="118"/>
      <c r="EQ34" s="69"/>
      <c r="ER34" s="49"/>
      <c r="ES34" s="49"/>
      <c r="ET34" s="69"/>
      <c r="EU34" s="49"/>
      <c r="EV34" s="49"/>
      <c r="EW34" s="230"/>
      <c r="EX34" s="49"/>
      <c r="EY34" s="49"/>
      <c r="EZ34" s="230"/>
      <c r="FA34" s="49"/>
      <c r="FB34" s="49"/>
      <c r="FC34" s="222"/>
      <c r="FD34" s="49"/>
      <c r="FE34" s="49"/>
      <c r="FF34" s="230"/>
      <c r="FG34" s="49"/>
      <c r="FH34" s="49"/>
      <c r="FI34" s="230"/>
      <c r="FJ34" s="49"/>
      <c r="FK34" s="242"/>
      <c r="FL34" s="397"/>
      <c r="FM34" s="222"/>
      <c r="FN34" s="70"/>
      <c r="FO34" s="230"/>
      <c r="FP34" s="49"/>
      <c r="FQ34" s="49"/>
      <c r="FR34" s="230"/>
      <c r="FS34" s="49"/>
      <c r="FT34" s="49"/>
      <c r="FU34" s="230"/>
      <c r="FV34" s="49"/>
      <c r="FW34" s="49"/>
      <c r="FX34" s="230"/>
      <c r="FY34" s="49"/>
      <c r="FZ34" s="49"/>
      <c r="GA34" s="230"/>
      <c r="GB34" s="49"/>
      <c r="GC34" s="49"/>
      <c r="GD34" s="230"/>
      <c r="GE34" s="49"/>
      <c r="GF34" s="49"/>
      <c r="GG34" s="230"/>
      <c r="GH34" s="49"/>
      <c r="GI34" s="49"/>
      <c r="GJ34" s="230"/>
      <c r="GK34" s="222"/>
      <c r="GL34" s="70"/>
      <c r="GM34" s="222"/>
      <c r="GN34" s="222"/>
      <c r="GO34" s="70"/>
      <c r="GP34" s="230"/>
      <c r="GQ34" s="222"/>
      <c r="GR34" s="70"/>
      <c r="GS34" s="69"/>
      <c r="GT34" s="49"/>
      <c r="GU34" s="49"/>
      <c r="GV34" s="69"/>
      <c r="GW34" s="49"/>
      <c r="GX34" s="49"/>
      <c r="GY34" s="69"/>
      <c r="GZ34" s="49"/>
      <c r="HA34" s="49"/>
      <c r="HB34" s="69"/>
      <c r="HC34" s="49"/>
      <c r="HD34" s="242"/>
      <c r="HE34" s="230"/>
      <c r="HF34" s="222"/>
      <c r="HG34" s="70"/>
      <c r="HH34" s="230"/>
      <c r="HI34" s="49"/>
      <c r="HJ34" s="118"/>
      <c r="HK34" s="230"/>
      <c r="HL34" s="49"/>
      <c r="HM34" s="118"/>
      <c r="HN34" s="230"/>
      <c r="HO34" s="49"/>
      <c r="HP34" s="118"/>
      <c r="HQ34" s="230"/>
      <c r="HR34" s="49"/>
      <c r="HS34" s="118"/>
      <c r="HT34" s="230"/>
      <c r="HU34" s="49"/>
      <c r="HV34" s="118"/>
      <c r="HW34" s="230"/>
      <c r="HX34" s="49"/>
      <c r="HY34" s="118"/>
      <c r="HZ34" s="69"/>
      <c r="IA34" s="49"/>
      <c r="IB34" s="118"/>
      <c r="IC34" s="230"/>
      <c r="ID34" s="222"/>
      <c r="IE34" s="70"/>
      <c r="IF34" s="230"/>
      <c r="IG34" s="49"/>
      <c r="IH34" s="118"/>
      <c r="II34" s="230"/>
      <c r="IJ34" s="49"/>
      <c r="IK34" s="118"/>
      <c r="IL34" s="230"/>
      <c r="IM34" s="49"/>
      <c r="IN34" s="118"/>
      <c r="IO34" s="230"/>
      <c r="IP34" s="49"/>
      <c r="IQ34" s="118"/>
      <c r="IR34" s="230"/>
      <c r="IS34" s="49"/>
      <c r="IT34" s="118"/>
      <c r="IU34" s="230"/>
      <c r="IV34" s="49"/>
      <c r="IW34" s="118"/>
      <c r="IX34" s="230"/>
      <c r="IY34" s="49"/>
      <c r="IZ34" s="118"/>
      <c r="JA34" s="230"/>
      <c r="JB34" s="49"/>
      <c r="JC34" s="118"/>
      <c r="JD34" s="69"/>
      <c r="JE34" s="49"/>
      <c r="JF34" s="118"/>
      <c r="JG34" s="230"/>
      <c r="JH34" s="222"/>
      <c r="JI34" s="70"/>
      <c r="JJ34" s="212"/>
      <c r="JK34" s="49"/>
      <c r="JL34" s="118"/>
      <c r="JM34" s="230"/>
      <c r="JN34" s="222"/>
      <c r="JO34" s="70"/>
      <c r="JP34" s="212"/>
      <c r="JQ34" s="49"/>
      <c r="JR34" s="118"/>
      <c r="JS34" s="230"/>
      <c r="JT34" s="222"/>
      <c r="JU34" s="70"/>
      <c r="JV34" s="212"/>
      <c r="JW34" s="49"/>
      <c r="JX34" s="118"/>
      <c r="JY34" s="69"/>
      <c r="JZ34" s="49"/>
      <c r="KA34" s="118"/>
      <c r="KB34" s="69"/>
      <c r="KC34" s="49"/>
      <c r="KD34" s="118"/>
      <c r="KE34" s="230"/>
      <c r="KF34" s="49"/>
      <c r="KG34" s="118"/>
      <c r="KH34" s="69"/>
      <c r="KI34" s="49"/>
      <c r="KJ34" s="118"/>
      <c r="KK34" s="230"/>
      <c r="KL34" s="49"/>
      <c r="KM34" s="49"/>
      <c r="KN34" s="230"/>
      <c r="KO34" s="49"/>
      <c r="KP34" s="49"/>
      <c r="KQ34" s="69"/>
      <c r="KR34" s="49"/>
      <c r="KS34" s="49"/>
      <c r="KT34" s="69"/>
      <c r="KU34" s="49"/>
      <c r="KV34" s="242"/>
      <c r="KW34" s="230"/>
      <c r="KX34" s="222"/>
      <c r="KY34" s="70"/>
      <c r="KZ34" s="69"/>
      <c r="LA34" s="49"/>
      <c r="LB34" s="49"/>
      <c r="LC34" s="230"/>
      <c r="LD34" s="49"/>
      <c r="LE34" s="49"/>
      <c r="LF34" s="230"/>
      <c r="LG34" s="49"/>
      <c r="LH34" s="242"/>
      <c r="LI34" s="230"/>
      <c r="LJ34" s="222"/>
      <c r="LK34" s="70"/>
      <c r="LL34" s="230"/>
      <c r="LM34" s="222"/>
      <c r="LN34" s="70"/>
      <c r="LO34" s="123"/>
      <c r="LP34" s="49"/>
      <c r="LQ34" s="49"/>
      <c r="LR34" s="230"/>
      <c r="LS34" s="49"/>
      <c r="LT34" s="242"/>
      <c r="LU34" s="230"/>
      <c r="LV34" s="222"/>
      <c r="LW34" s="70"/>
      <c r="LX34" s="212"/>
      <c r="LY34" s="49"/>
      <c r="LZ34" s="49"/>
      <c r="MA34" s="230"/>
      <c r="MB34" s="49"/>
      <c r="MC34" s="49"/>
      <c r="MD34" s="230"/>
      <c r="ME34" s="49"/>
      <c r="MF34" s="49"/>
      <c r="MG34" s="230"/>
      <c r="MH34" s="49"/>
      <c r="MI34" s="49"/>
      <c r="MJ34" s="230"/>
      <c r="MK34" s="49"/>
      <c r="ML34" s="242"/>
      <c r="MM34" s="230"/>
      <c r="MN34" s="222"/>
      <c r="MO34" s="70"/>
      <c r="MP34" s="230">
        <v>11500</v>
      </c>
      <c r="MQ34" s="222">
        <v>10000</v>
      </c>
      <c r="MR34" s="70">
        <v>9605.91</v>
      </c>
      <c r="MS34" s="212"/>
      <c r="MT34" s="49"/>
      <c r="MU34" s="49"/>
      <c r="MV34" s="230"/>
      <c r="MW34" s="49"/>
      <c r="MX34" s="242"/>
      <c r="MY34" s="230"/>
      <c r="MZ34" s="222"/>
      <c r="NA34" s="70"/>
      <c r="NB34" s="230"/>
      <c r="NC34" s="49"/>
      <c r="ND34" s="242"/>
      <c r="NE34" s="230"/>
      <c r="NF34" s="222"/>
      <c r="NG34" s="70"/>
      <c r="NH34" s="69"/>
      <c r="NI34" s="49"/>
      <c r="NJ34" s="242"/>
      <c r="NK34" s="230"/>
      <c r="NL34" s="222"/>
      <c r="NM34" s="70"/>
      <c r="NN34" s="230"/>
      <c r="NO34" s="222"/>
      <c r="NP34" s="70"/>
      <c r="NQ34" s="230"/>
      <c r="NR34" s="222"/>
      <c r="NS34" s="70"/>
      <c r="NT34" s="230"/>
      <c r="NU34" s="222"/>
      <c r="NV34" s="70"/>
      <c r="NW34" s="123"/>
      <c r="NX34" s="49"/>
      <c r="NY34" s="242"/>
      <c r="NZ34" s="230"/>
      <c r="OA34" s="222"/>
      <c r="OB34" s="315"/>
      <c r="OC34" s="230"/>
      <c r="OD34" s="222"/>
      <c r="OE34" s="70"/>
      <c r="OF34" s="230"/>
      <c r="OG34" s="222"/>
      <c r="OH34" s="70"/>
      <c r="OI34" s="157"/>
      <c r="OJ34" s="157"/>
      <c r="OK34" s="157"/>
      <c r="OL34" s="157"/>
      <c r="OM34" s="157"/>
      <c r="ON34" s="157"/>
      <c r="OO34" s="157"/>
      <c r="OP34" s="157"/>
      <c r="OQ34" s="157"/>
      <c r="OR34" s="157"/>
      <c r="OS34" s="157"/>
      <c r="OT34" s="157"/>
      <c r="OU34" s="157"/>
      <c r="OV34" s="157"/>
      <c r="OW34" s="157"/>
    </row>
    <row r="35" spans="1:413" hidden="1" outlineLevel="1" x14ac:dyDescent="0.25">
      <c r="A35" s="75" t="s">
        <v>333</v>
      </c>
      <c r="B35" s="40" t="s">
        <v>334</v>
      </c>
      <c r="C35" s="236">
        <f t="shared" si="69"/>
        <v>450</v>
      </c>
      <c r="D35" s="236">
        <f t="shared" si="70"/>
        <v>450</v>
      </c>
      <c r="E35" s="236">
        <f t="shared" si="71"/>
        <v>302</v>
      </c>
      <c r="F35" s="230"/>
      <c r="G35" s="222"/>
      <c r="H35" s="70"/>
      <c r="I35" s="212"/>
      <c r="J35" s="49"/>
      <c r="K35" s="49"/>
      <c r="L35" s="230"/>
      <c r="M35" s="222"/>
      <c r="N35" s="222"/>
      <c r="O35" s="69"/>
      <c r="P35" s="49"/>
      <c r="Q35" s="49"/>
      <c r="R35" s="69"/>
      <c r="S35" s="49"/>
      <c r="T35" s="49"/>
      <c r="U35" s="69"/>
      <c r="V35" s="49"/>
      <c r="W35" s="49"/>
      <c r="X35" s="69"/>
      <c r="Y35" s="49"/>
      <c r="Z35" s="49"/>
      <c r="AA35" s="69"/>
      <c r="AB35" s="49"/>
      <c r="AC35" s="49"/>
      <c r="AD35" s="69"/>
      <c r="AE35" s="49"/>
      <c r="AF35" s="49"/>
      <c r="AG35" s="69"/>
      <c r="AH35" s="49"/>
      <c r="AI35" s="49"/>
      <c r="AJ35" s="230"/>
      <c r="AK35" s="222"/>
      <c r="AL35" s="222"/>
      <c r="AM35" s="230"/>
      <c r="AN35" s="222"/>
      <c r="AO35" s="222"/>
      <c r="AP35" s="230"/>
      <c r="AQ35" s="222"/>
      <c r="AR35" s="222"/>
      <c r="AS35" s="230"/>
      <c r="AT35" s="222"/>
      <c r="AU35" s="222"/>
      <c r="AV35" s="230"/>
      <c r="AW35" s="222"/>
      <c r="AX35" s="222"/>
      <c r="AY35" s="230"/>
      <c r="AZ35" s="222"/>
      <c r="BA35" s="222"/>
      <c r="BB35" s="69"/>
      <c r="BC35" s="49"/>
      <c r="BD35" s="49"/>
      <c r="BE35" s="230"/>
      <c r="BF35" s="222"/>
      <c r="BG35" s="222"/>
      <c r="BH35" s="69"/>
      <c r="BI35" s="49"/>
      <c r="BJ35" s="49"/>
      <c r="BK35" s="69"/>
      <c r="BL35" s="49"/>
      <c r="BM35" s="49"/>
      <c r="BN35" s="69"/>
      <c r="BO35" s="49"/>
      <c r="BP35" s="49"/>
      <c r="BQ35" s="69"/>
      <c r="BR35" s="49"/>
      <c r="BS35" s="49"/>
      <c r="BT35" s="69"/>
      <c r="BU35" s="49"/>
      <c r="BV35" s="49"/>
      <c r="BW35" s="69"/>
      <c r="BX35" s="49"/>
      <c r="BY35" s="49"/>
      <c r="BZ35" s="69"/>
      <c r="CA35" s="49"/>
      <c r="CB35" s="49"/>
      <c r="CC35" s="230"/>
      <c r="CD35" s="222"/>
      <c r="CE35" s="222"/>
      <c r="CF35" s="69"/>
      <c r="CG35" s="49"/>
      <c r="CH35" s="49"/>
      <c r="CI35" s="230"/>
      <c r="CJ35" s="222"/>
      <c r="CK35" s="222"/>
      <c r="CL35" s="69"/>
      <c r="CM35" s="49"/>
      <c r="CN35" s="242"/>
      <c r="CO35" s="230"/>
      <c r="CP35" s="222"/>
      <c r="CQ35" s="70"/>
      <c r="CR35" s="69"/>
      <c r="CS35" s="49"/>
      <c r="CT35" s="49"/>
      <c r="CU35" s="69"/>
      <c r="CV35" s="49"/>
      <c r="CW35" s="49"/>
      <c r="CX35" s="230"/>
      <c r="CY35" s="222"/>
      <c r="CZ35" s="222"/>
      <c r="DA35" s="230"/>
      <c r="DB35" s="222"/>
      <c r="DC35" s="222"/>
      <c r="DD35" s="69"/>
      <c r="DE35" s="49"/>
      <c r="DF35" s="49"/>
      <c r="DG35" s="230"/>
      <c r="DH35" s="222"/>
      <c r="DI35" s="222"/>
      <c r="DJ35" s="69"/>
      <c r="DK35" s="49"/>
      <c r="DL35" s="49"/>
      <c r="DM35" s="230"/>
      <c r="DN35" s="222"/>
      <c r="DO35" s="222"/>
      <c r="DP35" s="230"/>
      <c r="DQ35" s="222"/>
      <c r="DR35" s="222"/>
      <c r="DS35" s="230"/>
      <c r="DT35" s="222"/>
      <c r="DU35" s="222"/>
      <c r="DV35" s="69"/>
      <c r="DW35" s="49"/>
      <c r="DX35" s="242"/>
      <c r="DY35" s="230"/>
      <c r="DZ35" s="222"/>
      <c r="EA35" s="70"/>
      <c r="EB35" s="212"/>
      <c r="EC35" s="49"/>
      <c r="ED35" s="118"/>
      <c r="EE35" s="69"/>
      <c r="EF35" s="49"/>
      <c r="EG35" s="118"/>
      <c r="EH35" s="69"/>
      <c r="EI35" s="49"/>
      <c r="EJ35" s="118"/>
      <c r="EK35" s="230"/>
      <c r="EL35" s="49"/>
      <c r="EM35" s="118"/>
      <c r="EN35" s="230"/>
      <c r="EO35" s="49"/>
      <c r="EP35" s="118"/>
      <c r="EQ35" s="69"/>
      <c r="ER35" s="49"/>
      <c r="ES35" s="49"/>
      <c r="ET35" s="69"/>
      <c r="EU35" s="49"/>
      <c r="EV35" s="49"/>
      <c r="EW35" s="230"/>
      <c r="EX35" s="49"/>
      <c r="EY35" s="49"/>
      <c r="EZ35" s="230"/>
      <c r="FA35" s="49"/>
      <c r="FB35" s="49"/>
      <c r="FC35" s="222"/>
      <c r="FD35" s="49"/>
      <c r="FE35" s="49"/>
      <c r="FF35" s="230"/>
      <c r="FG35" s="49"/>
      <c r="FH35" s="49"/>
      <c r="FI35" s="230"/>
      <c r="FJ35" s="49"/>
      <c r="FK35" s="242"/>
      <c r="FL35" s="397"/>
      <c r="FM35" s="222"/>
      <c r="FN35" s="70"/>
      <c r="FO35" s="230"/>
      <c r="FP35" s="49"/>
      <c r="FQ35" s="49"/>
      <c r="FR35" s="230"/>
      <c r="FS35" s="49"/>
      <c r="FT35" s="49"/>
      <c r="FU35" s="230"/>
      <c r="FV35" s="49"/>
      <c r="FW35" s="49"/>
      <c r="FX35" s="230"/>
      <c r="FY35" s="49"/>
      <c r="FZ35" s="49"/>
      <c r="GA35" s="230"/>
      <c r="GB35" s="49"/>
      <c r="GC35" s="49"/>
      <c r="GD35" s="230"/>
      <c r="GE35" s="49"/>
      <c r="GF35" s="49"/>
      <c r="GG35" s="230"/>
      <c r="GH35" s="49"/>
      <c r="GI35" s="49"/>
      <c r="GJ35" s="230"/>
      <c r="GK35" s="222"/>
      <c r="GL35" s="70"/>
      <c r="GM35" s="222"/>
      <c r="GN35" s="222"/>
      <c r="GO35" s="70"/>
      <c r="GP35" s="230"/>
      <c r="GQ35" s="222"/>
      <c r="GR35" s="70"/>
      <c r="GS35" s="69"/>
      <c r="GT35" s="49"/>
      <c r="GU35" s="49"/>
      <c r="GV35" s="69"/>
      <c r="GW35" s="49"/>
      <c r="GX35" s="49"/>
      <c r="GY35" s="69"/>
      <c r="GZ35" s="49"/>
      <c r="HA35" s="49"/>
      <c r="HB35" s="69"/>
      <c r="HC35" s="49"/>
      <c r="HD35" s="242"/>
      <c r="HE35" s="230"/>
      <c r="HF35" s="222"/>
      <c r="HG35" s="70"/>
      <c r="HH35" s="230"/>
      <c r="HI35" s="49"/>
      <c r="HJ35" s="118"/>
      <c r="HK35" s="230"/>
      <c r="HL35" s="49"/>
      <c r="HM35" s="118"/>
      <c r="HN35" s="230"/>
      <c r="HO35" s="49"/>
      <c r="HP35" s="118"/>
      <c r="HQ35" s="230"/>
      <c r="HR35" s="49"/>
      <c r="HS35" s="118"/>
      <c r="HT35" s="230"/>
      <c r="HU35" s="49"/>
      <c r="HV35" s="118"/>
      <c r="HW35" s="230"/>
      <c r="HX35" s="49"/>
      <c r="HY35" s="118"/>
      <c r="HZ35" s="69"/>
      <c r="IA35" s="49"/>
      <c r="IB35" s="118"/>
      <c r="IC35" s="230"/>
      <c r="ID35" s="222"/>
      <c r="IE35" s="70"/>
      <c r="IF35" s="230"/>
      <c r="IG35" s="49"/>
      <c r="IH35" s="118"/>
      <c r="II35" s="230"/>
      <c r="IJ35" s="49"/>
      <c r="IK35" s="118"/>
      <c r="IL35" s="230"/>
      <c r="IM35" s="49"/>
      <c r="IN35" s="118"/>
      <c r="IO35" s="230"/>
      <c r="IP35" s="49"/>
      <c r="IQ35" s="118"/>
      <c r="IR35" s="230"/>
      <c r="IS35" s="49"/>
      <c r="IT35" s="118"/>
      <c r="IU35" s="230"/>
      <c r="IV35" s="49"/>
      <c r="IW35" s="118"/>
      <c r="IX35" s="230"/>
      <c r="IY35" s="49"/>
      <c r="IZ35" s="118"/>
      <c r="JA35" s="230"/>
      <c r="JB35" s="49"/>
      <c r="JC35" s="118"/>
      <c r="JD35" s="69"/>
      <c r="JE35" s="49"/>
      <c r="JF35" s="118"/>
      <c r="JG35" s="230"/>
      <c r="JH35" s="222"/>
      <c r="JI35" s="70"/>
      <c r="JJ35" s="212"/>
      <c r="JK35" s="49"/>
      <c r="JL35" s="118"/>
      <c r="JM35" s="230"/>
      <c r="JN35" s="222"/>
      <c r="JO35" s="70"/>
      <c r="JP35" s="212"/>
      <c r="JQ35" s="49"/>
      <c r="JR35" s="118"/>
      <c r="JS35" s="230"/>
      <c r="JT35" s="222"/>
      <c r="JU35" s="70"/>
      <c r="JV35" s="212"/>
      <c r="JW35" s="49"/>
      <c r="JX35" s="118"/>
      <c r="JY35" s="69"/>
      <c r="JZ35" s="49"/>
      <c r="KA35" s="118"/>
      <c r="KB35" s="69"/>
      <c r="KC35" s="49"/>
      <c r="KD35" s="118"/>
      <c r="KE35" s="230"/>
      <c r="KF35" s="49"/>
      <c r="KG35" s="118"/>
      <c r="KH35" s="69"/>
      <c r="KI35" s="49"/>
      <c r="KJ35" s="118"/>
      <c r="KK35" s="230"/>
      <c r="KL35" s="49"/>
      <c r="KM35" s="49"/>
      <c r="KN35" s="230"/>
      <c r="KO35" s="49"/>
      <c r="KP35" s="49"/>
      <c r="KQ35" s="69"/>
      <c r="KR35" s="49"/>
      <c r="KS35" s="49"/>
      <c r="KT35" s="69"/>
      <c r="KU35" s="49"/>
      <c r="KV35" s="242"/>
      <c r="KW35" s="230"/>
      <c r="KX35" s="222"/>
      <c r="KY35" s="70"/>
      <c r="KZ35" s="69"/>
      <c r="LA35" s="49"/>
      <c r="LB35" s="49"/>
      <c r="LC35" s="230"/>
      <c r="LD35" s="49"/>
      <c r="LE35" s="49"/>
      <c r="LF35" s="230"/>
      <c r="LG35" s="49"/>
      <c r="LH35" s="242"/>
      <c r="LI35" s="230"/>
      <c r="LJ35" s="222"/>
      <c r="LK35" s="70"/>
      <c r="LL35" s="230"/>
      <c r="LM35" s="222"/>
      <c r="LN35" s="70"/>
      <c r="LO35" s="123"/>
      <c r="LP35" s="49"/>
      <c r="LQ35" s="49"/>
      <c r="LR35" s="230"/>
      <c r="LS35" s="49"/>
      <c r="LT35" s="242"/>
      <c r="LU35" s="230"/>
      <c r="LV35" s="222"/>
      <c r="LW35" s="70"/>
      <c r="LX35" s="212"/>
      <c r="LY35" s="49"/>
      <c r="LZ35" s="49"/>
      <c r="MA35" s="230"/>
      <c r="MB35" s="49"/>
      <c r="MC35" s="49"/>
      <c r="MD35" s="230"/>
      <c r="ME35" s="49"/>
      <c r="MF35" s="49"/>
      <c r="MG35" s="230"/>
      <c r="MH35" s="49"/>
      <c r="MI35" s="49"/>
      <c r="MJ35" s="230"/>
      <c r="MK35" s="49"/>
      <c r="ML35" s="242"/>
      <c r="MM35" s="230"/>
      <c r="MN35" s="222"/>
      <c r="MO35" s="70"/>
      <c r="MP35" s="230">
        <v>450</v>
      </c>
      <c r="MQ35" s="222">
        <v>450</v>
      </c>
      <c r="MR35" s="70">
        <f>230+72</f>
        <v>302</v>
      </c>
      <c r="MS35" s="212"/>
      <c r="MT35" s="49"/>
      <c r="MU35" s="49"/>
      <c r="MV35" s="230"/>
      <c r="MW35" s="49"/>
      <c r="MX35" s="242"/>
      <c r="MY35" s="230"/>
      <c r="MZ35" s="222"/>
      <c r="NA35" s="70"/>
      <c r="NB35" s="230"/>
      <c r="NC35" s="49"/>
      <c r="ND35" s="242"/>
      <c r="NE35" s="230"/>
      <c r="NF35" s="222"/>
      <c r="NG35" s="70"/>
      <c r="NH35" s="69"/>
      <c r="NI35" s="49"/>
      <c r="NJ35" s="242"/>
      <c r="NK35" s="230"/>
      <c r="NL35" s="222"/>
      <c r="NM35" s="70"/>
      <c r="NN35" s="230"/>
      <c r="NO35" s="222"/>
      <c r="NP35" s="70"/>
      <c r="NQ35" s="230"/>
      <c r="NR35" s="222"/>
      <c r="NS35" s="70"/>
      <c r="NT35" s="230"/>
      <c r="NU35" s="222"/>
      <c r="NV35" s="70"/>
      <c r="NW35" s="123"/>
      <c r="NX35" s="49"/>
      <c r="NY35" s="242"/>
      <c r="NZ35" s="230"/>
      <c r="OA35" s="222"/>
      <c r="OB35" s="315"/>
      <c r="OC35" s="230"/>
      <c r="OD35" s="222"/>
      <c r="OE35" s="70"/>
      <c r="OF35" s="230"/>
      <c r="OG35" s="222"/>
      <c r="OH35" s="70"/>
      <c r="OI35" s="157"/>
      <c r="OJ35" s="157"/>
      <c r="OK35" s="157"/>
      <c r="OL35" s="157"/>
      <c r="OM35" s="157"/>
      <c r="ON35" s="157"/>
      <c r="OO35" s="157"/>
      <c r="OP35" s="157"/>
      <c r="OQ35" s="157"/>
      <c r="OR35" s="157"/>
      <c r="OS35" s="157"/>
      <c r="OT35" s="157"/>
      <c r="OU35" s="157"/>
      <c r="OV35" s="157"/>
      <c r="OW35" s="157"/>
    </row>
    <row r="36" spans="1:413" hidden="1" outlineLevel="1" x14ac:dyDescent="0.25">
      <c r="A36" s="75" t="s">
        <v>335</v>
      </c>
      <c r="B36" s="40" t="s">
        <v>336</v>
      </c>
      <c r="C36" s="236">
        <f t="shared" si="69"/>
        <v>0</v>
      </c>
      <c r="D36" s="236">
        <f t="shared" si="70"/>
        <v>0</v>
      </c>
      <c r="E36" s="236">
        <f t="shared" si="71"/>
        <v>0</v>
      </c>
      <c r="F36" s="230"/>
      <c r="G36" s="222"/>
      <c r="H36" s="70"/>
      <c r="I36" s="212"/>
      <c r="J36" s="49"/>
      <c r="K36" s="49"/>
      <c r="L36" s="230"/>
      <c r="M36" s="222"/>
      <c r="N36" s="222"/>
      <c r="O36" s="69"/>
      <c r="P36" s="49"/>
      <c r="Q36" s="49"/>
      <c r="R36" s="69"/>
      <c r="S36" s="49"/>
      <c r="T36" s="49"/>
      <c r="U36" s="69"/>
      <c r="V36" s="49"/>
      <c r="W36" s="49"/>
      <c r="X36" s="69"/>
      <c r="Y36" s="49"/>
      <c r="Z36" s="49"/>
      <c r="AA36" s="69"/>
      <c r="AB36" s="49"/>
      <c r="AC36" s="49"/>
      <c r="AD36" s="69"/>
      <c r="AE36" s="49"/>
      <c r="AF36" s="49"/>
      <c r="AG36" s="69"/>
      <c r="AH36" s="49"/>
      <c r="AI36" s="49"/>
      <c r="AJ36" s="230"/>
      <c r="AK36" s="222"/>
      <c r="AL36" s="222"/>
      <c r="AM36" s="230"/>
      <c r="AN36" s="222"/>
      <c r="AO36" s="222"/>
      <c r="AP36" s="230"/>
      <c r="AQ36" s="222"/>
      <c r="AR36" s="222"/>
      <c r="AS36" s="230"/>
      <c r="AT36" s="222"/>
      <c r="AU36" s="222"/>
      <c r="AV36" s="230"/>
      <c r="AW36" s="222"/>
      <c r="AX36" s="222"/>
      <c r="AY36" s="230"/>
      <c r="AZ36" s="222"/>
      <c r="BA36" s="222"/>
      <c r="BB36" s="69"/>
      <c r="BC36" s="49"/>
      <c r="BD36" s="49"/>
      <c r="BE36" s="230"/>
      <c r="BF36" s="222"/>
      <c r="BG36" s="222"/>
      <c r="BH36" s="69"/>
      <c r="BI36" s="49"/>
      <c r="BJ36" s="49"/>
      <c r="BK36" s="69"/>
      <c r="BL36" s="49"/>
      <c r="BM36" s="49"/>
      <c r="BN36" s="69"/>
      <c r="BO36" s="49"/>
      <c r="BP36" s="49"/>
      <c r="BQ36" s="69"/>
      <c r="BR36" s="49"/>
      <c r="BS36" s="49"/>
      <c r="BT36" s="69"/>
      <c r="BU36" s="49"/>
      <c r="BV36" s="49"/>
      <c r="BW36" s="69"/>
      <c r="BX36" s="49"/>
      <c r="BY36" s="49"/>
      <c r="BZ36" s="69"/>
      <c r="CA36" s="49"/>
      <c r="CB36" s="49"/>
      <c r="CC36" s="230"/>
      <c r="CD36" s="222"/>
      <c r="CE36" s="222"/>
      <c r="CF36" s="69"/>
      <c r="CG36" s="49"/>
      <c r="CH36" s="49"/>
      <c r="CI36" s="230"/>
      <c r="CJ36" s="222"/>
      <c r="CK36" s="222"/>
      <c r="CL36" s="69"/>
      <c r="CM36" s="49"/>
      <c r="CN36" s="242"/>
      <c r="CO36" s="230"/>
      <c r="CP36" s="222"/>
      <c r="CQ36" s="70"/>
      <c r="CR36" s="69"/>
      <c r="CS36" s="49"/>
      <c r="CT36" s="49"/>
      <c r="CU36" s="69"/>
      <c r="CV36" s="49"/>
      <c r="CW36" s="49"/>
      <c r="CX36" s="230"/>
      <c r="CY36" s="222"/>
      <c r="CZ36" s="222"/>
      <c r="DA36" s="230"/>
      <c r="DB36" s="222"/>
      <c r="DC36" s="222"/>
      <c r="DD36" s="69"/>
      <c r="DE36" s="49"/>
      <c r="DF36" s="49"/>
      <c r="DG36" s="230"/>
      <c r="DH36" s="222"/>
      <c r="DI36" s="222"/>
      <c r="DJ36" s="69"/>
      <c r="DK36" s="49"/>
      <c r="DL36" s="49"/>
      <c r="DM36" s="230"/>
      <c r="DN36" s="222"/>
      <c r="DO36" s="222"/>
      <c r="DP36" s="230"/>
      <c r="DQ36" s="222"/>
      <c r="DR36" s="222"/>
      <c r="DS36" s="230"/>
      <c r="DT36" s="222"/>
      <c r="DU36" s="222"/>
      <c r="DV36" s="69"/>
      <c r="DW36" s="49"/>
      <c r="DX36" s="242"/>
      <c r="DY36" s="230"/>
      <c r="DZ36" s="222"/>
      <c r="EA36" s="70"/>
      <c r="EB36" s="212"/>
      <c r="EC36" s="49"/>
      <c r="ED36" s="118"/>
      <c r="EE36" s="69"/>
      <c r="EF36" s="49"/>
      <c r="EG36" s="118"/>
      <c r="EH36" s="69"/>
      <c r="EI36" s="49"/>
      <c r="EJ36" s="118"/>
      <c r="EK36" s="230"/>
      <c r="EL36" s="49"/>
      <c r="EM36" s="118"/>
      <c r="EN36" s="230"/>
      <c r="EO36" s="49"/>
      <c r="EP36" s="118"/>
      <c r="EQ36" s="69"/>
      <c r="ER36" s="49"/>
      <c r="ES36" s="49"/>
      <c r="ET36" s="69"/>
      <c r="EU36" s="49"/>
      <c r="EV36" s="49"/>
      <c r="EW36" s="230"/>
      <c r="EX36" s="49"/>
      <c r="EY36" s="49"/>
      <c r="EZ36" s="230"/>
      <c r="FA36" s="49"/>
      <c r="FB36" s="49"/>
      <c r="FC36" s="222"/>
      <c r="FD36" s="49"/>
      <c r="FE36" s="49"/>
      <c r="FF36" s="230"/>
      <c r="FG36" s="49"/>
      <c r="FH36" s="49"/>
      <c r="FI36" s="230"/>
      <c r="FJ36" s="49"/>
      <c r="FK36" s="242"/>
      <c r="FL36" s="397"/>
      <c r="FM36" s="222"/>
      <c r="FN36" s="70"/>
      <c r="FO36" s="230"/>
      <c r="FP36" s="49"/>
      <c r="FQ36" s="49"/>
      <c r="FR36" s="230"/>
      <c r="FS36" s="49"/>
      <c r="FT36" s="49"/>
      <c r="FU36" s="230"/>
      <c r="FV36" s="49"/>
      <c r="FW36" s="49"/>
      <c r="FX36" s="230"/>
      <c r="FY36" s="49"/>
      <c r="FZ36" s="49"/>
      <c r="GA36" s="230"/>
      <c r="GB36" s="49"/>
      <c r="GC36" s="49"/>
      <c r="GD36" s="230"/>
      <c r="GE36" s="49"/>
      <c r="GF36" s="49"/>
      <c r="GG36" s="230"/>
      <c r="GH36" s="49"/>
      <c r="GI36" s="49"/>
      <c r="GJ36" s="230"/>
      <c r="GK36" s="222"/>
      <c r="GL36" s="70"/>
      <c r="GM36" s="222"/>
      <c r="GN36" s="222"/>
      <c r="GO36" s="70"/>
      <c r="GP36" s="230"/>
      <c r="GQ36" s="222"/>
      <c r="GR36" s="70"/>
      <c r="GS36" s="69"/>
      <c r="GT36" s="49"/>
      <c r="GU36" s="49"/>
      <c r="GV36" s="69"/>
      <c r="GW36" s="49"/>
      <c r="GX36" s="49"/>
      <c r="GY36" s="69"/>
      <c r="GZ36" s="49"/>
      <c r="HA36" s="49"/>
      <c r="HB36" s="69"/>
      <c r="HC36" s="49"/>
      <c r="HD36" s="242"/>
      <c r="HE36" s="230"/>
      <c r="HF36" s="222"/>
      <c r="HG36" s="70"/>
      <c r="HH36" s="230"/>
      <c r="HI36" s="49"/>
      <c r="HJ36" s="118"/>
      <c r="HK36" s="230"/>
      <c r="HL36" s="49"/>
      <c r="HM36" s="118"/>
      <c r="HN36" s="230"/>
      <c r="HO36" s="49"/>
      <c r="HP36" s="118"/>
      <c r="HQ36" s="230"/>
      <c r="HR36" s="49"/>
      <c r="HS36" s="118"/>
      <c r="HT36" s="230"/>
      <c r="HU36" s="49"/>
      <c r="HV36" s="118"/>
      <c r="HW36" s="230"/>
      <c r="HX36" s="49"/>
      <c r="HY36" s="118"/>
      <c r="HZ36" s="69"/>
      <c r="IA36" s="49"/>
      <c r="IB36" s="118"/>
      <c r="IC36" s="230"/>
      <c r="ID36" s="222"/>
      <c r="IE36" s="70"/>
      <c r="IF36" s="230"/>
      <c r="IG36" s="49"/>
      <c r="IH36" s="118"/>
      <c r="II36" s="230"/>
      <c r="IJ36" s="49"/>
      <c r="IK36" s="118"/>
      <c r="IL36" s="230"/>
      <c r="IM36" s="49"/>
      <c r="IN36" s="118"/>
      <c r="IO36" s="230"/>
      <c r="IP36" s="49"/>
      <c r="IQ36" s="118"/>
      <c r="IR36" s="230"/>
      <c r="IS36" s="49"/>
      <c r="IT36" s="118"/>
      <c r="IU36" s="230"/>
      <c r="IV36" s="49"/>
      <c r="IW36" s="118"/>
      <c r="IX36" s="230"/>
      <c r="IY36" s="49"/>
      <c r="IZ36" s="118"/>
      <c r="JA36" s="230"/>
      <c r="JB36" s="49"/>
      <c r="JC36" s="118"/>
      <c r="JD36" s="69"/>
      <c r="JE36" s="49"/>
      <c r="JF36" s="118"/>
      <c r="JG36" s="230"/>
      <c r="JH36" s="222"/>
      <c r="JI36" s="70"/>
      <c r="JJ36" s="212"/>
      <c r="JK36" s="49"/>
      <c r="JL36" s="118"/>
      <c r="JM36" s="230"/>
      <c r="JN36" s="222"/>
      <c r="JO36" s="70"/>
      <c r="JP36" s="212"/>
      <c r="JQ36" s="49"/>
      <c r="JR36" s="118"/>
      <c r="JS36" s="230"/>
      <c r="JT36" s="222"/>
      <c r="JU36" s="70"/>
      <c r="JV36" s="212"/>
      <c r="JW36" s="49"/>
      <c r="JX36" s="118"/>
      <c r="JY36" s="69"/>
      <c r="JZ36" s="49"/>
      <c r="KA36" s="118"/>
      <c r="KB36" s="69"/>
      <c r="KC36" s="49"/>
      <c r="KD36" s="118"/>
      <c r="KE36" s="230"/>
      <c r="KF36" s="49"/>
      <c r="KG36" s="118"/>
      <c r="KH36" s="69"/>
      <c r="KI36" s="49"/>
      <c r="KJ36" s="118"/>
      <c r="KK36" s="230"/>
      <c r="KL36" s="49"/>
      <c r="KM36" s="49"/>
      <c r="KN36" s="230"/>
      <c r="KO36" s="49"/>
      <c r="KP36" s="49"/>
      <c r="KQ36" s="69"/>
      <c r="KR36" s="49"/>
      <c r="KS36" s="49"/>
      <c r="KT36" s="69"/>
      <c r="KU36" s="49"/>
      <c r="KV36" s="242"/>
      <c r="KW36" s="230"/>
      <c r="KX36" s="222"/>
      <c r="KY36" s="70"/>
      <c r="KZ36" s="69"/>
      <c r="LA36" s="49"/>
      <c r="LB36" s="49"/>
      <c r="LC36" s="230"/>
      <c r="LD36" s="49"/>
      <c r="LE36" s="49"/>
      <c r="LF36" s="230"/>
      <c r="LG36" s="49"/>
      <c r="LH36" s="242"/>
      <c r="LI36" s="230"/>
      <c r="LJ36" s="222"/>
      <c r="LK36" s="70"/>
      <c r="LL36" s="230"/>
      <c r="LM36" s="222"/>
      <c r="LN36" s="70"/>
      <c r="LO36" s="123"/>
      <c r="LP36" s="49"/>
      <c r="LQ36" s="49"/>
      <c r="LR36" s="230"/>
      <c r="LS36" s="49"/>
      <c r="LT36" s="242"/>
      <c r="LU36" s="230"/>
      <c r="LV36" s="222"/>
      <c r="LW36" s="70"/>
      <c r="LX36" s="212"/>
      <c r="LY36" s="49"/>
      <c r="LZ36" s="49"/>
      <c r="MA36" s="230"/>
      <c r="MB36" s="49"/>
      <c r="MC36" s="49"/>
      <c r="MD36" s="230"/>
      <c r="ME36" s="49"/>
      <c r="MF36" s="49"/>
      <c r="MG36" s="230"/>
      <c r="MH36" s="49"/>
      <c r="MI36" s="49"/>
      <c r="MJ36" s="230"/>
      <c r="MK36" s="49"/>
      <c r="ML36" s="242"/>
      <c r="MM36" s="230"/>
      <c r="MN36" s="222"/>
      <c r="MO36" s="70"/>
      <c r="MP36" s="230"/>
      <c r="MQ36" s="222"/>
      <c r="MR36" s="70">
        <v>0</v>
      </c>
      <c r="MS36" s="212"/>
      <c r="MT36" s="49"/>
      <c r="MU36" s="49"/>
      <c r="MV36" s="230"/>
      <c r="MW36" s="49"/>
      <c r="MX36" s="242"/>
      <c r="MY36" s="230"/>
      <c r="MZ36" s="222"/>
      <c r="NA36" s="70"/>
      <c r="NB36" s="230"/>
      <c r="NC36" s="49"/>
      <c r="ND36" s="242"/>
      <c r="NE36" s="230"/>
      <c r="NF36" s="222"/>
      <c r="NG36" s="70"/>
      <c r="NH36" s="69"/>
      <c r="NI36" s="49"/>
      <c r="NJ36" s="242"/>
      <c r="NK36" s="230"/>
      <c r="NL36" s="222"/>
      <c r="NM36" s="70"/>
      <c r="NN36" s="230"/>
      <c r="NO36" s="222"/>
      <c r="NP36" s="70"/>
      <c r="NQ36" s="230"/>
      <c r="NR36" s="222"/>
      <c r="NS36" s="70"/>
      <c r="NT36" s="230"/>
      <c r="NU36" s="222"/>
      <c r="NV36" s="70"/>
      <c r="NW36" s="123"/>
      <c r="NX36" s="49"/>
      <c r="NY36" s="242"/>
      <c r="NZ36" s="230"/>
      <c r="OA36" s="222"/>
      <c r="OB36" s="315"/>
      <c r="OC36" s="230"/>
      <c r="OD36" s="222"/>
      <c r="OE36" s="70"/>
      <c r="OF36" s="230"/>
      <c r="OG36" s="222"/>
      <c r="OH36" s="70"/>
      <c r="OI36" s="157"/>
      <c r="OJ36" s="157"/>
      <c r="OK36" s="157"/>
      <c r="OL36" s="157"/>
      <c r="OM36" s="157"/>
      <c r="ON36" s="157"/>
      <c r="OO36" s="157"/>
      <c r="OP36" s="157"/>
      <c r="OQ36" s="157"/>
      <c r="OR36" s="157"/>
      <c r="OS36" s="157"/>
      <c r="OT36" s="157"/>
      <c r="OU36" s="157"/>
      <c r="OV36" s="157"/>
      <c r="OW36" s="157"/>
    </row>
    <row r="37" spans="1:413" hidden="1" outlineLevel="1" x14ac:dyDescent="0.25">
      <c r="A37" s="75" t="s">
        <v>337</v>
      </c>
      <c r="B37" s="40" t="s">
        <v>338</v>
      </c>
      <c r="C37" s="236">
        <f t="shared" si="69"/>
        <v>4500</v>
      </c>
      <c r="D37" s="236">
        <f t="shared" si="70"/>
        <v>6000</v>
      </c>
      <c r="E37" s="236">
        <f t="shared" si="71"/>
        <v>4197.59</v>
      </c>
      <c r="F37" s="230"/>
      <c r="G37" s="222"/>
      <c r="H37" s="70"/>
      <c r="I37" s="212"/>
      <c r="J37" s="49"/>
      <c r="K37" s="49"/>
      <c r="L37" s="230"/>
      <c r="M37" s="222"/>
      <c r="N37" s="222"/>
      <c r="O37" s="69"/>
      <c r="P37" s="49"/>
      <c r="Q37" s="49"/>
      <c r="R37" s="69"/>
      <c r="S37" s="49"/>
      <c r="T37" s="49"/>
      <c r="U37" s="69"/>
      <c r="V37" s="49"/>
      <c r="W37" s="49"/>
      <c r="X37" s="69"/>
      <c r="Y37" s="49"/>
      <c r="Z37" s="49"/>
      <c r="AA37" s="69"/>
      <c r="AB37" s="49"/>
      <c r="AC37" s="49"/>
      <c r="AD37" s="69"/>
      <c r="AE37" s="49"/>
      <c r="AF37" s="49"/>
      <c r="AG37" s="69"/>
      <c r="AH37" s="49"/>
      <c r="AI37" s="49"/>
      <c r="AJ37" s="230"/>
      <c r="AK37" s="222"/>
      <c r="AL37" s="222"/>
      <c r="AM37" s="230"/>
      <c r="AN37" s="222"/>
      <c r="AO37" s="222"/>
      <c r="AP37" s="230"/>
      <c r="AQ37" s="222"/>
      <c r="AR37" s="222"/>
      <c r="AS37" s="230"/>
      <c r="AT37" s="222"/>
      <c r="AU37" s="222"/>
      <c r="AV37" s="230"/>
      <c r="AW37" s="222"/>
      <c r="AX37" s="222"/>
      <c r="AY37" s="230"/>
      <c r="AZ37" s="222"/>
      <c r="BA37" s="222"/>
      <c r="BB37" s="69"/>
      <c r="BC37" s="49"/>
      <c r="BD37" s="49"/>
      <c r="BE37" s="230"/>
      <c r="BF37" s="222"/>
      <c r="BG37" s="222"/>
      <c r="BH37" s="69"/>
      <c r="BI37" s="49"/>
      <c r="BJ37" s="49"/>
      <c r="BK37" s="69"/>
      <c r="BL37" s="49"/>
      <c r="BM37" s="49"/>
      <c r="BN37" s="69"/>
      <c r="BO37" s="49"/>
      <c r="BP37" s="49"/>
      <c r="BQ37" s="69"/>
      <c r="BR37" s="49"/>
      <c r="BS37" s="49"/>
      <c r="BT37" s="69"/>
      <c r="BU37" s="49"/>
      <c r="BV37" s="49"/>
      <c r="BW37" s="69"/>
      <c r="BX37" s="49"/>
      <c r="BY37" s="49"/>
      <c r="BZ37" s="69"/>
      <c r="CA37" s="49"/>
      <c r="CB37" s="49"/>
      <c r="CC37" s="230"/>
      <c r="CD37" s="222"/>
      <c r="CE37" s="222"/>
      <c r="CF37" s="69"/>
      <c r="CG37" s="49"/>
      <c r="CH37" s="49"/>
      <c r="CI37" s="230"/>
      <c r="CJ37" s="222"/>
      <c r="CK37" s="222"/>
      <c r="CL37" s="69"/>
      <c r="CM37" s="49"/>
      <c r="CN37" s="242"/>
      <c r="CO37" s="230"/>
      <c r="CP37" s="222"/>
      <c r="CQ37" s="70"/>
      <c r="CR37" s="69"/>
      <c r="CS37" s="49"/>
      <c r="CT37" s="49"/>
      <c r="CU37" s="69"/>
      <c r="CV37" s="49"/>
      <c r="CW37" s="49"/>
      <c r="CX37" s="230"/>
      <c r="CY37" s="222"/>
      <c r="CZ37" s="222"/>
      <c r="DA37" s="230"/>
      <c r="DB37" s="222"/>
      <c r="DC37" s="222"/>
      <c r="DD37" s="69"/>
      <c r="DE37" s="49"/>
      <c r="DF37" s="49"/>
      <c r="DG37" s="230"/>
      <c r="DH37" s="222"/>
      <c r="DI37" s="222"/>
      <c r="DJ37" s="69"/>
      <c r="DK37" s="49"/>
      <c r="DL37" s="49"/>
      <c r="DM37" s="230"/>
      <c r="DN37" s="222"/>
      <c r="DO37" s="222"/>
      <c r="DP37" s="230"/>
      <c r="DQ37" s="222"/>
      <c r="DR37" s="222"/>
      <c r="DS37" s="230"/>
      <c r="DT37" s="222"/>
      <c r="DU37" s="222"/>
      <c r="DV37" s="69"/>
      <c r="DW37" s="49"/>
      <c r="DX37" s="242"/>
      <c r="DY37" s="230"/>
      <c r="DZ37" s="222"/>
      <c r="EA37" s="70"/>
      <c r="EB37" s="212"/>
      <c r="EC37" s="49"/>
      <c r="ED37" s="118"/>
      <c r="EE37" s="69"/>
      <c r="EF37" s="49"/>
      <c r="EG37" s="118"/>
      <c r="EH37" s="69"/>
      <c r="EI37" s="49"/>
      <c r="EJ37" s="118"/>
      <c r="EK37" s="230"/>
      <c r="EL37" s="49"/>
      <c r="EM37" s="118"/>
      <c r="EN37" s="230"/>
      <c r="EO37" s="49"/>
      <c r="EP37" s="118"/>
      <c r="EQ37" s="69"/>
      <c r="ER37" s="49"/>
      <c r="ES37" s="49"/>
      <c r="ET37" s="69"/>
      <c r="EU37" s="49"/>
      <c r="EV37" s="49"/>
      <c r="EW37" s="230"/>
      <c r="EX37" s="49"/>
      <c r="EY37" s="49"/>
      <c r="EZ37" s="230"/>
      <c r="FA37" s="49"/>
      <c r="FB37" s="49"/>
      <c r="FC37" s="222"/>
      <c r="FD37" s="49"/>
      <c r="FE37" s="49"/>
      <c r="FF37" s="230"/>
      <c r="FG37" s="49"/>
      <c r="FH37" s="49"/>
      <c r="FI37" s="230"/>
      <c r="FJ37" s="49"/>
      <c r="FK37" s="242"/>
      <c r="FL37" s="397"/>
      <c r="FM37" s="222"/>
      <c r="FN37" s="70"/>
      <c r="FO37" s="230"/>
      <c r="FP37" s="49"/>
      <c r="FQ37" s="49"/>
      <c r="FR37" s="230"/>
      <c r="FS37" s="49"/>
      <c r="FT37" s="49"/>
      <c r="FU37" s="230"/>
      <c r="FV37" s="49"/>
      <c r="FW37" s="49"/>
      <c r="FX37" s="230"/>
      <c r="FY37" s="49"/>
      <c r="FZ37" s="49"/>
      <c r="GA37" s="230"/>
      <c r="GB37" s="49"/>
      <c r="GC37" s="49"/>
      <c r="GD37" s="230"/>
      <c r="GE37" s="49"/>
      <c r="GF37" s="49"/>
      <c r="GG37" s="230"/>
      <c r="GH37" s="49"/>
      <c r="GI37" s="49"/>
      <c r="GJ37" s="230"/>
      <c r="GK37" s="222"/>
      <c r="GL37" s="70"/>
      <c r="GM37" s="222"/>
      <c r="GN37" s="222"/>
      <c r="GO37" s="70"/>
      <c r="GP37" s="230"/>
      <c r="GQ37" s="222"/>
      <c r="GR37" s="70"/>
      <c r="GS37" s="69"/>
      <c r="GT37" s="49"/>
      <c r="GU37" s="49"/>
      <c r="GV37" s="69"/>
      <c r="GW37" s="49"/>
      <c r="GX37" s="49"/>
      <c r="GY37" s="69"/>
      <c r="GZ37" s="49"/>
      <c r="HA37" s="49"/>
      <c r="HB37" s="69"/>
      <c r="HC37" s="49"/>
      <c r="HD37" s="242"/>
      <c r="HE37" s="230"/>
      <c r="HF37" s="222"/>
      <c r="HG37" s="70"/>
      <c r="HH37" s="230"/>
      <c r="HI37" s="49"/>
      <c r="HJ37" s="118"/>
      <c r="HK37" s="230"/>
      <c r="HL37" s="49"/>
      <c r="HM37" s="118"/>
      <c r="HN37" s="230"/>
      <c r="HO37" s="49"/>
      <c r="HP37" s="118"/>
      <c r="HQ37" s="230"/>
      <c r="HR37" s="49"/>
      <c r="HS37" s="118"/>
      <c r="HT37" s="230"/>
      <c r="HU37" s="49"/>
      <c r="HV37" s="118"/>
      <c r="HW37" s="230"/>
      <c r="HX37" s="49"/>
      <c r="HY37" s="118"/>
      <c r="HZ37" s="69"/>
      <c r="IA37" s="49"/>
      <c r="IB37" s="118"/>
      <c r="IC37" s="230"/>
      <c r="ID37" s="222"/>
      <c r="IE37" s="70"/>
      <c r="IF37" s="230"/>
      <c r="IG37" s="49"/>
      <c r="IH37" s="118"/>
      <c r="II37" s="230"/>
      <c r="IJ37" s="49"/>
      <c r="IK37" s="118"/>
      <c r="IL37" s="230"/>
      <c r="IM37" s="49"/>
      <c r="IN37" s="118"/>
      <c r="IO37" s="230"/>
      <c r="IP37" s="49"/>
      <c r="IQ37" s="118"/>
      <c r="IR37" s="230"/>
      <c r="IS37" s="49"/>
      <c r="IT37" s="118"/>
      <c r="IU37" s="230"/>
      <c r="IV37" s="49"/>
      <c r="IW37" s="118"/>
      <c r="IX37" s="230"/>
      <c r="IY37" s="49"/>
      <c r="IZ37" s="118"/>
      <c r="JA37" s="230"/>
      <c r="JB37" s="49"/>
      <c r="JC37" s="118"/>
      <c r="JD37" s="69"/>
      <c r="JE37" s="49"/>
      <c r="JF37" s="118"/>
      <c r="JG37" s="230"/>
      <c r="JH37" s="222"/>
      <c r="JI37" s="70"/>
      <c r="JJ37" s="212"/>
      <c r="JK37" s="49"/>
      <c r="JL37" s="118"/>
      <c r="JM37" s="230"/>
      <c r="JN37" s="222"/>
      <c r="JO37" s="70"/>
      <c r="JP37" s="212"/>
      <c r="JQ37" s="49"/>
      <c r="JR37" s="118"/>
      <c r="JS37" s="230"/>
      <c r="JT37" s="222"/>
      <c r="JU37" s="70"/>
      <c r="JV37" s="212"/>
      <c r="JW37" s="49"/>
      <c r="JX37" s="118"/>
      <c r="JY37" s="69"/>
      <c r="JZ37" s="49"/>
      <c r="KA37" s="118"/>
      <c r="KB37" s="69"/>
      <c r="KC37" s="49"/>
      <c r="KD37" s="118"/>
      <c r="KE37" s="230"/>
      <c r="KF37" s="49"/>
      <c r="KG37" s="118"/>
      <c r="KH37" s="69"/>
      <c r="KI37" s="49"/>
      <c r="KJ37" s="118"/>
      <c r="KK37" s="230"/>
      <c r="KL37" s="49"/>
      <c r="KM37" s="49"/>
      <c r="KN37" s="230"/>
      <c r="KO37" s="49"/>
      <c r="KP37" s="49"/>
      <c r="KQ37" s="69"/>
      <c r="KR37" s="49"/>
      <c r="KS37" s="49"/>
      <c r="KT37" s="69"/>
      <c r="KU37" s="49"/>
      <c r="KV37" s="242"/>
      <c r="KW37" s="230"/>
      <c r="KX37" s="222"/>
      <c r="KY37" s="70"/>
      <c r="KZ37" s="69"/>
      <c r="LA37" s="49"/>
      <c r="LB37" s="49"/>
      <c r="LC37" s="230"/>
      <c r="LD37" s="49"/>
      <c r="LE37" s="49"/>
      <c r="LF37" s="230"/>
      <c r="LG37" s="49"/>
      <c r="LH37" s="242"/>
      <c r="LI37" s="230"/>
      <c r="LJ37" s="222"/>
      <c r="LK37" s="70"/>
      <c r="LL37" s="230"/>
      <c r="LM37" s="222"/>
      <c r="LN37" s="70"/>
      <c r="LO37" s="123"/>
      <c r="LP37" s="49"/>
      <c r="LQ37" s="49"/>
      <c r="LR37" s="230"/>
      <c r="LS37" s="49"/>
      <c r="LT37" s="242"/>
      <c r="LU37" s="230"/>
      <c r="LV37" s="222"/>
      <c r="LW37" s="70"/>
      <c r="LX37" s="212"/>
      <c r="LY37" s="49"/>
      <c r="LZ37" s="49"/>
      <c r="MA37" s="230"/>
      <c r="MB37" s="49"/>
      <c r="MC37" s="49"/>
      <c r="MD37" s="230"/>
      <c r="ME37" s="49"/>
      <c r="MF37" s="49"/>
      <c r="MG37" s="230"/>
      <c r="MH37" s="49"/>
      <c r="MI37" s="49"/>
      <c r="MJ37" s="230"/>
      <c r="MK37" s="49"/>
      <c r="ML37" s="242"/>
      <c r="MM37" s="230"/>
      <c r="MN37" s="222"/>
      <c r="MO37" s="70"/>
      <c r="MP37" s="230"/>
      <c r="MQ37" s="222"/>
      <c r="MR37" s="70"/>
      <c r="MS37" s="212"/>
      <c r="MT37" s="49"/>
      <c r="MU37" s="49"/>
      <c r="MV37" s="230"/>
      <c r="MW37" s="49"/>
      <c r="MX37" s="242"/>
      <c r="MY37" s="230"/>
      <c r="MZ37" s="222"/>
      <c r="NA37" s="70"/>
      <c r="NB37" s="230"/>
      <c r="NC37" s="49"/>
      <c r="ND37" s="242"/>
      <c r="NE37" s="230"/>
      <c r="NF37" s="222"/>
      <c r="NG37" s="70"/>
      <c r="NH37" s="69"/>
      <c r="NI37" s="49"/>
      <c r="NJ37" s="242"/>
      <c r="NK37" s="230"/>
      <c r="NL37" s="222"/>
      <c r="NM37" s="70"/>
      <c r="NN37" s="230">
        <v>4500</v>
      </c>
      <c r="NO37" s="222">
        <v>6000</v>
      </c>
      <c r="NP37" s="70">
        <v>4197.59</v>
      </c>
      <c r="NQ37" s="230"/>
      <c r="NR37" s="222"/>
      <c r="NS37" s="70"/>
      <c r="NT37" s="230"/>
      <c r="NU37" s="222"/>
      <c r="NV37" s="70"/>
      <c r="NW37" s="123"/>
      <c r="NX37" s="49"/>
      <c r="NY37" s="242"/>
      <c r="NZ37" s="230"/>
      <c r="OA37" s="222"/>
      <c r="OB37" s="315"/>
      <c r="OC37" s="230"/>
      <c r="OD37" s="222"/>
      <c r="OE37" s="70"/>
      <c r="OF37" s="230"/>
      <c r="OG37" s="222"/>
      <c r="OH37" s="70"/>
      <c r="OI37" s="157"/>
      <c r="OJ37" s="157"/>
      <c r="OK37" s="157"/>
      <c r="OL37" s="157"/>
      <c r="OM37" s="157"/>
      <c r="ON37" s="157"/>
      <c r="OO37" s="157"/>
      <c r="OP37" s="157"/>
      <c r="OQ37" s="157"/>
      <c r="OR37" s="157"/>
      <c r="OS37" s="157"/>
      <c r="OT37" s="157"/>
      <c r="OU37" s="157"/>
      <c r="OV37" s="157"/>
      <c r="OW37" s="157"/>
    </row>
    <row r="38" spans="1:413" hidden="1" outlineLevel="1" x14ac:dyDescent="0.25">
      <c r="A38" s="75" t="s">
        <v>339</v>
      </c>
      <c r="B38" s="40" t="s">
        <v>340</v>
      </c>
      <c r="C38" s="236">
        <f t="shared" si="69"/>
        <v>5350</v>
      </c>
      <c r="D38" s="236">
        <f t="shared" si="70"/>
        <v>5250</v>
      </c>
      <c r="E38" s="236">
        <f t="shared" si="71"/>
        <v>3973.71</v>
      </c>
      <c r="F38" s="230"/>
      <c r="G38" s="222"/>
      <c r="H38" s="70"/>
      <c r="I38" s="212"/>
      <c r="J38" s="49"/>
      <c r="K38" s="49"/>
      <c r="L38" s="230"/>
      <c r="M38" s="222"/>
      <c r="N38" s="222"/>
      <c r="O38" s="69"/>
      <c r="P38" s="49"/>
      <c r="Q38" s="49"/>
      <c r="R38" s="69"/>
      <c r="S38" s="49"/>
      <c r="T38" s="49"/>
      <c r="U38" s="69"/>
      <c r="V38" s="49"/>
      <c r="W38" s="49"/>
      <c r="X38" s="69"/>
      <c r="Y38" s="49"/>
      <c r="Z38" s="49"/>
      <c r="AA38" s="69"/>
      <c r="AB38" s="49"/>
      <c r="AC38" s="49"/>
      <c r="AD38" s="69"/>
      <c r="AE38" s="49"/>
      <c r="AF38" s="49"/>
      <c r="AG38" s="69"/>
      <c r="AH38" s="49"/>
      <c r="AI38" s="49"/>
      <c r="AJ38" s="230"/>
      <c r="AK38" s="222"/>
      <c r="AL38" s="222"/>
      <c r="AM38" s="230"/>
      <c r="AN38" s="222"/>
      <c r="AO38" s="222"/>
      <c r="AP38" s="230"/>
      <c r="AQ38" s="222"/>
      <c r="AR38" s="222"/>
      <c r="AS38" s="230"/>
      <c r="AT38" s="222"/>
      <c r="AU38" s="222"/>
      <c r="AV38" s="230"/>
      <c r="AW38" s="222"/>
      <c r="AX38" s="222"/>
      <c r="AY38" s="230"/>
      <c r="AZ38" s="222"/>
      <c r="BA38" s="222"/>
      <c r="BB38" s="69"/>
      <c r="BC38" s="49"/>
      <c r="BD38" s="49"/>
      <c r="BE38" s="230"/>
      <c r="BF38" s="222"/>
      <c r="BG38" s="222"/>
      <c r="BH38" s="69"/>
      <c r="BI38" s="49"/>
      <c r="BJ38" s="49"/>
      <c r="BK38" s="69"/>
      <c r="BL38" s="49"/>
      <c r="BM38" s="49"/>
      <c r="BN38" s="69"/>
      <c r="BO38" s="49"/>
      <c r="BP38" s="49"/>
      <c r="BQ38" s="69"/>
      <c r="BR38" s="49"/>
      <c r="BS38" s="49"/>
      <c r="BT38" s="69"/>
      <c r="BU38" s="49"/>
      <c r="BV38" s="49"/>
      <c r="BW38" s="69"/>
      <c r="BX38" s="49"/>
      <c r="BY38" s="49"/>
      <c r="BZ38" s="69"/>
      <c r="CA38" s="49"/>
      <c r="CB38" s="49"/>
      <c r="CC38" s="230"/>
      <c r="CD38" s="222"/>
      <c r="CE38" s="222"/>
      <c r="CF38" s="69"/>
      <c r="CG38" s="49"/>
      <c r="CH38" s="49"/>
      <c r="CI38" s="230"/>
      <c r="CJ38" s="222"/>
      <c r="CK38" s="222"/>
      <c r="CL38" s="69"/>
      <c r="CM38" s="49"/>
      <c r="CN38" s="242"/>
      <c r="CO38" s="230"/>
      <c r="CP38" s="222"/>
      <c r="CQ38" s="70"/>
      <c r="CR38" s="69"/>
      <c r="CS38" s="49"/>
      <c r="CT38" s="49"/>
      <c r="CU38" s="69"/>
      <c r="CV38" s="49"/>
      <c r="CW38" s="49"/>
      <c r="CX38" s="230"/>
      <c r="CY38" s="222"/>
      <c r="CZ38" s="222"/>
      <c r="DA38" s="230"/>
      <c r="DB38" s="222"/>
      <c r="DC38" s="222"/>
      <c r="DD38" s="69"/>
      <c r="DE38" s="49"/>
      <c r="DF38" s="49"/>
      <c r="DG38" s="230"/>
      <c r="DH38" s="222"/>
      <c r="DI38" s="222"/>
      <c r="DJ38" s="69"/>
      <c r="DK38" s="49"/>
      <c r="DL38" s="49"/>
      <c r="DM38" s="230"/>
      <c r="DN38" s="222"/>
      <c r="DO38" s="222"/>
      <c r="DP38" s="230"/>
      <c r="DQ38" s="222"/>
      <c r="DR38" s="222"/>
      <c r="DS38" s="230"/>
      <c r="DT38" s="222"/>
      <c r="DU38" s="222"/>
      <c r="DV38" s="69"/>
      <c r="DW38" s="49"/>
      <c r="DX38" s="242"/>
      <c r="DY38" s="230"/>
      <c r="DZ38" s="222"/>
      <c r="EA38" s="70"/>
      <c r="EB38" s="212"/>
      <c r="EC38" s="49"/>
      <c r="ED38" s="118"/>
      <c r="EE38" s="69"/>
      <c r="EF38" s="49"/>
      <c r="EG38" s="118"/>
      <c r="EH38" s="69"/>
      <c r="EI38" s="49"/>
      <c r="EJ38" s="118"/>
      <c r="EK38" s="230"/>
      <c r="EL38" s="49"/>
      <c r="EM38" s="118"/>
      <c r="EN38" s="230"/>
      <c r="EO38" s="49"/>
      <c r="EP38" s="118"/>
      <c r="EQ38" s="69"/>
      <c r="ER38" s="49"/>
      <c r="ES38" s="49"/>
      <c r="ET38" s="69"/>
      <c r="EU38" s="49"/>
      <c r="EV38" s="49"/>
      <c r="EW38" s="230"/>
      <c r="EX38" s="49"/>
      <c r="EY38" s="49"/>
      <c r="EZ38" s="230"/>
      <c r="FA38" s="49"/>
      <c r="FB38" s="49"/>
      <c r="FC38" s="222"/>
      <c r="FD38" s="49"/>
      <c r="FE38" s="49"/>
      <c r="FF38" s="230"/>
      <c r="FG38" s="49"/>
      <c r="FH38" s="49"/>
      <c r="FI38" s="230"/>
      <c r="FJ38" s="49"/>
      <c r="FK38" s="242"/>
      <c r="FL38" s="397"/>
      <c r="FM38" s="222"/>
      <c r="FN38" s="70"/>
      <c r="FO38" s="230"/>
      <c r="FP38" s="49"/>
      <c r="FQ38" s="49"/>
      <c r="FR38" s="230"/>
      <c r="FS38" s="49"/>
      <c r="FT38" s="49"/>
      <c r="FU38" s="230"/>
      <c r="FV38" s="49"/>
      <c r="FW38" s="49"/>
      <c r="FX38" s="230"/>
      <c r="FY38" s="49"/>
      <c r="FZ38" s="49"/>
      <c r="GA38" s="230"/>
      <c r="GB38" s="49"/>
      <c r="GC38" s="49"/>
      <c r="GD38" s="230"/>
      <c r="GE38" s="49"/>
      <c r="GF38" s="49"/>
      <c r="GG38" s="230"/>
      <c r="GH38" s="49"/>
      <c r="GI38" s="49"/>
      <c r="GJ38" s="230"/>
      <c r="GK38" s="222"/>
      <c r="GL38" s="70"/>
      <c r="GM38" s="222"/>
      <c r="GN38" s="222"/>
      <c r="GO38" s="70"/>
      <c r="GP38" s="230"/>
      <c r="GQ38" s="222"/>
      <c r="GR38" s="70"/>
      <c r="GS38" s="69"/>
      <c r="GT38" s="49"/>
      <c r="GU38" s="49"/>
      <c r="GV38" s="69"/>
      <c r="GW38" s="49"/>
      <c r="GX38" s="49"/>
      <c r="GY38" s="69"/>
      <c r="GZ38" s="49"/>
      <c r="HA38" s="49"/>
      <c r="HB38" s="69"/>
      <c r="HC38" s="49"/>
      <c r="HD38" s="242"/>
      <c r="HE38" s="230"/>
      <c r="HF38" s="222"/>
      <c r="HG38" s="70"/>
      <c r="HH38" s="230"/>
      <c r="HI38" s="49"/>
      <c r="HJ38" s="118"/>
      <c r="HK38" s="230"/>
      <c r="HL38" s="49"/>
      <c r="HM38" s="118"/>
      <c r="HN38" s="230"/>
      <c r="HO38" s="49"/>
      <c r="HP38" s="118"/>
      <c r="HQ38" s="230"/>
      <c r="HR38" s="49"/>
      <c r="HS38" s="118"/>
      <c r="HT38" s="230"/>
      <c r="HU38" s="49"/>
      <c r="HV38" s="118"/>
      <c r="HW38" s="230"/>
      <c r="HX38" s="49"/>
      <c r="HY38" s="118"/>
      <c r="HZ38" s="69"/>
      <c r="IA38" s="49"/>
      <c r="IB38" s="118"/>
      <c r="IC38" s="230"/>
      <c r="ID38" s="222"/>
      <c r="IE38" s="70"/>
      <c r="IF38" s="230"/>
      <c r="IG38" s="49"/>
      <c r="IH38" s="118"/>
      <c r="II38" s="230"/>
      <c r="IJ38" s="49"/>
      <c r="IK38" s="118"/>
      <c r="IL38" s="230"/>
      <c r="IM38" s="49"/>
      <c r="IN38" s="118"/>
      <c r="IO38" s="230"/>
      <c r="IP38" s="49"/>
      <c r="IQ38" s="118"/>
      <c r="IR38" s="230"/>
      <c r="IS38" s="49"/>
      <c r="IT38" s="118"/>
      <c r="IU38" s="230"/>
      <c r="IV38" s="49"/>
      <c r="IW38" s="118"/>
      <c r="IX38" s="230"/>
      <c r="IY38" s="49"/>
      <c r="IZ38" s="118"/>
      <c r="JA38" s="230"/>
      <c r="JB38" s="49"/>
      <c r="JC38" s="118"/>
      <c r="JD38" s="69"/>
      <c r="JE38" s="49"/>
      <c r="JF38" s="118"/>
      <c r="JG38" s="230"/>
      <c r="JH38" s="222"/>
      <c r="JI38" s="70"/>
      <c r="JJ38" s="212"/>
      <c r="JK38" s="49"/>
      <c r="JL38" s="118"/>
      <c r="JM38" s="230"/>
      <c r="JN38" s="222"/>
      <c r="JO38" s="70"/>
      <c r="JP38" s="212"/>
      <c r="JQ38" s="49"/>
      <c r="JR38" s="118"/>
      <c r="JS38" s="230"/>
      <c r="JT38" s="222"/>
      <c r="JU38" s="70"/>
      <c r="JV38" s="212"/>
      <c r="JW38" s="49"/>
      <c r="JX38" s="118"/>
      <c r="JY38" s="69"/>
      <c r="JZ38" s="49"/>
      <c r="KA38" s="118"/>
      <c r="KB38" s="69"/>
      <c r="KC38" s="49"/>
      <c r="KD38" s="118"/>
      <c r="KE38" s="230"/>
      <c r="KF38" s="49"/>
      <c r="KG38" s="118"/>
      <c r="KH38" s="69"/>
      <c r="KI38" s="49"/>
      <c r="KJ38" s="118"/>
      <c r="KK38" s="230"/>
      <c r="KL38" s="49"/>
      <c r="KM38" s="49"/>
      <c r="KN38" s="230"/>
      <c r="KO38" s="49"/>
      <c r="KP38" s="49"/>
      <c r="KQ38" s="69"/>
      <c r="KR38" s="49"/>
      <c r="KS38" s="49"/>
      <c r="KT38" s="69"/>
      <c r="KU38" s="49"/>
      <c r="KV38" s="242"/>
      <c r="KW38" s="230"/>
      <c r="KX38" s="222"/>
      <c r="KY38" s="70"/>
      <c r="KZ38" s="69"/>
      <c r="LA38" s="49"/>
      <c r="LB38" s="49"/>
      <c r="LC38" s="230"/>
      <c r="LD38" s="49"/>
      <c r="LE38" s="49"/>
      <c r="LF38" s="230"/>
      <c r="LG38" s="49"/>
      <c r="LH38" s="242"/>
      <c r="LI38" s="230"/>
      <c r="LJ38" s="222"/>
      <c r="LK38" s="70"/>
      <c r="LL38" s="230"/>
      <c r="LM38" s="222"/>
      <c r="LN38" s="70"/>
      <c r="LO38" s="123"/>
      <c r="LP38" s="49"/>
      <c r="LQ38" s="49"/>
      <c r="LR38" s="230"/>
      <c r="LS38" s="49"/>
      <c r="LT38" s="242"/>
      <c r="LU38" s="230"/>
      <c r="LV38" s="222"/>
      <c r="LW38" s="70"/>
      <c r="LX38" s="212">
        <v>5350</v>
      </c>
      <c r="LY38" s="49">
        <v>5250</v>
      </c>
      <c r="LZ38" s="49">
        <v>3973.71</v>
      </c>
      <c r="MA38" s="230"/>
      <c r="MB38" s="49"/>
      <c r="MC38" s="49"/>
      <c r="MD38" s="230"/>
      <c r="ME38" s="49"/>
      <c r="MF38" s="49"/>
      <c r="MG38" s="230"/>
      <c r="MH38" s="49"/>
      <c r="MI38" s="49"/>
      <c r="MJ38" s="230"/>
      <c r="MK38" s="49"/>
      <c r="ML38" s="242"/>
      <c r="MM38" s="230"/>
      <c r="MN38" s="222"/>
      <c r="MO38" s="70"/>
      <c r="MP38" s="230"/>
      <c r="MQ38" s="222"/>
      <c r="MR38" s="70"/>
      <c r="MS38" s="212"/>
      <c r="MT38" s="49"/>
      <c r="MU38" s="49"/>
      <c r="MV38" s="230"/>
      <c r="MW38" s="49"/>
      <c r="MX38" s="242"/>
      <c r="MY38" s="230"/>
      <c r="MZ38" s="222"/>
      <c r="NA38" s="70"/>
      <c r="NB38" s="230"/>
      <c r="NC38" s="49"/>
      <c r="ND38" s="242"/>
      <c r="NE38" s="230"/>
      <c r="NF38" s="222"/>
      <c r="NG38" s="70"/>
      <c r="NH38" s="69"/>
      <c r="NI38" s="49"/>
      <c r="NJ38" s="242"/>
      <c r="NK38" s="230"/>
      <c r="NL38" s="222"/>
      <c r="NM38" s="70"/>
      <c r="NN38" s="230"/>
      <c r="NO38" s="222"/>
      <c r="NP38" s="70"/>
      <c r="NQ38" s="230"/>
      <c r="NR38" s="222"/>
      <c r="NS38" s="70"/>
      <c r="NT38" s="230"/>
      <c r="NU38" s="222"/>
      <c r="NV38" s="70"/>
      <c r="NW38" s="123"/>
      <c r="NX38" s="49"/>
      <c r="NY38" s="242"/>
      <c r="NZ38" s="230"/>
      <c r="OA38" s="222"/>
      <c r="OB38" s="315"/>
      <c r="OC38" s="230"/>
      <c r="OD38" s="222"/>
      <c r="OE38" s="70"/>
      <c r="OF38" s="230"/>
      <c r="OG38" s="222"/>
      <c r="OH38" s="70"/>
      <c r="OI38" s="157"/>
      <c r="OJ38" s="157"/>
      <c r="OK38" s="157"/>
      <c r="OL38" s="157"/>
      <c r="OM38" s="157"/>
      <c r="ON38" s="157"/>
      <c r="OO38" s="157"/>
      <c r="OP38" s="157"/>
      <c r="OQ38" s="157"/>
      <c r="OR38" s="157"/>
      <c r="OS38" s="157"/>
      <c r="OT38" s="157"/>
      <c r="OU38" s="157"/>
      <c r="OV38" s="157"/>
      <c r="OW38" s="157"/>
    </row>
    <row r="39" spans="1:413" hidden="1" outlineLevel="1" x14ac:dyDescent="0.25">
      <c r="A39" s="75" t="s">
        <v>341</v>
      </c>
      <c r="B39" s="40" t="s">
        <v>342</v>
      </c>
      <c r="C39" s="236">
        <f t="shared" si="69"/>
        <v>3500</v>
      </c>
      <c r="D39" s="236">
        <f t="shared" si="70"/>
        <v>4000</v>
      </c>
      <c r="E39" s="236">
        <f t="shared" si="71"/>
        <v>3505.22</v>
      </c>
      <c r="F39" s="230"/>
      <c r="G39" s="222"/>
      <c r="H39" s="70"/>
      <c r="I39" s="212"/>
      <c r="J39" s="49"/>
      <c r="K39" s="49"/>
      <c r="L39" s="230"/>
      <c r="M39" s="222"/>
      <c r="N39" s="222"/>
      <c r="O39" s="69"/>
      <c r="P39" s="49"/>
      <c r="Q39" s="49"/>
      <c r="R39" s="69"/>
      <c r="S39" s="49"/>
      <c r="T39" s="49"/>
      <c r="U39" s="69"/>
      <c r="V39" s="49"/>
      <c r="W39" s="49"/>
      <c r="X39" s="69"/>
      <c r="Y39" s="49"/>
      <c r="Z39" s="49"/>
      <c r="AA39" s="69"/>
      <c r="AB39" s="49"/>
      <c r="AC39" s="49"/>
      <c r="AD39" s="69"/>
      <c r="AE39" s="49"/>
      <c r="AF39" s="49"/>
      <c r="AG39" s="69"/>
      <c r="AH39" s="49"/>
      <c r="AI39" s="49"/>
      <c r="AJ39" s="230"/>
      <c r="AK39" s="222"/>
      <c r="AL39" s="222"/>
      <c r="AM39" s="230"/>
      <c r="AN39" s="222"/>
      <c r="AO39" s="222"/>
      <c r="AP39" s="230"/>
      <c r="AQ39" s="222"/>
      <c r="AR39" s="222"/>
      <c r="AS39" s="230"/>
      <c r="AT39" s="222"/>
      <c r="AU39" s="222"/>
      <c r="AV39" s="230"/>
      <c r="AW39" s="222"/>
      <c r="AX39" s="222"/>
      <c r="AY39" s="230"/>
      <c r="AZ39" s="222"/>
      <c r="BA39" s="222"/>
      <c r="BB39" s="69"/>
      <c r="BC39" s="49"/>
      <c r="BD39" s="49"/>
      <c r="BE39" s="230"/>
      <c r="BF39" s="222"/>
      <c r="BG39" s="222"/>
      <c r="BH39" s="69"/>
      <c r="BI39" s="49"/>
      <c r="BJ39" s="49"/>
      <c r="BK39" s="69"/>
      <c r="BL39" s="49"/>
      <c r="BM39" s="49"/>
      <c r="BN39" s="69"/>
      <c r="BO39" s="49"/>
      <c r="BP39" s="49"/>
      <c r="BQ39" s="69"/>
      <c r="BR39" s="49"/>
      <c r="BS39" s="49"/>
      <c r="BT39" s="69"/>
      <c r="BU39" s="49"/>
      <c r="BV39" s="49"/>
      <c r="BW39" s="69"/>
      <c r="BX39" s="49"/>
      <c r="BY39" s="49"/>
      <c r="BZ39" s="69"/>
      <c r="CA39" s="49"/>
      <c r="CB39" s="49"/>
      <c r="CC39" s="230"/>
      <c r="CD39" s="222"/>
      <c r="CE39" s="222"/>
      <c r="CF39" s="69"/>
      <c r="CG39" s="49"/>
      <c r="CH39" s="49"/>
      <c r="CI39" s="230"/>
      <c r="CJ39" s="222"/>
      <c r="CK39" s="222"/>
      <c r="CL39" s="69"/>
      <c r="CM39" s="49"/>
      <c r="CN39" s="242"/>
      <c r="CO39" s="230"/>
      <c r="CP39" s="222"/>
      <c r="CQ39" s="70"/>
      <c r="CR39" s="69"/>
      <c r="CS39" s="49"/>
      <c r="CT39" s="49"/>
      <c r="CU39" s="69"/>
      <c r="CV39" s="49"/>
      <c r="CW39" s="49"/>
      <c r="CX39" s="230"/>
      <c r="CY39" s="222"/>
      <c r="CZ39" s="222"/>
      <c r="DA39" s="230"/>
      <c r="DB39" s="222"/>
      <c r="DC39" s="222"/>
      <c r="DD39" s="69"/>
      <c r="DE39" s="49"/>
      <c r="DF39" s="49"/>
      <c r="DG39" s="230"/>
      <c r="DH39" s="222"/>
      <c r="DI39" s="222"/>
      <c r="DJ39" s="69"/>
      <c r="DK39" s="49"/>
      <c r="DL39" s="49"/>
      <c r="DM39" s="230"/>
      <c r="DN39" s="222"/>
      <c r="DO39" s="222"/>
      <c r="DP39" s="230"/>
      <c r="DQ39" s="222"/>
      <c r="DR39" s="222"/>
      <c r="DS39" s="230"/>
      <c r="DT39" s="222"/>
      <c r="DU39" s="222"/>
      <c r="DV39" s="69"/>
      <c r="DW39" s="49"/>
      <c r="DX39" s="242"/>
      <c r="DY39" s="230"/>
      <c r="DZ39" s="222"/>
      <c r="EA39" s="70"/>
      <c r="EB39" s="212"/>
      <c r="EC39" s="49"/>
      <c r="ED39" s="118"/>
      <c r="EE39" s="69"/>
      <c r="EF39" s="49"/>
      <c r="EG39" s="118"/>
      <c r="EH39" s="69"/>
      <c r="EI39" s="49"/>
      <c r="EJ39" s="118"/>
      <c r="EK39" s="230"/>
      <c r="EL39" s="49"/>
      <c r="EM39" s="118"/>
      <c r="EN39" s="230"/>
      <c r="EO39" s="49"/>
      <c r="EP39" s="118"/>
      <c r="EQ39" s="69"/>
      <c r="ER39" s="49"/>
      <c r="ES39" s="49"/>
      <c r="ET39" s="69"/>
      <c r="EU39" s="49"/>
      <c r="EV39" s="49"/>
      <c r="EW39" s="230"/>
      <c r="EX39" s="49"/>
      <c r="EY39" s="49"/>
      <c r="EZ39" s="230"/>
      <c r="FA39" s="49"/>
      <c r="FB39" s="49"/>
      <c r="FC39" s="222"/>
      <c r="FD39" s="49"/>
      <c r="FE39" s="49"/>
      <c r="FF39" s="230"/>
      <c r="FG39" s="49"/>
      <c r="FH39" s="49"/>
      <c r="FI39" s="230"/>
      <c r="FJ39" s="49"/>
      <c r="FK39" s="242"/>
      <c r="FL39" s="397"/>
      <c r="FM39" s="222"/>
      <c r="FN39" s="70"/>
      <c r="FO39" s="230"/>
      <c r="FP39" s="49"/>
      <c r="FQ39" s="49"/>
      <c r="FR39" s="230"/>
      <c r="FS39" s="49"/>
      <c r="FT39" s="49"/>
      <c r="FU39" s="230"/>
      <c r="FV39" s="49"/>
      <c r="FW39" s="49"/>
      <c r="FX39" s="230"/>
      <c r="FY39" s="49"/>
      <c r="FZ39" s="49"/>
      <c r="GA39" s="230"/>
      <c r="GB39" s="49"/>
      <c r="GC39" s="49"/>
      <c r="GD39" s="230"/>
      <c r="GE39" s="49"/>
      <c r="GF39" s="49"/>
      <c r="GG39" s="230"/>
      <c r="GH39" s="49"/>
      <c r="GI39" s="49"/>
      <c r="GJ39" s="230"/>
      <c r="GK39" s="222"/>
      <c r="GL39" s="70"/>
      <c r="GM39" s="222"/>
      <c r="GN39" s="222"/>
      <c r="GO39" s="70"/>
      <c r="GP39" s="230"/>
      <c r="GQ39" s="222"/>
      <c r="GR39" s="70"/>
      <c r="GS39" s="69"/>
      <c r="GT39" s="49"/>
      <c r="GU39" s="49"/>
      <c r="GV39" s="69"/>
      <c r="GW39" s="49"/>
      <c r="GX39" s="49"/>
      <c r="GY39" s="69"/>
      <c r="GZ39" s="49"/>
      <c r="HA39" s="49"/>
      <c r="HB39" s="69"/>
      <c r="HC39" s="49"/>
      <c r="HD39" s="242"/>
      <c r="HE39" s="230"/>
      <c r="HF39" s="222"/>
      <c r="HG39" s="70"/>
      <c r="HH39" s="230"/>
      <c r="HI39" s="49"/>
      <c r="HJ39" s="118"/>
      <c r="HK39" s="230"/>
      <c r="HL39" s="49"/>
      <c r="HM39" s="118"/>
      <c r="HN39" s="230"/>
      <c r="HO39" s="49"/>
      <c r="HP39" s="118"/>
      <c r="HQ39" s="230"/>
      <c r="HR39" s="49"/>
      <c r="HS39" s="118"/>
      <c r="HT39" s="230"/>
      <c r="HU39" s="49"/>
      <c r="HV39" s="118"/>
      <c r="HW39" s="230"/>
      <c r="HX39" s="49"/>
      <c r="HY39" s="118"/>
      <c r="HZ39" s="69"/>
      <c r="IA39" s="49"/>
      <c r="IB39" s="118"/>
      <c r="IC39" s="230"/>
      <c r="ID39" s="222"/>
      <c r="IE39" s="70"/>
      <c r="IF39" s="230"/>
      <c r="IG39" s="49"/>
      <c r="IH39" s="118"/>
      <c r="II39" s="230"/>
      <c r="IJ39" s="49"/>
      <c r="IK39" s="118"/>
      <c r="IL39" s="230"/>
      <c r="IM39" s="49"/>
      <c r="IN39" s="118"/>
      <c r="IO39" s="230"/>
      <c r="IP39" s="49"/>
      <c r="IQ39" s="118"/>
      <c r="IR39" s="230"/>
      <c r="IS39" s="49"/>
      <c r="IT39" s="118"/>
      <c r="IU39" s="230"/>
      <c r="IV39" s="49"/>
      <c r="IW39" s="118"/>
      <c r="IX39" s="230"/>
      <c r="IY39" s="49"/>
      <c r="IZ39" s="118"/>
      <c r="JA39" s="230"/>
      <c r="JB39" s="49"/>
      <c r="JC39" s="118"/>
      <c r="JD39" s="69"/>
      <c r="JE39" s="49"/>
      <c r="JF39" s="118"/>
      <c r="JG39" s="230"/>
      <c r="JH39" s="222"/>
      <c r="JI39" s="70"/>
      <c r="JJ39" s="212"/>
      <c r="JK39" s="49"/>
      <c r="JL39" s="118"/>
      <c r="JM39" s="230"/>
      <c r="JN39" s="222"/>
      <c r="JO39" s="70"/>
      <c r="JP39" s="212"/>
      <c r="JQ39" s="49"/>
      <c r="JR39" s="118"/>
      <c r="JS39" s="230"/>
      <c r="JT39" s="222"/>
      <c r="JU39" s="70"/>
      <c r="JV39" s="212"/>
      <c r="JW39" s="49"/>
      <c r="JX39" s="118"/>
      <c r="JY39" s="69"/>
      <c r="JZ39" s="49"/>
      <c r="KA39" s="118"/>
      <c r="KB39" s="69"/>
      <c r="KC39" s="49"/>
      <c r="KD39" s="118"/>
      <c r="KE39" s="230"/>
      <c r="KF39" s="49"/>
      <c r="KG39" s="118"/>
      <c r="KH39" s="69"/>
      <c r="KI39" s="49"/>
      <c r="KJ39" s="118"/>
      <c r="KK39" s="230"/>
      <c r="KL39" s="49"/>
      <c r="KM39" s="49"/>
      <c r="KN39" s="230"/>
      <c r="KO39" s="49"/>
      <c r="KP39" s="49"/>
      <c r="KQ39" s="69"/>
      <c r="KR39" s="49"/>
      <c r="KS39" s="49"/>
      <c r="KT39" s="69"/>
      <c r="KU39" s="49"/>
      <c r="KV39" s="242"/>
      <c r="KW39" s="230"/>
      <c r="KX39" s="222"/>
      <c r="KY39" s="70"/>
      <c r="KZ39" s="69"/>
      <c r="LA39" s="49"/>
      <c r="LB39" s="49"/>
      <c r="LC39" s="230"/>
      <c r="LD39" s="49"/>
      <c r="LE39" s="49"/>
      <c r="LF39" s="230"/>
      <c r="LG39" s="49"/>
      <c r="LH39" s="242"/>
      <c r="LI39" s="230"/>
      <c r="LJ39" s="222"/>
      <c r="LK39" s="70"/>
      <c r="LL39" s="230"/>
      <c r="LM39" s="222"/>
      <c r="LN39" s="70"/>
      <c r="LO39" s="123"/>
      <c r="LP39" s="49"/>
      <c r="LQ39" s="49"/>
      <c r="LR39" s="230"/>
      <c r="LS39" s="49"/>
      <c r="LT39" s="242"/>
      <c r="LU39" s="230"/>
      <c r="LV39" s="222"/>
      <c r="LW39" s="70"/>
      <c r="LX39" s="212"/>
      <c r="LY39" s="49"/>
      <c r="LZ39" s="49"/>
      <c r="MA39" s="230"/>
      <c r="MB39" s="49"/>
      <c r="MC39" s="49"/>
      <c r="MD39" s="230"/>
      <c r="ME39" s="49"/>
      <c r="MF39" s="49"/>
      <c r="MG39" s="230"/>
      <c r="MH39" s="49"/>
      <c r="MI39" s="49"/>
      <c r="MJ39" s="230"/>
      <c r="MK39" s="49"/>
      <c r="ML39" s="242"/>
      <c r="MM39" s="230"/>
      <c r="MN39" s="222"/>
      <c r="MO39" s="70"/>
      <c r="MP39" s="230"/>
      <c r="MQ39" s="222"/>
      <c r="MR39" s="70"/>
      <c r="MS39" s="212"/>
      <c r="MT39" s="49"/>
      <c r="MU39" s="49"/>
      <c r="MV39" s="230"/>
      <c r="MW39" s="49"/>
      <c r="MX39" s="242"/>
      <c r="MY39" s="230"/>
      <c r="MZ39" s="222"/>
      <c r="NA39" s="70"/>
      <c r="NB39" s="230"/>
      <c r="NC39" s="49"/>
      <c r="ND39" s="242"/>
      <c r="NE39" s="230"/>
      <c r="NF39" s="222"/>
      <c r="NG39" s="70"/>
      <c r="NH39" s="69"/>
      <c r="NI39" s="49"/>
      <c r="NJ39" s="242"/>
      <c r="NK39" s="230"/>
      <c r="NL39" s="222"/>
      <c r="NM39" s="70"/>
      <c r="NN39" s="230">
        <v>3500</v>
      </c>
      <c r="NO39" s="222">
        <v>4000</v>
      </c>
      <c r="NP39" s="70">
        <v>3505.22</v>
      </c>
      <c r="NQ39" s="230"/>
      <c r="NR39" s="222"/>
      <c r="NS39" s="70"/>
      <c r="NT39" s="230"/>
      <c r="NU39" s="222"/>
      <c r="NV39" s="70"/>
      <c r="NW39" s="123"/>
      <c r="NX39" s="49"/>
      <c r="NY39" s="242"/>
      <c r="NZ39" s="230"/>
      <c r="OA39" s="222"/>
      <c r="OB39" s="315"/>
      <c r="OC39" s="230"/>
      <c r="OD39" s="222"/>
      <c r="OE39" s="70"/>
      <c r="OF39" s="230"/>
      <c r="OG39" s="222"/>
      <c r="OH39" s="70"/>
      <c r="OI39" s="157"/>
      <c r="OJ39" s="157"/>
      <c r="OK39" s="157"/>
      <c r="OL39" s="157"/>
      <c r="OM39" s="157"/>
      <c r="ON39" s="157"/>
      <c r="OO39" s="157"/>
      <c r="OP39" s="157"/>
      <c r="OQ39" s="157"/>
      <c r="OR39" s="157"/>
      <c r="OS39" s="157"/>
      <c r="OT39" s="157"/>
      <c r="OU39" s="157"/>
      <c r="OV39" s="157"/>
      <c r="OW39" s="157"/>
    </row>
    <row r="40" spans="1:413" hidden="1" outlineLevel="1" x14ac:dyDescent="0.25">
      <c r="A40" s="75" t="s">
        <v>343</v>
      </c>
      <c r="B40" s="40" t="s">
        <v>344</v>
      </c>
      <c r="C40" s="236">
        <f t="shared" si="69"/>
        <v>29000</v>
      </c>
      <c r="D40" s="236">
        <f t="shared" si="70"/>
        <v>30000</v>
      </c>
      <c r="E40" s="236">
        <f t="shared" si="71"/>
        <v>28100</v>
      </c>
      <c r="F40" s="230"/>
      <c r="G40" s="222"/>
      <c r="H40" s="70"/>
      <c r="I40" s="212"/>
      <c r="J40" s="49"/>
      <c r="K40" s="49"/>
      <c r="L40" s="230"/>
      <c r="M40" s="222"/>
      <c r="N40" s="222"/>
      <c r="O40" s="69"/>
      <c r="P40" s="49"/>
      <c r="Q40" s="49"/>
      <c r="R40" s="69"/>
      <c r="S40" s="49"/>
      <c r="T40" s="49"/>
      <c r="U40" s="69"/>
      <c r="V40" s="49"/>
      <c r="W40" s="49"/>
      <c r="X40" s="69"/>
      <c r="Y40" s="49"/>
      <c r="Z40" s="49"/>
      <c r="AA40" s="69"/>
      <c r="AB40" s="49"/>
      <c r="AC40" s="49"/>
      <c r="AD40" s="69"/>
      <c r="AE40" s="49"/>
      <c r="AF40" s="49"/>
      <c r="AG40" s="69"/>
      <c r="AH40" s="49"/>
      <c r="AI40" s="49"/>
      <c r="AJ40" s="230"/>
      <c r="AK40" s="222"/>
      <c r="AL40" s="222"/>
      <c r="AM40" s="230"/>
      <c r="AN40" s="222"/>
      <c r="AO40" s="222"/>
      <c r="AP40" s="230"/>
      <c r="AQ40" s="222"/>
      <c r="AR40" s="222"/>
      <c r="AS40" s="230"/>
      <c r="AT40" s="222"/>
      <c r="AU40" s="222"/>
      <c r="AV40" s="230"/>
      <c r="AW40" s="222"/>
      <c r="AX40" s="222"/>
      <c r="AY40" s="230"/>
      <c r="AZ40" s="222"/>
      <c r="BA40" s="222"/>
      <c r="BB40" s="69"/>
      <c r="BC40" s="49"/>
      <c r="BD40" s="49"/>
      <c r="BE40" s="230"/>
      <c r="BF40" s="222"/>
      <c r="BG40" s="222"/>
      <c r="BH40" s="69"/>
      <c r="BI40" s="49"/>
      <c r="BJ40" s="49"/>
      <c r="BK40" s="69"/>
      <c r="BL40" s="49"/>
      <c r="BM40" s="49"/>
      <c r="BN40" s="69"/>
      <c r="BO40" s="49"/>
      <c r="BP40" s="49"/>
      <c r="BQ40" s="69"/>
      <c r="BR40" s="49"/>
      <c r="BS40" s="49"/>
      <c r="BT40" s="69"/>
      <c r="BU40" s="49"/>
      <c r="BV40" s="49"/>
      <c r="BW40" s="69"/>
      <c r="BX40" s="49"/>
      <c r="BY40" s="49"/>
      <c r="BZ40" s="69"/>
      <c r="CA40" s="49"/>
      <c r="CB40" s="49"/>
      <c r="CC40" s="230"/>
      <c r="CD40" s="222"/>
      <c r="CE40" s="222"/>
      <c r="CF40" s="69"/>
      <c r="CG40" s="49"/>
      <c r="CH40" s="49"/>
      <c r="CI40" s="230"/>
      <c r="CJ40" s="222"/>
      <c r="CK40" s="222"/>
      <c r="CL40" s="69"/>
      <c r="CM40" s="49"/>
      <c r="CN40" s="242"/>
      <c r="CO40" s="230"/>
      <c r="CP40" s="222"/>
      <c r="CQ40" s="70"/>
      <c r="CR40" s="69"/>
      <c r="CS40" s="49"/>
      <c r="CT40" s="49"/>
      <c r="CU40" s="69"/>
      <c r="CV40" s="49"/>
      <c r="CW40" s="49"/>
      <c r="CX40" s="230"/>
      <c r="CY40" s="222"/>
      <c r="CZ40" s="222"/>
      <c r="DA40" s="230"/>
      <c r="DB40" s="222"/>
      <c r="DC40" s="222"/>
      <c r="DD40" s="69"/>
      <c r="DE40" s="49"/>
      <c r="DF40" s="49"/>
      <c r="DG40" s="230"/>
      <c r="DH40" s="222"/>
      <c r="DI40" s="222"/>
      <c r="DJ40" s="69"/>
      <c r="DK40" s="49"/>
      <c r="DL40" s="49"/>
      <c r="DM40" s="230"/>
      <c r="DN40" s="222"/>
      <c r="DO40" s="222"/>
      <c r="DP40" s="230"/>
      <c r="DQ40" s="222"/>
      <c r="DR40" s="222"/>
      <c r="DS40" s="230"/>
      <c r="DT40" s="222"/>
      <c r="DU40" s="222"/>
      <c r="DV40" s="69"/>
      <c r="DW40" s="49"/>
      <c r="DX40" s="242"/>
      <c r="DY40" s="230"/>
      <c r="DZ40" s="222"/>
      <c r="EA40" s="70"/>
      <c r="EB40" s="212"/>
      <c r="EC40" s="49"/>
      <c r="ED40" s="118"/>
      <c r="EE40" s="69"/>
      <c r="EF40" s="49"/>
      <c r="EG40" s="118"/>
      <c r="EH40" s="69"/>
      <c r="EI40" s="49"/>
      <c r="EJ40" s="118"/>
      <c r="EK40" s="230"/>
      <c r="EL40" s="49"/>
      <c r="EM40" s="118"/>
      <c r="EN40" s="230"/>
      <c r="EO40" s="49"/>
      <c r="EP40" s="118"/>
      <c r="EQ40" s="69"/>
      <c r="ER40" s="49"/>
      <c r="ES40" s="49"/>
      <c r="ET40" s="69"/>
      <c r="EU40" s="49"/>
      <c r="EV40" s="49"/>
      <c r="EW40" s="230"/>
      <c r="EX40" s="49"/>
      <c r="EY40" s="49"/>
      <c r="EZ40" s="230"/>
      <c r="FA40" s="49"/>
      <c r="FB40" s="49"/>
      <c r="FC40" s="222"/>
      <c r="FD40" s="49"/>
      <c r="FE40" s="49"/>
      <c r="FF40" s="230"/>
      <c r="FG40" s="49"/>
      <c r="FH40" s="49"/>
      <c r="FI40" s="230"/>
      <c r="FJ40" s="49"/>
      <c r="FK40" s="242"/>
      <c r="FL40" s="397"/>
      <c r="FM40" s="222"/>
      <c r="FN40" s="70"/>
      <c r="FO40" s="230"/>
      <c r="FP40" s="49"/>
      <c r="FQ40" s="49"/>
      <c r="FR40" s="230"/>
      <c r="FS40" s="49"/>
      <c r="FT40" s="49"/>
      <c r="FU40" s="230"/>
      <c r="FV40" s="49"/>
      <c r="FW40" s="49"/>
      <c r="FX40" s="230"/>
      <c r="FY40" s="49"/>
      <c r="FZ40" s="49"/>
      <c r="GA40" s="230"/>
      <c r="GB40" s="49"/>
      <c r="GC40" s="49"/>
      <c r="GD40" s="230"/>
      <c r="GE40" s="49"/>
      <c r="GF40" s="49"/>
      <c r="GG40" s="230"/>
      <c r="GH40" s="49"/>
      <c r="GI40" s="49"/>
      <c r="GJ40" s="230"/>
      <c r="GK40" s="222"/>
      <c r="GL40" s="70"/>
      <c r="GM40" s="222"/>
      <c r="GN40" s="222"/>
      <c r="GO40" s="70"/>
      <c r="GP40" s="230"/>
      <c r="GQ40" s="222"/>
      <c r="GR40" s="70"/>
      <c r="GS40" s="69"/>
      <c r="GT40" s="49"/>
      <c r="GU40" s="49"/>
      <c r="GV40" s="69"/>
      <c r="GW40" s="49"/>
      <c r="GX40" s="49"/>
      <c r="GY40" s="69"/>
      <c r="GZ40" s="49"/>
      <c r="HA40" s="49"/>
      <c r="HB40" s="69"/>
      <c r="HC40" s="49"/>
      <c r="HD40" s="242"/>
      <c r="HE40" s="230"/>
      <c r="HF40" s="222"/>
      <c r="HG40" s="70"/>
      <c r="HH40" s="230"/>
      <c r="HI40" s="49"/>
      <c r="HJ40" s="118"/>
      <c r="HK40" s="230"/>
      <c r="HL40" s="49"/>
      <c r="HM40" s="118"/>
      <c r="HN40" s="230"/>
      <c r="HO40" s="49"/>
      <c r="HP40" s="118"/>
      <c r="HQ40" s="230"/>
      <c r="HR40" s="49"/>
      <c r="HS40" s="118"/>
      <c r="HT40" s="230"/>
      <c r="HU40" s="49"/>
      <c r="HV40" s="118"/>
      <c r="HW40" s="230"/>
      <c r="HX40" s="49"/>
      <c r="HY40" s="118"/>
      <c r="HZ40" s="69"/>
      <c r="IA40" s="49"/>
      <c r="IB40" s="118"/>
      <c r="IC40" s="230"/>
      <c r="ID40" s="222"/>
      <c r="IE40" s="70"/>
      <c r="IF40" s="230"/>
      <c r="IG40" s="49"/>
      <c r="IH40" s="118"/>
      <c r="II40" s="230"/>
      <c r="IJ40" s="49"/>
      <c r="IK40" s="118"/>
      <c r="IL40" s="230"/>
      <c r="IM40" s="49"/>
      <c r="IN40" s="118"/>
      <c r="IO40" s="230"/>
      <c r="IP40" s="49"/>
      <c r="IQ40" s="118"/>
      <c r="IR40" s="230"/>
      <c r="IS40" s="49"/>
      <c r="IT40" s="118"/>
      <c r="IU40" s="230"/>
      <c r="IV40" s="49"/>
      <c r="IW40" s="118"/>
      <c r="IX40" s="230"/>
      <c r="IY40" s="49"/>
      <c r="IZ40" s="118"/>
      <c r="JA40" s="230"/>
      <c r="JB40" s="49"/>
      <c r="JC40" s="118"/>
      <c r="JD40" s="69"/>
      <c r="JE40" s="49"/>
      <c r="JF40" s="118"/>
      <c r="JG40" s="230"/>
      <c r="JH40" s="222"/>
      <c r="JI40" s="70"/>
      <c r="JJ40" s="212"/>
      <c r="JK40" s="49"/>
      <c r="JL40" s="118"/>
      <c r="JM40" s="230"/>
      <c r="JN40" s="222"/>
      <c r="JO40" s="70"/>
      <c r="JP40" s="212"/>
      <c r="JQ40" s="49"/>
      <c r="JR40" s="118"/>
      <c r="JS40" s="230"/>
      <c r="JT40" s="222"/>
      <c r="JU40" s="70"/>
      <c r="JV40" s="212"/>
      <c r="JW40" s="49"/>
      <c r="JX40" s="118"/>
      <c r="JY40" s="69"/>
      <c r="JZ40" s="49"/>
      <c r="KA40" s="118"/>
      <c r="KB40" s="69"/>
      <c r="KC40" s="49"/>
      <c r="KD40" s="118"/>
      <c r="KE40" s="230"/>
      <c r="KF40" s="49"/>
      <c r="KG40" s="118"/>
      <c r="KH40" s="69"/>
      <c r="KI40" s="49"/>
      <c r="KJ40" s="118"/>
      <c r="KK40" s="230"/>
      <c r="KL40" s="49"/>
      <c r="KM40" s="49"/>
      <c r="KN40" s="230"/>
      <c r="KO40" s="49"/>
      <c r="KP40" s="49"/>
      <c r="KQ40" s="69"/>
      <c r="KR40" s="49"/>
      <c r="KS40" s="49"/>
      <c r="KT40" s="69"/>
      <c r="KU40" s="49"/>
      <c r="KV40" s="242"/>
      <c r="KW40" s="230"/>
      <c r="KX40" s="222"/>
      <c r="KY40" s="70"/>
      <c r="KZ40" s="69"/>
      <c r="LA40" s="49"/>
      <c r="LB40" s="49"/>
      <c r="LC40" s="230"/>
      <c r="LD40" s="49"/>
      <c r="LE40" s="49"/>
      <c r="LF40" s="230"/>
      <c r="LG40" s="49"/>
      <c r="LH40" s="242"/>
      <c r="LI40" s="230"/>
      <c r="LJ40" s="222"/>
      <c r="LK40" s="70"/>
      <c r="LL40" s="230"/>
      <c r="LM40" s="222"/>
      <c r="LN40" s="70"/>
      <c r="LO40" s="123"/>
      <c r="LP40" s="49"/>
      <c r="LQ40" s="49"/>
      <c r="LR40" s="230"/>
      <c r="LS40" s="49"/>
      <c r="LT40" s="242"/>
      <c r="LU40" s="230"/>
      <c r="LV40" s="222"/>
      <c r="LW40" s="70"/>
      <c r="LX40" s="212"/>
      <c r="LY40" s="49"/>
      <c r="LZ40" s="49"/>
      <c r="MA40" s="230"/>
      <c r="MB40" s="49"/>
      <c r="MC40" s="49"/>
      <c r="MD40" s="230"/>
      <c r="ME40" s="49"/>
      <c r="MF40" s="49"/>
      <c r="MG40" s="230"/>
      <c r="MH40" s="49"/>
      <c r="MI40" s="49"/>
      <c r="MJ40" s="230"/>
      <c r="MK40" s="49"/>
      <c r="ML40" s="242"/>
      <c r="MM40" s="230"/>
      <c r="MN40" s="222"/>
      <c r="MO40" s="70"/>
      <c r="MP40" s="230"/>
      <c r="MQ40" s="222"/>
      <c r="MR40" s="70"/>
      <c r="MS40" s="212"/>
      <c r="MT40" s="49"/>
      <c r="MU40" s="49"/>
      <c r="MV40" s="230"/>
      <c r="MW40" s="49"/>
      <c r="MX40" s="242"/>
      <c r="MY40" s="230"/>
      <c r="MZ40" s="222"/>
      <c r="NA40" s="70"/>
      <c r="NB40" s="230"/>
      <c r="NC40" s="49"/>
      <c r="ND40" s="242"/>
      <c r="NE40" s="230"/>
      <c r="NF40" s="222"/>
      <c r="NG40" s="70"/>
      <c r="NH40" s="69"/>
      <c r="NI40" s="49"/>
      <c r="NJ40" s="242"/>
      <c r="NK40" s="230"/>
      <c r="NL40" s="222"/>
      <c r="NM40" s="70"/>
      <c r="NN40" s="230">
        <v>29000</v>
      </c>
      <c r="NO40" s="222">
        <v>30000</v>
      </c>
      <c r="NP40" s="70">
        <v>28100</v>
      </c>
      <c r="NQ40" s="230"/>
      <c r="NR40" s="222"/>
      <c r="NS40" s="70"/>
      <c r="NT40" s="230"/>
      <c r="NU40" s="222"/>
      <c r="NV40" s="70"/>
      <c r="NW40" s="123"/>
      <c r="NX40" s="49"/>
      <c r="NY40" s="242"/>
      <c r="NZ40" s="230"/>
      <c r="OA40" s="222"/>
      <c r="OB40" s="315"/>
      <c r="OC40" s="230"/>
      <c r="OD40" s="222"/>
      <c r="OE40" s="70"/>
      <c r="OF40" s="230"/>
      <c r="OG40" s="222"/>
      <c r="OH40" s="70"/>
      <c r="OI40" s="157"/>
      <c r="OJ40" s="157"/>
      <c r="OK40" s="157"/>
      <c r="OL40" s="157"/>
      <c r="OM40" s="157"/>
      <c r="ON40" s="157"/>
      <c r="OO40" s="157"/>
      <c r="OP40" s="157"/>
      <c r="OQ40" s="157"/>
      <c r="OR40" s="157"/>
      <c r="OS40" s="157"/>
      <c r="OT40" s="157"/>
      <c r="OU40" s="157"/>
      <c r="OV40" s="157"/>
      <c r="OW40" s="157"/>
    </row>
    <row r="41" spans="1:413" hidden="1" outlineLevel="1" x14ac:dyDescent="0.25">
      <c r="A41" s="75" t="s">
        <v>345</v>
      </c>
      <c r="B41" s="40" t="s">
        <v>346</v>
      </c>
      <c r="C41" s="236">
        <f t="shared" si="69"/>
        <v>0</v>
      </c>
      <c r="D41" s="236">
        <f t="shared" si="70"/>
        <v>0</v>
      </c>
      <c r="E41" s="236">
        <f t="shared" si="71"/>
        <v>6027</v>
      </c>
      <c r="F41" s="230"/>
      <c r="G41" s="222"/>
      <c r="H41" s="70"/>
      <c r="I41" s="212"/>
      <c r="J41" s="49"/>
      <c r="K41" s="49"/>
      <c r="L41" s="230"/>
      <c r="M41" s="222"/>
      <c r="N41" s="222"/>
      <c r="O41" s="69"/>
      <c r="P41" s="49"/>
      <c r="Q41" s="49"/>
      <c r="R41" s="69"/>
      <c r="S41" s="49"/>
      <c r="T41" s="49"/>
      <c r="U41" s="69"/>
      <c r="V41" s="49"/>
      <c r="W41" s="49"/>
      <c r="X41" s="69"/>
      <c r="Y41" s="49"/>
      <c r="Z41" s="49"/>
      <c r="AA41" s="69"/>
      <c r="AB41" s="49"/>
      <c r="AC41" s="49"/>
      <c r="AD41" s="69"/>
      <c r="AE41" s="49"/>
      <c r="AF41" s="49"/>
      <c r="AG41" s="69"/>
      <c r="AH41" s="49"/>
      <c r="AI41" s="49"/>
      <c r="AJ41" s="230"/>
      <c r="AK41" s="222"/>
      <c r="AL41" s="222"/>
      <c r="AM41" s="230"/>
      <c r="AN41" s="222"/>
      <c r="AO41" s="222"/>
      <c r="AP41" s="230"/>
      <c r="AQ41" s="222"/>
      <c r="AR41" s="222"/>
      <c r="AS41" s="230"/>
      <c r="AT41" s="222"/>
      <c r="AU41" s="222"/>
      <c r="AV41" s="230"/>
      <c r="AW41" s="222"/>
      <c r="AX41" s="222"/>
      <c r="AY41" s="230"/>
      <c r="AZ41" s="222"/>
      <c r="BA41" s="222"/>
      <c r="BB41" s="69"/>
      <c r="BC41" s="49"/>
      <c r="BD41" s="49"/>
      <c r="BE41" s="230"/>
      <c r="BF41" s="222"/>
      <c r="BG41" s="222"/>
      <c r="BH41" s="69"/>
      <c r="BI41" s="49"/>
      <c r="BJ41" s="49"/>
      <c r="BK41" s="69"/>
      <c r="BL41" s="49"/>
      <c r="BM41" s="49"/>
      <c r="BN41" s="69"/>
      <c r="BO41" s="49"/>
      <c r="BP41" s="49"/>
      <c r="BQ41" s="69"/>
      <c r="BR41" s="49"/>
      <c r="BS41" s="49"/>
      <c r="BT41" s="69"/>
      <c r="BU41" s="49"/>
      <c r="BV41" s="49"/>
      <c r="BW41" s="69"/>
      <c r="BX41" s="49"/>
      <c r="BY41" s="49"/>
      <c r="BZ41" s="69"/>
      <c r="CA41" s="49"/>
      <c r="CB41" s="49"/>
      <c r="CC41" s="230"/>
      <c r="CD41" s="222"/>
      <c r="CE41" s="222"/>
      <c r="CF41" s="69"/>
      <c r="CG41" s="49"/>
      <c r="CH41" s="49"/>
      <c r="CI41" s="230"/>
      <c r="CJ41" s="222"/>
      <c r="CK41" s="222"/>
      <c r="CL41" s="69"/>
      <c r="CM41" s="49"/>
      <c r="CN41" s="242"/>
      <c r="CO41" s="230"/>
      <c r="CP41" s="222"/>
      <c r="CQ41" s="70"/>
      <c r="CR41" s="69"/>
      <c r="CS41" s="49"/>
      <c r="CT41" s="49"/>
      <c r="CU41" s="69"/>
      <c r="CV41" s="49"/>
      <c r="CW41" s="49"/>
      <c r="CX41" s="230"/>
      <c r="CY41" s="222"/>
      <c r="CZ41" s="222"/>
      <c r="DA41" s="230"/>
      <c r="DB41" s="222"/>
      <c r="DC41" s="222"/>
      <c r="DD41" s="69"/>
      <c r="DE41" s="49"/>
      <c r="DF41" s="49"/>
      <c r="DG41" s="230"/>
      <c r="DH41" s="222"/>
      <c r="DI41" s="222"/>
      <c r="DJ41" s="69"/>
      <c r="DK41" s="49"/>
      <c r="DL41" s="49"/>
      <c r="DM41" s="230"/>
      <c r="DN41" s="222"/>
      <c r="DO41" s="222"/>
      <c r="DP41" s="230"/>
      <c r="DQ41" s="222"/>
      <c r="DR41" s="222"/>
      <c r="DS41" s="230"/>
      <c r="DT41" s="222"/>
      <c r="DU41" s="222"/>
      <c r="DV41" s="69"/>
      <c r="DW41" s="49"/>
      <c r="DX41" s="242"/>
      <c r="DY41" s="230"/>
      <c r="DZ41" s="222"/>
      <c r="EA41" s="70"/>
      <c r="EB41" s="212"/>
      <c r="EC41" s="49"/>
      <c r="ED41" s="118"/>
      <c r="EE41" s="69"/>
      <c r="EF41" s="49"/>
      <c r="EG41" s="118"/>
      <c r="EH41" s="69"/>
      <c r="EI41" s="49"/>
      <c r="EJ41" s="118"/>
      <c r="EK41" s="230"/>
      <c r="EL41" s="49"/>
      <c r="EM41" s="118"/>
      <c r="EN41" s="230"/>
      <c r="EO41" s="49"/>
      <c r="EP41" s="118"/>
      <c r="EQ41" s="69"/>
      <c r="ER41" s="49"/>
      <c r="ES41" s="49"/>
      <c r="ET41" s="69"/>
      <c r="EU41" s="49"/>
      <c r="EV41" s="49"/>
      <c r="EW41" s="230"/>
      <c r="EX41" s="49"/>
      <c r="EY41" s="49"/>
      <c r="EZ41" s="230"/>
      <c r="FA41" s="49"/>
      <c r="FB41" s="49"/>
      <c r="FC41" s="222"/>
      <c r="FD41" s="49"/>
      <c r="FE41" s="49"/>
      <c r="FF41" s="230"/>
      <c r="FG41" s="49"/>
      <c r="FH41" s="49"/>
      <c r="FI41" s="230"/>
      <c r="FJ41" s="49"/>
      <c r="FK41" s="242"/>
      <c r="FL41" s="397"/>
      <c r="FM41" s="222"/>
      <c r="FN41" s="70"/>
      <c r="FO41" s="230"/>
      <c r="FP41" s="49"/>
      <c r="FQ41" s="49"/>
      <c r="FR41" s="230"/>
      <c r="FS41" s="49"/>
      <c r="FT41" s="49"/>
      <c r="FU41" s="230"/>
      <c r="FV41" s="49"/>
      <c r="FW41" s="49"/>
      <c r="FX41" s="230"/>
      <c r="FY41" s="49"/>
      <c r="FZ41" s="49"/>
      <c r="GA41" s="230"/>
      <c r="GB41" s="49"/>
      <c r="GC41" s="49"/>
      <c r="GD41" s="230"/>
      <c r="GE41" s="49"/>
      <c r="GF41" s="49"/>
      <c r="GG41" s="230"/>
      <c r="GH41" s="49"/>
      <c r="GI41" s="49"/>
      <c r="GJ41" s="230"/>
      <c r="GK41" s="222"/>
      <c r="GL41" s="70"/>
      <c r="GM41" s="222"/>
      <c r="GN41" s="222"/>
      <c r="GO41" s="70"/>
      <c r="GP41" s="230"/>
      <c r="GQ41" s="222"/>
      <c r="GR41" s="70"/>
      <c r="GS41" s="69"/>
      <c r="GT41" s="49"/>
      <c r="GU41" s="49"/>
      <c r="GV41" s="69"/>
      <c r="GW41" s="49"/>
      <c r="GX41" s="49"/>
      <c r="GY41" s="69"/>
      <c r="GZ41" s="49"/>
      <c r="HA41" s="49"/>
      <c r="HB41" s="69"/>
      <c r="HC41" s="49"/>
      <c r="HD41" s="242"/>
      <c r="HE41" s="230"/>
      <c r="HF41" s="222"/>
      <c r="HG41" s="70"/>
      <c r="HH41" s="230"/>
      <c r="HI41" s="49"/>
      <c r="HJ41" s="118"/>
      <c r="HK41" s="230"/>
      <c r="HL41" s="49"/>
      <c r="HM41" s="118"/>
      <c r="HN41" s="230"/>
      <c r="HO41" s="49"/>
      <c r="HP41" s="118"/>
      <c r="HQ41" s="230"/>
      <c r="HR41" s="49"/>
      <c r="HS41" s="118"/>
      <c r="HT41" s="230"/>
      <c r="HU41" s="49"/>
      <c r="HV41" s="118"/>
      <c r="HW41" s="230"/>
      <c r="HX41" s="49"/>
      <c r="HY41" s="118"/>
      <c r="HZ41" s="69"/>
      <c r="IA41" s="49"/>
      <c r="IB41" s="118"/>
      <c r="IC41" s="230"/>
      <c r="ID41" s="222"/>
      <c r="IE41" s="70"/>
      <c r="IF41" s="230"/>
      <c r="IG41" s="49"/>
      <c r="IH41" s="118"/>
      <c r="II41" s="230"/>
      <c r="IJ41" s="49"/>
      <c r="IK41" s="118"/>
      <c r="IL41" s="230"/>
      <c r="IM41" s="49"/>
      <c r="IN41" s="118"/>
      <c r="IO41" s="230"/>
      <c r="IP41" s="49"/>
      <c r="IQ41" s="118"/>
      <c r="IR41" s="230"/>
      <c r="IS41" s="49"/>
      <c r="IT41" s="118"/>
      <c r="IU41" s="230"/>
      <c r="IV41" s="49"/>
      <c r="IW41" s="118"/>
      <c r="IX41" s="230"/>
      <c r="IY41" s="49"/>
      <c r="IZ41" s="118"/>
      <c r="JA41" s="230"/>
      <c r="JB41" s="49"/>
      <c r="JC41" s="118"/>
      <c r="JD41" s="69"/>
      <c r="JE41" s="49"/>
      <c r="JF41" s="118"/>
      <c r="JG41" s="230"/>
      <c r="JH41" s="222"/>
      <c r="JI41" s="70"/>
      <c r="JJ41" s="212"/>
      <c r="JK41" s="49"/>
      <c r="JL41" s="118"/>
      <c r="JM41" s="230"/>
      <c r="JN41" s="222"/>
      <c r="JO41" s="70"/>
      <c r="JP41" s="212"/>
      <c r="JQ41" s="49"/>
      <c r="JR41" s="118"/>
      <c r="JS41" s="230"/>
      <c r="JT41" s="222"/>
      <c r="JU41" s="70"/>
      <c r="JV41" s="212"/>
      <c r="JW41" s="49"/>
      <c r="JX41" s="118"/>
      <c r="JY41" s="69"/>
      <c r="JZ41" s="49"/>
      <c r="KA41" s="118"/>
      <c r="KB41" s="69"/>
      <c r="KC41" s="49"/>
      <c r="KD41" s="118"/>
      <c r="KE41" s="230"/>
      <c r="KF41" s="49"/>
      <c r="KG41" s="118"/>
      <c r="KH41" s="69"/>
      <c r="KI41" s="49"/>
      <c r="KJ41" s="118"/>
      <c r="KK41" s="230"/>
      <c r="KL41" s="49"/>
      <c r="KM41" s="49"/>
      <c r="KN41" s="230"/>
      <c r="KO41" s="49"/>
      <c r="KP41" s="49"/>
      <c r="KQ41" s="69"/>
      <c r="KR41" s="49"/>
      <c r="KS41" s="49"/>
      <c r="KT41" s="69"/>
      <c r="KU41" s="49"/>
      <c r="KV41" s="242"/>
      <c r="KW41" s="230"/>
      <c r="KX41" s="222"/>
      <c r="KY41" s="70"/>
      <c r="KZ41" s="69"/>
      <c r="LA41" s="49"/>
      <c r="LB41" s="49"/>
      <c r="LC41" s="230"/>
      <c r="LD41" s="49"/>
      <c r="LE41" s="49"/>
      <c r="LF41" s="230"/>
      <c r="LG41" s="49"/>
      <c r="LH41" s="242"/>
      <c r="LI41" s="230"/>
      <c r="LJ41" s="222"/>
      <c r="LK41" s="70"/>
      <c r="LL41" s="230"/>
      <c r="LM41" s="222"/>
      <c r="LN41" s="70"/>
      <c r="LO41" s="123"/>
      <c r="LP41" s="49"/>
      <c r="LQ41" s="49"/>
      <c r="LR41" s="230"/>
      <c r="LS41" s="49"/>
      <c r="LT41" s="242"/>
      <c r="LU41" s="230"/>
      <c r="LV41" s="222"/>
      <c r="LW41" s="70"/>
      <c r="LX41" s="212"/>
      <c r="LY41" s="49"/>
      <c r="LZ41" s="49"/>
      <c r="MA41" s="230"/>
      <c r="MB41" s="49"/>
      <c r="MC41" s="49"/>
      <c r="MD41" s="230"/>
      <c r="ME41" s="49"/>
      <c r="MF41" s="49"/>
      <c r="MG41" s="230"/>
      <c r="MH41" s="49"/>
      <c r="MI41" s="49">
        <v>6027</v>
      </c>
      <c r="MJ41" s="230"/>
      <c r="MK41" s="49"/>
      <c r="ML41" s="242"/>
      <c r="MM41" s="230"/>
      <c r="MN41" s="222"/>
      <c r="MO41" s="70"/>
      <c r="MP41" s="230"/>
      <c r="MQ41" s="222"/>
      <c r="MR41" s="70"/>
      <c r="MS41" s="212"/>
      <c r="MT41" s="49"/>
      <c r="MU41" s="49"/>
      <c r="MV41" s="230"/>
      <c r="MW41" s="49"/>
      <c r="MX41" s="242"/>
      <c r="MY41" s="230"/>
      <c r="MZ41" s="222"/>
      <c r="NA41" s="70"/>
      <c r="NB41" s="230"/>
      <c r="NC41" s="49"/>
      <c r="ND41" s="242"/>
      <c r="NE41" s="230"/>
      <c r="NF41" s="222"/>
      <c r="NG41" s="70"/>
      <c r="NH41" s="69"/>
      <c r="NI41" s="49"/>
      <c r="NJ41" s="242"/>
      <c r="NK41" s="230"/>
      <c r="NL41" s="222"/>
      <c r="NM41" s="70"/>
      <c r="NN41" s="230"/>
      <c r="NO41" s="222"/>
      <c r="NP41" s="70">
        <v>0</v>
      </c>
      <c r="NQ41" s="230"/>
      <c r="NR41" s="222"/>
      <c r="NS41" s="70"/>
      <c r="NT41" s="230"/>
      <c r="NU41" s="222"/>
      <c r="NV41" s="70"/>
      <c r="NW41" s="123"/>
      <c r="NX41" s="49"/>
      <c r="NY41" s="242"/>
      <c r="NZ41" s="230"/>
      <c r="OA41" s="222"/>
      <c r="OB41" s="315"/>
      <c r="OC41" s="230"/>
      <c r="OD41" s="222"/>
      <c r="OE41" s="70"/>
      <c r="OF41" s="230"/>
      <c r="OG41" s="222"/>
      <c r="OH41" s="70"/>
      <c r="OI41" s="157"/>
      <c r="OJ41" s="157"/>
      <c r="OK41" s="157"/>
      <c r="OL41" s="157"/>
      <c r="OM41" s="157"/>
      <c r="ON41" s="157"/>
      <c r="OO41" s="157"/>
      <c r="OP41" s="157"/>
      <c r="OQ41" s="157"/>
      <c r="OR41" s="157"/>
      <c r="OS41" s="157"/>
      <c r="OT41" s="157"/>
      <c r="OU41" s="157"/>
      <c r="OV41" s="157"/>
      <c r="OW41" s="157"/>
    </row>
    <row r="42" spans="1:413" collapsed="1" x14ac:dyDescent="0.25">
      <c r="A42" s="75"/>
      <c r="B42" s="40"/>
      <c r="C42" s="230"/>
      <c r="D42" s="222"/>
      <c r="E42" s="70"/>
      <c r="F42" s="230"/>
      <c r="G42" s="222"/>
      <c r="H42" s="70"/>
      <c r="I42" s="212"/>
      <c r="J42" s="49"/>
      <c r="K42" s="49"/>
      <c r="L42" s="230"/>
      <c r="M42" s="222"/>
      <c r="N42" s="222"/>
      <c r="O42" s="69"/>
      <c r="P42" s="49"/>
      <c r="Q42" s="49"/>
      <c r="R42" s="69"/>
      <c r="S42" s="49"/>
      <c r="T42" s="49"/>
      <c r="U42" s="69"/>
      <c r="V42" s="49"/>
      <c r="W42" s="49"/>
      <c r="X42" s="69"/>
      <c r="Y42" s="49"/>
      <c r="Z42" s="49"/>
      <c r="AA42" s="69"/>
      <c r="AB42" s="49"/>
      <c r="AC42" s="49"/>
      <c r="AD42" s="69"/>
      <c r="AE42" s="49"/>
      <c r="AF42" s="49"/>
      <c r="AG42" s="69"/>
      <c r="AH42" s="49"/>
      <c r="AI42" s="49"/>
      <c r="AJ42" s="230"/>
      <c r="AK42" s="222"/>
      <c r="AL42" s="222"/>
      <c r="AM42" s="230"/>
      <c r="AN42" s="222"/>
      <c r="AO42" s="222"/>
      <c r="AP42" s="230"/>
      <c r="AQ42" s="222"/>
      <c r="AR42" s="222"/>
      <c r="AS42" s="230"/>
      <c r="AT42" s="222"/>
      <c r="AU42" s="222"/>
      <c r="AV42" s="230"/>
      <c r="AW42" s="222"/>
      <c r="AX42" s="222"/>
      <c r="AY42" s="230"/>
      <c r="AZ42" s="222"/>
      <c r="BA42" s="222"/>
      <c r="BB42" s="69"/>
      <c r="BC42" s="49"/>
      <c r="BD42" s="49"/>
      <c r="BE42" s="230"/>
      <c r="BF42" s="222"/>
      <c r="BG42" s="222"/>
      <c r="BH42" s="69"/>
      <c r="BI42" s="49"/>
      <c r="BJ42" s="49"/>
      <c r="BK42" s="69"/>
      <c r="BL42" s="49"/>
      <c r="BM42" s="49"/>
      <c r="BN42" s="69"/>
      <c r="BO42" s="49"/>
      <c r="BP42" s="49"/>
      <c r="BQ42" s="69"/>
      <c r="BR42" s="49"/>
      <c r="BS42" s="49"/>
      <c r="BT42" s="69"/>
      <c r="BU42" s="49"/>
      <c r="BV42" s="49"/>
      <c r="BW42" s="69"/>
      <c r="BX42" s="49"/>
      <c r="BY42" s="49"/>
      <c r="BZ42" s="69"/>
      <c r="CA42" s="49"/>
      <c r="CB42" s="49"/>
      <c r="CC42" s="230"/>
      <c r="CD42" s="222"/>
      <c r="CE42" s="222"/>
      <c r="CF42" s="69"/>
      <c r="CG42" s="49"/>
      <c r="CH42" s="49"/>
      <c r="CI42" s="230"/>
      <c r="CJ42" s="222"/>
      <c r="CK42" s="222"/>
      <c r="CL42" s="69"/>
      <c r="CM42" s="49"/>
      <c r="CN42" s="242"/>
      <c r="CO42" s="230"/>
      <c r="CP42" s="222"/>
      <c r="CQ42" s="70"/>
      <c r="CR42" s="69"/>
      <c r="CS42" s="49"/>
      <c r="CT42" s="49"/>
      <c r="CU42" s="69"/>
      <c r="CV42" s="49"/>
      <c r="CW42" s="49"/>
      <c r="CX42" s="230"/>
      <c r="CY42" s="222"/>
      <c r="CZ42" s="222"/>
      <c r="DA42" s="230"/>
      <c r="DB42" s="222"/>
      <c r="DC42" s="222"/>
      <c r="DD42" s="69"/>
      <c r="DE42" s="49"/>
      <c r="DF42" s="49"/>
      <c r="DG42" s="230"/>
      <c r="DH42" s="222"/>
      <c r="DI42" s="222"/>
      <c r="DJ42" s="69"/>
      <c r="DK42" s="49"/>
      <c r="DL42" s="49"/>
      <c r="DM42" s="230"/>
      <c r="DN42" s="222"/>
      <c r="DO42" s="222"/>
      <c r="DP42" s="230"/>
      <c r="DQ42" s="222"/>
      <c r="DR42" s="222"/>
      <c r="DS42" s="230"/>
      <c r="DT42" s="222"/>
      <c r="DU42" s="222"/>
      <c r="DV42" s="69"/>
      <c r="DW42" s="49"/>
      <c r="DX42" s="242"/>
      <c r="DY42" s="230"/>
      <c r="DZ42" s="222"/>
      <c r="EA42" s="70"/>
      <c r="EB42" s="212"/>
      <c r="EC42" s="49"/>
      <c r="ED42" s="118"/>
      <c r="EE42" s="69"/>
      <c r="EF42" s="49"/>
      <c r="EG42" s="118"/>
      <c r="EH42" s="69"/>
      <c r="EI42" s="49"/>
      <c r="EJ42" s="118"/>
      <c r="EK42" s="230"/>
      <c r="EL42" s="49"/>
      <c r="EM42" s="118"/>
      <c r="EN42" s="230"/>
      <c r="EO42" s="49"/>
      <c r="EP42" s="118"/>
      <c r="EQ42" s="69"/>
      <c r="ER42" s="49"/>
      <c r="ES42" s="49"/>
      <c r="ET42" s="69"/>
      <c r="EU42" s="49"/>
      <c r="EV42" s="49"/>
      <c r="EW42" s="230"/>
      <c r="EX42" s="49"/>
      <c r="EY42" s="49"/>
      <c r="EZ42" s="230"/>
      <c r="FA42" s="49"/>
      <c r="FB42" s="49"/>
      <c r="FC42" s="222"/>
      <c r="FD42" s="49"/>
      <c r="FE42" s="49"/>
      <c r="FF42" s="230"/>
      <c r="FG42" s="49"/>
      <c r="FH42" s="49"/>
      <c r="FI42" s="230"/>
      <c r="FJ42" s="49"/>
      <c r="FK42" s="242"/>
      <c r="FL42" s="397"/>
      <c r="FM42" s="222"/>
      <c r="FN42" s="70"/>
      <c r="FO42" s="230"/>
      <c r="FP42" s="49"/>
      <c r="FQ42" s="49"/>
      <c r="FR42" s="230"/>
      <c r="FS42" s="49"/>
      <c r="FT42" s="49"/>
      <c r="FU42" s="230"/>
      <c r="FV42" s="49"/>
      <c r="FW42" s="49"/>
      <c r="FX42" s="230"/>
      <c r="FY42" s="49"/>
      <c r="FZ42" s="49"/>
      <c r="GA42" s="230"/>
      <c r="GB42" s="49"/>
      <c r="GC42" s="49"/>
      <c r="GD42" s="230"/>
      <c r="GE42" s="49"/>
      <c r="GF42" s="49"/>
      <c r="GG42" s="230"/>
      <c r="GH42" s="49"/>
      <c r="GI42" s="49"/>
      <c r="GJ42" s="230"/>
      <c r="GK42" s="222"/>
      <c r="GL42" s="70"/>
      <c r="GM42" s="222"/>
      <c r="GN42" s="222"/>
      <c r="GO42" s="70"/>
      <c r="GP42" s="230"/>
      <c r="GQ42" s="222"/>
      <c r="GR42" s="70"/>
      <c r="GS42" s="69"/>
      <c r="GT42" s="49"/>
      <c r="GU42" s="49"/>
      <c r="GV42" s="69"/>
      <c r="GW42" s="49"/>
      <c r="GX42" s="49"/>
      <c r="GY42" s="69"/>
      <c r="GZ42" s="49"/>
      <c r="HA42" s="49"/>
      <c r="HB42" s="69"/>
      <c r="HC42" s="49"/>
      <c r="HD42" s="242"/>
      <c r="HE42" s="230"/>
      <c r="HF42" s="222"/>
      <c r="HG42" s="70"/>
      <c r="HH42" s="230"/>
      <c r="HI42" s="49"/>
      <c r="HJ42" s="118"/>
      <c r="HK42" s="230"/>
      <c r="HL42" s="49"/>
      <c r="HM42" s="118"/>
      <c r="HN42" s="230"/>
      <c r="HO42" s="49"/>
      <c r="HP42" s="118"/>
      <c r="HQ42" s="230"/>
      <c r="HR42" s="49"/>
      <c r="HS42" s="118"/>
      <c r="HT42" s="230"/>
      <c r="HU42" s="49"/>
      <c r="HV42" s="118"/>
      <c r="HW42" s="230"/>
      <c r="HX42" s="49"/>
      <c r="HY42" s="118"/>
      <c r="HZ42" s="69"/>
      <c r="IA42" s="49"/>
      <c r="IB42" s="118"/>
      <c r="IC42" s="230"/>
      <c r="ID42" s="222"/>
      <c r="IE42" s="70"/>
      <c r="IF42" s="230"/>
      <c r="IG42" s="49"/>
      <c r="IH42" s="118"/>
      <c r="II42" s="230"/>
      <c r="IJ42" s="49"/>
      <c r="IK42" s="118"/>
      <c r="IL42" s="230"/>
      <c r="IM42" s="49"/>
      <c r="IN42" s="118"/>
      <c r="IO42" s="230"/>
      <c r="IP42" s="49"/>
      <c r="IQ42" s="118"/>
      <c r="IR42" s="230"/>
      <c r="IS42" s="49"/>
      <c r="IT42" s="118"/>
      <c r="IU42" s="230"/>
      <c r="IV42" s="49"/>
      <c r="IW42" s="118"/>
      <c r="IX42" s="230"/>
      <c r="IY42" s="49"/>
      <c r="IZ42" s="118"/>
      <c r="JA42" s="230"/>
      <c r="JB42" s="49"/>
      <c r="JC42" s="118"/>
      <c r="JD42" s="69"/>
      <c r="JE42" s="49"/>
      <c r="JF42" s="118"/>
      <c r="JG42" s="230"/>
      <c r="JH42" s="222"/>
      <c r="JI42" s="70"/>
      <c r="JJ42" s="212"/>
      <c r="JK42" s="49"/>
      <c r="JL42" s="118"/>
      <c r="JM42" s="230"/>
      <c r="JN42" s="222"/>
      <c r="JO42" s="70"/>
      <c r="JP42" s="212"/>
      <c r="JQ42" s="49"/>
      <c r="JR42" s="118"/>
      <c r="JS42" s="230"/>
      <c r="JT42" s="222"/>
      <c r="JU42" s="70"/>
      <c r="JV42" s="212"/>
      <c r="JW42" s="49"/>
      <c r="JX42" s="118"/>
      <c r="JY42" s="69"/>
      <c r="JZ42" s="49"/>
      <c r="KA42" s="118"/>
      <c r="KB42" s="69"/>
      <c r="KC42" s="49"/>
      <c r="KD42" s="118"/>
      <c r="KE42" s="230"/>
      <c r="KF42" s="49"/>
      <c r="KG42" s="118"/>
      <c r="KH42" s="69"/>
      <c r="KI42" s="49"/>
      <c r="KJ42" s="118"/>
      <c r="KK42" s="230"/>
      <c r="KL42" s="49"/>
      <c r="KM42" s="49"/>
      <c r="KN42" s="230"/>
      <c r="KO42" s="49"/>
      <c r="KP42" s="49"/>
      <c r="KQ42" s="69"/>
      <c r="KR42" s="49"/>
      <c r="KS42" s="49"/>
      <c r="KT42" s="69"/>
      <c r="KU42" s="49"/>
      <c r="KV42" s="242"/>
      <c r="KW42" s="230"/>
      <c r="KX42" s="222"/>
      <c r="KY42" s="70"/>
      <c r="KZ42" s="69"/>
      <c r="LA42" s="49"/>
      <c r="LB42" s="49"/>
      <c r="LC42" s="230"/>
      <c r="LD42" s="49"/>
      <c r="LE42" s="49"/>
      <c r="LF42" s="230"/>
      <c r="LG42" s="49"/>
      <c r="LH42" s="242"/>
      <c r="LI42" s="230"/>
      <c r="LJ42" s="222"/>
      <c r="LK42" s="70"/>
      <c r="LL42" s="230"/>
      <c r="LM42" s="222"/>
      <c r="LN42" s="70"/>
      <c r="LO42" s="123"/>
      <c r="LP42" s="49"/>
      <c r="LQ42" s="49"/>
      <c r="LR42" s="230"/>
      <c r="LS42" s="49"/>
      <c r="LT42" s="242"/>
      <c r="LU42" s="230"/>
      <c r="LV42" s="222"/>
      <c r="LW42" s="70"/>
      <c r="LX42" s="212"/>
      <c r="LY42" s="49"/>
      <c r="LZ42" s="49"/>
      <c r="MA42" s="230"/>
      <c r="MB42" s="49"/>
      <c r="MC42" s="49"/>
      <c r="MD42" s="230"/>
      <c r="ME42" s="49"/>
      <c r="MF42" s="49"/>
      <c r="MG42" s="230"/>
      <c r="MH42" s="49"/>
      <c r="MI42" s="49"/>
      <c r="MJ42" s="230"/>
      <c r="MK42" s="49"/>
      <c r="ML42" s="242"/>
      <c r="MM42" s="230"/>
      <c r="MN42" s="222"/>
      <c r="MO42" s="70"/>
      <c r="MP42" s="230"/>
      <c r="MQ42" s="222"/>
      <c r="MR42" s="70"/>
      <c r="MS42" s="212"/>
      <c r="MT42" s="49"/>
      <c r="MU42" s="49"/>
      <c r="MV42" s="230"/>
      <c r="MW42" s="49"/>
      <c r="MX42" s="242"/>
      <c r="MY42" s="230"/>
      <c r="MZ42" s="222"/>
      <c r="NA42" s="70"/>
      <c r="NB42" s="230"/>
      <c r="NC42" s="49"/>
      <c r="ND42" s="242"/>
      <c r="NE42" s="230"/>
      <c r="NF42" s="222"/>
      <c r="NG42" s="70"/>
      <c r="NH42" s="69"/>
      <c r="NI42" s="49"/>
      <c r="NJ42" s="242"/>
      <c r="NK42" s="230"/>
      <c r="NL42" s="222"/>
      <c r="NM42" s="70"/>
      <c r="NN42" s="230"/>
      <c r="NO42" s="222"/>
      <c r="NP42" s="70"/>
      <c r="NQ42" s="230"/>
      <c r="NR42" s="222"/>
      <c r="NS42" s="70"/>
      <c r="NT42" s="230"/>
      <c r="NU42" s="222"/>
      <c r="NV42" s="70"/>
      <c r="NW42" s="123"/>
      <c r="NX42" s="49"/>
      <c r="NY42" s="242"/>
      <c r="NZ42" s="230"/>
      <c r="OA42" s="222"/>
      <c r="OB42" s="315"/>
      <c r="OC42" s="230"/>
      <c r="OD42" s="222"/>
      <c r="OE42" s="70"/>
      <c r="OF42" s="230"/>
      <c r="OG42" s="222"/>
      <c r="OH42" s="70"/>
      <c r="OI42" s="157"/>
      <c r="OJ42" s="157"/>
      <c r="OK42" s="157"/>
      <c r="OL42" s="157"/>
      <c r="OM42" s="157"/>
      <c r="ON42" s="157"/>
      <c r="OO42" s="157"/>
      <c r="OP42" s="157"/>
      <c r="OQ42" s="157"/>
      <c r="OR42" s="157"/>
      <c r="OS42" s="157"/>
      <c r="OT42" s="157"/>
      <c r="OU42" s="157"/>
      <c r="OV42" s="157"/>
      <c r="OW42" s="157"/>
    </row>
    <row r="43" spans="1:413" s="36" customFormat="1" x14ac:dyDescent="0.25">
      <c r="A43" s="73">
        <v>452</v>
      </c>
      <c r="B43" s="374" t="s">
        <v>983</v>
      </c>
      <c r="C43" s="228">
        <f>C44+C45</f>
        <v>249782</v>
      </c>
      <c r="D43" s="219">
        <f t="shared" ref="D43:BO43" si="72">D44+D45</f>
        <v>263168</v>
      </c>
      <c r="E43" s="67">
        <f t="shared" ref="E43" si="73">E44+E45</f>
        <v>248629.00999999998</v>
      </c>
      <c r="F43" s="228">
        <f t="shared" si="72"/>
        <v>0</v>
      </c>
      <c r="G43" s="228">
        <f t="shared" si="72"/>
        <v>0</v>
      </c>
      <c r="H43" s="228">
        <f t="shared" si="72"/>
        <v>0</v>
      </c>
      <c r="I43" s="228">
        <f t="shared" si="72"/>
        <v>0</v>
      </c>
      <c r="J43" s="228">
        <f t="shared" si="72"/>
        <v>0</v>
      </c>
      <c r="K43" s="228">
        <f t="shared" si="72"/>
        <v>0</v>
      </c>
      <c r="L43" s="228">
        <f t="shared" si="72"/>
        <v>0</v>
      </c>
      <c r="M43" s="228">
        <f t="shared" si="72"/>
        <v>0</v>
      </c>
      <c r="N43" s="228">
        <f t="shared" si="72"/>
        <v>0</v>
      </c>
      <c r="O43" s="228">
        <f t="shared" si="72"/>
        <v>0</v>
      </c>
      <c r="P43" s="228">
        <f t="shared" si="72"/>
        <v>0</v>
      </c>
      <c r="Q43" s="228">
        <f t="shared" si="72"/>
        <v>0</v>
      </c>
      <c r="R43" s="228">
        <f t="shared" si="72"/>
        <v>0</v>
      </c>
      <c r="S43" s="228">
        <f t="shared" si="72"/>
        <v>0</v>
      </c>
      <c r="T43" s="228">
        <f t="shared" si="72"/>
        <v>0</v>
      </c>
      <c r="U43" s="228">
        <f t="shared" si="72"/>
        <v>0</v>
      </c>
      <c r="V43" s="228">
        <f t="shared" si="72"/>
        <v>0</v>
      </c>
      <c r="W43" s="228">
        <f t="shared" si="72"/>
        <v>0</v>
      </c>
      <c r="X43" s="228">
        <f t="shared" si="72"/>
        <v>58338</v>
      </c>
      <c r="Y43" s="228">
        <f t="shared" si="72"/>
        <v>85000</v>
      </c>
      <c r="Z43" s="228">
        <f t="shared" si="72"/>
        <v>97978</v>
      </c>
      <c r="AA43" s="228">
        <f t="shared" si="72"/>
        <v>0</v>
      </c>
      <c r="AB43" s="228">
        <f t="shared" si="72"/>
        <v>0</v>
      </c>
      <c r="AC43" s="228">
        <f t="shared" si="72"/>
        <v>0</v>
      </c>
      <c r="AD43" s="228">
        <f t="shared" si="72"/>
        <v>0</v>
      </c>
      <c r="AE43" s="228">
        <f t="shared" si="72"/>
        <v>0</v>
      </c>
      <c r="AF43" s="228">
        <f t="shared" si="72"/>
        <v>0</v>
      </c>
      <c r="AG43" s="228">
        <f t="shared" si="72"/>
        <v>0</v>
      </c>
      <c r="AH43" s="228">
        <f t="shared" si="72"/>
        <v>0</v>
      </c>
      <c r="AI43" s="228">
        <f t="shared" si="72"/>
        <v>0</v>
      </c>
      <c r="AJ43" s="228">
        <f t="shared" si="72"/>
        <v>0</v>
      </c>
      <c r="AK43" s="228">
        <f t="shared" si="72"/>
        <v>0</v>
      </c>
      <c r="AL43" s="228">
        <f t="shared" si="72"/>
        <v>0</v>
      </c>
      <c r="AM43" s="228">
        <f t="shared" si="72"/>
        <v>0</v>
      </c>
      <c r="AN43" s="228">
        <f t="shared" si="72"/>
        <v>0</v>
      </c>
      <c r="AO43" s="228">
        <f t="shared" si="72"/>
        <v>0</v>
      </c>
      <c r="AP43" s="228">
        <f t="shared" si="72"/>
        <v>0</v>
      </c>
      <c r="AQ43" s="228">
        <f t="shared" si="72"/>
        <v>0</v>
      </c>
      <c r="AR43" s="228">
        <f t="shared" si="72"/>
        <v>0</v>
      </c>
      <c r="AS43" s="228">
        <f t="shared" si="72"/>
        <v>0</v>
      </c>
      <c r="AT43" s="228">
        <f t="shared" si="72"/>
        <v>0</v>
      </c>
      <c r="AU43" s="228">
        <f t="shared" si="72"/>
        <v>0</v>
      </c>
      <c r="AV43" s="228">
        <f t="shared" si="72"/>
        <v>0</v>
      </c>
      <c r="AW43" s="228">
        <f t="shared" si="72"/>
        <v>0</v>
      </c>
      <c r="AX43" s="228">
        <f t="shared" si="72"/>
        <v>0</v>
      </c>
      <c r="AY43" s="228">
        <f t="shared" si="72"/>
        <v>0</v>
      </c>
      <c r="AZ43" s="228">
        <f t="shared" si="72"/>
        <v>0</v>
      </c>
      <c r="BA43" s="228">
        <f t="shared" si="72"/>
        <v>0</v>
      </c>
      <c r="BB43" s="228">
        <f t="shared" si="72"/>
        <v>0</v>
      </c>
      <c r="BC43" s="228">
        <f t="shared" si="72"/>
        <v>0</v>
      </c>
      <c r="BD43" s="228">
        <f t="shared" si="72"/>
        <v>0</v>
      </c>
      <c r="BE43" s="228">
        <f t="shared" si="72"/>
        <v>0</v>
      </c>
      <c r="BF43" s="228">
        <f t="shared" si="72"/>
        <v>0</v>
      </c>
      <c r="BG43" s="228">
        <f t="shared" si="72"/>
        <v>0</v>
      </c>
      <c r="BH43" s="228">
        <f t="shared" si="72"/>
        <v>1400</v>
      </c>
      <c r="BI43" s="228">
        <f t="shared" si="72"/>
        <v>1400</v>
      </c>
      <c r="BJ43" s="228">
        <f t="shared" si="72"/>
        <v>1000</v>
      </c>
      <c r="BK43" s="228">
        <f t="shared" si="72"/>
        <v>0</v>
      </c>
      <c r="BL43" s="228">
        <f t="shared" si="72"/>
        <v>0</v>
      </c>
      <c r="BM43" s="228">
        <f t="shared" si="72"/>
        <v>0</v>
      </c>
      <c r="BN43" s="228">
        <f t="shared" si="72"/>
        <v>0</v>
      </c>
      <c r="BO43" s="228">
        <f t="shared" si="72"/>
        <v>0</v>
      </c>
      <c r="BP43" s="228">
        <f t="shared" ref="BP43:EA43" si="74">BP44+BP45</f>
        <v>0</v>
      </c>
      <c r="BQ43" s="228">
        <f t="shared" si="74"/>
        <v>0</v>
      </c>
      <c r="BR43" s="228">
        <f t="shared" si="74"/>
        <v>0</v>
      </c>
      <c r="BS43" s="228">
        <f t="shared" si="74"/>
        <v>0</v>
      </c>
      <c r="BT43" s="228">
        <f t="shared" si="74"/>
        <v>0</v>
      </c>
      <c r="BU43" s="228">
        <f t="shared" si="74"/>
        <v>0</v>
      </c>
      <c r="BV43" s="228">
        <f t="shared" si="74"/>
        <v>0</v>
      </c>
      <c r="BW43" s="228">
        <f t="shared" si="74"/>
        <v>0</v>
      </c>
      <c r="BX43" s="228">
        <f t="shared" si="74"/>
        <v>0</v>
      </c>
      <c r="BY43" s="228">
        <f t="shared" si="74"/>
        <v>0</v>
      </c>
      <c r="BZ43" s="228">
        <f t="shared" si="74"/>
        <v>0</v>
      </c>
      <c r="CA43" s="228">
        <f t="shared" si="74"/>
        <v>0</v>
      </c>
      <c r="CB43" s="228">
        <f t="shared" si="74"/>
        <v>0</v>
      </c>
      <c r="CC43" s="228">
        <f t="shared" si="74"/>
        <v>0</v>
      </c>
      <c r="CD43" s="228">
        <f t="shared" si="74"/>
        <v>0</v>
      </c>
      <c r="CE43" s="228">
        <f t="shared" si="74"/>
        <v>0</v>
      </c>
      <c r="CF43" s="228">
        <f t="shared" si="74"/>
        <v>0</v>
      </c>
      <c r="CG43" s="228">
        <f t="shared" si="74"/>
        <v>0</v>
      </c>
      <c r="CH43" s="228">
        <f t="shared" si="74"/>
        <v>0</v>
      </c>
      <c r="CI43" s="228">
        <f t="shared" si="74"/>
        <v>0</v>
      </c>
      <c r="CJ43" s="228">
        <f t="shared" si="74"/>
        <v>0</v>
      </c>
      <c r="CK43" s="228">
        <f t="shared" si="74"/>
        <v>0</v>
      </c>
      <c r="CL43" s="228">
        <f t="shared" si="74"/>
        <v>0</v>
      </c>
      <c r="CM43" s="228">
        <f t="shared" si="74"/>
        <v>0</v>
      </c>
      <c r="CN43" s="228">
        <f t="shared" si="74"/>
        <v>0</v>
      </c>
      <c r="CO43" s="228">
        <f t="shared" si="74"/>
        <v>0</v>
      </c>
      <c r="CP43" s="228">
        <f t="shared" si="74"/>
        <v>0</v>
      </c>
      <c r="CQ43" s="228">
        <f t="shared" si="74"/>
        <v>0</v>
      </c>
      <c r="CR43" s="228">
        <f t="shared" si="74"/>
        <v>0</v>
      </c>
      <c r="CS43" s="228">
        <f t="shared" si="74"/>
        <v>0</v>
      </c>
      <c r="CT43" s="228">
        <f t="shared" si="74"/>
        <v>0</v>
      </c>
      <c r="CU43" s="228">
        <f t="shared" si="74"/>
        <v>0</v>
      </c>
      <c r="CV43" s="228">
        <f t="shared" si="74"/>
        <v>0</v>
      </c>
      <c r="CW43" s="228">
        <f t="shared" si="74"/>
        <v>2438.1999999999998</v>
      </c>
      <c r="CX43" s="228">
        <f t="shared" si="74"/>
        <v>0</v>
      </c>
      <c r="CY43" s="228">
        <f t="shared" si="74"/>
        <v>0</v>
      </c>
      <c r="CZ43" s="228">
        <f t="shared" si="74"/>
        <v>0</v>
      </c>
      <c r="DA43" s="228">
        <f t="shared" si="74"/>
        <v>0</v>
      </c>
      <c r="DB43" s="228">
        <f t="shared" si="74"/>
        <v>0</v>
      </c>
      <c r="DC43" s="228">
        <f t="shared" si="74"/>
        <v>0</v>
      </c>
      <c r="DD43" s="228">
        <f t="shared" si="74"/>
        <v>0</v>
      </c>
      <c r="DE43" s="228">
        <f t="shared" si="74"/>
        <v>0</v>
      </c>
      <c r="DF43" s="228">
        <f t="shared" si="74"/>
        <v>7880.01</v>
      </c>
      <c r="DG43" s="228">
        <f t="shared" si="74"/>
        <v>0</v>
      </c>
      <c r="DH43" s="228">
        <f t="shared" si="74"/>
        <v>0</v>
      </c>
      <c r="DI43" s="228">
        <f t="shared" si="74"/>
        <v>0</v>
      </c>
      <c r="DJ43" s="228">
        <f t="shared" si="74"/>
        <v>0</v>
      </c>
      <c r="DK43" s="228">
        <f t="shared" si="74"/>
        <v>0</v>
      </c>
      <c r="DL43" s="228">
        <f t="shared" si="74"/>
        <v>0</v>
      </c>
      <c r="DM43" s="228">
        <f t="shared" si="74"/>
        <v>0</v>
      </c>
      <c r="DN43" s="228">
        <f t="shared" si="74"/>
        <v>0</v>
      </c>
      <c r="DO43" s="228">
        <f t="shared" si="74"/>
        <v>0</v>
      </c>
      <c r="DP43" s="228">
        <f t="shared" si="74"/>
        <v>0</v>
      </c>
      <c r="DQ43" s="228">
        <f t="shared" si="74"/>
        <v>0</v>
      </c>
      <c r="DR43" s="228">
        <f t="shared" si="74"/>
        <v>0</v>
      </c>
      <c r="DS43" s="228">
        <f t="shared" si="74"/>
        <v>0</v>
      </c>
      <c r="DT43" s="228">
        <f t="shared" si="74"/>
        <v>0</v>
      </c>
      <c r="DU43" s="228">
        <f t="shared" si="74"/>
        <v>0</v>
      </c>
      <c r="DV43" s="228">
        <f t="shared" si="74"/>
        <v>0</v>
      </c>
      <c r="DW43" s="228">
        <f t="shared" si="74"/>
        <v>0</v>
      </c>
      <c r="DX43" s="228">
        <f t="shared" si="74"/>
        <v>0</v>
      </c>
      <c r="DY43" s="228">
        <f t="shared" si="74"/>
        <v>60000</v>
      </c>
      <c r="DZ43" s="228">
        <f t="shared" si="74"/>
        <v>59000</v>
      </c>
      <c r="EA43" s="228">
        <f t="shared" si="74"/>
        <v>58029</v>
      </c>
      <c r="EB43" s="228">
        <f t="shared" ref="EB43:GM43" si="75">EB44+EB45</f>
        <v>0</v>
      </c>
      <c r="EC43" s="228">
        <f t="shared" si="75"/>
        <v>0</v>
      </c>
      <c r="ED43" s="228">
        <f t="shared" si="75"/>
        <v>0</v>
      </c>
      <c r="EE43" s="228">
        <f t="shared" si="75"/>
        <v>0</v>
      </c>
      <c r="EF43" s="228">
        <f t="shared" si="75"/>
        <v>0</v>
      </c>
      <c r="EG43" s="228">
        <f t="shared" si="75"/>
        <v>0</v>
      </c>
      <c r="EH43" s="228">
        <f t="shared" si="75"/>
        <v>0</v>
      </c>
      <c r="EI43" s="228">
        <f t="shared" si="75"/>
        <v>0</v>
      </c>
      <c r="EJ43" s="228">
        <f t="shared" si="75"/>
        <v>0</v>
      </c>
      <c r="EK43" s="228">
        <f t="shared" si="75"/>
        <v>0</v>
      </c>
      <c r="EL43" s="228">
        <f t="shared" si="75"/>
        <v>2485</v>
      </c>
      <c r="EM43" s="228">
        <f t="shared" si="75"/>
        <v>2320</v>
      </c>
      <c r="EN43" s="228">
        <f t="shared" si="75"/>
        <v>0</v>
      </c>
      <c r="EO43" s="228">
        <f t="shared" si="75"/>
        <v>0</v>
      </c>
      <c r="EP43" s="228">
        <f t="shared" si="75"/>
        <v>6000</v>
      </c>
      <c r="EQ43" s="228">
        <f t="shared" si="75"/>
        <v>13000</v>
      </c>
      <c r="ER43" s="228">
        <f t="shared" si="75"/>
        <v>13000</v>
      </c>
      <c r="ES43" s="228">
        <f t="shared" si="75"/>
        <v>16350</v>
      </c>
      <c r="ET43" s="228">
        <f t="shared" si="75"/>
        <v>18000</v>
      </c>
      <c r="EU43" s="228">
        <f t="shared" si="75"/>
        <v>13000</v>
      </c>
      <c r="EV43" s="228">
        <f t="shared" si="75"/>
        <v>12100</v>
      </c>
      <c r="EW43" s="228">
        <f t="shared" si="75"/>
        <v>0</v>
      </c>
      <c r="EX43" s="228">
        <f t="shared" si="75"/>
        <v>0</v>
      </c>
      <c r="EY43" s="228">
        <f t="shared" si="75"/>
        <v>0</v>
      </c>
      <c r="EZ43" s="228">
        <f t="shared" si="75"/>
        <v>0</v>
      </c>
      <c r="FA43" s="228">
        <f t="shared" si="75"/>
        <v>0</v>
      </c>
      <c r="FB43" s="228">
        <f t="shared" si="75"/>
        <v>0</v>
      </c>
      <c r="FC43" s="228">
        <f t="shared" si="75"/>
        <v>20</v>
      </c>
      <c r="FD43" s="228">
        <f t="shared" si="75"/>
        <v>20</v>
      </c>
      <c r="FE43" s="228">
        <f t="shared" si="75"/>
        <v>0</v>
      </c>
      <c r="FF43" s="228">
        <f t="shared" si="75"/>
        <v>0</v>
      </c>
      <c r="FG43" s="228">
        <f t="shared" si="75"/>
        <v>0</v>
      </c>
      <c r="FH43" s="228">
        <f t="shared" si="75"/>
        <v>0</v>
      </c>
      <c r="FI43" s="228">
        <f t="shared" si="75"/>
        <v>0</v>
      </c>
      <c r="FJ43" s="228">
        <f t="shared" si="75"/>
        <v>0</v>
      </c>
      <c r="FK43" s="228">
        <f t="shared" si="75"/>
        <v>0</v>
      </c>
      <c r="FL43" s="228">
        <f t="shared" si="75"/>
        <v>0</v>
      </c>
      <c r="FM43" s="228">
        <f t="shared" si="75"/>
        <v>0</v>
      </c>
      <c r="FN43" s="228">
        <f t="shared" si="75"/>
        <v>0</v>
      </c>
      <c r="FO43" s="228">
        <f t="shared" si="75"/>
        <v>11500</v>
      </c>
      <c r="FP43" s="228">
        <f t="shared" si="75"/>
        <v>3000</v>
      </c>
      <c r="FQ43" s="228">
        <f t="shared" si="75"/>
        <v>3640</v>
      </c>
      <c r="FR43" s="228">
        <f t="shared" si="75"/>
        <v>0</v>
      </c>
      <c r="FS43" s="228">
        <f t="shared" si="75"/>
        <v>0</v>
      </c>
      <c r="FT43" s="228">
        <f t="shared" si="75"/>
        <v>0</v>
      </c>
      <c r="FU43" s="228">
        <f t="shared" si="75"/>
        <v>0</v>
      </c>
      <c r="FV43" s="228">
        <f t="shared" si="75"/>
        <v>0</v>
      </c>
      <c r="FW43" s="228">
        <f t="shared" si="75"/>
        <v>0</v>
      </c>
      <c r="FX43" s="228">
        <f t="shared" si="75"/>
        <v>0</v>
      </c>
      <c r="FY43" s="228">
        <f t="shared" si="75"/>
        <v>15</v>
      </c>
      <c r="FZ43" s="228">
        <f t="shared" si="75"/>
        <v>0</v>
      </c>
      <c r="GA43" s="228">
        <f t="shared" si="75"/>
        <v>0</v>
      </c>
      <c r="GB43" s="228">
        <f t="shared" si="75"/>
        <v>15</v>
      </c>
      <c r="GC43" s="228">
        <f t="shared" si="75"/>
        <v>0</v>
      </c>
      <c r="GD43" s="228">
        <f t="shared" si="75"/>
        <v>0</v>
      </c>
      <c r="GE43" s="228">
        <f t="shared" si="75"/>
        <v>15</v>
      </c>
      <c r="GF43" s="228">
        <f t="shared" si="75"/>
        <v>0</v>
      </c>
      <c r="GG43" s="228">
        <f t="shared" si="75"/>
        <v>0</v>
      </c>
      <c r="GH43" s="228">
        <f t="shared" si="75"/>
        <v>0</v>
      </c>
      <c r="GI43" s="228">
        <f t="shared" si="75"/>
        <v>0</v>
      </c>
      <c r="GJ43" s="228">
        <f t="shared" si="75"/>
        <v>0</v>
      </c>
      <c r="GK43" s="228">
        <f t="shared" si="75"/>
        <v>0</v>
      </c>
      <c r="GL43" s="228">
        <f t="shared" si="75"/>
        <v>0</v>
      </c>
      <c r="GM43" s="228">
        <f t="shared" si="75"/>
        <v>0</v>
      </c>
      <c r="GN43" s="228">
        <f t="shared" ref="GN43:IY43" si="76">GN44+GN45</f>
        <v>0</v>
      </c>
      <c r="GO43" s="228">
        <f t="shared" si="76"/>
        <v>0</v>
      </c>
      <c r="GP43" s="228">
        <f t="shared" si="76"/>
        <v>0</v>
      </c>
      <c r="GQ43" s="228">
        <f t="shared" si="76"/>
        <v>0</v>
      </c>
      <c r="GR43" s="228">
        <f t="shared" si="76"/>
        <v>0</v>
      </c>
      <c r="GS43" s="228">
        <f t="shared" si="76"/>
        <v>5000</v>
      </c>
      <c r="GT43" s="228">
        <f t="shared" si="76"/>
        <v>5000</v>
      </c>
      <c r="GU43" s="228">
        <f t="shared" si="76"/>
        <v>0</v>
      </c>
      <c r="GV43" s="228">
        <f t="shared" si="76"/>
        <v>0</v>
      </c>
      <c r="GW43" s="228">
        <f t="shared" si="76"/>
        <v>0</v>
      </c>
      <c r="GX43" s="228">
        <f t="shared" si="76"/>
        <v>0</v>
      </c>
      <c r="GY43" s="228">
        <f t="shared" si="76"/>
        <v>34320</v>
      </c>
      <c r="GZ43" s="228">
        <f t="shared" si="76"/>
        <v>33000</v>
      </c>
      <c r="HA43" s="228">
        <f t="shared" si="76"/>
        <v>30800</v>
      </c>
      <c r="HB43" s="228">
        <f t="shared" si="76"/>
        <v>8000</v>
      </c>
      <c r="HC43" s="228">
        <f t="shared" si="76"/>
        <v>8000</v>
      </c>
      <c r="HD43" s="228">
        <f t="shared" si="76"/>
        <v>8670</v>
      </c>
      <c r="HE43" s="228">
        <f t="shared" si="76"/>
        <v>40000</v>
      </c>
      <c r="HF43" s="228">
        <f t="shared" si="76"/>
        <v>40000</v>
      </c>
      <c r="HG43" s="228">
        <f t="shared" si="76"/>
        <v>535.79999999999995</v>
      </c>
      <c r="HH43" s="228">
        <f t="shared" si="76"/>
        <v>0</v>
      </c>
      <c r="HI43" s="228">
        <f t="shared" si="76"/>
        <v>0</v>
      </c>
      <c r="HJ43" s="228">
        <f t="shared" si="76"/>
        <v>0</v>
      </c>
      <c r="HK43" s="228">
        <f t="shared" si="76"/>
        <v>0</v>
      </c>
      <c r="HL43" s="228">
        <f t="shared" si="76"/>
        <v>0</v>
      </c>
      <c r="HM43" s="228">
        <f t="shared" si="76"/>
        <v>0</v>
      </c>
      <c r="HN43" s="228">
        <f t="shared" si="76"/>
        <v>0</v>
      </c>
      <c r="HO43" s="228">
        <f t="shared" si="76"/>
        <v>0</v>
      </c>
      <c r="HP43" s="228">
        <f t="shared" si="76"/>
        <v>0</v>
      </c>
      <c r="HQ43" s="228">
        <f t="shared" si="76"/>
        <v>0</v>
      </c>
      <c r="HR43" s="228">
        <f t="shared" si="76"/>
        <v>0</v>
      </c>
      <c r="HS43" s="228">
        <f t="shared" si="76"/>
        <v>0</v>
      </c>
      <c r="HT43" s="228">
        <f t="shared" si="76"/>
        <v>0</v>
      </c>
      <c r="HU43" s="228">
        <f t="shared" si="76"/>
        <v>0</v>
      </c>
      <c r="HV43" s="228">
        <f t="shared" si="76"/>
        <v>0</v>
      </c>
      <c r="HW43" s="228">
        <f t="shared" si="76"/>
        <v>0</v>
      </c>
      <c r="HX43" s="228">
        <f t="shared" si="76"/>
        <v>0</v>
      </c>
      <c r="HY43" s="228">
        <f t="shared" si="76"/>
        <v>0</v>
      </c>
      <c r="HZ43" s="228">
        <f t="shared" si="76"/>
        <v>0</v>
      </c>
      <c r="IA43" s="228">
        <f t="shared" si="76"/>
        <v>0</v>
      </c>
      <c r="IB43" s="228">
        <f t="shared" si="76"/>
        <v>0</v>
      </c>
      <c r="IC43" s="228">
        <f t="shared" si="76"/>
        <v>0</v>
      </c>
      <c r="ID43" s="228">
        <f t="shared" si="76"/>
        <v>0</v>
      </c>
      <c r="IE43" s="228">
        <f t="shared" si="76"/>
        <v>0</v>
      </c>
      <c r="IF43" s="228">
        <f t="shared" si="76"/>
        <v>0</v>
      </c>
      <c r="IG43" s="228">
        <f t="shared" si="76"/>
        <v>0</v>
      </c>
      <c r="IH43" s="228">
        <f t="shared" si="76"/>
        <v>258</v>
      </c>
      <c r="II43" s="228">
        <f t="shared" si="76"/>
        <v>0</v>
      </c>
      <c r="IJ43" s="228">
        <f t="shared" si="76"/>
        <v>0</v>
      </c>
      <c r="IK43" s="228">
        <f t="shared" si="76"/>
        <v>0</v>
      </c>
      <c r="IL43" s="228">
        <f t="shared" si="76"/>
        <v>0</v>
      </c>
      <c r="IM43" s="228">
        <f t="shared" si="76"/>
        <v>0</v>
      </c>
      <c r="IN43" s="228">
        <f t="shared" si="76"/>
        <v>0</v>
      </c>
      <c r="IO43" s="228">
        <f t="shared" si="76"/>
        <v>0</v>
      </c>
      <c r="IP43" s="228">
        <f t="shared" si="76"/>
        <v>0</v>
      </c>
      <c r="IQ43" s="228">
        <f t="shared" si="76"/>
        <v>0</v>
      </c>
      <c r="IR43" s="228">
        <f t="shared" si="76"/>
        <v>0</v>
      </c>
      <c r="IS43" s="228">
        <f t="shared" si="76"/>
        <v>0</v>
      </c>
      <c r="IT43" s="228">
        <f t="shared" si="76"/>
        <v>0</v>
      </c>
      <c r="IU43" s="228">
        <f t="shared" si="76"/>
        <v>0</v>
      </c>
      <c r="IV43" s="228">
        <f t="shared" si="76"/>
        <v>0</v>
      </c>
      <c r="IW43" s="228">
        <f t="shared" si="76"/>
        <v>0</v>
      </c>
      <c r="IX43" s="228">
        <f t="shared" si="76"/>
        <v>0</v>
      </c>
      <c r="IY43" s="228">
        <f t="shared" si="76"/>
        <v>0</v>
      </c>
      <c r="IZ43" s="228">
        <f t="shared" ref="IZ43:LK43" si="77">IZ44+IZ45</f>
        <v>0</v>
      </c>
      <c r="JA43" s="228">
        <f t="shared" si="77"/>
        <v>0</v>
      </c>
      <c r="JB43" s="228">
        <f t="shared" si="77"/>
        <v>0</v>
      </c>
      <c r="JC43" s="228">
        <f t="shared" si="77"/>
        <v>0</v>
      </c>
      <c r="JD43" s="228">
        <f t="shared" si="77"/>
        <v>0</v>
      </c>
      <c r="JE43" s="228">
        <f t="shared" si="77"/>
        <v>0</v>
      </c>
      <c r="JF43" s="228">
        <f t="shared" si="77"/>
        <v>0</v>
      </c>
      <c r="JG43" s="228">
        <f t="shared" si="77"/>
        <v>0</v>
      </c>
      <c r="JH43" s="228">
        <f t="shared" si="77"/>
        <v>0</v>
      </c>
      <c r="JI43" s="228">
        <f t="shared" si="77"/>
        <v>0</v>
      </c>
      <c r="JJ43" s="228">
        <f t="shared" si="77"/>
        <v>0</v>
      </c>
      <c r="JK43" s="228">
        <f t="shared" si="77"/>
        <v>0</v>
      </c>
      <c r="JL43" s="228">
        <f t="shared" si="77"/>
        <v>0</v>
      </c>
      <c r="JM43" s="228">
        <f t="shared" si="77"/>
        <v>0</v>
      </c>
      <c r="JN43" s="228">
        <f t="shared" si="77"/>
        <v>0</v>
      </c>
      <c r="JO43" s="228">
        <f t="shared" si="77"/>
        <v>0</v>
      </c>
      <c r="JP43" s="228">
        <f t="shared" si="77"/>
        <v>0</v>
      </c>
      <c r="JQ43" s="228">
        <f t="shared" si="77"/>
        <v>0</v>
      </c>
      <c r="JR43" s="228">
        <f t="shared" si="77"/>
        <v>0</v>
      </c>
      <c r="JS43" s="228">
        <f t="shared" si="77"/>
        <v>0</v>
      </c>
      <c r="JT43" s="228">
        <f t="shared" si="77"/>
        <v>0</v>
      </c>
      <c r="JU43" s="228">
        <f t="shared" si="77"/>
        <v>0</v>
      </c>
      <c r="JV43" s="228">
        <f t="shared" si="77"/>
        <v>0</v>
      </c>
      <c r="JW43" s="228">
        <f t="shared" si="77"/>
        <v>0</v>
      </c>
      <c r="JX43" s="228">
        <f t="shared" si="77"/>
        <v>0</v>
      </c>
      <c r="JY43" s="228">
        <f t="shared" si="77"/>
        <v>0</v>
      </c>
      <c r="JZ43" s="228">
        <f t="shared" si="77"/>
        <v>0</v>
      </c>
      <c r="KA43" s="228">
        <f t="shared" si="77"/>
        <v>0</v>
      </c>
      <c r="KB43" s="228">
        <f t="shared" si="77"/>
        <v>0</v>
      </c>
      <c r="KC43" s="228">
        <f t="shared" si="77"/>
        <v>0</v>
      </c>
      <c r="KD43" s="228">
        <f t="shared" si="77"/>
        <v>0</v>
      </c>
      <c r="KE43" s="228">
        <f t="shared" si="77"/>
        <v>204</v>
      </c>
      <c r="KF43" s="228">
        <f t="shared" si="77"/>
        <v>218</v>
      </c>
      <c r="KG43" s="228">
        <f t="shared" si="77"/>
        <v>630</v>
      </c>
      <c r="KH43" s="228">
        <f t="shared" si="77"/>
        <v>0</v>
      </c>
      <c r="KI43" s="228">
        <f t="shared" si="77"/>
        <v>0</v>
      </c>
      <c r="KJ43" s="228">
        <f t="shared" si="77"/>
        <v>0</v>
      </c>
      <c r="KK43" s="228">
        <f t="shared" si="77"/>
        <v>0</v>
      </c>
      <c r="KL43" s="228">
        <f t="shared" si="77"/>
        <v>0</v>
      </c>
      <c r="KM43" s="228">
        <f t="shared" si="77"/>
        <v>0</v>
      </c>
      <c r="KN43" s="228">
        <f t="shared" si="77"/>
        <v>0</v>
      </c>
      <c r="KO43" s="228">
        <f t="shared" si="77"/>
        <v>0</v>
      </c>
      <c r="KP43" s="228">
        <f t="shared" si="77"/>
        <v>0</v>
      </c>
      <c r="KQ43" s="228">
        <f t="shared" si="77"/>
        <v>0</v>
      </c>
      <c r="KR43" s="228">
        <f t="shared" si="77"/>
        <v>0</v>
      </c>
      <c r="KS43" s="228">
        <f t="shared" si="77"/>
        <v>0</v>
      </c>
      <c r="KT43" s="228">
        <f t="shared" si="77"/>
        <v>0</v>
      </c>
      <c r="KU43" s="228">
        <f t="shared" si="77"/>
        <v>0</v>
      </c>
      <c r="KV43" s="228">
        <f t="shared" si="77"/>
        <v>0</v>
      </c>
      <c r="KW43" s="228">
        <f t="shared" si="77"/>
        <v>0</v>
      </c>
      <c r="KX43" s="228">
        <f t="shared" si="77"/>
        <v>0</v>
      </c>
      <c r="KY43" s="228">
        <f t="shared" si="77"/>
        <v>0</v>
      </c>
      <c r="KZ43" s="228">
        <f t="shared" si="77"/>
        <v>0</v>
      </c>
      <c r="LA43" s="228">
        <f t="shared" si="77"/>
        <v>0</v>
      </c>
      <c r="LB43" s="228">
        <f t="shared" si="77"/>
        <v>0</v>
      </c>
      <c r="LC43" s="228">
        <f t="shared" si="77"/>
        <v>0</v>
      </c>
      <c r="LD43" s="228">
        <f t="shared" si="77"/>
        <v>0</v>
      </c>
      <c r="LE43" s="228">
        <f t="shared" si="77"/>
        <v>0</v>
      </c>
      <c r="LF43" s="228">
        <f t="shared" si="77"/>
        <v>0</v>
      </c>
      <c r="LG43" s="228">
        <f t="shared" si="77"/>
        <v>0</v>
      </c>
      <c r="LH43" s="228">
        <f t="shared" si="77"/>
        <v>0</v>
      </c>
      <c r="LI43" s="228">
        <f t="shared" si="77"/>
        <v>0</v>
      </c>
      <c r="LJ43" s="228">
        <f t="shared" si="77"/>
        <v>0</v>
      </c>
      <c r="LK43" s="228">
        <f t="shared" si="77"/>
        <v>0</v>
      </c>
      <c r="LL43" s="228">
        <f t="shared" ref="LL43:NW43" si="78">LL44+LL45</f>
        <v>0</v>
      </c>
      <c r="LM43" s="228">
        <f t="shared" si="78"/>
        <v>0</v>
      </c>
      <c r="LN43" s="228">
        <f t="shared" si="78"/>
        <v>0</v>
      </c>
      <c r="LO43" s="228">
        <f t="shared" si="78"/>
        <v>0</v>
      </c>
      <c r="LP43" s="228">
        <f t="shared" si="78"/>
        <v>0</v>
      </c>
      <c r="LQ43" s="228">
        <f t="shared" si="78"/>
        <v>0</v>
      </c>
      <c r="LR43" s="228">
        <f t="shared" si="78"/>
        <v>0</v>
      </c>
      <c r="LS43" s="228">
        <f t="shared" si="78"/>
        <v>0</v>
      </c>
      <c r="LT43" s="228">
        <f t="shared" si="78"/>
        <v>0</v>
      </c>
      <c r="LU43" s="228">
        <f t="shared" si="78"/>
        <v>0</v>
      </c>
      <c r="LV43" s="228">
        <f t="shared" si="78"/>
        <v>0</v>
      </c>
      <c r="LW43" s="228">
        <f t="shared" si="78"/>
        <v>0</v>
      </c>
      <c r="LX43" s="228">
        <f t="shared" si="78"/>
        <v>0</v>
      </c>
      <c r="LY43" s="228">
        <f t="shared" si="78"/>
        <v>0</v>
      </c>
      <c r="LZ43" s="228">
        <f t="shared" si="78"/>
        <v>0</v>
      </c>
      <c r="MA43" s="228">
        <f t="shared" si="78"/>
        <v>0</v>
      </c>
      <c r="MB43" s="228">
        <f t="shared" si="78"/>
        <v>0</v>
      </c>
      <c r="MC43" s="228">
        <f t="shared" si="78"/>
        <v>0</v>
      </c>
      <c r="MD43" s="228">
        <f t="shared" si="78"/>
        <v>0</v>
      </c>
      <c r="ME43" s="228">
        <f t="shared" si="78"/>
        <v>0</v>
      </c>
      <c r="MF43" s="228">
        <f t="shared" si="78"/>
        <v>0</v>
      </c>
      <c r="MG43" s="228">
        <f t="shared" si="78"/>
        <v>0</v>
      </c>
      <c r="MH43" s="228">
        <f t="shared" si="78"/>
        <v>0</v>
      </c>
      <c r="MI43" s="228">
        <f t="shared" si="78"/>
        <v>0</v>
      </c>
      <c r="MJ43" s="228">
        <f t="shared" si="78"/>
        <v>0</v>
      </c>
      <c r="MK43" s="228">
        <f t="shared" si="78"/>
        <v>0</v>
      </c>
      <c r="ML43" s="228">
        <f t="shared" si="78"/>
        <v>0</v>
      </c>
      <c r="MM43" s="228">
        <f t="shared" si="78"/>
        <v>0</v>
      </c>
      <c r="MN43" s="228">
        <f t="shared" si="78"/>
        <v>0</v>
      </c>
      <c r="MO43" s="228">
        <f t="shared" si="78"/>
        <v>0</v>
      </c>
      <c r="MP43" s="228">
        <f t="shared" si="78"/>
        <v>0</v>
      </c>
      <c r="MQ43" s="228">
        <f t="shared" si="78"/>
        <v>0</v>
      </c>
      <c r="MR43" s="228">
        <f t="shared" si="78"/>
        <v>0</v>
      </c>
      <c r="MS43" s="228">
        <f t="shared" si="78"/>
        <v>0</v>
      </c>
      <c r="MT43" s="228">
        <f t="shared" si="78"/>
        <v>0</v>
      </c>
      <c r="MU43" s="228">
        <f t="shared" si="78"/>
        <v>0</v>
      </c>
      <c r="MV43" s="228">
        <f t="shared" si="78"/>
        <v>0</v>
      </c>
      <c r="MW43" s="228">
        <f t="shared" si="78"/>
        <v>0</v>
      </c>
      <c r="MX43" s="228">
        <f t="shared" si="78"/>
        <v>0</v>
      </c>
      <c r="MY43" s="228">
        <f t="shared" si="78"/>
        <v>0</v>
      </c>
      <c r="MZ43" s="228">
        <f t="shared" si="78"/>
        <v>0</v>
      </c>
      <c r="NA43" s="228">
        <f t="shared" si="78"/>
        <v>0</v>
      </c>
      <c r="NB43" s="228">
        <f t="shared" si="78"/>
        <v>0</v>
      </c>
      <c r="NC43" s="228">
        <f t="shared" si="78"/>
        <v>0</v>
      </c>
      <c r="ND43" s="228">
        <f t="shared" si="78"/>
        <v>0</v>
      </c>
      <c r="NE43" s="228">
        <f t="shared" si="78"/>
        <v>0</v>
      </c>
      <c r="NF43" s="228">
        <f t="shared" si="78"/>
        <v>0</v>
      </c>
      <c r="NG43" s="228">
        <f t="shared" si="78"/>
        <v>0</v>
      </c>
      <c r="NH43" s="228">
        <f t="shared" si="78"/>
        <v>0</v>
      </c>
      <c r="NI43" s="228">
        <f t="shared" si="78"/>
        <v>0</v>
      </c>
      <c r="NJ43" s="228">
        <f t="shared" si="78"/>
        <v>0</v>
      </c>
      <c r="NK43" s="228">
        <f t="shared" si="78"/>
        <v>0</v>
      </c>
      <c r="NL43" s="228">
        <f t="shared" si="78"/>
        <v>0</v>
      </c>
      <c r="NM43" s="228">
        <f t="shared" si="78"/>
        <v>0</v>
      </c>
      <c r="NN43" s="228">
        <f t="shared" si="78"/>
        <v>0</v>
      </c>
      <c r="NO43" s="228">
        <f t="shared" si="78"/>
        <v>0</v>
      </c>
      <c r="NP43" s="228">
        <f t="shared" si="78"/>
        <v>0</v>
      </c>
      <c r="NQ43" s="228">
        <f t="shared" si="78"/>
        <v>0</v>
      </c>
      <c r="NR43" s="228">
        <f t="shared" si="78"/>
        <v>0</v>
      </c>
      <c r="NS43" s="228">
        <f t="shared" si="78"/>
        <v>0</v>
      </c>
      <c r="NT43" s="228">
        <f t="shared" si="78"/>
        <v>0</v>
      </c>
      <c r="NU43" s="228">
        <f t="shared" si="78"/>
        <v>0</v>
      </c>
      <c r="NV43" s="228">
        <f t="shared" si="78"/>
        <v>0</v>
      </c>
      <c r="NW43" s="228">
        <f t="shared" si="78"/>
        <v>0</v>
      </c>
      <c r="NX43" s="228">
        <f t="shared" ref="NX43:OH43" si="79">NX44+NX45</f>
        <v>0</v>
      </c>
      <c r="NY43" s="228">
        <f t="shared" si="79"/>
        <v>0</v>
      </c>
      <c r="NZ43" s="228">
        <f t="shared" si="79"/>
        <v>0</v>
      </c>
      <c r="OA43" s="228">
        <f t="shared" si="79"/>
        <v>0</v>
      </c>
      <c r="OB43" s="228">
        <f t="shared" si="79"/>
        <v>0</v>
      </c>
      <c r="OC43" s="228">
        <f t="shared" si="79"/>
        <v>0</v>
      </c>
      <c r="OD43" s="228">
        <f t="shared" si="79"/>
        <v>0</v>
      </c>
      <c r="OE43" s="228">
        <f t="shared" si="79"/>
        <v>0</v>
      </c>
      <c r="OF43" s="228">
        <f t="shared" si="79"/>
        <v>0</v>
      </c>
      <c r="OG43" s="228">
        <f t="shared" si="79"/>
        <v>0</v>
      </c>
      <c r="OH43" s="228">
        <f t="shared" si="79"/>
        <v>0</v>
      </c>
      <c r="OI43" s="162"/>
      <c r="OJ43" s="162"/>
      <c r="OK43" s="162"/>
      <c r="OL43" s="162"/>
      <c r="OM43" s="162"/>
      <c r="ON43" s="162"/>
      <c r="OO43" s="162"/>
      <c r="OP43" s="162"/>
      <c r="OQ43" s="162"/>
      <c r="OR43" s="162"/>
      <c r="OS43" s="162"/>
      <c r="OT43" s="162"/>
      <c r="OU43" s="162"/>
      <c r="OV43" s="162"/>
      <c r="OW43" s="162"/>
    </row>
    <row r="44" spans="1:413" s="345" customFormat="1" hidden="1" outlineLevel="1" x14ac:dyDescent="0.25">
      <c r="A44" s="76">
        <v>452100</v>
      </c>
      <c r="B44" s="188" t="s">
        <v>347</v>
      </c>
      <c r="C44" s="236">
        <f t="shared" ref="C44:C45" si="80">F44+I44+L44+O44+R44+U44+X44+AA44+AD44+AG44+AJ44+AM44+AP44+AS44+AV44+AY44+BB44+BE44+BH44+BK44+BN44+BQ44+BT44+BW44+BZ44+CC44+CF44+CI44+CL44+CO44+CR44+CU44+CX44+DA44+DD44+DG44+DJ44+DM44+DP44+DS44+DV44+DY44+EB44+EE44+EH44+EK44+EN44+EQ44+ET44+EW44+EZ44+FC44+FF44+FI44+FL44+FO44+FR44+FU44+FX44+GA44+GD44+GG44+GJ44+GM44+GP44+GS44+GV44+GY44+HB44+HE44+HH44+HK44+HN44+HQ44+HT44+HW44+HZ44+IC44+IF44+II44+IL44+IO44+IR44+IU44+IX44+JA44+JD44+JG44+JJ44+JM44+JP44+JS44+JV44+JY44+KB44+KE44+KH44+KK44+KN44+KQ44+KT44+KW44+KZ44+LC44+LF44+LI44+LL44+LO44+LR44+LU44+LX44+MA44+MD44+MG44+MJ44+MM44+MP44+MS44+MV44+MY44+NB44+NE44+NH44+NK44+NN44+NQ44+NT44+NW44+NZ44+OC44+OF44</f>
        <v>191220</v>
      </c>
      <c r="D44" s="236">
        <f t="shared" ref="D44:D45" si="81">G44+J44+M44+P44+S44+V44+Y44+AB44+AE44+AH44+AK44+AN44+AQ44+AT44+AW44+AZ44+BC44+BF44+BI44+BL44+BO44+BR44+BU44+BX44+CA44+CD44+CG44+CJ44+CM44+CP44+CS44+CV44+CY44+DB44+DE44+DH44+DK44+DN44+DQ44+DT44+DW44+DZ44+EC44+EF44+EI44+EL44+EO44+ER44+EU44+EX44+FA44+FD44+FG44+FJ44+FM44+FP44+FS44+FV44+FY44+GB44+GE44+GH44+GK44+GN44+GQ44+GT44+GW44+GZ44+HC44+HF44+HI44+HL44+HO44+HR44+HU44+HX44+IA44+ID44+IG44+IJ44+IM44+IP44+IS44+IV44+IY44+JB44+JE44+JH44+JK44+JN44+JQ44+JT44+JW44+JZ44+KC44+KF44+KI44+KL44+KO44+KR44+KU44+KX44+LA44+LD44+LG44+LJ44+LM44+LP44+LS44+LV44+LY44+MB44+ME44+MH44+MK44+MN44+MQ44+MT44+MW44+MZ44+NC44+NF44+NI44+NL44+NO44+NR44+NU44+NX44+OA44+OD44+OG44</f>
        <v>177610</v>
      </c>
      <c r="E44" s="236">
        <f t="shared" ref="E44:E45" si="82">H44+K44+N44+Q44+T44+W44+Z44+AC44+AF44+AI44+AL44+AO44+AR44+AU44+AX44+BA44+BD44+BG44+BJ44+BM44+BP44+BS44+BV44+BY44+CB44+CE44+CH44+CK44+CN44+CQ44+CT44+CW44+CZ44+DC44+DF44+DI44+DL44+DO44+DR44+DU44+DX44+EA44+ED44+EG44+EJ44+EM44+EP44+ES44+EV44+EY44+FB44+FE44+FH44+FK44+FN44+FQ44+FT44+FW44+FZ44+GC44+GF44+GI44+GL44+GO44+GR44+GU44+GX44+HA44+HD44+HG44+HJ44+HM44+HP44+HS44+HV44+HY44+IB44+IE44+IH44+IK44+IN44+IQ44+IT44+IW44+IZ44+JC44+JF44+JI44+JL44+JO44+JR44+JU44+JX44+KA44+KD44+KG44+KJ44+KM44+KP44+KS44+KV44+KY44+LB44+LE44+LH44+LK44+LN44+LQ44+LT44+LW44+LZ44+MC44+MF44+MI44+ML44+MO44+MR44+MU44+MX44+NA44+ND44+NG44+NJ44+NM44+NP44+NS44+NV44+NY44+OB44+OE44+OH44</f>
        <v>159913.00999999998</v>
      </c>
      <c r="F44" s="236"/>
      <c r="G44" s="224"/>
      <c r="H44" s="84"/>
      <c r="I44" s="124"/>
      <c r="J44" s="224"/>
      <c r="K44" s="224"/>
      <c r="L44" s="236"/>
      <c r="M44" s="224"/>
      <c r="N44" s="224"/>
      <c r="O44" s="236"/>
      <c r="P44" s="224"/>
      <c r="Q44" s="224"/>
      <c r="R44" s="236"/>
      <c r="S44" s="224"/>
      <c r="T44" s="224"/>
      <c r="U44" s="236"/>
      <c r="V44" s="224"/>
      <c r="W44" s="224"/>
      <c r="X44" s="236"/>
      <c r="Y44" s="224"/>
      <c r="Z44" s="224">
        <v>11000</v>
      </c>
      <c r="AA44" s="236"/>
      <c r="AB44" s="224"/>
      <c r="AC44" s="224"/>
      <c r="AD44" s="236"/>
      <c r="AE44" s="224"/>
      <c r="AF44" s="224"/>
      <c r="AG44" s="236"/>
      <c r="AH44" s="224"/>
      <c r="AI44" s="224"/>
      <c r="AJ44" s="236"/>
      <c r="AK44" s="224"/>
      <c r="AL44" s="224"/>
      <c r="AM44" s="236"/>
      <c r="AN44" s="224"/>
      <c r="AO44" s="224"/>
      <c r="AP44" s="236"/>
      <c r="AQ44" s="224"/>
      <c r="AR44" s="224"/>
      <c r="AS44" s="236"/>
      <c r="AT44" s="224"/>
      <c r="AU44" s="224"/>
      <c r="AV44" s="236"/>
      <c r="AW44" s="224"/>
      <c r="AX44" s="224"/>
      <c r="AY44" s="236"/>
      <c r="AZ44" s="224"/>
      <c r="BA44" s="224"/>
      <c r="BB44" s="236"/>
      <c r="BC44" s="224"/>
      <c r="BD44" s="224"/>
      <c r="BE44" s="236"/>
      <c r="BF44" s="224"/>
      <c r="BG44" s="224"/>
      <c r="BH44" s="236">
        <v>1400</v>
      </c>
      <c r="BI44" s="224">
        <v>1400</v>
      </c>
      <c r="BJ44" s="224">
        <v>1000</v>
      </c>
      <c r="BK44" s="236"/>
      <c r="BL44" s="224"/>
      <c r="BM44" s="224"/>
      <c r="BN44" s="236"/>
      <c r="BO44" s="224"/>
      <c r="BP44" s="224"/>
      <c r="BQ44" s="236"/>
      <c r="BR44" s="224"/>
      <c r="BS44" s="224"/>
      <c r="BT44" s="236"/>
      <c r="BU44" s="224"/>
      <c r="BV44" s="224"/>
      <c r="BW44" s="236"/>
      <c r="BX44" s="224"/>
      <c r="BY44" s="224"/>
      <c r="BZ44" s="236"/>
      <c r="CA44" s="224"/>
      <c r="CB44" s="224"/>
      <c r="CC44" s="236"/>
      <c r="CD44" s="224"/>
      <c r="CE44" s="224"/>
      <c r="CF44" s="236"/>
      <c r="CG44" s="224"/>
      <c r="CH44" s="224"/>
      <c r="CI44" s="236"/>
      <c r="CJ44" s="224"/>
      <c r="CK44" s="224"/>
      <c r="CL44" s="236"/>
      <c r="CM44" s="224"/>
      <c r="CN44" s="245"/>
      <c r="CO44" s="236"/>
      <c r="CP44" s="224"/>
      <c r="CQ44" s="84"/>
      <c r="CR44" s="236"/>
      <c r="CS44" s="224"/>
      <c r="CT44" s="224"/>
      <c r="CU44" s="236"/>
      <c r="CV44" s="224"/>
      <c r="CW44" s="224">
        <v>2438.1999999999998</v>
      </c>
      <c r="CX44" s="236"/>
      <c r="CY44" s="224"/>
      <c r="CZ44" s="224"/>
      <c r="DA44" s="236"/>
      <c r="DB44" s="224"/>
      <c r="DC44" s="224"/>
      <c r="DD44" s="236"/>
      <c r="DE44" s="224"/>
      <c r="DF44" s="224">
        <v>7880.01</v>
      </c>
      <c r="DG44" s="236"/>
      <c r="DH44" s="224"/>
      <c r="DI44" s="224"/>
      <c r="DJ44" s="236"/>
      <c r="DK44" s="224"/>
      <c r="DL44" s="224"/>
      <c r="DM44" s="236"/>
      <c r="DN44" s="224"/>
      <c r="DO44" s="224"/>
      <c r="DP44" s="236"/>
      <c r="DQ44" s="224"/>
      <c r="DR44" s="224"/>
      <c r="DS44" s="236"/>
      <c r="DT44" s="224"/>
      <c r="DU44" s="224"/>
      <c r="DV44" s="236"/>
      <c r="DW44" s="224"/>
      <c r="DX44" s="245"/>
      <c r="DY44" s="236">
        <v>60000</v>
      </c>
      <c r="DZ44" s="224">
        <v>59000</v>
      </c>
      <c r="EA44" s="84">
        <v>58029</v>
      </c>
      <c r="EB44" s="124"/>
      <c r="EC44" s="224"/>
      <c r="ED44" s="245"/>
      <c r="EE44" s="236"/>
      <c r="EF44" s="224"/>
      <c r="EG44" s="245"/>
      <c r="EH44" s="236"/>
      <c r="EI44" s="224"/>
      <c r="EJ44" s="245"/>
      <c r="EK44" s="236"/>
      <c r="EL44" s="224">
        <v>2210</v>
      </c>
      <c r="EM44" s="245">
        <v>2170</v>
      </c>
      <c r="EN44" s="236"/>
      <c r="EO44" s="224"/>
      <c r="EP44" s="245">
        <v>6000</v>
      </c>
      <c r="EQ44" s="236">
        <f>15000-2000</f>
        <v>13000</v>
      </c>
      <c r="ER44" s="224">
        <v>13000</v>
      </c>
      <c r="ES44" s="224">
        <v>16350</v>
      </c>
      <c r="ET44" s="236">
        <v>18000</v>
      </c>
      <c r="EU44" s="224">
        <v>13000</v>
      </c>
      <c r="EV44" s="224">
        <v>11400</v>
      </c>
      <c r="EW44" s="236"/>
      <c r="EX44" s="224"/>
      <c r="EY44" s="224"/>
      <c r="EZ44" s="236"/>
      <c r="FA44" s="224"/>
      <c r="FB44" s="224"/>
      <c r="FC44" s="236"/>
      <c r="FD44" s="224"/>
      <c r="FE44" s="224"/>
      <c r="FF44" s="236"/>
      <c r="FG44" s="224"/>
      <c r="FH44" s="224"/>
      <c r="FI44" s="236"/>
      <c r="FJ44" s="224"/>
      <c r="FK44" s="245"/>
      <c r="FL44" s="396"/>
      <c r="FM44" s="224"/>
      <c r="FN44" s="84"/>
      <c r="FO44" s="236">
        <v>11500</v>
      </c>
      <c r="FP44" s="224">
        <v>3000</v>
      </c>
      <c r="FQ44" s="224">
        <f>3000+640</f>
        <v>3640</v>
      </c>
      <c r="FR44" s="236"/>
      <c r="FS44" s="224"/>
      <c r="FT44" s="224"/>
      <c r="FU44" s="236"/>
      <c r="FV44" s="224"/>
      <c r="FW44" s="224"/>
      <c r="FX44" s="236"/>
      <c r="FY44" s="224"/>
      <c r="FZ44" s="224"/>
      <c r="GA44" s="236"/>
      <c r="GB44" s="224"/>
      <c r="GC44" s="224"/>
      <c r="GD44" s="236"/>
      <c r="GE44" s="224"/>
      <c r="GF44" s="224"/>
      <c r="GG44" s="236"/>
      <c r="GH44" s="224"/>
      <c r="GI44" s="224"/>
      <c r="GJ44" s="236"/>
      <c r="GK44" s="224"/>
      <c r="GL44" s="84"/>
      <c r="GM44" s="224"/>
      <c r="GN44" s="224"/>
      <c r="GO44" s="84"/>
      <c r="GP44" s="236"/>
      <c r="GQ44" s="224"/>
      <c r="GR44" s="84"/>
      <c r="GS44" s="224">
        <v>5000</v>
      </c>
      <c r="GT44" s="224">
        <v>5000</v>
      </c>
      <c r="GU44" s="224"/>
      <c r="GV44" s="236"/>
      <c r="GW44" s="224"/>
      <c r="GX44" s="224"/>
      <c r="GY44" s="236">
        <f>33000+1320</f>
        <v>34320</v>
      </c>
      <c r="GZ44" s="224">
        <v>33000</v>
      </c>
      <c r="HA44" s="224">
        <v>30800</v>
      </c>
      <c r="HB44" s="236">
        <v>8000</v>
      </c>
      <c r="HC44" s="224">
        <v>8000</v>
      </c>
      <c r="HD44" s="245">
        <v>8670</v>
      </c>
      <c r="HE44" s="236">
        <v>40000</v>
      </c>
      <c r="HF44" s="224">
        <v>40000</v>
      </c>
      <c r="HG44" s="84">
        <v>535.79999999999995</v>
      </c>
      <c r="HH44" s="236"/>
      <c r="HI44" s="224"/>
      <c r="HJ44" s="245"/>
      <c r="HK44" s="236"/>
      <c r="HL44" s="224"/>
      <c r="HM44" s="245"/>
      <c r="HN44" s="236"/>
      <c r="HO44" s="224"/>
      <c r="HP44" s="245"/>
      <c r="HQ44" s="236"/>
      <c r="HR44" s="224"/>
      <c r="HS44" s="245"/>
      <c r="HT44" s="236"/>
      <c r="HU44" s="224"/>
      <c r="HV44" s="245"/>
      <c r="HW44" s="236"/>
      <c r="HX44" s="224"/>
      <c r="HY44" s="245"/>
      <c r="HZ44" s="236"/>
      <c r="IA44" s="224"/>
      <c r="IB44" s="245"/>
      <c r="IC44" s="236"/>
      <c r="ID44" s="224"/>
      <c r="IE44" s="84"/>
      <c r="IF44" s="236"/>
      <c r="IG44" s="224"/>
      <c r="IH44" s="245"/>
      <c r="II44" s="236"/>
      <c r="IJ44" s="224"/>
      <c r="IK44" s="245"/>
      <c r="IL44" s="236"/>
      <c r="IM44" s="224"/>
      <c r="IN44" s="245"/>
      <c r="IO44" s="236"/>
      <c r="IP44" s="224"/>
      <c r="IQ44" s="245"/>
      <c r="IR44" s="236"/>
      <c r="IS44" s="224"/>
      <c r="IT44" s="245"/>
      <c r="IU44" s="236"/>
      <c r="IV44" s="224"/>
      <c r="IW44" s="245"/>
      <c r="IX44" s="236"/>
      <c r="IY44" s="224"/>
      <c r="IZ44" s="245"/>
      <c r="JA44" s="236"/>
      <c r="JB44" s="224"/>
      <c r="JC44" s="245"/>
      <c r="JD44" s="236"/>
      <c r="JE44" s="224"/>
      <c r="JF44" s="245"/>
      <c r="JG44" s="236"/>
      <c r="JH44" s="224"/>
      <c r="JI44" s="84"/>
      <c r="JJ44" s="124"/>
      <c r="JK44" s="224"/>
      <c r="JL44" s="245"/>
      <c r="JM44" s="236"/>
      <c r="JN44" s="224"/>
      <c r="JO44" s="84"/>
      <c r="JP44" s="124"/>
      <c r="JQ44" s="224"/>
      <c r="JR44" s="245"/>
      <c r="JS44" s="236"/>
      <c r="JT44" s="224"/>
      <c r="JU44" s="84"/>
      <c r="JV44" s="124"/>
      <c r="JW44" s="224"/>
      <c r="JX44" s="245"/>
      <c r="JY44" s="236"/>
      <c r="JZ44" s="224"/>
      <c r="KA44" s="245"/>
      <c r="KB44" s="236"/>
      <c r="KC44" s="224"/>
      <c r="KD44" s="245"/>
      <c r="KE44" s="236"/>
      <c r="KF44" s="224"/>
      <c r="KG44" s="245"/>
      <c r="KH44" s="236"/>
      <c r="KI44" s="224"/>
      <c r="KJ44" s="245"/>
      <c r="KK44" s="236"/>
      <c r="KL44" s="224"/>
      <c r="KM44" s="224"/>
      <c r="KN44" s="236"/>
      <c r="KO44" s="224"/>
      <c r="KP44" s="224"/>
      <c r="KQ44" s="236"/>
      <c r="KR44" s="224"/>
      <c r="KS44" s="224"/>
      <c r="KT44" s="236"/>
      <c r="KU44" s="224"/>
      <c r="KV44" s="245"/>
      <c r="KW44" s="236"/>
      <c r="KX44" s="224"/>
      <c r="KY44" s="84"/>
      <c r="KZ44" s="236"/>
      <c r="LA44" s="224"/>
      <c r="LB44" s="224"/>
      <c r="LC44" s="236"/>
      <c r="LD44" s="224"/>
      <c r="LE44" s="224"/>
      <c r="LF44" s="236"/>
      <c r="LG44" s="224"/>
      <c r="LH44" s="245"/>
      <c r="LI44" s="236"/>
      <c r="LJ44" s="224"/>
      <c r="LK44" s="84"/>
      <c r="LL44" s="236"/>
      <c r="LM44" s="224"/>
      <c r="LN44" s="84"/>
      <c r="LO44" s="124"/>
      <c r="LP44" s="224"/>
      <c r="LQ44" s="224"/>
      <c r="LR44" s="236"/>
      <c r="LS44" s="224"/>
      <c r="LT44" s="245"/>
      <c r="LU44" s="236"/>
      <c r="LV44" s="224"/>
      <c r="LW44" s="84"/>
      <c r="LX44" s="124"/>
      <c r="LY44" s="224"/>
      <c r="LZ44" s="224"/>
      <c r="MA44" s="236"/>
      <c r="MB44" s="224"/>
      <c r="MC44" s="224"/>
      <c r="MD44" s="236"/>
      <c r="ME44" s="224"/>
      <c r="MF44" s="224"/>
      <c r="MG44" s="236"/>
      <c r="MH44" s="224"/>
      <c r="MI44" s="224"/>
      <c r="MJ44" s="236"/>
      <c r="MK44" s="224"/>
      <c r="ML44" s="245"/>
      <c r="MM44" s="236"/>
      <c r="MN44" s="224"/>
      <c r="MO44" s="84"/>
      <c r="MP44" s="236"/>
      <c r="MQ44" s="224"/>
      <c r="MR44" s="84"/>
      <c r="MS44" s="124"/>
      <c r="MT44" s="224"/>
      <c r="MU44" s="224"/>
      <c r="MV44" s="236"/>
      <c r="MW44" s="224"/>
      <c r="MX44" s="245"/>
      <c r="MY44" s="236"/>
      <c r="MZ44" s="224"/>
      <c r="NA44" s="84"/>
      <c r="NB44" s="236"/>
      <c r="NC44" s="224"/>
      <c r="ND44" s="245"/>
      <c r="NE44" s="236"/>
      <c r="NF44" s="224"/>
      <c r="NG44" s="84"/>
      <c r="NH44" s="236"/>
      <c r="NI44" s="224"/>
      <c r="NJ44" s="245"/>
      <c r="NK44" s="236"/>
      <c r="NL44" s="224"/>
      <c r="NM44" s="84"/>
      <c r="NN44" s="236"/>
      <c r="NO44" s="224"/>
      <c r="NP44" s="84"/>
      <c r="NQ44" s="236"/>
      <c r="NR44" s="224"/>
      <c r="NS44" s="84"/>
      <c r="NT44" s="236"/>
      <c r="NU44" s="224"/>
      <c r="NV44" s="84"/>
      <c r="NW44" s="124"/>
      <c r="NX44" s="224"/>
      <c r="NY44" s="245"/>
      <c r="NZ44" s="236"/>
      <c r="OA44" s="224"/>
      <c r="OB44" s="316"/>
      <c r="OC44" s="236"/>
      <c r="OD44" s="224"/>
      <c r="OE44" s="84"/>
      <c r="OF44" s="236"/>
      <c r="OG44" s="224"/>
      <c r="OH44" s="84"/>
      <c r="OI44" s="157"/>
      <c r="OJ44" s="157"/>
      <c r="OK44" s="157"/>
      <c r="OL44" s="157"/>
      <c r="OM44" s="157"/>
      <c r="ON44" s="157"/>
      <c r="OO44" s="157"/>
      <c r="OP44" s="157"/>
      <c r="OQ44" s="157"/>
      <c r="OR44" s="157"/>
      <c r="OS44" s="157"/>
      <c r="OT44" s="157"/>
      <c r="OU44" s="157"/>
      <c r="OV44" s="157"/>
      <c r="OW44" s="157"/>
    </row>
    <row r="45" spans="1:413" s="345" customFormat="1" hidden="1" outlineLevel="1" x14ac:dyDescent="0.25">
      <c r="A45" s="76">
        <v>452800</v>
      </c>
      <c r="B45" s="188" t="s">
        <v>348</v>
      </c>
      <c r="C45" s="236">
        <f t="shared" si="80"/>
        <v>58562</v>
      </c>
      <c r="D45" s="236">
        <f t="shared" si="81"/>
        <v>85558</v>
      </c>
      <c r="E45" s="236">
        <f t="shared" si="82"/>
        <v>88716</v>
      </c>
      <c r="F45" s="236"/>
      <c r="G45" s="224"/>
      <c r="H45" s="84"/>
      <c r="I45" s="124"/>
      <c r="J45" s="224"/>
      <c r="K45" s="224"/>
      <c r="L45" s="236"/>
      <c r="M45" s="224"/>
      <c r="N45" s="224"/>
      <c r="O45" s="236"/>
      <c r="P45" s="224"/>
      <c r="Q45" s="224"/>
      <c r="R45" s="236"/>
      <c r="S45" s="224"/>
      <c r="T45" s="224"/>
      <c r="U45" s="236"/>
      <c r="V45" s="224"/>
      <c r="W45" s="224"/>
      <c r="X45" s="236">
        <v>58338</v>
      </c>
      <c r="Y45" s="224">
        <v>85000</v>
      </c>
      <c r="Z45" s="224">
        <v>86978</v>
      </c>
      <c r="AA45" s="236"/>
      <c r="AB45" s="224"/>
      <c r="AC45" s="224"/>
      <c r="AD45" s="236"/>
      <c r="AE45" s="224"/>
      <c r="AF45" s="224"/>
      <c r="AG45" s="236"/>
      <c r="AH45" s="224"/>
      <c r="AI45" s="224"/>
      <c r="AJ45" s="236"/>
      <c r="AK45" s="224"/>
      <c r="AL45" s="224"/>
      <c r="AM45" s="236"/>
      <c r="AN45" s="224"/>
      <c r="AO45" s="224"/>
      <c r="AP45" s="236"/>
      <c r="AQ45" s="224"/>
      <c r="AR45" s="224"/>
      <c r="AS45" s="236"/>
      <c r="AT45" s="224"/>
      <c r="AU45" s="224"/>
      <c r="AV45" s="236"/>
      <c r="AW45" s="224"/>
      <c r="AX45" s="224"/>
      <c r="AY45" s="236"/>
      <c r="AZ45" s="224"/>
      <c r="BA45" s="224"/>
      <c r="BB45" s="236"/>
      <c r="BC45" s="224"/>
      <c r="BD45" s="224"/>
      <c r="BE45" s="236"/>
      <c r="BF45" s="224"/>
      <c r="BG45" s="224"/>
      <c r="BH45" s="236"/>
      <c r="BI45" s="224"/>
      <c r="BJ45" s="224"/>
      <c r="BK45" s="236"/>
      <c r="BL45" s="224"/>
      <c r="BM45" s="224"/>
      <c r="BN45" s="236"/>
      <c r="BO45" s="224"/>
      <c r="BP45" s="224"/>
      <c r="BQ45" s="236"/>
      <c r="BR45" s="224"/>
      <c r="BS45" s="224"/>
      <c r="BT45" s="236"/>
      <c r="BU45" s="224"/>
      <c r="BV45" s="224"/>
      <c r="BW45" s="236"/>
      <c r="BX45" s="224"/>
      <c r="BY45" s="224"/>
      <c r="BZ45" s="236"/>
      <c r="CA45" s="224"/>
      <c r="CB45" s="224"/>
      <c r="CC45" s="236"/>
      <c r="CD45" s="224"/>
      <c r="CE45" s="224"/>
      <c r="CF45" s="236"/>
      <c r="CG45" s="224"/>
      <c r="CH45" s="224"/>
      <c r="CI45" s="236"/>
      <c r="CJ45" s="224"/>
      <c r="CK45" s="224"/>
      <c r="CL45" s="236"/>
      <c r="CM45" s="224"/>
      <c r="CN45" s="245"/>
      <c r="CO45" s="236"/>
      <c r="CP45" s="224"/>
      <c r="CQ45" s="84"/>
      <c r="CR45" s="236"/>
      <c r="CS45" s="224"/>
      <c r="CT45" s="224"/>
      <c r="CU45" s="236"/>
      <c r="CV45" s="224"/>
      <c r="CW45" s="224"/>
      <c r="CX45" s="236"/>
      <c r="CY45" s="224"/>
      <c r="CZ45" s="224"/>
      <c r="DA45" s="236"/>
      <c r="DB45" s="224"/>
      <c r="DC45" s="224"/>
      <c r="DD45" s="236"/>
      <c r="DE45" s="224"/>
      <c r="DF45" s="224"/>
      <c r="DG45" s="236"/>
      <c r="DH45" s="224"/>
      <c r="DI45" s="224"/>
      <c r="DJ45" s="236"/>
      <c r="DK45" s="224"/>
      <c r="DL45" s="224"/>
      <c r="DM45" s="236"/>
      <c r="DN45" s="224"/>
      <c r="DO45" s="224"/>
      <c r="DP45" s="236"/>
      <c r="DQ45" s="224"/>
      <c r="DR45" s="224"/>
      <c r="DS45" s="236"/>
      <c r="DT45" s="224"/>
      <c r="DU45" s="224"/>
      <c r="DV45" s="236"/>
      <c r="DW45" s="224"/>
      <c r="DX45" s="245"/>
      <c r="DY45" s="236"/>
      <c r="DZ45" s="224"/>
      <c r="EA45" s="84"/>
      <c r="EB45" s="124"/>
      <c r="EC45" s="224"/>
      <c r="ED45" s="245"/>
      <c r="EE45" s="236"/>
      <c r="EF45" s="224"/>
      <c r="EG45" s="245"/>
      <c r="EH45" s="236"/>
      <c r="EI45" s="224"/>
      <c r="EJ45" s="245"/>
      <c r="EK45" s="236"/>
      <c r="EL45" s="224">
        <v>275</v>
      </c>
      <c r="EM45" s="245">
        <v>150</v>
      </c>
      <c r="EN45" s="236"/>
      <c r="EO45" s="224"/>
      <c r="EP45" s="245"/>
      <c r="EQ45" s="236"/>
      <c r="ER45" s="224"/>
      <c r="ES45" s="224"/>
      <c r="ET45" s="236"/>
      <c r="EU45" s="224"/>
      <c r="EV45" s="224">
        <v>700</v>
      </c>
      <c r="EW45" s="236"/>
      <c r="EX45" s="224"/>
      <c r="EY45" s="224"/>
      <c r="EZ45" s="236"/>
      <c r="FA45" s="224"/>
      <c r="FB45" s="224"/>
      <c r="FC45" s="236">
        <v>20</v>
      </c>
      <c r="FD45" s="224">
        <v>20</v>
      </c>
      <c r="FE45" s="224"/>
      <c r="FF45" s="236"/>
      <c r="FG45" s="224"/>
      <c r="FH45" s="224"/>
      <c r="FI45" s="236"/>
      <c r="FJ45" s="224"/>
      <c r="FK45" s="245"/>
      <c r="FL45" s="396"/>
      <c r="FM45" s="224"/>
      <c r="FN45" s="84"/>
      <c r="FO45" s="236"/>
      <c r="FP45" s="224"/>
      <c r="FQ45" s="224"/>
      <c r="FR45" s="236"/>
      <c r="FS45" s="224"/>
      <c r="FT45" s="224"/>
      <c r="FU45" s="236"/>
      <c r="FV45" s="224"/>
      <c r="FW45" s="224"/>
      <c r="FX45" s="236"/>
      <c r="FY45" s="224">
        <v>15</v>
      </c>
      <c r="FZ45" s="224"/>
      <c r="GA45" s="236"/>
      <c r="GB45" s="224">
        <v>15</v>
      </c>
      <c r="GC45" s="224"/>
      <c r="GD45" s="236"/>
      <c r="GE45" s="224">
        <v>15</v>
      </c>
      <c r="GF45" s="224"/>
      <c r="GG45" s="236"/>
      <c r="GH45" s="224"/>
      <c r="GI45" s="224"/>
      <c r="GJ45" s="236"/>
      <c r="GK45" s="224"/>
      <c r="GL45" s="84"/>
      <c r="GM45" s="224"/>
      <c r="GN45" s="224"/>
      <c r="GO45" s="84"/>
      <c r="GP45" s="236"/>
      <c r="GQ45" s="224"/>
      <c r="GR45" s="84"/>
      <c r="GS45" s="224"/>
      <c r="GT45" s="224"/>
      <c r="GU45" s="224"/>
      <c r="GV45" s="236"/>
      <c r="GW45" s="224"/>
      <c r="GX45" s="224"/>
      <c r="GY45" s="236"/>
      <c r="GZ45" s="224"/>
      <c r="HA45" s="224"/>
      <c r="HB45" s="236"/>
      <c r="HC45" s="224"/>
      <c r="HD45" s="245"/>
      <c r="HE45" s="236"/>
      <c r="HF45" s="224"/>
      <c r="HG45" s="84"/>
      <c r="HH45" s="236"/>
      <c r="HI45" s="224"/>
      <c r="HJ45" s="245"/>
      <c r="HK45" s="236"/>
      <c r="HL45" s="224"/>
      <c r="HM45" s="245"/>
      <c r="HN45" s="236"/>
      <c r="HO45" s="224"/>
      <c r="HP45" s="245"/>
      <c r="HQ45" s="236"/>
      <c r="HR45" s="224"/>
      <c r="HS45" s="245"/>
      <c r="HT45" s="236"/>
      <c r="HU45" s="224"/>
      <c r="HV45" s="245"/>
      <c r="HW45" s="236"/>
      <c r="HX45" s="224"/>
      <c r="HY45" s="245"/>
      <c r="HZ45" s="236"/>
      <c r="IA45" s="224"/>
      <c r="IB45" s="245"/>
      <c r="IC45" s="236"/>
      <c r="ID45" s="224"/>
      <c r="IE45" s="84"/>
      <c r="IF45" s="236"/>
      <c r="IG45" s="224"/>
      <c r="IH45" s="245">
        <v>258</v>
      </c>
      <c r="II45" s="236"/>
      <c r="IJ45" s="224"/>
      <c r="IK45" s="245"/>
      <c r="IL45" s="236"/>
      <c r="IM45" s="224"/>
      <c r="IN45" s="245"/>
      <c r="IO45" s="236"/>
      <c r="IP45" s="224"/>
      <c r="IQ45" s="245"/>
      <c r="IR45" s="236"/>
      <c r="IS45" s="224"/>
      <c r="IT45" s="245"/>
      <c r="IU45" s="236"/>
      <c r="IV45" s="224"/>
      <c r="IW45" s="245"/>
      <c r="IX45" s="236"/>
      <c r="IY45" s="224"/>
      <c r="IZ45" s="245"/>
      <c r="JA45" s="236"/>
      <c r="JB45" s="224"/>
      <c r="JC45" s="245"/>
      <c r="JD45" s="236"/>
      <c r="JE45" s="224"/>
      <c r="JF45" s="245"/>
      <c r="JG45" s="236"/>
      <c r="JH45" s="224"/>
      <c r="JI45" s="84"/>
      <c r="JJ45" s="124"/>
      <c r="JK45" s="224"/>
      <c r="JL45" s="245"/>
      <c r="JM45" s="236"/>
      <c r="JN45" s="224"/>
      <c r="JO45" s="84"/>
      <c r="JP45" s="124"/>
      <c r="JQ45" s="224"/>
      <c r="JR45" s="245"/>
      <c r="JS45" s="236"/>
      <c r="JT45" s="224"/>
      <c r="JU45" s="84"/>
      <c r="JV45" s="124"/>
      <c r="JW45" s="224"/>
      <c r="JX45" s="245"/>
      <c r="JY45" s="236"/>
      <c r="JZ45" s="224"/>
      <c r="KA45" s="245"/>
      <c r="KB45" s="236"/>
      <c r="KC45" s="224"/>
      <c r="KD45" s="245"/>
      <c r="KE45" s="236">
        <v>204</v>
      </c>
      <c r="KF45" s="224">
        <v>218</v>
      </c>
      <c r="KG45" s="245">
        <v>630</v>
      </c>
      <c r="KH45" s="236"/>
      <c r="KI45" s="224"/>
      <c r="KJ45" s="245"/>
      <c r="KK45" s="236"/>
      <c r="KL45" s="224"/>
      <c r="KM45" s="224"/>
      <c r="KN45" s="236"/>
      <c r="KO45" s="224"/>
      <c r="KP45" s="224"/>
      <c r="KQ45" s="236"/>
      <c r="KR45" s="224"/>
      <c r="KS45" s="224"/>
      <c r="KT45" s="236"/>
      <c r="KU45" s="224"/>
      <c r="KV45" s="245"/>
      <c r="KW45" s="236"/>
      <c r="KX45" s="224"/>
      <c r="KY45" s="84"/>
      <c r="KZ45" s="236"/>
      <c r="LA45" s="224"/>
      <c r="LB45" s="224"/>
      <c r="LC45" s="236"/>
      <c r="LD45" s="224"/>
      <c r="LE45" s="224"/>
      <c r="LF45" s="236"/>
      <c r="LG45" s="224"/>
      <c r="LH45" s="245"/>
      <c r="LI45" s="236"/>
      <c r="LJ45" s="224"/>
      <c r="LK45" s="84"/>
      <c r="LL45" s="236"/>
      <c r="LM45" s="224"/>
      <c r="LN45" s="84"/>
      <c r="LO45" s="124"/>
      <c r="LP45" s="224"/>
      <c r="LQ45" s="224"/>
      <c r="LR45" s="236"/>
      <c r="LS45" s="224"/>
      <c r="LT45" s="245"/>
      <c r="LU45" s="236"/>
      <c r="LV45" s="224"/>
      <c r="LW45" s="84"/>
      <c r="LX45" s="124"/>
      <c r="LY45" s="224"/>
      <c r="LZ45" s="224"/>
      <c r="MA45" s="236"/>
      <c r="MB45" s="224"/>
      <c r="MC45" s="224"/>
      <c r="MD45" s="236"/>
      <c r="ME45" s="224"/>
      <c r="MF45" s="224"/>
      <c r="MG45" s="236"/>
      <c r="MH45" s="224"/>
      <c r="MI45" s="224"/>
      <c r="MJ45" s="236"/>
      <c r="MK45" s="224"/>
      <c r="ML45" s="245"/>
      <c r="MM45" s="236"/>
      <c r="MN45" s="224"/>
      <c r="MO45" s="84"/>
      <c r="MP45" s="236"/>
      <c r="MQ45" s="224"/>
      <c r="MR45" s="84"/>
      <c r="MS45" s="124"/>
      <c r="MT45" s="224"/>
      <c r="MU45" s="224"/>
      <c r="MV45" s="236"/>
      <c r="MW45" s="224"/>
      <c r="MX45" s="245"/>
      <c r="MY45" s="236"/>
      <c r="MZ45" s="224"/>
      <c r="NA45" s="84"/>
      <c r="NB45" s="236"/>
      <c r="NC45" s="224"/>
      <c r="ND45" s="245"/>
      <c r="NE45" s="236"/>
      <c r="NF45" s="224"/>
      <c r="NG45" s="84"/>
      <c r="NH45" s="236"/>
      <c r="NI45" s="224"/>
      <c r="NJ45" s="245"/>
      <c r="NK45" s="236"/>
      <c r="NL45" s="224"/>
      <c r="NM45" s="84"/>
      <c r="NN45" s="236"/>
      <c r="NO45" s="224"/>
      <c r="NP45" s="84"/>
      <c r="NQ45" s="236"/>
      <c r="NR45" s="224"/>
      <c r="NS45" s="84"/>
      <c r="NT45" s="236"/>
      <c r="NU45" s="224"/>
      <c r="NV45" s="84"/>
      <c r="NW45" s="124"/>
      <c r="NX45" s="224"/>
      <c r="NY45" s="245"/>
      <c r="NZ45" s="236"/>
      <c r="OA45" s="224"/>
      <c r="OB45" s="316"/>
      <c r="OC45" s="236"/>
      <c r="OD45" s="224"/>
      <c r="OE45" s="84"/>
      <c r="OF45" s="236"/>
      <c r="OG45" s="224"/>
      <c r="OH45" s="84"/>
      <c r="OI45" s="157"/>
      <c r="OJ45" s="157"/>
      <c r="OK45" s="157"/>
      <c r="OL45" s="157"/>
      <c r="OM45" s="157"/>
      <c r="ON45" s="157"/>
      <c r="OO45" s="157"/>
      <c r="OP45" s="157"/>
      <c r="OQ45" s="157"/>
      <c r="OR45" s="157"/>
      <c r="OS45" s="157"/>
      <c r="OT45" s="157"/>
      <c r="OU45" s="157"/>
      <c r="OV45" s="157"/>
      <c r="OW45" s="157"/>
    </row>
    <row r="46" spans="1:413" s="345" customFormat="1" collapsed="1" x14ac:dyDescent="0.25">
      <c r="A46" s="257"/>
      <c r="B46" s="188"/>
      <c r="C46" s="236"/>
      <c r="D46" s="224"/>
      <c r="E46" s="84"/>
      <c r="F46" s="236"/>
      <c r="G46" s="224"/>
      <c r="H46" s="84"/>
      <c r="I46" s="124"/>
      <c r="J46" s="224"/>
      <c r="K46" s="224"/>
      <c r="L46" s="236"/>
      <c r="M46" s="224"/>
      <c r="N46" s="224"/>
      <c r="O46" s="236"/>
      <c r="P46" s="224"/>
      <c r="Q46" s="224"/>
      <c r="R46" s="236"/>
      <c r="S46" s="224"/>
      <c r="T46" s="224"/>
      <c r="U46" s="236"/>
      <c r="V46" s="224"/>
      <c r="W46" s="224"/>
      <c r="X46" s="236"/>
      <c r="Y46" s="224"/>
      <c r="Z46" s="224"/>
      <c r="AA46" s="236"/>
      <c r="AB46" s="224"/>
      <c r="AC46" s="224"/>
      <c r="AD46" s="236"/>
      <c r="AE46" s="224"/>
      <c r="AF46" s="224"/>
      <c r="AG46" s="236"/>
      <c r="AH46" s="224"/>
      <c r="AI46" s="224"/>
      <c r="AJ46" s="236"/>
      <c r="AK46" s="224"/>
      <c r="AL46" s="224"/>
      <c r="AM46" s="236"/>
      <c r="AN46" s="224"/>
      <c r="AO46" s="224"/>
      <c r="AP46" s="236"/>
      <c r="AQ46" s="224"/>
      <c r="AR46" s="224"/>
      <c r="AS46" s="236"/>
      <c r="AT46" s="224"/>
      <c r="AU46" s="224"/>
      <c r="AV46" s="236"/>
      <c r="AW46" s="224"/>
      <c r="AX46" s="224"/>
      <c r="AY46" s="236"/>
      <c r="AZ46" s="224"/>
      <c r="BA46" s="224"/>
      <c r="BB46" s="236"/>
      <c r="BC46" s="224"/>
      <c r="BD46" s="224"/>
      <c r="BE46" s="236"/>
      <c r="BF46" s="224"/>
      <c r="BG46" s="224"/>
      <c r="BH46" s="236"/>
      <c r="BI46" s="224"/>
      <c r="BJ46" s="224"/>
      <c r="BK46" s="236"/>
      <c r="BL46" s="224"/>
      <c r="BM46" s="224"/>
      <c r="BN46" s="236"/>
      <c r="BO46" s="224"/>
      <c r="BP46" s="224"/>
      <c r="BQ46" s="236"/>
      <c r="BR46" s="224"/>
      <c r="BS46" s="224"/>
      <c r="BT46" s="236"/>
      <c r="BU46" s="224"/>
      <c r="BV46" s="224"/>
      <c r="BW46" s="236"/>
      <c r="BX46" s="224"/>
      <c r="BY46" s="224"/>
      <c r="BZ46" s="236"/>
      <c r="CA46" s="224"/>
      <c r="CB46" s="224"/>
      <c r="CC46" s="236"/>
      <c r="CD46" s="224"/>
      <c r="CE46" s="224"/>
      <c r="CF46" s="236"/>
      <c r="CG46" s="224"/>
      <c r="CH46" s="224"/>
      <c r="CI46" s="236"/>
      <c r="CJ46" s="224"/>
      <c r="CK46" s="224"/>
      <c r="CL46" s="236"/>
      <c r="CM46" s="224"/>
      <c r="CN46" s="245"/>
      <c r="CO46" s="236"/>
      <c r="CP46" s="224"/>
      <c r="CQ46" s="84"/>
      <c r="CR46" s="236"/>
      <c r="CS46" s="224"/>
      <c r="CT46" s="224"/>
      <c r="CU46" s="236"/>
      <c r="CV46" s="224"/>
      <c r="CW46" s="224"/>
      <c r="CX46" s="236"/>
      <c r="CY46" s="224"/>
      <c r="CZ46" s="224"/>
      <c r="DA46" s="236"/>
      <c r="DB46" s="224"/>
      <c r="DC46" s="224"/>
      <c r="DD46" s="236"/>
      <c r="DE46" s="224"/>
      <c r="DF46" s="224"/>
      <c r="DG46" s="236"/>
      <c r="DH46" s="224"/>
      <c r="DI46" s="224"/>
      <c r="DJ46" s="236"/>
      <c r="DK46" s="224"/>
      <c r="DL46" s="224"/>
      <c r="DM46" s="236"/>
      <c r="DN46" s="224"/>
      <c r="DO46" s="224"/>
      <c r="DP46" s="236"/>
      <c r="DQ46" s="224"/>
      <c r="DR46" s="224"/>
      <c r="DS46" s="236"/>
      <c r="DT46" s="224"/>
      <c r="DU46" s="224"/>
      <c r="DV46" s="236"/>
      <c r="DW46" s="224"/>
      <c r="DX46" s="245"/>
      <c r="DY46" s="236"/>
      <c r="DZ46" s="224"/>
      <c r="EA46" s="84"/>
      <c r="EB46" s="124"/>
      <c r="EC46" s="224"/>
      <c r="ED46" s="245"/>
      <c r="EE46" s="236"/>
      <c r="EF46" s="224"/>
      <c r="EG46" s="245"/>
      <c r="EH46" s="236"/>
      <c r="EI46" s="224"/>
      <c r="EJ46" s="245"/>
      <c r="EK46" s="236"/>
      <c r="EL46" s="224"/>
      <c r="EM46" s="245"/>
      <c r="EN46" s="236"/>
      <c r="EO46" s="224"/>
      <c r="EP46" s="245"/>
      <c r="EQ46" s="236"/>
      <c r="ER46" s="224"/>
      <c r="ES46" s="224"/>
      <c r="ET46" s="236"/>
      <c r="EU46" s="224"/>
      <c r="EV46" s="224"/>
      <c r="EW46" s="236"/>
      <c r="EX46" s="224"/>
      <c r="EY46" s="224"/>
      <c r="EZ46" s="236"/>
      <c r="FA46" s="224"/>
      <c r="FB46" s="224"/>
      <c r="FC46" s="236"/>
      <c r="FD46" s="224"/>
      <c r="FE46" s="224"/>
      <c r="FF46" s="236"/>
      <c r="FG46" s="224"/>
      <c r="FH46" s="224"/>
      <c r="FI46" s="236"/>
      <c r="FJ46" s="224"/>
      <c r="FK46" s="245"/>
      <c r="FL46" s="396"/>
      <c r="FM46" s="224"/>
      <c r="FN46" s="84"/>
      <c r="FO46" s="236"/>
      <c r="FP46" s="224"/>
      <c r="FQ46" s="224"/>
      <c r="FR46" s="236"/>
      <c r="FS46" s="224"/>
      <c r="FT46" s="224"/>
      <c r="FU46" s="236"/>
      <c r="FV46" s="224"/>
      <c r="FW46" s="224"/>
      <c r="FX46" s="236"/>
      <c r="FY46" s="224"/>
      <c r="FZ46" s="224"/>
      <c r="GA46" s="236"/>
      <c r="GB46" s="224"/>
      <c r="GC46" s="224"/>
      <c r="GD46" s="236"/>
      <c r="GE46" s="224"/>
      <c r="GF46" s="224"/>
      <c r="GG46" s="236"/>
      <c r="GH46" s="224"/>
      <c r="GI46" s="224"/>
      <c r="GJ46" s="236"/>
      <c r="GK46" s="224"/>
      <c r="GL46" s="84"/>
      <c r="GM46" s="224"/>
      <c r="GN46" s="224"/>
      <c r="GO46" s="84"/>
      <c r="GP46" s="236"/>
      <c r="GQ46" s="224"/>
      <c r="GR46" s="84"/>
      <c r="GS46" s="224"/>
      <c r="GT46" s="224"/>
      <c r="GU46" s="224"/>
      <c r="GV46" s="236"/>
      <c r="GW46" s="224"/>
      <c r="GX46" s="224"/>
      <c r="GY46" s="236"/>
      <c r="GZ46" s="224"/>
      <c r="HA46" s="224"/>
      <c r="HB46" s="236"/>
      <c r="HC46" s="224"/>
      <c r="HD46" s="245"/>
      <c r="HE46" s="236"/>
      <c r="HF46" s="224"/>
      <c r="HG46" s="84"/>
      <c r="HH46" s="236"/>
      <c r="HI46" s="224"/>
      <c r="HJ46" s="245"/>
      <c r="HK46" s="236"/>
      <c r="HL46" s="224"/>
      <c r="HM46" s="245"/>
      <c r="HN46" s="236"/>
      <c r="HO46" s="224"/>
      <c r="HP46" s="245"/>
      <c r="HQ46" s="236"/>
      <c r="HR46" s="224"/>
      <c r="HS46" s="245"/>
      <c r="HT46" s="236"/>
      <c r="HU46" s="224"/>
      <c r="HV46" s="245"/>
      <c r="HW46" s="236"/>
      <c r="HX46" s="224"/>
      <c r="HY46" s="245"/>
      <c r="HZ46" s="236"/>
      <c r="IA46" s="224"/>
      <c r="IB46" s="245"/>
      <c r="IC46" s="236"/>
      <c r="ID46" s="224"/>
      <c r="IE46" s="84"/>
      <c r="IF46" s="236"/>
      <c r="IG46" s="224"/>
      <c r="IH46" s="245"/>
      <c r="II46" s="236"/>
      <c r="IJ46" s="224"/>
      <c r="IK46" s="245"/>
      <c r="IL46" s="236"/>
      <c r="IM46" s="224"/>
      <c r="IN46" s="245"/>
      <c r="IO46" s="236"/>
      <c r="IP46" s="224"/>
      <c r="IQ46" s="245"/>
      <c r="IR46" s="236"/>
      <c r="IS46" s="224"/>
      <c r="IT46" s="245"/>
      <c r="IU46" s="236"/>
      <c r="IV46" s="224"/>
      <c r="IW46" s="245"/>
      <c r="IX46" s="236"/>
      <c r="IY46" s="224"/>
      <c r="IZ46" s="245"/>
      <c r="JA46" s="236"/>
      <c r="JB46" s="224"/>
      <c r="JC46" s="245"/>
      <c r="JD46" s="236"/>
      <c r="JE46" s="224"/>
      <c r="JF46" s="245"/>
      <c r="JG46" s="236"/>
      <c r="JH46" s="224"/>
      <c r="JI46" s="84"/>
      <c r="JJ46" s="124"/>
      <c r="JK46" s="224"/>
      <c r="JL46" s="245"/>
      <c r="JM46" s="236"/>
      <c r="JN46" s="224"/>
      <c r="JO46" s="84"/>
      <c r="JP46" s="124"/>
      <c r="JQ46" s="224"/>
      <c r="JR46" s="245"/>
      <c r="JS46" s="236"/>
      <c r="JT46" s="224"/>
      <c r="JU46" s="84"/>
      <c r="JV46" s="124"/>
      <c r="JW46" s="224"/>
      <c r="JX46" s="245"/>
      <c r="JY46" s="236"/>
      <c r="JZ46" s="224"/>
      <c r="KA46" s="245"/>
      <c r="KB46" s="236"/>
      <c r="KC46" s="224"/>
      <c r="KD46" s="245"/>
      <c r="KE46" s="236"/>
      <c r="KF46" s="224"/>
      <c r="KG46" s="245"/>
      <c r="KH46" s="236"/>
      <c r="KI46" s="224"/>
      <c r="KJ46" s="245"/>
      <c r="KK46" s="236"/>
      <c r="KL46" s="224"/>
      <c r="KM46" s="224"/>
      <c r="KN46" s="236"/>
      <c r="KO46" s="224"/>
      <c r="KP46" s="224"/>
      <c r="KQ46" s="236"/>
      <c r="KR46" s="224"/>
      <c r="KS46" s="224"/>
      <c r="KT46" s="236"/>
      <c r="KU46" s="224"/>
      <c r="KV46" s="245"/>
      <c r="KW46" s="236"/>
      <c r="KX46" s="224"/>
      <c r="KY46" s="84"/>
      <c r="KZ46" s="236"/>
      <c r="LA46" s="224"/>
      <c r="LB46" s="224"/>
      <c r="LC46" s="236"/>
      <c r="LD46" s="224"/>
      <c r="LE46" s="224"/>
      <c r="LF46" s="236"/>
      <c r="LG46" s="224"/>
      <c r="LH46" s="245"/>
      <c r="LI46" s="236"/>
      <c r="LJ46" s="224"/>
      <c r="LK46" s="84"/>
      <c r="LL46" s="236"/>
      <c r="LM46" s="224"/>
      <c r="LN46" s="84"/>
      <c r="LO46" s="124"/>
      <c r="LP46" s="224"/>
      <c r="LQ46" s="224"/>
      <c r="LR46" s="236"/>
      <c r="LS46" s="224"/>
      <c r="LT46" s="245"/>
      <c r="LU46" s="236"/>
      <c r="LV46" s="224"/>
      <c r="LW46" s="84"/>
      <c r="LX46" s="124"/>
      <c r="LY46" s="224"/>
      <c r="LZ46" s="224"/>
      <c r="MA46" s="236"/>
      <c r="MB46" s="224"/>
      <c r="MC46" s="224"/>
      <c r="MD46" s="236"/>
      <c r="ME46" s="224"/>
      <c r="MF46" s="224"/>
      <c r="MG46" s="236"/>
      <c r="MH46" s="224"/>
      <c r="MI46" s="224"/>
      <c r="MJ46" s="236"/>
      <c r="MK46" s="224"/>
      <c r="ML46" s="245"/>
      <c r="MM46" s="236"/>
      <c r="MN46" s="224"/>
      <c r="MO46" s="84"/>
      <c r="MP46" s="236"/>
      <c r="MQ46" s="224"/>
      <c r="MR46" s="84"/>
      <c r="MS46" s="124"/>
      <c r="MT46" s="224"/>
      <c r="MU46" s="224"/>
      <c r="MV46" s="236"/>
      <c r="MW46" s="224"/>
      <c r="MX46" s="245"/>
      <c r="MY46" s="236"/>
      <c r="MZ46" s="224"/>
      <c r="NA46" s="84"/>
      <c r="NB46" s="236"/>
      <c r="NC46" s="224"/>
      <c r="ND46" s="245"/>
      <c r="NE46" s="236"/>
      <c r="NF46" s="224"/>
      <c r="NG46" s="84"/>
      <c r="NH46" s="236"/>
      <c r="NI46" s="224"/>
      <c r="NJ46" s="245"/>
      <c r="NK46" s="236"/>
      <c r="NL46" s="224"/>
      <c r="NM46" s="84"/>
      <c r="NN46" s="236"/>
      <c r="NO46" s="224"/>
      <c r="NP46" s="84"/>
      <c r="NQ46" s="236"/>
      <c r="NR46" s="224"/>
      <c r="NS46" s="84"/>
      <c r="NT46" s="236"/>
      <c r="NU46" s="224"/>
      <c r="NV46" s="84"/>
      <c r="NW46" s="124"/>
      <c r="NX46" s="224"/>
      <c r="NY46" s="245"/>
      <c r="NZ46" s="236"/>
      <c r="OA46" s="224"/>
      <c r="OB46" s="316"/>
      <c r="OC46" s="236"/>
      <c r="OD46" s="224"/>
      <c r="OE46" s="84"/>
      <c r="OF46" s="236"/>
      <c r="OG46" s="224"/>
      <c r="OH46" s="84"/>
      <c r="OI46" s="157"/>
      <c r="OJ46" s="157"/>
      <c r="OK46" s="157"/>
      <c r="OL46" s="157"/>
      <c r="OM46" s="157"/>
      <c r="ON46" s="157"/>
      <c r="OO46" s="157"/>
      <c r="OP46" s="157"/>
      <c r="OQ46" s="157"/>
      <c r="OR46" s="157"/>
      <c r="OS46" s="157"/>
      <c r="OT46" s="157"/>
      <c r="OU46" s="157"/>
      <c r="OV46" s="157"/>
      <c r="OW46" s="157"/>
    </row>
    <row r="47" spans="1:413" s="36" customFormat="1" x14ac:dyDescent="0.25">
      <c r="A47" s="78" t="s">
        <v>349</v>
      </c>
      <c r="B47" s="374" t="s">
        <v>350</v>
      </c>
      <c r="C47" s="228">
        <f>C48+C49+C50+C51+C52+C53+C54</f>
        <v>4871783</v>
      </c>
      <c r="D47" s="219">
        <f t="shared" ref="D47:BO47" si="83">D48+D49+D50+D51+D52+D53+D54</f>
        <v>4780724.18</v>
      </c>
      <c r="E47" s="67">
        <f t="shared" ref="E47" si="84">E48+E49+E50+E51+E52+E53+E54</f>
        <v>4418844.4899999993</v>
      </c>
      <c r="F47" s="228">
        <f t="shared" si="83"/>
        <v>65401</v>
      </c>
      <c r="G47" s="228">
        <f t="shared" si="83"/>
        <v>62340</v>
      </c>
      <c r="H47" s="228">
        <f t="shared" si="83"/>
        <v>59700.07</v>
      </c>
      <c r="I47" s="228">
        <f t="shared" si="83"/>
        <v>478608</v>
      </c>
      <c r="J47" s="228">
        <f t="shared" si="83"/>
        <v>435000</v>
      </c>
      <c r="K47" s="228">
        <f t="shared" si="83"/>
        <v>420976.63</v>
      </c>
      <c r="L47" s="228">
        <f t="shared" si="83"/>
        <v>0</v>
      </c>
      <c r="M47" s="228">
        <f t="shared" si="83"/>
        <v>21528</v>
      </c>
      <c r="N47" s="228">
        <f t="shared" si="83"/>
        <v>0</v>
      </c>
      <c r="O47" s="228">
        <f t="shared" si="83"/>
        <v>0</v>
      </c>
      <c r="P47" s="228">
        <f t="shared" si="83"/>
        <v>44154</v>
      </c>
      <c r="Q47" s="228">
        <f t="shared" si="83"/>
        <v>43912.439999999995</v>
      </c>
      <c r="R47" s="228">
        <f t="shared" si="83"/>
        <v>0</v>
      </c>
      <c r="S47" s="228">
        <f t="shared" si="83"/>
        <v>0</v>
      </c>
      <c r="T47" s="228">
        <f t="shared" si="83"/>
        <v>0</v>
      </c>
      <c r="U47" s="228">
        <f t="shared" si="83"/>
        <v>0</v>
      </c>
      <c r="V47" s="228">
        <f t="shared" si="83"/>
        <v>0</v>
      </c>
      <c r="W47" s="228">
        <f t="shared" si="83"/>
        <v>0</v>
      </c>
      <c r="X47" s="228">
        <f t="shared" si="83"/>
        <v>0</v>
      </c>
      <c r="Y47" s="228">
        <f t="shared" si="83"/>
        <v>0</v>
      </c>
      <c r="Z47" s="228">
        <f t="shared" si="83"/>
        <v>0</v>
      </c>
      <c r="AA47" s="228">
        <f t="shared" si="83"/>
        <v>0</v>
      </c>
      <c r="AB47" s="228">
        <f t="shared" si="83"/>
        <v>0</v>
      </c>
      <c r="AC47" s="228">
        <f t="shared" si="83"/>
        <v>0</v>
      </c>
      <c r="AD47" s="228">
        <f t="shared" si="83"/>
        <v>1044</v>
      </c>
      <c r="AE47" s="228">
        <f t="shared" si="83"/>
        <v>1044</v>
      </c>
      <c r="AF47" s="228">
        <f t="shared" si="83"/>
        <v>1846.44</v>
      </c>
      <c r="AG47" s="228">
        <f t="shared" si="83"/>
        <v>0</v>
      </c>
      <c r="AH47" s="228">
        <f t="shared" si="83"/>
        <v>0</v>
      </c>
      <c r="AI47" s="228">
        <f t="shared" si="83"/>
        <v>0</v>
      </c>
      <c r="AJ47" s="228">
        <f t="shared" si="83"/>
        <v>0</v>
      </c>
      <c r="AK47" s="228">
        <f t="shared" si="83"/>
        <v>0</v>
      </c>
      <c r="AL47" s="228">
        <f t="shared" si="83"/>
        <v>0</v>
      </c>
      <c r="AM47" s="228">
        <f t="shared" si="83"/>
        <v>0</v>
      </c>
      <c r="AN47" s="228">
        <f t="shared" si="83"/>
        <v>0</v>
      </c>
      <c r="AO47" s="228">
        <f t="shared" si="83"/>
        <v>0</v>
      </c>
      <c r="AP47" s="228">
        <f t="shared" si="83"/>
        <v>0</v>
      </c>
      <c r="AQ47" s="228">
        <f t="shared" si="83"/>
        <v>0</v>
      </c>
      <c r="AR47" s="228">
        <f t="shared" si="83"/>
        <v>0</v>
      </c>
      <c r="AS47" s="228">
        <f t="shared" si="83"/>
        <v>0</v>
      </c>
      <c r="AT47" s="228">
        <f t="shared" si="83"/>
        <v>0</v>
      </c>
      <c r="AU47" s="228">
        <f t="shared" si="83"/>
        <v>8739.11</v>
      </c>
      <c r="AV47" s="228">
        <f t="shared" si="83"/>
        <v>0</v>
      </c>
      <c r="AW47" s="228">
        <f t="shared" si="83"/>
        <v>0</v>
      </c>
      <c r="AX47" s="228">
        <f t="shared" si="83"/>
        <v>0</v>
      </c>
      <c r="AY47" s="228">
        <f t="shared" si="83"/>
        <v>0</v>
      </c>
      <c r="AZ47" s="228">
        <f t="shared" si="83"/>
        <v>0</v>
      </c>
      <c r="BA47" s="228">
        <f t="shared" si="83"/>
        <v>0</v>
      </c>
      <c r="BB47" s="228">
        <f t="shared" si="83"/>
        <v>0</v>
      </c>
      <c r="BC47" s="228">
        <f t="shared" si="83"/>
        <v>0</v>
      </c>
      <c r="BD47" s="228">
        <f t="shared" si="83"/>
        <v>0</v>
      </c>
      <c r="BE47" s="228">
        <f t="shared" si="83"/>
        <v>29579</v>
      </c>
      <c r="BF47" s="228">
        <f t="shared" si="83"/>
        <v>27377</v>
      </c>
      <c r="BG47" s="228">
        <f t="shared" si="83"/>
        <v>25201.83</v>
      </c>
      <c r="BH47" s="228">
        <f t="shared" si="83"/>
        <v>0</v>
      </c>
      <c r="BI47" s="228">
        <f t="shared" si="83"/>
        <v>0</v>
      </c>
      <c r="BJ47" s="228">
        <f t="shared" si="83"/>
        <v>0</v>
      </c>
      <c r="BK47" s="228">
        <f t="shared" si="83"/>
        <v>0</v>
      </c>
      <c r="BL47" s="228">
        <f t="shared" si="83"/>
        <v>0</v>
      </c>
      <c r="BM47" s="228">
        <f t="shared" si="83"/>
        <v>0</v>
      </c>
      <c r="BN47" s="228">
        <f t="shared" si="83"/>
        <v>0</v>
      </c>
      <c r="BO47" s="228">
        <f t="shared" si="83"/>
        <v>0</v>
      </c>
      <c r="BP47" s="228">
        <f t="shared" ref="BP47:EA47" si="85">BP48+BP49+BP50+BP51+BP52+BP53+BP54</f>
        <v>0</v>
      </c>
      <c r="BQ47" s="228">
        <f t="shared" si="85"/>
        <v>0</v>
      </c>
      <c r="BR47" s="228">
        <f t="shared" si="85"/>
        <v>0</v>
      </c>
      <c r="BS47" s="228">
        <f t="shared" si="85"/>
        <v>0</v>
      </c>
      <c r="BT47" s="228">
        <f t="shared" si="85"/>
        <v>0</v>
      </c>
      <c r="BU47" s="228">
        <f t="shared" si="85"/>
        <v>0</v>
      </c>
      <c r="BV47" s="228">
        <f t="shared" si="85"/>
        <v>0</v>
      </c>
      <c r="BW47" s="228">
        <f t="shared" si="85"/>
        <v>60160</v>
      </c>
      <c r="BX47" s="228">
        <f t="shared" si="85"/>
        <v>72252</v>
      </c>
      <c r="BY47" s="228">
        <f t="shared" si="85"/>
        <v>53362.380000000005</v>
      </c>
      <c r="BZ47" s="228">
        <f t="shared" si="85"/>
        <v>0</v>
      </c>
      <c r="CA47" s="228">
        <f t="shared" si="85"/>
        <v>0</v>
      </c>
      <c r="CB47" s="228">
        <f t="shared" si="85"/>
        <v>0</v>
      </c>
      <c r="CC47" s="228">
        <f t="shared" si="85"/>
        <v>57173</v>
      </c>
      <c r="CD47" s="228">
        <f t="shared" si="85"/>
        <v>51380</v>
      </c>
      <c r="CE47" s="228">
        <f t="shared" si="85"/>
        <v>53416.259999999995</v>
      </c>
      <c r="CF47" s="228">
        <f t="shared" si="85"/>
        <v>0</v>
      </c>
      <c r="CG47" s="228">
        <f t="shared" si="85"/>
        <v>0</v>
      </c>
      <c r="CH47" s="228">
        <f t="shared" si="85"/>
        <v>0</v>
      </c>
      <c r="CI47" s="228">
        <f t="shared" si="85"/>
        <v>10635</v>
      </c>
      <c r="CJ47" s="228">
        <f t="shared" si="85"/>
        <v>8499.01</v>
      </c>
      <c r="CK47" s="228">
        <f t="shared" si="85"/>
        <v>8720.68</v>
      </c>
      <c r="CL47" s="228">
        <f t="shared" si="85"/>
        <v>0</v>
      </c>
      <c r="CM47" s="228">
        <f t="shared" si="85"/>
        <v>0</v>
      </c>
      <c r="CN47" s="228">
        <f t="shared" si="85"/>
        <v>0</v>
      </c>
      <c r="CO47" s="228">
        <f t="shared" si="85"/>
        <v>0</v>
      </c>
      <c r="CP47" s="228">
        <f t="shared" si="85"/>
        <v>0</v>
      </c>
      <c r="CQ47" s="228">
        <f t="shared" si="85"/>
        <v>0</v>
      </c>
      <c r="CR47" s="228">
        <f t="shared" si="85"/>
        <v>0</v>
      </c>
      <c r="CS47" s="228">
        <f t="shared" si="85"/>
        <v>0</v>
      </c>
      <c r="CT47" s="228">
        <f t="shared" si="85"/>
        <v>0</v>
      </c>
      <c r="CU47" s="228">
        <f t="shared" si="85"/>
        <v>0</v>
      </c>
      <c r="CV47" s="228">
        <f t="shared" si="85"/>
        <v>0</v>
      </c>
      <c r="CW47" s="228">
        <f t="shared" si="85"/>
        <v>0</v>
      </c>
      <c r="CX47" s="228">
        <f t="shared" si="85"/>
        <v>132930</v>
      </c>
      <c r="CY47" s="228">
        <f t="shared" si="85"/>
        <v>142664.25</v>
      </c>
      <c r="CZ47" s="228">
        <f t="shared" si="85"/>
        <v>131678.17000000001</v>
      </c>
      <c r="DA47" s="228">
        <f t="shared" si="85"/>
        <v>0</v>
      </c>
      <c r="DB47" s="228">
        <f t="shared" si="85"/>
        <v>0</v>
      </c>
      <c r="DC47" s="228">
        <f t="shared" si="85"/>
        <v>0</v>
      </c>
      <c r="DD47" s="228">
        <f t="shared" si="85"/>
        <v>0</v>
      </c>
      <c r="DE47" s="228">
        <f t="shared" si="85"/>
        <v>0</v>
      </c>
      <c r="DF47" s="228">
        <f t="shared" si="85"/>
        <v>0</v>
      </c>
      <c r="DG47" s="228">
        <f t="shared" si="85"/>
        <v>0</v>
      </c>
      <c r="DH47" s="228">
        <f t="shared" si="85"/>
        <v>0</v>
      </c>
      <c r="DI47" s="228">
        <f t="shared" si="85"/>
        <v>0</v>
      </c>
      <c r="DJ47" s="228">
        <f t="shared" si="85"/>
        <v>0</v>
      </c>
      <c r="DK47" s="228">
        <f t="shared" si="85"/>
        <v>0</v>
      </c>
      <c r="DL47" s="228">
        <f t="shared" si="85"/>
        <v>0</v>
      </c>
      <c r="DM47" s="228">
        <f t="shared" si="85"/>
        <v>0</v>
      </c>
      <c r="DN47" s="228">
        <f t="shared" si="85"/>
        <v>0</v>
      </c>
      <c r="DO47" s="228">
        <f t="shared" si="85"/>
        <v>0</v>
      </c>
      <c r="DP47" s="228">
        <f t="shared" si="85"/>
        <v>9377</v>
      </c>
      <c r="DQ47" s="228">
        <f t="shared" si="85"/>
        <v>8670</v>
      </c>
      <c r="DR47" s="228">
        <f t="shared" si="85"/>
        <v>7880.5700000000006</v>
      </c>
      <c r="DS47" s="228">
        <f t="shared" si="85"/>
        <v>0</v>
      </c>
      <c r="DT47" s="228">
        <f t="shared" si="85"/>
        <v>0</v>
      </c>
      <c r="DU47" s="228">
        <f t="shared" si="85"/>
        <v>0</v>
      </c>
      <c r="DV47" s="228">
        <f t="shared" si="85"/>
        <v>0</v>
      </c>
      <c r="DW47" s="228">
        <f t="shared" si="85"/>
        <v>0</v>
      </c>
      <c r="DX47" s="228">
        <f t="shared" si="85"/>
        <v>0</v>
      </c>
      <c r="DY47" s="228">
        <f t="shared" si="85"/>
        <v>0</v>
      </c>
      <c r="DZ47" s="228">
        <f t="shared" si="85"/>
        <v>0</v>
      </c>
      <c r="EA47" s="228">
        <f t="shared" si="85"/>
        <v>0</v>
      </c>
      <c r="EB47" s="228">
        <f t="shared" ref="EB47:GM47" si="86">EB48+EB49+EB50+EB51+EB52+EB53+EB54</f>
        <v>0</v>
      </c>
      <c r="EC47" s="228">
        <f t="shared" si="86"/>
        <v>0</v>
      </c>
      <c r="ED47" s="228">
        <f t="shared" si="86"/>
        <v>0</v>
      </c>
      <c r="EE47" s="228">
        <f t="shared" si="86"/>
        <v>0</v>
      </c>
      <c r="EF47" s="228">
        <f t="shared" si="86"/>
        <v>0</v>
      </c>
      <c r="EG47" s="228">
        <f t="shared" si="86"/>
        <v>0</v>
      </c>
      <c r="EH47" s="228">
        <f t="shared" si="86"/>
        <v>0</v>
      </c>
      <c r="EI47" s="228">
        <f t="shared" si="86"/>
        <v>0</v>
      </c>
      <c r="EJ47" s="228">
        <f t="shared" si="86"/>
        <v>5057.6400000000003</v>
      </c>
      <c r="EK47" s="228">
        <f t="shared" si="86"/>
        <v>97412</v>
      </c>
      <c r="EL47" s="228">
        <f t="shared" si="86"/>
        <v>107843</v>
      </c>
      <c r="EM47" s="228">
        <f t="shared" si="86"/>
        <v>93415.109999999986</v>
      </c>
      <c r="EN47" s="228">
        <f t="shared" si="86"/>
        <v>31767</v>
      </c>
      <c r="EO47" s="228">
        <f t="shared" si="86"/>
        <v>21440</v>
      </c>
      <c r="EP47" s="228">
        <f t="shared" si="86"/>
        <v>14466.16</v>
      </c>
      <c r="EQ47" s="228">
        <f t="shared" si="86"/>
        <v>0</v>
      </c>
      <c r="ER47" s="228">
        <f t="shared" si="86"/>
        <v>0</v>
      </c>
      <c r="ES47" s="228">
        <f t="shared" si="86"/>
        <v>0</v>
      </c>
      <c r="ET47" s="228">
        <f t="shared" si="86"/>
        <v>0</v>
      </c>
      <c r="EU47" s="228">
        <f t="shared" si="86"/>
        <v>0</v>
      </c>
      <c r="EV47" s="228">
        <f t="shared" si="86"/>
        <v>0</v>
      </c>
      <c r="EW47" s="228">
        <f t="shared" si="86"/>
        <v>13648</v>
      </c>
      <c r="EX47" s="228">
        <f t="shared" si="86"/>
        <v>13327</v>
      </c>
      <c r="EY47" s="228">
        <f t="shared" si="86"/>
        <v>13414.859999999999</v>
      </c>
      <c r="EZ47" s="228">
        <f t="shared" si="86"/>
        <v>28098</v>
      </c>
      <c r="FA47" s="228">
        <f t="shared" si="86"/>
        <v>23281</v>
      </c>
      <c r="FB47" s="228">
        <f t="shared" si="86"/>
        <v>23281.190000000002</v>
      </c>
      <c r="FC47" s="228">
        <f t="shared" si="86"/>
        <v>22783</v>
      </c>
      <c r="FD47" s="228">
        <f t="shared" si="86"/>
        <v>21274</v>
      </c>
      <c r="FE47" s="228">
        <f t="shared" si="86"/>
        <v>20235.32</v>
      </c>
      <c r="FF47" s="228">
        <f t="shared" si="86"/>
        <v>12042</v>
      </c>
      <c r="FG47" s="228">
        <f t="shared" si="86"/>
        <v>11721</v>
      </c>
      <c r="FH47" s="228">
        <f t="shared" si="86"/>
        <v>11720.880000000001</v>
      </c>
      <c r="FI47" s="228">
        <f t="shared" si="86"/>
        <v>14451</v>
      </c>
      <c r="FJ47" s="228">
        <f t="shared" si="86"/>
        <v>13647.6</v>
      </c>
      <c r="FK47" s="228">
        <f t="shared" si="86"/>
        <v>13647.6</v>
      </c>
      <c r="FL47" s="228">
        <f t="shared" si="86"/>
        <v>16731</v>
      </c>
      <c r="FM47" s="228">
        <f t="shared" si="86"/>
        <v>16136</v>
      </c>
      <c r="FN47" s="228">
        <f t="shared" si="86"/>
        <v>15815.16</v>
      </c>
      <c r="FO47" s="228">
        <f t="shared" si="86"/>
        <v>114728</v>
      </c>
      <c r="FP47" s="228">
        <f t="shared" si="86"/>
        <v>96567</v>
      </c>
      <c r="FQ47" s="228">
        <f t="shared" si="86"/>
        <v>89337.849999999991</v>
      </c>
      <c r="FR47" s="228">
        <f t="shared" si="86"/>
        <v>0</v>
      </c>
      <c r="FS47" s="228">
        <f t="shared" si="86"/>
        <v>0</v>
      </c>
      <c r="FT47" s="228">
        <f t="shared" si="86"/>
        <v>0</v>
      </c>
      <c r="FU47" s="228">
        <f t="shared" si="86"/>
        <v>0</v>
      </c>
      <c r="FV47" s="228">
        <f t="shared" si="86"/>
        <v>0</v>
      </c>
      <c r="FW47" s="228">
        <f t="shared" si="86"/>
        <v>0</v>
      </c>
      <c r="FX47" s="228">
        <f t="shared" si="86"/>
        <v>18114</v>
      </c>
      <c r="FY47" s="228">
        <f t="shared" si="86"/>
        <v>19420</v>
      </c>
      <c r="FZ47" s="228">
        <f t="shared" si="86"/>
        <v>21340.86</v>
      </c>
      <c r="GA47" s="228">
        <f t="shared" si="86"/>
        <v>3011</v>
      </c>
      <c r="GB47" s="228">
        <f t="shared" si="86"/>
        <v>3004</v>
      </c>
      <c r="GC47" s="228">
        <f t="shared" si="86"/>
        <v>3672.81</v>
      </c>
      <c r="GD47" s="228">
        <f t="shared" si="86"/>
        <v>7575</v>
      </c>
      <c r="GE47" s="228">
        <f t="shared" si="86"/>
        <v>23850</v>
      </c>
      <c r="GF47" s="228">
        <f t="shared" si="86"/>
        <v>21121.02</v>
      </c>
      <c r="GG47" s="228">
        <f t="shared" si="86"/>
        <v>7086</v>
      </c>
      <c r="GH47" s="228">
        <f t="shared" si="86"/>
        <v>6552</v>
      </c>
      <c r="GI47" s="228">
        <f t="shared" si="86"/>
        <v>6055.2</v>
      </c>
      <c r="GJ47" s="228">
        <f t="shared" si="86"/>
        <v>0</v>
      </c>
      <c r="GK47" s="228">
        <f t="shared" si="86"/>
        <v>2080</v>
      </c>
      <c r="GL47" s="228">
        <f t="shared" si="86"/>
        <v>0</v>
      </c>
      <c r="GM47" s="228">
        <f t="shared" si="86"/>
        <v>9377</v>
      </c>
      <c r="GN47" s="228">
        <f t="shared" ref="GN47:IY47" si="87">GN48+GN49+GN50+GN51+GN52+GN53+GN54</f>
        <v>8670</v>
      </c>
      <c r="GO47" s="228">
        <f t="shared" si="87"/>
        <v>7955.1900000000005</v>
      </c>
      <c r="GP47" s="228">
        <f t="shared" si="87"/>
        <v>11239</v>
      </c>
      <c r="GQ47" s="228">
        <f t="shared" si="87"/>
        <v>9910</v>
      </c>
      <c r="GR47" s="228">
        <f t="shared" si="87"/>
        <v>9928.630000000001</v>
      </c>
      <c r="GS47" s="228">
        <f t="shared" si="87"/>
        <v>0</v>
      </c>
      <c r="GT47" s="228">
        <f t="shared" si="87"/>
        <v>0</v>
      </c>
      <c r="GU47" s="228">
        <f t="shared" si="87"/>
        <v>0</v>
      </c>
      <c r="GV47" s="228">
        <f t="shared" si="87"/>
        <v>0</v>
      </c>
      <c r="GW47" s="228">
        <f t="shared" si="87"/>
        <v>0</v>
      </c>
      <c r="GX47" s="228">
        <f t="shared" si="87"/>
        <v>0</v>
      </c>
      <c r="GY47" s="228">
        <f t="shared" si="87"/>
        <v>0</v>
      </c>
      <c r="GZ47" s="228">
        <f t="shared" si="87"/>
        <v>0</v>
      </c>
      <c r="HA47" s="228">
        <f t="shared" si="87"/>
        <v>0</v>
      </c>
      <c r="HB47" s="228">
        <f t="shared" si="87"/>
        <v>0</v>
      </c>
      <c r="HC47" s="228">
        <f t="shared" si="87"/>
        <v>0</v>
      </c>
      <c r="HD47" s="228">
        <f t="shared" si="87"/>
        <v>0</v>
      </c>
      <c r="HE47" s="228">
        <f t="shared" si="87"/>
        <v>0</v>
      </c>
      <c r="HF47" s="228">
        <f t="shared" si="87"/>
        <v>0</v>
      </c>
      <c r="HG47" s="228">
        <f t="shared" si="87"/>
        <v>0</v>
      </c>
      <c r="HH47" s="228">
        <f t="shared" si="87"/>
        <v>449605</v>
      </c>
      <c r="HI47" s="228">
        <f t="shared" si="87"/>
        <v>438832.08999999997</v>
      </c>
      <c r="HJ47" s="228">
        <f t="shared" si="87"/>
        <v>386511.32</v>
      </c>
      <c r="HK47" s="228">
        <f t="shared" si="87"/>
        <v>215980</v>
      </c>
      <c r="HL47" s="228">
        <f t="shared" si="87"/>
        <v>213590</v>
      </c>
      <c r="HM47" s="228">
        <f t="shared" si="87"/>
        <v>196073.47000000003</v>
      </c>
      <c r="HN47" s="228">
        <f t="shared" si="87"/>
        <v>53214</v>
      </c>
      <c r="HO47" s="228">
        <f t="shared" si="87"/>
        <v>51042</v>
      </c>
      <c r="HP47" s="228">
        <f t="shared" si="87"/>
        <v>45133.32</v>
      </c>
      <c r="HQ47" s="228">
        <f t="shared" si="87"/>
        <v>71501</v>
      </c>
      <c r="HR47" s="228">
        <f t="shared" si="87"/>
        <v>71941</v>
      </c>
      <c r="HS47" s="228">
        <f t="shared" si="87"/>
        <v>63453.1</v>
      </c>
      <c r="HT47" s="228">
        <f t="shared" si="87"/>
        <v>158450</v>
      </c>
      <c r="HU47" s="228">
        <f t="shared" si="87"/>
        <v>148398</v>
      </c>
      <c r="HV47" s="228">
        <f t="shared" si="87"/>
        <v>129217.26</v>
      </c>
      <c r="HW47" s="228">
        <f t="shared" si="87"/>
        <v>42499</v>
      </c>
      <c r="HX47" s="228">
        <f t="shared" si="87"/>
        <v>39506</v>
      </c>
      <c r="HY47" s="228">
        <f t="shared" si="87"/>
        <v>35721.919999999998</v>
      </c>
      <c r="HZ47" s="228">
        <f t="shared" si="87"/>
        <v>0</v>
      </c>
      <c r="IA47" s="228">
        <f t="shared" si="87"/>
        <v>0</v>
      </c>
      <c r="IB47" s="228">
        <f t="shared" si="87"/>
        <v>0</v>
      </c>
      <c r="IC47" s="228">
        <f t="shared" si="87"/>
        <v>2408</v>
      </c>
      <c r="ID47" s="228">
        <f t="shared" si="87"/>
        <v>2400</v>
      </c>
      <c r="IE47" s="228">
        <f t="shared" si="87"/>
        <v>4471.33</v>
      </c>
      <c r="IF47" s="228">
        <f t="shared" si="87"/>
        <v>92454</v>
      </c>
      <c r="IG47" s="228">
        <f t="shared" si="87"/>
        <v>94091</v>
      </c>
      <c r="IH47" s="228">
        <f t="shared" si="87"/>
        <v>107665.18999999999</v>
      </c>
      <c r="II47" s="228">
        <f t="shared" si="87"/>
        <v>178372</v>
      </c>
      <c r="IJ47" s="228">
        <f t="shared" si="87"/>
        <v>178064</v>
      </c>
      <c r="IK47" s="228">
        <f t="shared" si="87"/>
        <v>179200.38</v>
      </c>
      <c r="IL47" s="228">
        <f t="shared" si="87"/>
        <v>47929</v>
      </c>
      <c r="IM47" s="228">
        <f t="shared" si="87"/>
        <v>46822</v>
      </c>
      <c r="IN47" s="228">
        <f t="shared" si="87"/>
        <v>39128.04</v>
      </c>
      <c r="IO47" s="228">
        <f t="shared" si="87"/>
        <v>147729</v>
      </c>
      <c r="IP47" s="228">
        <f t="shared" si="87"/>
        <v>141100</v>
      </c>
      <c r="IQ47" s="228">
        <f t="shared" si="87"/>
        <v>138262.31</v>
      </c>
      <c r="IR47" s="228">
        <f t="shared" si="87"/>
        <v>54700</v>
      </c>
      <c r="IS47" s="228">
        <f t="shared" si="87"/>
        <v>56727</v>
      </c>
      <c r="IT47" s="228">
        <f t="shared" si="87"/>
        <v>54624.73</v>
      </c>
      <c r="IU47" s="228">
        <f t="shared" si="87"/>
        <v>57263</v>
      </c>
      <c r="IV47" s="228">
        <f t="shared" si="87"/>
        <v>54630</v>
      </c>
      <c r="IW47" s="228">
        <f t="shared" si="87"/>
        <v>49159.91</v>
      </c>
      <c r="IX47" s="228">
        <f t="shared" si="87"/>
        <v>79848</v>
      </c>
      <c r="IY47" s="228">
        <f t="shared" si="87"/>
        <v>73695</v>
      </c>
      <c r="IZ47" s="228">
        <f t="shared" ref="IZ47:LK47" si="88">IZ48+IZ49+IZ50+IZ51+IZ52+IZ53+IZ54</f>
        <v>61301.450000000004</v>
      </c>
      <c r="JA47" s="228">
        <f t="shared" si="88"/>
        <v>177233</v>
      </c>
      <c r="JB47" s="228">
        <f t="shared" si="88"/>
        <v>196754</v>
      </c>
      <c r="JC47" s="228">
        <f t="shared" si="88"/>
        <v>179840.43000000002</v>
      </c>
      <c r="JD47" s="228">
        <f t="shared" si="88"/>
        <v>0</v>
      </c>
      <c r="JE47" s="228">
        <f t="shared" si="88"/>
        <v>0</v>
      </c>
      <c r="JF47" s="228">
        <f t="shared" si="88"/>
        <v>3255.4700000000003</v>
      </c>
      <c r="JG47" s="228">
        <f t="shared" si="88"/>
        <v>51379</v>
      </c>
      <c r="JH47" s="228">
        <f t="shared" si="88"/>
        <v>51379</v>
      </c>
      <c r="JI47" s="228">
        <f t="shared" si="88"/>
        <v>50231.22</v>
      </c>
      <c r="JJ47" s="228">
        <f t="shared" si="88"/>
        <v>749474</v>
      </c>
      <c r="JK47" s="228">
        <f t="shared" si="88"/>
        <v>693568</v>
      </c>
      <c r="JL47" s="228">
        <f t="shared" si="88"/>
        <v>621073.4</v>
      </c>
      <c r="JM47" s="228">
        <f t="shared" si="88"/>
        <v>143041</v>
      </c>
      <c r="JN47" s="228">
        <f t="shared" si="88"/>
        <v>141592</v>
      </c>
      <c r="JO47" s="228">
        <f t="shared" si="88"/>
        <v>131655.69</v>
      </c>
      <c r="JP47" s="228">
        <f t="shared" si="88"/>
        <v>0</v>
      </c>
      <c r="JQ47" s="228">
        <f t="shared" si="88"/>
        <v>0</v>
      </c>
      <c r="JR47" s="228">
        <f t="shared" si="88"/>
        <v>0</v>
      </c>
      <c r="JS47" s="228">
        <f t="shared" si="88"/>
        <v>297197</v>
      </c>
      <c r="JT47" s="228">
        <f t="shared" si="88"/>
        <v>289298</v>
      </c>
      <c r="JU47" s="228">
        <f t="shared" si="88"/>
        <v>269284.01</v>
      </c>
      <c r="JV47" s="228">
        <f t="shared" si="88"/>
        <v>0</v>
      </c>
      <c r="JW47" s="228">
        <f t="shared" si="88"/>
        <v>1399</v>
      </c>
      <c r="JX47" s="228">
        <f t="shared" si="88"/>
        <v>600</v>
      </c>
      <c r="JY47" s="228">
        <f t="shared" si="88"/>
        <v>0</v>
      </c>
      <c r="JZ47" s="228">
        <f t="shared" si="88"/>
        <v>0</v>
      </c>
      <c r="KA47" s="228">
        <f t="shared" si="88"/>
        <v>0</v>
      </c>
      <c r="KB47" s="228">
        <f t="shared" si="88"/>
        <v>0</v>
      </c>
      <c r="KC47" s="228">
        <f t="shared" si="88"/>
        <v>60</v>
      </c>
      <c r="KD47" s="228">
        <f t="shared" si="88"/>
        <v>0</v>
      </c>
      <c r="KE47" s="228">
        <f t="shared" si="88"/>
        <v>199537</v>
      </c>
      <c r="KF47" s="228">
        <f t="shared" si="88"/>
        <v>183807.4</v>
      </c>
      <c r="KG47" s="228">
        <f t="shared" si="88"/>
        <v>181593.96000000002</v>
      </c>
      <c r="KH47" s="228">
        <f t="shared" si="88"/>
        <v>0</v>
      </c>
      <c r="KI47" s="228">
        <f t="shared" si="88"/>
        <v>0</v>
      </c>
      <c r="KJ47" s="228">
        <f t="shared" si="88"/>
        <v>0</v>
      </c>
      <c r="KK47" s="228">
        <f t="shared" si="88"/>
        <v>0</v>
      </c>
      <c r="KL47" s="228">
        <f t="shared" si="88"/>
        <v>0</v>
      </c>
      <c r="KM47" s="228">
        <f t="shared" si="88"/>
        <v>0</v>
      </c>
      <c r="KN47" s="228">
        <f t="shared" si="88"/>
        <v>0</v>
      </c>
      <c r="KO47" s="228">
        <f t="shared" si="88"/>
        <v>0</v>
      </c>
      <c r="KP47" s="228">
        <f t="shared" si="88"/>
        <v>0</v>
      </c>
      <c r="KQ47" s="228">
        <f t="shared" si="88"/>
        <v>0</v>
      </c>
      <c r="KR47" s="228">
        <f t="shared" si="88"/>
        <v>0</v>
      </c>
      <c r="KS47" s="228">
        <f t="shared" si="88"/>
        <v>0</v>
      </c>
      <c r="KT47" s="228">
        <f t="shared" si="88"/>
        <v>0</v>
      </c>
      <c r="KU47" s="228">
        <f t="shared" si="88"/>
        <v>0</v>
      </c>
      <c r="KV47" s="228">
        <f t="shared" si="88"/>
        <v>0</v>
      </c>
      <c r="KW47" s="228">
        <f t="shared" si="88"/>
        <v>0</v>
      </c>
      <c r="KX47" s="228">
        <f t="shared" si="88"/>
        <v>0</v>
      </c>
      <c r="KY47" s="228">
        <f t="shared" si="88"/>
        <v>0</v>
      </c>
      <c r="KZ47" s="228">
        <f t="shared" si="88"/>
        <v>0</v>
      </c>
      <c r="LA47" s="228">
        <f t="shared" si="88"/>
        <v>0</v>
      </c>
      <c r="LB47" s="228">
        <f t="shared" si="88"/>
        <v>0</v>
      </c>
      <c r="LC47" s="228">
        <f t="shared" si="88"/>
        <v>21098</v>
      </c>
      <c r="LD47" s="228">
        <f t="shared" si="88"/>
        <v>21098</v>
      </c>
      <c r="LE47" s="228">
        <f t="shared" si="88"/>
        <v>21097.56</v>
      </c>
      <c r="LF47" s="228">
        <f t="shared" si="88"/>
        <v>19845</v>
      </c>
      <c r="LG47" s="228">
        <f t="shared" si="88"/>
        <v>19845</v>
      </c>
      <c r="LH47" s="228">
        <f t="shared" si="88"/>
        <v>19736.670000000002</v>
      </c>
      <c r="LI47" s="228">
        <f t="shared" si="88"/>
        <v>0</v>
      </c>
      <c r="LJ47" s="228">
        <f t="shared" si="88"/>
        <v>0</v>
      </c>
      <c r="LK47" s="228">
        <f t="shared" si="88"/>
        <v>0</v>
      </c>
      <c r="LL47" s="228">
        <f t="shared" ref="LL47:NW47" si="89">LL48+LL49+LL50+LL51+LL52+LL53+LL54</f>
        <v>0</v>
      </c>
      <c r="LM47" s="228">
        <f t="shared" si="89"/>
        <v>0</v>
      </c>
      <c r="LN47" s="228">
        <f t="shared" si="89"/>
        <v>0</v>
      </c>
      <c r="LO47" s="228">
        <f t="shared" si="89"/>
        <v>0</v>
      </c>
      <c r="LP47" s="228">
        <f t="shared" si="89"/>
        <v>0</v>
      </c>
      <c r="LQ47" s="228">
        <f t="shared" si="89"/>
        <v>0</v>
      </c>
      <c r="LR47" s="228">
        <f t="shared" si="89"/>
        <v>30202</v>
      </c>
      <c r="LS47" s="228">
        <f t="shared" si="89"/>
        <v>28788</v>
      </c>
      <c r="LT47" s="228">
        <f t="shared" si="89"/>
        <v>27359.7</v>
      </c>
      <c r="LU47" s="228">
        <f t="shared" si="89"/>
        <v>0</v>
      </c>
      <c r="LV47" s="228">
        <f t="shared" si="89"/>
        <v>0</v>
      </c>
      <c r="LW47" s="228">
        <f t="shared" si="89"/>
        <v>0</v>
      </c>
      <c r="LX47" s="228">
        <f t="shared" si="89"/>
        <v>0</v>
      </c>
      <c r="LY47" s="228">
        <f t="shared" si="89"/>
        <v>0</v>
      </c>
      <c r="LZ47" s="228">
        <f t="shared" si="89"/>
        <v>0</v>
      </c>
      <c r="MA47" s="228">
        <f t="shared" si="89"/>
        <v>17703</v>
      </c>
      <c r="MB47" s="228">
        <f t="shared" si="89"/>
        <v>17703</v>
      </c>
      <c r="MC47" s="228">
        <f t="shared" si="89"/>
        <v>0</v>
      </c>
      <c r="MD47" s="228">
        <f t="shared" si="89"/>
        <v>12445</v>
      </c>
      <c r="ME47" s="228">
        <f t="shared" si="89"/>
        <v>0</v>
      </c>
      <c r="MF47" s="228">
        <f t="shared" si="89"/>
        <v>9489.7999999999993</v>
      </c>
      <c r="MG47" s="228">
        <f t="shared" si="89"/>
        <v>0</v>
      </c>
      <c r="MH47" s="228">
        <f t="shared" si="89"/>
        <v>0</v>
      </c>
      <c r="MI47" s="228">
        <f t="shared" si="89"/>
        <v>0</v>
      </c>
      <c r="MJ47" s="228">
        <f t="shared" si="89"/>
        <v>0</v>
      </c>
      <c r="MK47" s="228">
        <f t="shared" si="89"/>
        <v>0</v>
      </c>
      <c r="ML47" s="228">
        <f t="shared" si="89"/>
        <v>0</v>
      </c>
      <c r="MM47" s="228">
        <f t="shared" si="89"/>
        <v>0</v>
      </c>
      <c r="MN47" s="228">
        <f t="shared" si="89"/>
        <v>0</v>
      </c>
      <c r="MO47" s="228">
        <f t="shared" si="89"/>
        <v>27141.93</v>
      </c>
      <c r="MP47" s="228">
        <f t="shared" si="89"/>
        <v>83491</v>
      </c>
      <c r="MQ47" s="228">
        <f t="shared" si="89"/>
        <v>84031.75</v>
      </c>
      <c r="MR47" s="228">
        <f t="shared" si="89"/>
        <v>62740.9</v>
      </c>
      <c r="MS47" s="228">
        <f t="shared" si="89"/>
        <v>0</v>
      </c>
      <c r="MT47" s="228">
        <f t="shared" si="89"/>
        <v>0</v>
      </c>
      <c r="MU47" s="228">
        <f t="shared" si="89"/>
        <v>0</v>
      </c>
      <c r="MV47" s="228">
        <f t="shared" si="89"/>
        <v>4817</v>
      </c>
      <c r="MW47" s="228">
        <f t="shared" si="89"/>
        <v>4780</v>
      </c>
      <c r="MX47" s="228">
        <f t="shared" si="89"/>
        <v>4768.66</v>
      </c>
      <c r="MY47" s="228">
        <f t="shared" si="89"/>
        <v>4352</v>
      </c>
      <c r="MZ47" s="228">
        <f t="shared" si="89"/>
        <v>4352</v>
      </c>
      <c r="NA47" s="228">
        <f t="shared" si="89"/>
        <v>4351.21</v>
      </c>
      <c r="NB47" s="228">
        <f t="shared" si="89"/>
        <v>5138</v>
      </c>
      <c r="NC47" s="228">
        <f t="shared" si="89"/>
        <v>5138</v>
      </c>
      <c r="ND47" s="228">
        <f t="shared" si="89"/>
        <v>5073.57</v>
      </c>
      <c r="NE47" s="228">
        <f t="shared" si="89"/>
        <v>4817</v>
      </c>
      <c r="NF47" s="228">
        <f t="shared" si="89"/>
        <v>8670</v>
      </c>
      <c r="NG47" s="228">
        <f t="shared" si="89"/>
        <v>8028</v>
      </c>
      <c r="NH47" s="228">
        <f t="shared" si="89"/>
        <v>0</v>
      </c>
      <c r="NI47" s="228">
        <f t="shared" si="89"/>
        <v>0</v>
      </c>
      <c r="NJ47" s="228">
        <f t="shared" si="89"/>
        <v>0</v>
      </c>
      <c r="NK47" s="228">
        <f t="shared" si="89"/>
        <v>0</v>
      </c>
      <c r="NL47" s="228">
        <f t="shared" si="89"/>
        <v>0</v>
      </c>
      <c r="NM47" s="228">
        <f t="shared" si="89"/>
        <v>0</v>
      </c>
      <c r="NN47" s="228">
        <f t="shared" si="89"/>
        <v>0</v>
      </c>
      <c r="NO47" s="228">
        <f t="shared" si="89"/>
        <v>0</v>
      </c>
      <c r="NP47" s="228">
        <f t="shared" si="89"/>
        <v>0</v>
      </c>
      <c r="NQ47" s="228">
        <f t="shared" si="89"/>
        <v>0</v>
      </c>
      <c r="NR47" s="228">
        <f t="shared" si="89"/>
        <v>0</v>
      </c>
      <c r="NS47" s="228">
        <f t="shared" si="89"/>
        <v>0</v>
      </c>
      <c r="NT47" s="228">
        <f t="shared" si="89"/>
        <v>0</v>
      </c>
      <c r="NU47" s="228">
        <f t="shared" si="89"/>
        <v>883.08</v>
      </c>
      <c r="NV47" s="228">
        <f t="shared" si="89"/>
        <v>351.90999999999997</v>
      </c>
      <c r="NW47" s="228">
        <f t="shared" si="89"/>
        <v>0</v>
      </c>
      <c r="NX47" s="228">
        <f t="shared" ref="NX47:OH47" si="90">NX48+NX49+NX50+NX51+NX52+NX53+NX54</f>
        <v>0</v>
      </c>
      <c r="NY47" s="228">
        <f t="shared" si="90"/>
        <v>0</v>
      </c>
      <c r="NZ47" s="228">
        <f t="shared" si="90"/>
        <v>0</v>
      </c>
      <c r="OA47" s="228">
        <f t="shared" si="90"/>
        <v>0</v>
      </c>
      <c r="OB47" s="228">
        <f t="shared" si="90"/>
        <v>0</v>
      </c>
      <c r="OC47" s="228">
        <f t="shared" si="90"/>
        <v>0</v>
      </c>
      <c r="OD47" s="228">
        <f t="shared" si="90"/>
        <v>11450</v>
      </c>
      <c r="OE47" s="228">
        <f t="shared" si="90"/>
        <v>6489.3</v>
      </c>
      <c r="OF47" s="228">
        <f t="shared" si="90"/>
        <v>145093</v>
      </c>
      <c r="OG47" s="228">
        <f t="shared" si="90"/>
        <v>131659</v>
      </c>
      <c r="OH47" s="228">
        <f t="shared" si="90"/>
        <v>108857.31</v>
      </c>
      <c r="OI47" s="162"/>
      <c r="OJ47" s="162"/>
      <c r="OK47" s="162"/>
      <c r="OL47" s="162"/>
      <c r="OM47" s="162"/>
      <c r="ON47" s="162"/>
      <c r="OO47" s="162"/>
      <c r="OP47" s="162"/>
      <c r="OQ47" s="162"/>
      <c r="OR47" s="162"/>
      <c r="OS47" s="162"/>
      <c r="OT47" s="162"/>
      <c r="OU47" s="162"/>
      <c r="OV47" s="162"/>
      <c r="OW47" s="162"/>
    </row>
    <row r="48" spans="1:413" s="345" customFormat="1" ht="13.8" hidden="1" outlineLevel="1" x14ac:dyDescent="0.25">
      <c r="A48" s="257" t="s">
        <v>351</v>
      </c>
      <c r="B48" s="188" t="s">
        <v>352</v>
      </c>
      <c r="C48" s="236">
        <f t="shared" ref="C48:C54" si="91">F48+I48+L48+O48+R48+U48+X48+AA48+AD48+AG48+AJ48+AM48+AP48+AS48+AV48+AY48+BB48+BE48+BH48+BK48+BN48+BQ48+BT48+BW48+BZ48+CC48+CF48+CI48+CL48+CO48+CR48+CU48+CX48+DA48+DD48+DG48+DJ48+DM48+DP48+DS48+DV48+DY48+EB48+EE48+EH48+EK48+EN48+EQ48+ET48+EW48+EZ48+FC48+FF48+FI48+FL48+FO48+FR48+FU48+FX48+GA48+GD48+GG48+GJ48+GM48+GP48+GS48+GV48+GY48+HB48+HE48+HH48+HK48+HN48+HQ48+HT48+HW48+HZ48+IC48+IF48+II48+IL48+IO48+IR48+IU48+IX48+JA48+JD48+JG48+JJ48+JM48+JP48+JS48+JV48+JY48+KB48+KE48+KH48+KK48+KN48+KQ48+KT48+KW48+KZ48+LC48+LF48+LI48+LL48+LO48+LR48+LU48+LX48+MA48+MD48+MG48+MJ48+MM48+MP48+MS48+MV48+MY48+NB48+NE48+NH48+NK48+NN48+NQ48+NT48+NW48+NZ48+OC48+OF48</f>
        <v>161080</v>
      </c>
      <c r="D48" s="236">
        <f t="shared" ref="D48:D54" si="92">G48+J48+M48+P48+S48+V48+Y48+AB48+AE48+AH48+AK48+AN48+AQ48+AT48+AW48+AZ48+BC48+BF48+BI48+BL48+BO48+BR48+BU48+BX48+CA48+CD48+CG48+CJ48+CM48+CP48+CS48+CV48+CY48+DB48+DE48+DH48+DK48+DN48+DQ48+DT48+DW48+DZ48+EC48+EF48+EI48+EL48+EO48+ER48+EU48+EX48+FA48+FD48+FG48+FJ48+FM48+FP48+FS48+FV48+FY48+GB48+GE48+GH48+GK48+GN48+GQ48+GT48+GW48+GZ48+HC48+HF48+HI48+HL48+HO48+HR48+HU48+HX48+IA48+ID48+IG48+IJ48+IM48+IP48+IS48+IV48+IY48+JB48+JE48+JH48+JK48+JN48+JQ48+JT48+JW48+JZ48+KC48+KF48+KI48+KL48+KO48+KR48+KU48+KX48+LA48+LD48+LG48+LJ48+LM48+LP48+LS48+LV48+LY48+MB48+ME48+MH48+MK48+MN48+MQ48+MT48+MW48+MZ48+NC48+NF48+NI48+NL48+NO48+NR48+NU48+NX48+OA48+OD48+OG48</f>
        <v>147000</v>
      </c>
      <c r="E48" s="236">
        <f t="shared" ref="E48:E54" si="93">H48+K48+N48+Q48+T48+W48+Z48+AC48+AF48+AI48+AL48+AO48+AR48+AU48+AX48+BA48+BD48+BG48+BJ48+BM48+BP48+BS48+BV48+BY48+CB48+CE48+CH48+CK48+CN48+CQ48+CT48+CW48+CZ48+DC48+DF48+DI48+DL48+DO48+DR48+DU48+DX48+EA48+ED48+EG48+EJ48+EM48+EP48+ES48+EV48+EY48+FB48+FE48+FH48+FK48+FN48+FQ48+FT48+FW48+FZ48+GC48+GF48+GI48+GL48+GO48+GR48+GU48+GX48+HA48+HD48+HG48+HJ48+HM48+HP48+HS48+HV48+HY48+IB48+IE48+IH48+IK48+IN48+IQ48+IT48+IW48+IZ48+JC48+JF48+JI48+JL48+JO48+JR48+JU48+JX48+KA48+KD48+KG48+KJ48+KM48+KP48+KS48+KV48+KY48+LB48+LE48+LH48+LK48+LN48+LQ48+LT48+LW48+LZ48+MC48+MF48+MI48+ML48+MO48+MR48+MU48+MX48+NA48+ND48+NG48+NJ48+NM48+NP48+NS48+NV48+NY48+OB48+OE48+OH48</f>
        <v>139953.82</v>
      </c>
      <c r="F48" s="236">
        <v>48880</v>
      </c>
      <c r="G48" s="346">
        <v>47000</v>
      </c>
      <c r="H48" s="84">
        <v>44887.65</v>
      </c>
      <c r="I48" s="124">
        <v>112200</v>
      </c>
      <c r="J48" s="224">
        <v>100000</v>
      </c>
      <c r="K48" s="224">
        <v>95066.17</v>
      </c>
      <c r="L48" s="236"/>
      <c r="M48" s="224"/>
      <c r="N48" s="224"/>
      <c r="O48" s="236"/>
      <c r="P48" s="224"/>
      <c r="Q48" s="224"/>
      <c r="R48" s="236"/>
      <c r="S48" s="224"/>
      <c r="T48" s="224"/>
      <c r="U48" s="236"/>
      <c r="V48" s="224"/>
      <c r="W48" s="224"/>
      <c r="X48" s="236"/>
      <c r="Y48" s="224"/>
      <c r="Z48" s="224"/>
      <c r="AA48" s="236"/>
      <c r="AB48" s="224"/>
      <c r="AC48" s="224"/>
      <c r="AD48" s="236"/>
      <c r="AE48" s="224"/>
      <c r="AF48" s="224"/>
      <c r="AG48" s="236"/>
      <c r="AH48" s="224"/>
      <c r="AI48" s="224"/>
      <c r="AJ48" s="236"/>
      <c r="AK48" s="224"/>
      <c r="AL48" s="224"/>
      <c r="AM48" s="236"/>
      <c r="AN48" s="224"/>
      <c r="AO48" s="224"/>
      <c r="AP48" s="236"/>
      <c r="AQ48" s="224"/>
      <c r="AR48" s="224"/>
      <c r="AS48" s="236"/>
      <c r="AT48" s="224"/>
      <c r="AU48" s="224"/>
      <c r="AV48" s="236"/>
      <c r="AW48" s="224"/>
      <c r="AX48" s="224"/>
      <c r="AY48" s="236"/>
      <c r="AZ48" s="224"/>
      <c r="BA48" s="224"/>
      <c r="BB48" s="236"/>
      <c r="BC48" s="224"/>
      <c r="BD48" s="224"/>
      <c r="BE48" s="236"/>
      <c r="BF48" s="224"/>
      <c r="BG48" s="224"/>
      <c r="BH48" s="236"/>
      <c r="BI48" s="224"/>
      <c r="BJ48" s="224"/>
      <c r="BK48" s="236"/>
      <c r="BL48" s="224"/>
      <c r="BM48" s="224"/>
      <c r="BN48" s="236"/>
      <c r="BO48" s="224"/>
      <c r="BP48" s="224"/>
      <c r="BQ48" s="236"/>
      <c r="BR48" s="224"/>
      <c r="BS48" s="224"/>
      <c r="BT48" s="236"/>
      <c r="BU48" s="224"/>
      <c r="BV48" s="224"/>
      <c r="BW48" s="236"/>
      <c r="BX48" s="224"/>
      <c r="BY48" s="224"/>
      <c r="BZ48" s="236"/>
      <c r="CA48" s="224"/>
      <c r="CB48" s="224"/>
      <c r="CC48" s="236"/>
      <c r="CD48" s="224"/>
      <c r="CE48" s="224"/>
      <c r="CF48" s="236"/>
      <c r="CG48" s="224"/>
      <c r="CH48" s="224"/>
      <c r="CI48" s="236"/>
      <c r="CJ48" s="224"/>
      <c r="CK48" s="224"/>
      <c r="CL48" s="236"/>
      <c r="CM48" s="224"/>
      <c r="CN48" s="245"/>
      <c r="CO48" s="236"/>
      <c r="CP48" s="224"/>
      <c r="CQ48" s="84"/>
      <c r="CR48" s="236"/>
      <c r="CS48" s="224"/>
      <c r="CT48" s="224"/>
      <c r="CU48" s="236"/>
      <c r="CV48" s="224"/>
      <c r="CW48" s="224"/>
      <c r="CX48" s="236"/>
      <c r="CY48" s="224"/>
      <c r="CZ48" s="224"/>
      <c r="DA48" s="236"/>
      <c r="DB48" s="224"/>
      <c r="DC48" s="224"/>
      <c r="DD48" s="236"/>
      <c r="DE48" s="224"/>
      <c r="DF48" s="224"/>
      <c r="DG48" s="236"/>
      <c r="DH48" s="224"/>
      <c r="DI48" s="224"/>
      <c r="DJ48" s="236"/>
      <c r="DK48" s="224"/>
      <c r="DL48" s="224"/>
      <c r="DM48" s="236"/>
      <c r="DN48" s="224"/>
      <c r="DO48" s="224"/>
      <c r="DP48" s="236"/>
      <c r="DQ48" s="224"/>
      <c r="DR48" s="224"/>
      <c r="DS48" s="236"/>
      <c r="DT48" s="224"/>
      <c r="DU48" s="224"/>
      <c r="DV48" s="236"/>
      <c r="DW48" s="224"/>
      <c r="DX48" s="245"/>
      <c r="DY48" s="236"/>
      <c r="DZ48" s="224"/>
      <c r="EA48" s="84"/>
      <c r="EB48" s="124"/>
      <c r="EC48" s="224"/>
      <c r="ED48" s="245"/>
      <c r="EE48" s="236"/>
      <c r="EF48" s="224"/>
      <c r="EG48" s="245"/>
      <c r="EH48" s="236"/>
      <c r="EI48" s="224"/>
      <c r="EJ48" s="245"/>
      <c r="EK48" s="236"/>
      <c r="EL48" s="224"/>
      <c r="EM48" s="245"/>
      <c r="EN48" s="236"/>
      <c r="EO48" s="224"/>
      <c r="EP48" s="245"/>
      <c r="EQ48" s="236"/>
      <c r="ER48" s="224"/>
      <c r="ES48" s="224"/>
      <c r="ET48" s="236"/>
      <c r="EU48" s="224"/>
      <c r="EV48" s="224"/>
      <c r="EW48" s="236"/>
      <c r="EX48" s="224"/>
      <c r="EY48" s="224"/>
      <c r="EZ48" s="236"/>
      <c r="FA48" s="224"/>
      <c r="FB48" s="224"/>
      <c r="FC48" s="236"/>
      <c r="FD48" s="224"/>
      <c r="FE48" s="224"/>
      <c r="FF48" s="236"/>
      <c r="FG48" s="224"/>
      <c r="FH48" s="224"/>
      <c r="FI48" s="236"/>
      <c r="FJ48" s="224"/>
      <c r="FK48" s="245"/>
      <c r="FL48" s="396"/>
      <c r="FM48" s="224"/>
      <c r="FN48" s="84"/>
      <c r="FO48" s="236"/>
      <c r="FP48" s="224"/>
      <c r="FQ48" s="224"/>
      <c r="FR48" s="236"/>
      <c r="FS48" s="224"/>
      <c r="FT48" s="224"/>
      <c r="FU48" s="236"/>
      <c r="FV48" s="224"/>
      <c r="FW48" s="224"/>
      <c r="FX48" s="236"/>
      <c r="FY48" s="224"/>
      <c r="FZ48" s="224"/>
      <c r="GA48" s="236"/>
      <c r="GB48" s="224"/>
      <c r="GC48" s="224"/>
      <c r="GD48" s="236"/>
      <c r="GE48" s="224"/>
      <c r="GF48" s="224"/>
      <c r="GG48" s="236"/>
      <c r="GH48" s="224"/>
      <c r="GI48" s="224"/>
      <c r="GJ48" s="236"/>
      <c r="GK48" s="224"/>
      <c r="GL48" s="84"/>
      <c r="GM48" s="224"/>
      <c r="GN48" s="224"/>
      <c r="GO48" s="84"/>
      <c r="GP48" s="224"/>
      <c r="GQ48" s="224"/>
      <c r="GR48" s="84"/>
      <c r="GS48" s="224"/>
      <c r="GT48" s="224"/>
      <c r="GU48" s="224"/>
      <c r="GV48" s="236"/>
      <c r="GW48" s="224"/>
      <c r="GX48" s="224"/>
      <c r="GY48" s="236"/>
      <c r="GZ48" s="224"/>
      <c r="HA48" s="224"/>
      <c r="HB48" s="236"/>
      <c r="HC48" s="224"/>
      <c r="HD48" s="245"/>
      <c r="HE48" s="236"/>
      <c r="HF48" s="224"/>
      <c r="HG48" s="84"/>
      <c r="HH48" s="236"/>
      <c r="HI48" s="224"/>
      <c r="HJ48" s="245"/>
      <c r="HK48" s="236"/>
      <c r="HL48" s="224"/>
      <c r="HM48" s="245"/>
      <c r="HN48" s="236"/>
      <c r="HO48" s="224"/>
      <c r="HP48" s="245"/>
      <c r="HQ48" s="236"/>
      <c r="HR48" s="224"/>
      <c r="HS48" s="245"/>
      <c r="HT48" s="236"/>
      <c r="HU48" s="224"/>
      <c r="HV48" s="245"/>
      <c r="HW48" s="236"/>
      <c r="HX48" s="224"/>
      <c r="HY48" s="245"/>
      <c r="HZ48" s="236"/>
      <c r="IA48" s="224"/>
      <c r="IB48" s="245"/>
      <c r="IC48" s="236"/>
      <c r="ID48" s="224"/>
      <c r="IE48" s="84"/>
      <c r="IF48" s="236"/>
      <c r="IG48" s="224"/>
      <c r="IH48" s="245"/>
      <c r="II48" s="236"/>
      <c r="IJ48" s="224"/>
      <c r="IK48" s="245"/>
      <c r="IL48" s="236"/>
      <c r="IM48" s="224"/>
      <c r="IN48" s="245"/>
      <c r="IO48" s="236"/>
      <c r="IP48" s="224"/>
      <c r="IQ48" s="245"/>
      <c r="IR48" s="236"/>
      <c r="IS48" s="224"/>
      <c r="IT48" s="245"/>
      <c r="IU48" s="236"/>
      <c r="IV48" s="224"/>
      <c r="IW48" s="245"/>
      <c r="IX48" s="236"/>
      <c r="IY48" s="224"/>
      <c r="IZ48" s="245"/>
      <c r="JA48" s="236"/>
      <c r="JB48" s="224"/>
      <c r="JC48" s="245"/>
      <c r="JD48" s="236"/>
      <c r="JE48" s="224"/>
      <c r="JF48" s="245"/>
      <c r="JG48" s="236"/>
      <c r="JH48" s="224"/>
      <c r="JI48" s="84"/>
      <c r="JJ48" s="124"/>
      <c r="JK48" s="224"/>
      <c r="JL48" s="245"/>
      <c r="JM48" s="236"/>
      <c r="JN48" s="224"/>
      <c r="JO48" s="84"/>
      <c r="JP48" s="124"/>
      <c r="JQ48" s="224"/>
      <c r="JR48" s="245"/>
      <c r="JS48" s="236"/>
      <c r="JT48" s="224"/>
      <c r="JU48" s="84"/>
      <c r="JV48" s="124"/>
      <c r="JW48" s="224"/>
      <c r="JX48" s="245"/>
      <c r="JY48" s="236"/>
      <c r="JZ48" s="224"/>
      <c r="KA48" s="245"/>
      <c r="KB48" s="236"/>
      <c r="KC48" s="224"/>
      <c r="KD48" s="245"/>
      <c r="KE48" s="236"/>
      <c r="KF48" s="224"/>
      <c r="KG48" s="245"/>
      <c r="KH48" s="236"/>
      <c r="KI48" s="224"/>
      <c r="KJ48" s="245"/>
      <c r="KK48" s="236"/>
      <c r="KL48" s="224"/>
      <c r="KM48" s="224"/>
      <c r="KN48" s="236"/>
      <c r="KO48" s="224"/>
      <c r="KP48" s="224"/>
      <c r="KQ48" s="236"/>
      <c r="KR48" s="224"/>
      <c r="KS48" s="224"/>
      <c r="KT48" s="236"/>
      <c r="KU48" s="224"/>
      <c r="KV48" s="245"/>
      <c r="KW48" s="236"/>
      <c r="KX48" s="224"/>
      <c r="KY48" s="84"/>
      <c r="KZ48" s="236"/>
      <c r="LA48" s="224"/>
      <c r="LB48" s="224"/>
      <c r="LC48" s="236"/>
      <c r="LD48" s="224"/>
      <c r="LE48" s="224"/>
      <c r="LF48" s="236"/>
      <c r="LG48" s="224"/>
      <c r="LH48" s="245"/>
      <c r="LI48" s="236"/>
      <c r="LJ48" s="224"/>
      <c r="LK48" s="84"/>
      <c r="LL48" s="236"/>
      <c r="LM48" s="224"/>
      <c r="LN48" s="84"/>
      <c r="LO48" s="124"/>
      <c r="LP48" s="224"/>
      <c r="LQ48" s="224"/>
      <c r="LR48" s="236"/>
      <c r="LS48" s="224"/>
      <c r="LT48" s="245"/>
      <c r="LU48" s="236"/>
      <c r="LV48" s="224"/>
      <c r="LW48" s="84"/>
      <c r="LX48" s="124"/>
      <c r="LY48" s="224"/>
      <c r="LZ48" s="224"/>
      <c r="MA48" s="236"/>
      <c r="MB48" s="224"/>
      <c r="MC48" s="224"/>
      <c r="MD48" s="236"/>
      <c r="ME48" s="224"/>
      <c r="MF48" s="224"/>
      <c r="MG48" s="236"/>
      <c r="MH48" s="224"/>
      <c r="MI48" s="224"/>
      <c r="MJ48" s="236"/>
      <c r="MK48" s="224"/>
      <c r="ML48" s="245"/>
      <c r="MM48" s="236"/>
      <c r="MN48" s="224"/>
      <c r="MO48" s="84"/>
      <c r="MP48" s="236"/>
      <c r="MQ48" s="224"/>
      <c r="MR48" s="84"/>
      <c r="MS48" s="124"/>
      <c r="MT48" s="224"/>
      <c r="MU48" s="224"/>
      <c r="MV48" s="236"/>
      <c r="MW48" s="224"/>
      <c r="MX48" s="245"/>
      <c r="MY48" s="236"/>
      <c r="MZ48" s="224"/>
      <c r="NA48" s="84"/>
      <c r="NB48" s="236"/>
      <c r="NC48" s="224"/>
      <c r="ND48" s="245"/>
      <c r="NE48" s="236"/>
      <c r="NF48" s="224"/>
      <c r="NG48" s="84"/>
      <c r="NH48" s="236"/>
      <c r="NI48" s="224"/>
      <c r="NJ48" s="245"/>
      <c r="NK48" s="236"/>
      <c r="NL48" s="224"/>
      <c r="NM48" s="84"/>
      <c r="NN48" s="236"/>
      <c r="NO48" s="224"/>
      <c r="NP48" s="84"/>
      <c r="NQ48" s="236"/>
      <c r="NR48" s="224"/>
      <c r="NS48" s="84"/>
      <c r="NT48" s="236"/>
      <c r="NU48" s="224"/>
      <c r="NV48" s="84"/>
      <c r="NW48" s="124"/>
      <c r="NX48" s="224"/>
      <c r="NY48" s="245"/>
      <c r="NZ48" s="236"/>
      <c r="OA48" s="224"/>
      <c r="OB48" s="316"/>
      <c r="OC48" s="236"/>
      <c r="OD48" s="224"/>
      <c r="OE48" s="84"/>
      <c r="OF48" s="236"/>
      <c r="OG48" s="224"/>
      <c r="OH48" s="84"/>
      <c r="OI48" s="157"/>
      <c r="OJ48" s="157"/>
      <c r="OK48" s="157"/>
      <c r="OL48" s="157"/>
      <c r="OM48" s="157"/>
      <c r="ON48" s="157"/>
      <c r="OO48" s="157"/>
      <c r="OP48" s="157"/>
      <c r="OQ48" s="157"/>
      <c r="OR48" s="157"/>
      <c r="OS48" s="157"/>
      <c r="OT48" s="157"/>
      <c r="OU48" s="157"/>
      <c r="OV48" s="157"/>
      <c r="OW48" s="157"/>
    </row>
    <row r="49" spans="1:414" s="345" customFormat="1" ht="13.8" hidden="1" outlineLevel="1" x14ac:dyDescent="0.25">
      <c r="A49" s="257" t="s">
        <v>353</v>
      </c>
      <c r="B49" s="188" t="s">
        <v>354</v>
      </c>
      <c r="C49" s="236">
        <f t="shared" si="91"/>
        <v>258730</v>
      </c>
      <c r="D49" s="236">
        <f t="shared" si="92"/>
        <v>262400</v>
      </c>
      <c r="E49" s="236">
        <f t="shared" si="93"/>
        <v>261304.25</v>
      </c>
      <c r="F49" s="236"/>
      <c r="G49" s="346"/>
      <c r="H49" s="84"/>
      <c r="I49" s="124">
        <v>88160</v>
      </c>
      <c r="J49" s="224">
        <v>106000</v>
      </c>
      <c r="K49" s="224">
        <v>96827.61</v>
      </c>
      <c r="L49" s="236"/>
      <c r="M49" s="224"/>
      <c r="N49" s="224"/>
      <c r="O49" s="236"/>
      <c r="P49" s="224">
        <v>25200</v>
      </c>
      <c r="Q49" s="224">
        <v>26100.36</v>
      </c>
      <c r="R49" s="236"/>
      <c r="S49" s="224"/>
      <c r="T49" s="224"/>
      <c r="U49" s="236"/>
      <c r="V49" s="224"/>
      <c r="W49" s="224"/>
      <c r="X49" s="236"/>
      <c r="Y49" s="224"/>
      <c r="Z49" s="224"/>
      <c r="AA49" s="236"/>
      <c r="AB49" s="224"/>
      <c r="AC49" s="224"/>
      <c r="AD49" s="236"/>
      <c r="AE49" s="224"/>
      <c r="AF49" s="224"/>
      <c r="AG49" s="236"/>
      <c r="AH49" s="224"/>
      <c r="AI49" s="224"/>
      <c r="AJ49" s="236"/>
      <c r="AK49" s="224"/>
      <c r="AL49" s="224"/>
      <c r="AM49" s="236"/>
      <c r="AN49" s="224"/>
      <c r="AO49" s="224"/>
      <c r="AP49" s="236"/>
      <c r="AQ49" s="224"/>
      <c r="AR49" s="224"/>
      <c r="AS49" s="236"/>
      <c r="AT49" s="224"/>
      <c r="AU49" s="224"/>
      <c r="AV49" s="236"/>
      <c r="AW49" s="224"/>
      <c r="AX49" s="224"/>
      <c r="AY49" s="236"/>
      <c r="AZ49" s="224"/>
      <c r="BA49" s="224"/>
      <c r="BB49" s="236"/>
      <c r="BC49" s="224"/>
      <c r="BD49" s="224"/>
      <c r="BE49" s="236"/>
      <c r="BF49" s="224"/>
      <c r="BG49" s="224"/>
      <c r="BH49" s="236"/>
      <c r="BI49" s="224"/>
      <c r="BJ49" s="224"/>
      <c r="BK49" s="236"/>
      <c r="BL49" s="224"/>
      <c r="BM49" s="224"/>
      <c r="BN49" s="236"/>
      <c r="BO49" s="224"/>
      <c r="BP49" s="224"/>
      <c r="BQ49" s="236"/>
      <c r="BR49" s="224"/>
      <c r="BS49" s="224"/>
      <c r="BT49" s="236"/>
      <c r="BU49" s="224"/>
      <c r="BV49" s="224"/>
      <c r="BW49" s="236">
        <v>44960</v>
      </c>
      <c r="BX49" s="236">
        <v>34000</v>
      </c>
      <c r="BY49" s="224">
        <v>39287.54</v>
      </c>
      <c r="BZ49" s="236"/>
      <c r="CA49" s="224"/>
      <c r="CB49" s="224"/>
      <c r="CC49" s="236">
        <v>27250</v>
      </c>
      <c r="CD49" s="224">
        <v>25200</v>
      </c>
      <c r="CE49" s="224">
        <v>26315.01</v>
      </c>
      <c r="CF49" s="236"/>
      <c r="CG49" s="224"/>
      <c r="CH49" s="224"/>
      <c r="CI49" s="236"/>
      <c r="CJ49" s="224"/>
      <c r="CK49" s="224"/>
      <c r="CL49" s="236"/>
      <c r="CM49" s="224"/>
      <c r="CN49" s="245"/>
      <c r="CO49" s="236"/>
      <c r="CP49" s="224"/>
      <c r="CQ49" s="84"/>
      <c r="CR49" s="236"/>
      <c r="CS49" s="224"/>
      <c r="CT49" s="224"/>
      <c r="CU49" s="236"/>
      <c r="CV49" s="224"/>
      <c r="CW49" s="224"/>
      <c r="CX49" s="236"/>
      <c r="CY49" s="224"/>
      <c r="CZ49" s="224"/>
      <c r="DA49" s="236"/>
      <c r="DB49" s="224"/>
      <c r="DC49" s="224"/>
      <c r="DD49" s="236"/>
      <c r="DE49" s="224"/>
      <c r="DF49" s="224"/>
      <c r="DG49" s="236"/>
      <c r="DH49" s="224"/>
      <c r="DI49" s="224"/>
      <c r="DJ49" s="236"/>
      <c r="DK49" s="224"/>
      <c r="DL49" s="224"/>
      <c r="DM49" s="236"/>
      <c r="DN49" s="224"/>
      <c r="DO49" s="224"/>
      <c r="DP49" s="236"/>
      <c r="DQ49" s="224"/>
      <c r="DR49" s="224"/>
      <c r="DS49" s="236"/>
      <c r="DT49" s="224"/>
      <c r="DU49" s="224"/>
      <c r="DV49" s="236"/>
      <c r="DW49" s="224"/>
      <c r="DX49" s="245"/>
      <c r="DY49" s="236"/>
      <c r="DZ49" s="224"/>
      <c r="EA49" s="84"/>
      <c r="EB49" s="124"/>
      <c r="EC49" s="224"/>
      <c r="ED49" s="245"/>
      <c r="EE49" s="236"/>
      <c r="EF49" s="224"/>
      <c r="EG49" s="245"/>
      <c r="EH49" s="236"/>
      <c r="EI49" s="224"/>
      <c r="EJ49" s="245"/>
      <c r="EK49" s="236"/>
      <c r="EL49" s="224"/>
      <c r="EM49" s="245"/>
      <c r="EN49" s="236"/>
      <c r="EO49" s="224"/>
      <c r="EP49" s="245"/>
      <c r="EQ49" s="236"/>
      <c r="ER49" s="224"/>
      <c r="ES49" s="224"/>
      <c r="ET49" s="236"/>
      <c r="EU49" s="224"/>
      <c r="EV49" s="224"/>
      <c r="EW49" s="236"/>
      <c r="EX49" s="224"/>
      <c r="EY49" s="224"/>
      <c r="EZ49" s="236"/>
      <c r="FA49" s="224"/>
      <c r="FB49" s="224"/>
      <c r="FC49" s="236"/>
      <c r="FD49" s="224"/>
      <c r="FE49" s="224"/>
      <c r="FF49" s="236"/>
      <c r="FG49" s="224"/>
      <c r="FH49" s="224"/>
      <c r="FI49" s="236"/>
      <c r="FJ49" s="224"/>
      <c r="FK49" s="245"/>
      <c r="FL49" s="396"/>
      <c r="FM49" s="224"/>
      <c r="FN49" s="84"/>
      <c r="FO49" s="236"/>
      <c r="FP49" s="224"/>
      <c r="FQ49" s="224"/>
      <c r="FR49" s="236"/>
      <c r="FS49" s="224"/>
      <c r="FT49" s="224"/>
      <c r="FU49" s="236"/>
      <c r="FV49" s="224"/>
      <c r="FW49" s="224"/>
      <c r="FX49" s="236"/>
      <c r="FY49" s="224"/>
      <c r="FZ49" s="224"/>
      <c r="GA49" s="236"/>
      <c r="GB49" s="224"/>
      <c r="GC49" s="224"/>
      <c r="GD49" s="236"/>
      <c r="GE49" s="224"/>
      <c r="GF49" s="224"/>
      <c r="GG49" s="236"/>
      <c r="GH49" s="224"/>
      <c r="GI49" s="224"/>
      <c r="GJ49" s="236"/>
      <c r="GK49" s="224"/>
      <c r="GL49" s="84"/>
      <c r="GM49" s="224"/>
      <c r="GN49" s="224"/>
      <c r="GO49" s="84"/>
      <c r="GP49" s="224"/>
      <c r="GQ49" s="224"/>
      <c r="GR49" s="84"/>
      <c r="GS49" s="224"/>
      <c r="GT49" s="224"/>
      <c r="GU49" s="224"/>
      <c r="GV49" s="236"/>
      <c r="GW49" s="224"/>
      <c r="GX49" s="224"/>
      <c r="GY49" s="236"/>
      <c r="GZ49" s="224"/>
      <c r="HA49" s="224"/>
      <c r="HB49" s="236"/>
      <c r="HC49" s="224"/>
      <c r="HD49" s="245"/>
      <c r="HE49" s="236"/>
      <c r="HF49" s="224"/>
      <c r="HG49" s="84"/>
      <c r="HH49" s="236"/>
      <c r="HI49" s="224"/>
      <c r="HJ49" s="245"/>
      <c r="HK49" s="236"/>
      <c r="HL49" s="224"/>
      <c r="HM49" s="245"/>
      <c r="HN49" s="236"/>
      <c r="HO49" s="224"/>
      <c r="HP49" s="245"/>
      <c r="HQ49" s="236"/>
      <c r="HR49" s="224"/>
      <c r="HS49" s="245"/>
      <c r="HT49" s="236"/>
      <c r="HU49" s="224"/>
      <c r="HV49" s="245"/>
      <c r="HW49" s="236"/>
      <c r="HX49" s="224"/>
      <c r="HY49" s="245"/>
      <c r="HZ49" s="236"/>
      <c r="IA49" s="224"/>
      <c r="IB49" s="245"/>
      <c r="IC49" s="236"/>
      <c r="ID49" s="224"/>
      <c r="IE49" s="84"/>
      <c r="IF49" s="236"/>
      <c r="IG49" s="224"/>
      <c r="IH49" s="245"/>
      <c r="II49" s="236"/>
      <c r="IJ49" s="224"/>
      <c r="IK49" s="245"/>
      <c r="IL49" s="236"/>
      <c r="IM49" s="224"/>
      <c r="IN49" s="245"/>
      <c r="IO49" s="236"/>
      <c r="IP49" s="224"/>
      <c r="IQ49" s="245"/>
      <c r="IR49" s="236"/>
      <c r="IS49" s="224"/>
      <c r="IT49" s="245"/>
      <c r="IU49" s="236"/>
      <c r="IV49" s="224"/>
      <c r="IW49" s="245"/>
      <c r="IX49" s="236"/>
      <c r="IY49" s="224"/>
      <c r="IZ49" s="245"/>
      <c r="JA49" s="236"/>
      <c r="JB49" s="224"/>
      <c r="JC49" s="245"/>
      <c r="JD49" s="236"/>
      <c r="JE49" s="224"/>
      <c r="JF49" s="245"/>
      <c r="JG49" s="236"/>
      <c r="JH49" s="224"/>
      <c r="JI49" s="84"/>
      <c r="JJ49" s="124"/>
      <c r="JK49" s="224"/>
      <c r="JL49" s="245"/>
      <c r="JM49" s="236"/>
      <c r="JN49" s="224"/>
      <c r="JO49" s="84"/>
      <c r="JP49" s="124"/>
      <c r="JQ49" s="224"/>
      <c r="JR49" s="245"/>
      <c r="JS49" s="236"/>
      <c r="JT49" s="224"/>
      <c r="JU49" s="84"/>
      <c r="JV49" s="124"/>
      <c r="JW49" s="224"/>
      <c r="JX49" s="245"/>
      <c r="JY49" s="236"/>
      <c r="JZ49" s="224"/>
      <c r="KA49" s="245"/>
      <c r="KB49" s="236"/>
      <c r="KC49" s="224"/>
      <c r="KD49" s="245"/>
      <c r="KE49" s="236"/>
      <c r="KF49" s="224"/>
      <c r="KG49" s="245"/>
      <c r="KH49" s="236"/>
      <c r="KI49" s="224"/>
      <c r="KJ49" s="245"/>
      <c r="KK49" s="236"/>
      <c r="KL49" s="224"/>
      <c r="KM49" s="224"/>
      <c r="KN49" s="236"/>
      <c r="KO49" s="224"/>
      <c r="KP49" s="224"/>
      <c r="KQ49" s="236"/>
      <c r="KR49" s="224"/>
      <c r="KS49" s="224"/>
      <c r="KT49" s="236"/>
      <c r="KU49" s="224"/>
      <c r="KV49" s="245"/>
      <c r="KW49" s="236"/>
      <c r="KX49" s="224"/>
      <c r="KY49" s="84"/>
      <c r="KZ49" s="236"/>
      <c r="LA49" s="224"/>
      <c r="LB49" s="224"/>
      <c r="LC49" s="236"/>
      <c r="LD49" s="224"/>
      <c r="LE49" s="224"/>
      <c r="LF49" s="236"/>
      <c r="LG49" s="224"/>
      <c r="LH49" s="245"/>
      <c r="LI49" s="236"/>
      <c r="LJ49" s="224"/>
      <c r="LK49" s="84"/>
      <c r="LL49" s="236"/>
      <c r="LM49" s="224"/>
      <c r="LN49" s="84"/>
      <c r="LO49" s="124"/>
      <c r="LP49" s="224"/>
      <c r="LQ49" s="224"/>
      <c r="LR49" s="236"/>
      <c r="LS49" s="224"/>
      <c r="LT49" s="245"/>
      <c r="LU49" s="236"/>
      <c r="LV49" s="224"/>
      <c r="LW49" s="84"/>
      <c r="LX49" s="124"/>
      <c r="LY49" s="224"/>
      <c r="LZ49" s="224"/>
      <c r="MA49" s="236"/>
      <c r="MB49" s="224"/>
      <c r="MC49" s="224"/>
      <c r="MD49" s="236"/>
      <c r="ME49" s="224"/>
      <c r="MF49" s="224"/>
      <c r="MG49" s="236"/>
      <c r="MH49" s="224"/>
      <c r="MI49" s="224"/>
      <c r="MJ49" s="236"/>
      <c r="MK49" s="224"/>
      <c r="ML49" s="245"/>
      <c r="MM49" s="236"/>
      <c r="MN49" s="224"/>
      <c r="MO49" s="84"/>
      <c r="MP49" s="236"/>
      <c r="MQ49" s="224"/>
      <c r="MR49" s="84"/>
      <c r="MS49" s="124"/>
      <c r="MT49" s="224"/>
      <c r="MU49" s="224"/>
      <c r="MV49" s="236"/>
      <c r="MW49" s="224"/>
      <c r="MX49" s="245"/>
      <c r="MY49" s="236"/>
      <c r="MZ49" s="224"/>
      <c r="NA49" s="84"/>
      <c r="NB49" s="236"/>
      <c r="NC49" s="224"/>
      <c r="ND49" s="245"/>
      <c r="NE49" s="236"/>
      <c r="NF49" s="224"/>
      <c r="NG49" s="84"/>
      <c r="NH49" s="236"/>
      <c r="NI49" s="224"/>
      <c r="NJ49" s="245"/>
      <c r="NK49" s="236"/>
      <c r="NL49" s="224"/>
      <c r="NM49" s="84"/>
      <c r="NN49" s="236"/>
      <c r="NO49" s="224"/>
      <c r="NP49" s="84"/>
      <c r="NQ49" s="236"/>
      <c r="NR49" s="224"/>
      <c r="NS49" s="84"/>
      <c r="NT49" s="236"/>
      <c r="NU49" s="224"/>
      <c r="NV49" s="84"/>
      <c r="NW49" s="124"/>
      <c r="NX49" s="224"/>
      <c r="NY49" s="245"/>
      <c r="NZ49" s="236"/>
      <c r="OA49" s="224"/>
      <c r="OB49" s="316"/>
      <c r="OC49" s="236"/>
      <c r="OD49" s="224"/>
      <c r="OE49" s="84"/>
      <c r="OF49" s="236">
        <v>98360</v>
      </c>
      <c r="OG49" s="224">
        <v>72000</v>
      </c>
      <c r="OH49" s="84">
        <v>72773.73</v>
      </c>
      <c r="OI49" s="157"/>
      <c r="OJ49" s="157"/>
      <c r="OK49" s="157"/>
      <c r="OL49" s="157"/>
      <c r="OM49" s="157"/>
      <c r="ON49" s="157"/>
      <c r="OO49" s="157"/>
      <c r="OP49" s="157"/>
      <c r="OQ49" s="157"/>
      <c r="OR49" s="157"/>
      <c r="OS49" s="157"/>
      <c r="OT49" s="157"/>
      <c r="OU49" s="157"/>
      <c r="OV49" s="157"/>
      <c r="OW49" s="157"/>
    </row>
    <row r="50" spans="1:414" s="345" customFormat="1" ht="13.8" hidden="1" outlineLevel="1" x14ac:dyDescent="0.25">
      <c r="A50" s="257" t="s">
        <v>355</v>
      </c>
      <c r="B50" s="188" t="s">
        <v>356</v>
      </c>
      <c r="C50" s="236">
        <f t="shared" si="91"/>
        <v>3113337</v>
      </c>
      <c r="D50" s="236">
        <f t="shared" si="92"/>
        <v>3064416.77</v>
      </c>
      <c r="E50" s="236">
        <f t="shared" si="93"/>
        <v>2795848.7299999995</v>
      </c>
      <c r="F50" s="236"/>
      <c r="G50" s="346"/>
      <c r="H50" s="84"/>
      <c r="I50" s="124">
        <v>141400</v>
      </c>
      <c r="J50" s="224">
        <v>103000</v>
      </c>
      <c r="K50" s="224">
        <v>104858.17</v>
      </c>
      <c r="L50" s="236"/>
      <c r="M50" s="224">
        <v>16172</v>
      </c>
      <c r="N50" s="224"/>
      <c r="O50" s="236"/>
      <c r="P50" s="224">
        <v>7800</v>
      </c>
      <c r="Q50" s="224">
        <v>6719.09</v>
      </c>
      <c r="R50" s="236"/>
      <c r="S50" s="224"/>
      <c r="T50" s="224"/>
      <c r="U50" s="236"/>
      <c r="V50" s="224"/>
      <c r="W50" s="224"/>
      <c r="X50" s="236"/>
      <c r="Y50" s="224"/>
      <c r="Z50" s="224"/>
      <c r="AA50" s="236"/>
      <c r="AB50" s="224"/>
      <c r="AC50" s="224"/>
      <c r="AD50" s="236">
        <v>780</v>
      </c>
      <c r="AE50" s="224">
        <v>780</v>
      </c>
      <c r="AF50" s="224"/>
      <c r="AG50" s="236"/>
      <c r="AH50" s="224"/>
      <c r="AI50" s="224"/>
      <c r="AJ50" s="236"/>
      <c r="AK50" s="224"/>
      <c r="AL50" s="224"/>
      <c r="AM50" s="236"/>
      <c r="AN50" s="224"/>
      <c r="AO50" s="224"/>
      <c r="AP50" s="236"/>
      <c r="AQ50" s="224"/>
      <c r="AR50" s="224"/>
      <c r="AS50" s="236"/>
      <c r="AT50" s="224"/>
      <c r="AU50" s="224">
        <v>6552.3</v>
      </c>
      <c r="AV50" s="236"/>
      <c r="AW50" s="224"/>
      <c r="AX50" s="224"/>
      <c r="AY50" s="236"/>
      <c r="AZ50" s="224"/>
      <c r="BA50" s="224"/>
      <c r="BB50" s="236"/>
      <c r="BC50" s="224"/>
      <c r="BD50" s="224"/>
      <c r="BE50" s="236">
        <v>22107</v>
      </c>
      <c r="BF50" s="224">
        <v>20461</v>
      </c>
      <c r="BG50" s="224">
        <v>18797.47</v>
      </c>
      <c r="BH50" s="236"/>
      <c r="BI50" s="224"/>
      <c r="BJ50" s="224"/>
      <c r="BK50" s="236"/>
      <c r="BL50" s="224"/>
      <c r="BM50" s="224"/>
      <c r="BN50" s="236"/>
      <c r="BO50" s="224"/>
      <c r="BP50" s="224"/>
      <c r="BQ50" s="236"/>
      <c r="BR50" s="224"/>
      <c r="BS50" s="224"/>
      <c r="BT50" s="236"/>
      <c r="BU50" s="224"/>
      <c r="BV50" s="224"/>
      <c r="BW50" s="236"/>
      <c r="BX50" s="236">
        <v>20000</v>
      </c>
      <c r="BY50" s="224"/>
      <c r="BZ50" s="236"/>
      <c r="CA50" s="224"/>
      <c r="CB50" s="224"/>
      <c r="CC50" s="236">
        <v>15480</v>
      </c>
      <c r="CD50" s="224">
        <v>13200</v>
      </c>
      <c r="CE50" s="224">
        <v>13489</v>
      </c>
      <c r="CF50" s="236"/>
      <c r="CG50" s="224"/>
      <c r="CH50" s="224"/>
      <c r="CI50" s="236">
        <v>7948</v>
      </c>
      <c r="CJ50" s="224">
        <v>6350</v>
      </c>
      <c r="CK50" s="224">
        <v>6517.7</v>
      </c>
      <c r="CL50" s="236"/>
      <c r="CM50" s="224"/>
      <c r="CN50" s="245"/>
      <c r="CO50" s="236"/>
      <c r="CP50" s="224"/>
      <c r="CQ50" s="84"/>
      <c r="CR50" s="236"/>
      <c r="CS50" s="224"/>
      <c r="CT50" s="224"/>
      <c r="CU50" s="236"/>
      <c r="CV50" s="224"/>
      <c r="CW50" s="224"/>
      <c r="CX50" s="236">
        <v>80125</v>
      </c>
      <c r="CY50" s="224">
        <v>86940</v>
      </c>
      <c r="CZ50" s="224">
        <v>86073.94</v>
      </c>
      <c r="DA50" s="236"/>
      <c r="DB50" s="224"/>
      <c r="DC50" s="224"/>
      <c r="DD50" s="236"/>
      <c r="DE50" s="224"/>
      <c r="DF50" s="224"/>
      <c r="DG50" s="236"/>
      <c r="DH50" s="224"/>
      <c r="DI50" s="224"/>
      <c r="DJ50" s="236"/>
      <c r="DK50" s="224"/>
      <c r="DL50" s="224"/>
      <c r="DM50" s="236"/>
      <c r="DN50" s="224"/>
      <c r="DO50" s="224"/>
      <c r="DP50" s="236">
        <v>7008</v>
      </c>
      <c r="DQ50" s="236">
        <v>6480</v>
      </c>
      <c r="DR50" s="224">
        <v>5889.81</v>
      </c>
      <c r="DS50" s="236"/>
      <c r="DT50" s="224"/>
      <c r="DU50" s="224"/>
      <c r="DV50" s="236"/>
      <c r="DW50" s="224"/>
      <c r="DX50" s="245"/>
      <c r="DY50" s="236"/>
      <c r="DZ50" s="224"/>
      <c r="EA50" s="84"/>
      <c r="EB50" s="124"/>
      <c r="EC50" s="224"/>
      <c r="ED50" s="245"/>
      <c r="EE50" s="236"/>
      <c r="EF50" s="224"/>
      <c r="EG50" s="245"/>
      <c r="EH50" s="236"/>
      <c r="EI50" s="224"/>
      <c r="EJ50" s="245"/>
      <c r="EK50" s="236">
        <v>72084</v>
      </c>
      <c r="EL50" s="224">
        <v>79040</v>
      </c>
      <c r="EM50" s="245">
        <v>65030.45</v>
      </c>
      <c r="EN50" s="236">
        <v>23742</v>
      </c>
      <c r="EO50" s="236">
        <v>5600</v>
      </c>
      <c r="EP50" s="245">
        <v>6392.67</v>
      </c>
      <c r="EQ50" s="236"/>
      <c r="ER50" s="224"/>
      <c r="ES50" s="224"/>
      <c r="ET50" s="236"/>
      <c r="EU50" s="224"/>
      <c r="EV50" s="224"/>
      <c r="EW50" s="236">
        <v>10200</v>
      </c>
      <c r="EX50" s="224">
        <v>9960</v>
      </c>
      <c r="EY50" s="224">
        <v>9835.5</v>
      </c>
      <c r="EZ50" s="236">
        <v>21000</v>
      </c>
      <c r="FA50" s="224">
        <v>17400</v>
      </c>
      <c r="FB50" s="224">
        <v>17399.990000000002</v>
      </c>
      <c r="FC50" s="236">
        <v>17028</v>
      </c>
      <c r="FD50" s="224">
        <v>15900</v>
      </c>
      <c r="FE50" s="224">
        <v>15271.65</v>
      </c>
      <c r="FF50" s="236">
        <v>9000</v>
      </c>
      <c r="FG50" s="224">
        <v>8760</v>
      </c>
      <c r="FH50" s="224">
        <v>8760</v>
      </c>
      <c r="FI50" s="236">
        <v>10800</v>
      </c>
      <c r="FJ50" s="224">
        <v>10200</v>
      </c>
      <c r="FK50" s="245">
        <v>10200</v>
      </c>
      <c r="FL50" s="396">
        <v>12504</v>
      </c>
      <c r="FM50" s="224">
        <v>12060</v>
      </c>
      <c r="FN50" s="84">
        <v>11820</v>
      </c>
      <c r="FO50" s="236">
        <v>58008</v>
      </c>
      <c r="FP50" s="224">
        <v>52020</v>
      </c>
      <c r="FQ50" s="224">
        <v>46334.15</v>
      </c>
      <c r="FR50" s="236"/>
      <c r="FS50" s="224"/>
      <c r="FT50" s="224"/>
      <c r="FU50" s="236"/>
      <c r="FV50" s="224"/>
      <c r="FW50" s="224"/>
      <c r="FX50" s="236">
        <v>12000</v>
      </c>
      <c r="FY50" s="224">
        <v>12840</v>
      </c>
      <c r="FZ50" s="224">
        <v>12347.7</v>
      </c>
      <c r="GA50" s="236"/>
      <c r="GB50" s="224"/>
      <c r="GC50" s="224"/>
      <c r="GD50" s="236">
        <v>2410</v>
      </c>
      <c r="GE50" s="224">
        <v>17800</v>
      </c>
      <c r="GF50" s="224">
        <v>12782.62</v>
      </c>
      <c r="GG50" s="236">
        <v>4906</v>
      </c>
      <c r="GH50" s="224">
        <v>4536</v>
      </c>
      <c r="GI50" s="224">
        <v>4200</v>
      </c>
      <c r="GJ50" s="236"/>
      <c r="GK50" s="224"/>
      <c r="GL50" s="84"/>
      <c r="GM50" s="224">
        <v>7008</v>
      </c>
      <c r="GN50" s="224">
        <v>6480</v>
      </c>
      <c r="GO50" s="84">
        <v>5952.85</v>
      </c>
      <c r="GP50" s="224">
        <v>8400</v>
      </c>
      <c r="GQ50" s="224">
        <v>7400</v>
      </c>
      <c r="GR50" s="84">
        <v>7420.51</v>
      </c>
      <c r="GS50" s="224"/>
      <c r="GT50" s="224"/>
      <c r="GU50" s="224"/>
      <c r="GV50" s="236"/>
      <c r="GW50" s="224"/>
      <c r="GX50" s="224"/>
      <c r="GY50" s="236"/>
      <c r="GZ50" s="224"/>
      <c r="HA50" s="224"/>
      <c r="HB50" s="236"/>
      <c r="HC50" s="224"/>
      <c r="HD50" s="245"/>
      <c r="HE50" s="236"/>
      <c r="HF50" s="224"/>
      <c r="HG50" s="84"/>
      <c r="HH50" s="236">
        <v>336028</v>
      </c>
      <c r="HI50" s="224">
        <v>327976.46999999997</v>
      </c>
      <c r="HJ50" s="245">
        <v>287829.01</v>
      </c>
      <c r="HK50" s="236">
        <v>161420</v>
      </c>
      <c r="HL50" s="224">
        <v>159634</v>
      </c>
      <c r="HM50" s="245">
        <v>145389.89000000001</v>
      </c>
      <c r="HN50" s="236">
        <v>39771</v>
      </c>
      <c r="HO50" s="224">
        <v>38148</v>
      </c>
      <c r="HP50" s="245">
        <v>33731.96</v>
      </c>
      <c r="HQ50" s="236">
        <v>52600</v>
      </c>
      <c r="HR50" s="224">
        <v>53180</v>
      </c>
      <c r="HS50" s="245">
        <v>47249.07</v>
      </c>
      <c r="HT50" s="236">
        <v>118423</v>
      </c>
      <c r="HU50" s="224">
        <v>110910</v>
      </c>
      <c r="HV50" s="245">
        <v>96652.53</v>
      </c>
      <c r="HW50" s="236">
        <v>31763</v>
      </c>
      <c r="HX50" s="224">
        <v>29526</v>
      </c>
      <c r="HY50" s="245">
        <v>26780.79</v>
      </c>
      <c r="HZ50" s="236"/>
      <c r="IA50" s="224"/>
      <c r="IB50" s="245"/>
      <c r="IC50" s="236">
        <v>1800</v>
      </c>
      <c r="ID50" s="224">
        <v>1794</v>
      </c>
      <c r="IE50" s="84">
        <v>3425.16</v>
      </c>
      <c r="IF50" s="236">
        <v>67004</v>
      </c>
      <c r="IG50" s="224">
        <f>69880+44.8</f>
        <v>69924.800000000003</v>
      </c>
      <c r="IH50" s="245">
        <v>77914.06</v>
      </c>
      <c r="II50" s="236">
        <v>133312</v>
      </c>
      <c r="IJ50" s="224">
        <v>133082</v>
      </c>
      <c r="IK50" s="245">
        <v>133773.22</v>
      </c>
      <c r="IL50" s="236">
        <v>35821</v>
      </c>
      <c r="IM50" s="224">
        <v>34994</v>
      </c>
      <c r="IN50" s="245">
        <v>29051.360000000001</v>
      </c>
      <c r="IO50" s="236">
        <v>110410</v>
      </c>
      <c r="IP50" s="224">
        <v>105456</v>
      </c>
      <c r="IQ50" s="245">
        <v>104010.25</v>
      </c>
      <c r="IR50" s="236">
        <v>40882</v>
      </c>
      <c r="IS50" s="224">
        <v>42121</v>
      </c>
      <c r="IT50" s="245">
        <v>39926.080000000002</v>
      </c>
      <c r="IU50" s="236">
        <v>42797</v>
      </c>
      <c r="IV50" s="224">
        <v>40830</v>
      </c>
      <c r="IW50" s="245">
        <v>36833.730000000003</v>
      </c>
      <c r="IX50" s="236">
        <v>59677</v>
      </c>
      <c r="IY50" s="224">
        <v>55078</v>
      </c>
      <c r="IZ50" s="245">
        <v>45009.08</v>
      </c>
      <c r="JA50" s="236">
        <v>132461</v>
      </c>
      <c r="JB50" s="224">
        <v>147051</v>
      </c>
      <c r="JC50" s="245">
        <v>134351.95000000001</v>
      </c>
      <c r="JD50" s="236"/>
      <c r="JE50" s="224"/>
      <c r="JF50" s="245">
        <v>2229.25</v>
      </c>
      <c r="JG50" s="236">
        <v>38400</v>
      </c>
      <c r="JH50" s="224">
        <v>38400</v>
      </c>
      <c r="JI50" s="84">
        <v>37257.21</v>
      </c>
      <c r="JJ50" s="124">
        <v>560145</v>
      </c>
      <c r="JK50" s="224">
        <f>518362</f>
        <v>518362</v>
      </c>
      <c r="JL50" s="245">
        <v>462210.68</v>
      </c>
      <c r="JM50" s="236">
        <v>106906</v>
      </c>
      <c r="JN50" s="224">
        <v>105824</v>
      </c>
      <c r="JO50" s="84">
        <v>97969.21</v>
      </c>
      <c r="JP50" s="124"/>
      <c r="JQ50" s="224"/>
      <c r="JR50" s="245"/>
      <c r="JS50" s="236">
        <v>222120</v>
      </c>
      <c r="JT50" s="224">
        <f>215925+291.5</f>
        <v>216216.5</v>
      </c>
      <c r="JU50" s="84">
        <v>195099.33</v>
      </c>
      <c r="JV50" s="124"/>
      <c r="JW50" s="224"/>
      <c r="JX50" s="245"/>
      <c r="JY50" s="236"/>
      <c r="JZ50" s="224"/>
      <c r="KA50" s="245"/>
      <c r="KB50" s="236"/>
      <c r="KC50" s="224"/>
      <c r="KD50" s="245"/>
      <c r="KE50" s="236">
        <v>148383</v>
      </c>
      <c r="KF50" s="224">
        <v>136500</v>
      </c>
      <c r="KG50" s="245">
        <v>132736.94</v>
      </c>
      <c r="KH50" s="236"/>
      <c r="KI50" s="224"/>
      <c r="KJ50" s="245"/>
      <c r="KK50" s="236"/>
      <c r="KL50" s="224"/>
      <c r="KM50" s="224"/>
      <c r="KN50" s="236"/>
      <c r="KO50" s="224"/>
      <c r="KP50" s="224"/>
      <c r="KQ50" s="236"/>
      <c r="KR50" s="224"/>
      <c r="KS50" s="224"/>
      <c r="KT50" s="236"/>
      <c r="KU50" s="224"/>
      <c r="KV50" s="245"/>
      <c r="KW50" s="236"/>
      <c r="KX50" s="224"/>
      <c r="KY50" s="84"/>
      <c r="KZ50" s="236"/>
      <c r="LA50" s="224"/>
      <c r="LB50" s="224"/>
      <c r="LC50" s="236">
        <v>15768</v>
      </c>
      <c r="LD50" s="224">
        <v>15768</v>
      </c>
      <c r="LE50" s="224">
        <v>15768</v>
      </c>
      <c r="LF50" s="236">
        <v>14832</v>
      </c>
      <c r="LG50" s="224">
        <v>14832</v>
      </c>
      <c r="LH50" s="245">
        <v>14750.86</v>
      </c>
      <c r="LI50" s="236"/>
      <c r="LJ50" s="224"/>
      <c r="LK50" s="84"/>
      <c r="LL50" s="236"/>
      <c r="LM50" s="224"/>
      <c r="LN50" s="84"/>
      <c r="LO50" s="124"/>
      <c r="LP50" s="224"/>
      <c r="LQ50" s="224"/>
      <c r="LR50" s="236">
        <v>22572</v>
      </c>
      <c r="LS50" s="224">
        <v>21516</v>
      </c>
      <c r="LT50" s="245">
        <v>20684.54</v>
      </c>
      <c r="LU50" s="236"/>
      <c r="LV50" s="224"/>
      <c r="LW50" s="84"/>
      <c r="LX50" s="124"/>
      <c r="LY50" s="224"/>
      <c r="LZ50" s="224"/>
      <c r="MA50" s="236"/>
      <c r="MB50" s="224"/>
      <c r="MC50" s="224"/>
      <c r="MD50" s="236"/>
      <c r="ME50" s="224"/>
      <c r="MF50" s="224">
        <v>1860.25</v>
      </c>
      <c r="MG50" s="236"/>
      <c r="MH50" s="224"/>
      <c r="MI50" s="224"/>
      <c r="MJ50" s="236"/>
      <c r="MK50" s="224"/>
      <c r="ML50" s="245"/>
      <c r="MM50" s="236"/>
      <c r="MN50" s="224"/>
      <c r="MO50" s="84">
        <v>19932.09</v>
      </c>
      <c r="MP50" s="236">
        <v>62400</v>
      </c>
      <c r="MQ50" s="224">
        <v>54740</v>
      </c>
      <c r="MR50" s="84">
        <v>41762.06</v>
      </c>
      <c r="MS50" s="124"/>
      <c r="MT50" s="224"/>
      <c r="MU50" s="224"/>
      <c r="MV50" s="236">
        <v>3600</v>
      </c>
      <c r="MW50" s="224">
        <v>3570</v>
      </c>
      <c r="MX50" s="245">
        <v>3564</v>
      </c>
      <c r="MY50" s="236">
        <v>3252</v>
      </c>
      <c r="MZ50" s="224">
        <v>3252</v>
      </c>
      <c r="NA50" s="84">
        <v>3252.01</v>
      </c>
      <c r="NB50" s="236">
        <v>3252</v>
      </c>
      <c r="NC50" s="224">
        <v>3252</v>
      </c>
      <c r="ND50" s="245">
        <v>3252</v>
      </c>
      <c r="NE50" s="451">
        <v>3600</v>
      </c>
      <c r="NF50" s="224">
        <v>6480</v>
      </c>
      <c r="NG50" s="84">
        <v>6000</v>
      </c>
      <c r="NH50" s="236"/>
      <c r="NI50" s="224"/>
      <c r="NJ50" s="245"/>
      <c r="NK50" s="236"/>
      <c r="NL50" s="224"/>
      <c r="NM50" s="84"/>
      <c r="NN50" s="236"/>
      <c r="NO50" s="224"/>
      <c r="NP50" s="84"/>
      <c r="NQ50" s="236"/>
      <c r="NR50" s="224"/>
      <c r="NS50" s="84"/>
      <c r="NT50" s="236"/>
      <c r="NU50" s="224"/>
      <c r="NV50" s="84"/>
      <c r="NW50" s="124"/>
      <c r="NX50" s="224"/>
      <c r="NY50" s="245"/>
      <c r="NZ50" s="236"/>
      <c r="OA50" s="224"/>
      <c r="OB50" s="316"/>
      <c r="OC50" s="236"/>
      <c r="OD50" s="224">
        <f>8970-550</f>
        <v>8420</v>
      </c>
      <c r="OE50" s="84">
        <v>4850</v>
      </c>
      <c r="OF50" s="236"/>
      <c r="OG50" s="224">
        <v>26400</v>
      </c>
      <c r="OH50" s="84">
        <v>8096.59</v>
      </c>
      <c r="OI50" s="157"/>
      <c r="OJ50" s="157"/>
      <c r="OK50" s="157"/>
      <c r="OL50" s="157"/>
      <c r="OM50" s="157"/>
      <c r="ON50" s="157"/>
      <c r="OO50" s="157"/>
      <c r="OP50" s="157"/>
      <c r="OQ50" s="157"/>
      <c r="OR50" s="157"/>
      <c r="OS50" s="157"/>
      <c r="OT50" s="157"/>
      <c r="OU50" s="157"/>
      <c r="OV50" s="157"/>
      <c r="OW50" s="157"/>
    </row>
    <row r="51" spans="1:414" s="345" customFormat="1" ht="13.8" hidden="1" outlineLevel="1" x14ac:dyDescent="0.25">
      <c r="A51" s="257" t="s">
        <v>357</v>
      </c>
      <c r="B51" s="188" t="s">
        <v>358</v>
      </c>
      <c r="C51" s="236">
        <f t="shared" si="91"/>
        <v>106475</v>
      </c>
      <c r="D51" s="236">
        <f t="shared" si="92"/>
        <v>95675</v>
      </c>
      <c r="E51" s="236">
        <f t="shared" si="93"/>
        <v>90236.56</v>
      </c>
      <c r="F51" s="236"/>
      <c r="G51" s="346"/>
      <c r="H51" s="84"/>
      <c r="I51" s="124">
        <v>15196</v>
      </c>
      <c r="J51" s="224">
        <v>15000</v>
      </c>
      <c r="K51" s="224">
        <v>15953.04</v>
      </c>
      <c r="L51" s="236"/>
      <c r="M51" s="224"/>
      <c r="N51" s="224"/>
      <c r="O51" s="236"/>
      <c r="P51" s="224"/>
      <c r="Q51" s="224"/>
      <c r="R51" s="236"/>
      <c r="S51" s="224"/>
      <c r="T51" s="224"/>
      <c r="U51" s="236"/>
      <c r="V51" s="224"/>
      <c r="W51" s="224"/>
      <c r="X51" s="236"/>
      <c r="Y51" s="224"/>
      <c r="Z51" s="224"/>
      <c r="AA51" s="236"/>
      <c r="AB51" s="224"/>
      <c r="AC51" s="224"/>
      <c r="AD51" s="236"/>
      <c r="AE51" s="224"/>
      <c r="AF51" s="224"/>
      <c r="AG51" s="236"/>
      <c r="AH51" s="224"/>
      <c r="AI51" s="224"/>
      <c r="AJ51" s="236"/>
      <c r="AK51" s="224"/>
      <c r="AL51" s="224"/>
      <c r="AM51" s="236"/>
      <c r="AN51" s="224"/>
      <c r="AO51" s="224"/>
      <c r="AP51" s="236"/>
      <c r="AQ51" s="224"/>
      <c r="AR51" s="224"/>
      <c r="AS51" s="236"/>
      <c r="AT51" s="224"/>
      <c r="AU51" s="224"/>
      <c r="AV51" s="236"/>
      <c r="AW51" s="224"/>
      <c r="AX51" s="224"/>
      <c r="AY51" s="236"/>
      <c r="AZ51" s="224"/>
      <c r="BA51" s="224"/>
      <c r="BB51" s="236"/>
      <c r="BC51" s="224"/>
      <c r="BD51" s="224"/>
      <c r="BE51" s="236"/>
      <c r="BF51" s="224"/>
      <c r="BG51" s="224"/>
      <c r="BH51" s="236"/>
      <c r="BI51" s="224"/>
      <c r="BJ51" s="224"/>
      <c r="BK51" s="236"/>
      <c r="BL51" s="224"/>
      <c r="BM51" s="224"/>
      <c r="BN51" s="236"/>
      <c r="BO51" s="224"/>
      <c r="BP51" s="224"/>
      <c r="BQ51" s="236"/>
      <c r="BR51" s="224"/>
      <c r="BS51" s="224"/>
      <c r="BT51" s="236"/>
      <c r="BU51" s="224"/>
      <c r="BV51" s="224"/>
      <c r="BW51" s="236"/>
      <c r="BX51" s="236"/>
      <c r="BY51" s="224">
        <v>600</v>
      </c>
      <c r="BZ51" s="236"/>
      <c r="CA51" s="224"/>
      <c r="CB51" s="224"/>
      <c r="CC51" s="236"/>
      <c r="CD51" s="224"/>
      <c r="CE51" s="224"/>
      <c r="CF51" s="236"/>
      <c r="CG51" s="224"/>
      <c r="CH51" s="224"/>
      <c r="CI51" s="236"/>
      <c r="CJ51" s="224"/>
      <c r="CK51" s="224"/>
      <c r="CL51" s="236"/>
      <c r="CM51" s="224"/>
      <c r="CN51" s="245"/>
      <c r="CO51" s="236"/>
      <c r="CP51" s="224"/>
      <c r="CQ51" s="84"/>
      <c r="CR51" s="236"/>
      <c r="CS51" s="224"/>
      <c r="CT51" s="224"/>
      <c r="CU51" s="236"/>
      <c r="CV51" s="224"/>
      <c r="CW51" s="224"/>
      <c r="CX51" s="236">
        <v>19225</v>
      </c>
      <c r="CY51" s="224">
        <v>19685</v>
      </c>
      <c r="CZ51" s="224">
        <v>12041</v>
      </c>
      <c r="DA51" s="236"/>
      <c r="DB51" s="224"/>
      <c r="DC51" s="224"/>
      <c r="DD51" s="236"/>
      <c r="DE51" s="224"/>
      <c r="DF51" s="224"/>
      <c r="DG51" s="236"/>
      <c r="DH51" s="224"/>
      <c r="DI51" s="224"/>
      <c r="DJ51" s="236"/>
      <c r="DK51" s="224"/>
      <c r="DL51" s="224"/>
      <c r="DM51" s="236"/>
      <c r="DN51" s="224"/>
      <c r="DO51" s="224"/>
      <c r="DP51" s="236"/>
      <c r="DQ51" s="236"/>
      <c r="DR51" s="224"/>
      <c r="DS51" s="236"/>
      <c r="DT51" s="224"/>
      <c r="DU51" s="224"/>
      <c r="DV51" s="236"/>
      <c r="DW51" s="224"/>
      <c r="DX51" s="245"/>
      <c r="DY51" s="236"/>
      <c r="DZ51" s="224"/>
      <c r="EA51" s="84"/>
      <c r="EB51" s="124"/>
      <c r="EC51" s="224"/>
      <c r="ED51" s="245"/>
      <c r="EE51" s="236"/>
      <c r="EF51" s="224"/>
      <c r="EG51" s="245"/>
      <c r="EH51" s="236"/>
      <c r="EI51" s="224"/>
      <c r="EJ51" s="245">
        <v>3780</v>
      </c>
      <c r="EK51" s="236">
        <v>720</v>
      </c>
      <c r="EL51" s="224">
        <v>1560</v>
      </c>
      <c r="EM51" s="245">
        <v>4717.84</v>
      </c>
      <c r="EN51" s="236"/>
      <c r="EO51" s="236">
        <v>10425</v>
      </c>
      <c r="EP51" s="245">
        <v>4419.09</v>
      </c>
      <c r="EQ51" s="236"/>
      <c r="ER51" s="224"/>
      <c r="ES51" s="224"/>
      <c r="ET51" s="236"/>
      <c r="EU51" s="224"/>
      <c r="EV51" s="224"/>
      <c r="EW51" s="236"/>
      <c r="EX51" s="224"/>
      <c r="EY51" s="224">
        <v>190.55</v>
      </c>
      <c r="EZ51" s="236"/>
      <c r="FA51" s="224"/>
      <c r="FB51" s="224"/>
      <c r="FC51" s="236"/>
      <c r="FD51" s="224"/>
      <c r="FE51" s="224"/>
      <c r="FF51" s="236"/>
      <c r="FG51" s="224"/>
      <c r="FH51" s="224"/>
      <c r="FI51" s="236"/>
      <c r="FJ51" s="224"/>
      <c r="FK51" s="245"/>
      <c r="FL51" s="396"/>
      <c r="FM51" s="224"/>
      <c r="FN51" s="84"/>
      <c r="FO51" s="236">
        <v>27738</v>
      </c>
      <c r="FP51" s="224">
        <v>19042</v>
      </c>
      <c r="FQ51" s="224">
        <v>19309.68</v>
      </c>
      <c r="FR51" s="236"/>
      <c r="FS51" s="224"/>
      <c r="FT51" s="224"/>
      <c r="FU51" s="236"/>
      <c r="FV51" s="224"/>
      <c r="FW51" s="224"/>
      <c r="FX51" s="236">
        <v>1550</v>
      </c>
      <c r="FY51" s="224">
        <v>1674</v>
      </c>
      <c r="FZ51" s="224">
        <v>3602.04</v>
      </c>
      <c r="GA51" s="236">
        <v>2250</v>
      </c>
      <c r="GB51" s="224">
        <v>2245</v>
      </c>
      <c r="GC51" s="224">
        <v>2745</v>
      </c>
      <c r="GD51" s="236">
        <v>3250</v>
      </c>
      <c r="GE51" s="224"/>
      <c r="GF51" s="224">
        <v>3034.88</v>
      </c>
      <c r="GG51" s="236"/>
      <c r="GH51" s="224"/>
      <c r="GI51" s="224"/>
      <c r="GJ51" s="236"/>
      <c r="GK51" s="224">
        <v>1555</v>
      </c>
      <c r="GL51" s="84"/>
      <c r="GM51" s="224"/>
      <c r="GN51" s="224"/>
      <c r="GO51" s="84"/>
      <c r="GP51" s="224"/>
      <c r="GQ51" s="224"/>
      <c r="GR51" s="84"/>
      <c r="GS51" s="224"/>
      <c r="GT51" s="224"/>
      <c r="GU51" s="224"/>
      <c r="GV51" s="236"/>
      <c r="GW51" s="224"/>
      <c r="GX51" s="224"/>
      <c r="GY51" s="236"/>
      <c r="GZ51" s="224"/>
      <c r="HA51" s="224"/>
      <c r="HB51" s="236"/>
      <c r="HC51" s="224"/>
      <c r="HD51" s="245"/>
      <c r="HE51" s="236"/>
      <c r="HF51" s="224"/>
      <c r="HG51" s="84"/>
      <c r="HH51" s="236"/>
      <c r="HI51" s="224"/>
      <c r="HJ51" s="245"/>
      <c r="HK51" s="236"/>
      <c r="HL51" s="224"/>
      <c r="HM51" s="245">
        <v>470</v>
      </c>
      <c r="HN51" s="236"/>
      <c r="HO51" s="224"/>
      <c r="HP51" s="245"/>
      <c r="HQ51" s="236">
        <v>840</v>
      </c>
      <c r="HR51" s="224">
        <v>588</v>
      </c>
      <c r="HS51" s="245">
        <v>0</v>
      </c>
      <c r="HT51" s="236"/>
      <c r="HU51" s="224"/>
      <c r="HV51" s="245"/>
      <c r="HW51" s="236"/>
      <c r="HX51" s="224"/>
      <c r="HY51" s="245"/>
      <c r="HZ51" s="236"/>
      <c r="IA51" s="224"/>
      <c r="IB51" s="245"/>
      <c r="IC51" s="236"/>
      <c r="ID51" s="224"/>
      <c r="IE51" s="84"/>
      <c r="IF51" s="236">
        <v>2095</v>
      </c>
      <c r="IG51" s="224"/>
      <c r="IH51" s="245">
        <v>1920</v>
      </c>
      <c r="II51" s="236"/>
      <c r="IJ51" s="224"/>
      <c r="IK51" s="245"/>
      <c r="IL51" s="236"/>
      <c r="IM51" s="224"/>
      <c r="IN51" s="245"/>
      <c r="IO51" s="236"/>
      <c r="IP51" s="224"/>
      <c r="IQ51" s="245"/>
      <c r="IR51" s="236"/>
      <c r="IS51" s="224"/>
      <c r="IT51" s="245">
        <v>180</v>
      </c>
      <c r="IU51" s="236"/>
      <c r="IV51" s="224"/>
      <c r="IW51" s="245"/>
      <c r="IX51" s="236"/>
      <c r="IY51" s="224"/>
      <c r="IZ51" s="245">
        <v>684</v>
      </c>
      <c r="JA51" s="236"/>
      <c r="JB51" s="224"/>
      <c r="JC51" s="245"/>
      <c r="JD51" s="236"/>
      <c r="JE51" s="224"/>
      <c r="JF51" s="245"/>
      <c r="JG51" s="236"/>
      <c r="JH51" s="224"/>
      <c r="JI51" s="84"/>
      <c r="JJ51" s="124"/>
      <c r="JK51" s="224"/>
      <c r="JL51" s="245"/>
      <c r="JM51" s="236"/>
      <c r="JN51" s="224"/>
      <c r="JO51" s="84"/>
      <c r="JP51" s="124"/>
      <c r="JQ51" s="224"/>
      <c r="JR51" s="245"/>
      <c r="JS51" s="236"/>
      <c r="JT51" s="224"/>
      <c r="JU51" s="84">
        <v>3673.68</v>
      </c>
      <c r="JV51" s="124"/>
      <c r="JW51" s="224">
        <v>1046</v>
      </c>
      <c r="JX51" s="245">
        <v>448.43</v>
      </c>
      <c r="JY51" s="236"/>
      <c r="JZ51" s="224"/>
      <c r="KA51" s="245"/>
      <c r="KB51" s="236"/>
      <c r="KC51" s="224"/>
      <c r="KD51" s="245"/>
      <c r="KE51" s="236">
        <v>1000</v>
      </c>
      <c r="KF51" s="224">
        <v>900</v>
      </c>
      <c r="KG51" s="245">
        <v>1614.38</v>
      </c>
      <c r="KH51" s="236"/>
      <c r="KI51" s="224"/>
      <c r="KJ51" s="245"/>
      <c r="KK51" s="236"/>
      <c r="KL51" s="224"/>
      <c r="KM51" s="224"/>
      <c r="KN51" s="236"/>
      <c r="KO51" s="224"/>
      <c r="KP51" s="224"/>
      <c r="KQ51" s="236"/>
      <c r="KR51" s="224"/>
      <c r="KS51" s="224"/>
      <c r="KT51" s="236"/>
      <c r="KU51" s="224"/>
      <c r="KV51" s="245"/>
      <c r="KW51" s="236"/>
      <c r="KX51" s="224"/>
      <c r="KY51" s="84"/>
      <c r="KZ51" s="236"/>
      <c r="LA51" s="224"/>
      <c r="LB51" s="224"/>
      <c r="LC51" s="236"/>
      <c r="LD51" s="224"/>
      <c r="LE51" s="224"/>
      <c r="LF51" s="236"/>
      <c r="LG51" s="224"/>
      <c r="LH51" s="245"/>
      <c r="LI51" s="236"/>
      <c r="LJ51" s="224"/>
      <c r="LK51" s="84"/>
      <c r="LL51" s="236"/>
      <c r="LM51" s="224"/>
      <c r="LN51" s="84"/>
      <c r="LO51" s="124"/>
      <c r="LP51" s="224"/>
      <c r="LQ51" s="224"/>
      <c r="LR51" s="236"/>
      <c r="LS51" s="224"/>
      <c r="LT51" s="245"/>
      <c r="LU51" s="236"/>
      <c r="LV51" s="224"/>
      <c r="LW51" s="84"/>
      <c r="LX51" s="124"/>
      <c r="LY51" s="224"/>
      <c r="LZ51" s="224"/>
      <c r="MA51" s="236">
        <v>13231</v>
      </c>
      <c r="MB51" s="224">
        <v>13231</v>
      </c>
      <c r="MC51" s="224"/>
      <c r="MD51" s="236">
        <v>9300</v>
      </c>
      <c r="ME51" s="224"/>
      <c r="MF51" s="224">
        <v>5475.92</v>
      </c>
      <c r="MG51" s="236"/>
      <c r="MH51" s="224"/>
      <c r="MI51" s="224"/>
      <c r="MJ51" s="236"/>
      <c r="MK51" s="224"/>
      <c r="ML51" s="245"/>
      <c r="MM51" s="236"/>
      <c r="MN51" s="224"/>
      <c r="MO51" s="84"/>
      <c r="MP51" s="236"/>
      <c r="MQ51" s="224">
        <v>8064</v>
      </c>
      <c r="MR51" s="84">
        <v>4914.0200000000004</v>
      </c>
      <c r="MS51" s="124"/>
      <c r="MT51" s="224"/>
      <c r="MU51" s="224"/>
      <c r="MV51" s="236"/>
      <c r="MW51" s="224"/>
      <c r="MX51" s="245"/>
      <c r="MY51" s="236"/>
      <c r="MZ51" s="224"/>
      <c r="NA51" s="84"/>
      <c r="NB51" s="236"/>
      <c r="NC51" s="224"/>
      <c r="ND51" s="245"/>
      <c r="NE51" s="236"/>
      <c r="NF51" s="224"/>
      <c r="NG51" s="84"/>
      <c r="NH51" s="236"/>
      <c r="NI51" s="224"/>
      <c r="NJ51" s="245"/>
      <c r="NK51" s="236"/>
      <c r="NL51" s="224"/>
      <c r="NM51" s="84"/>
      <c r="NN51" s="236"/>
      <c r="NO51" s="224"/>
      <c r="NP51" s="84"/>
      <c r="NQ51" s="236"/>
      <c r="NR51" s="224"/>
      <c r="NS51" s="84"/>
      <c r="NT51" s="236"/>
      <c r="NU51" s="224">
        <v>660</v>
      </c>
      <c r="NV51" s="84">
        <v>263.01</v>
      </c>
      <c r="NW51" s="124"/>
      <c r="NX51" s="224"/>
      <c r="NY51" s="245"/>
      <c r="NZ51" s="236"/>
      <c r="OA51" s="224"/>
      <c r="OB51" s="316"/>
      <c r="OC51" s="236"/>
      <c r="OD51" s="224"/>
      <c r="OE51" s="84"/>
      <c r="OF51" s="236">
        <v>10080</v>
      </c>
      <c r="OG51" s="224"/>
      <c r="OH51" s="84">
        <v>200</v>
      </c>
      <c r="OI51" s="157"/>
      <c r="OJ51" s="157"/>
      <c r="OK51" s="157"/>
      <c r="OL51" s="157"/>
      <c r="OM51" s="157"/>
      <c r="ON51" s="157"/>
      <c r="OO51" s="157"/>
      <c r="OP51" s="157"/>
      <c r="OQ51" s="157"/>
      <c r="OR51" s="157"/>
      <c r="OS51" s="157"/>
      <c r="OT51" s="157"/>
      <c r="OU51" s="157"/>
      <c r="OV51" s="157"/>
      <c r="OW51" s="157"/>
    </row>
    <row r="52" spans="1:414" s="345" customFormat="1" ht="13.8" hidden="1" outlineLevel="1" x14ac:dyDescent="0.25">
      <c r="A52" s="257" t="s">
        <v>359</v>
      </c>
      <c r="B52" s="188" t="s">
        <v>360</v>
      </c>
      <c r="C52" s="236">
        <f t="shared" si="91"/>
        <v>0</v>
      </c>
      <c r="D52" s="236">
        <f t="shared" si="92"/>
        <v>0</v>
      </c>
      <c r="E52" s="236">
        <f t="shared" si="93"/>
        <v>1380</v>
      </c>
      <c r="F52" s="236"/>
      <c r="G52" s="346"/>
      <c r="H52" s="84"/>
      <c r="I52" s="124"/>
      <c r="J52" s="224"/>
      <c r="K52" s="224"/>
      <c r="L52" s="236"/>
      <c r="M52" s="224"/>
      <c r="N52" s="224"/>
      <c r="O52" s="236"/>
      <c r="P52" s="224"/>
      <c r="Q52" s="224"/>
      <c r="R52" s="236"/>
      <c r="S52" s="224"/>
      <c r="T52" s="224"/>
      <c r="U52" s="236"/>
      <c r="V52" s="224"/>
      <c r="W52" s="224"/>
      <c r="X52" s="236"/>
      <c r="Y52" s="224"/>
      <c r="Z52" s="224"/>
      <c r="AA52" s="236"/>
      <c r="AB52" s="224"/>
      <c r="AC52" s="224"/>
      <c r="AD52" s="236"/>
      <c r="AE52" s="224"/>
      <c r="AF52" s="224">
        <v>1380</v>
      </c>
      <c r="AG52" s="236"/>
      <c r="AH52" s="224"/>
      <c r="AI52" s="224"/>
      <c r="AJ52" s="236"/>
      <c r="AK52" s="224"/>
      <c r="AL52" s="224"/>
      <c r="AM52" s="236"/>
      <c r="AN52" s="224"/>
      <c r="AO52" s="224"/>
      <c r="AP52" s="236"/>
      <c r="AQ52" s="224"/>
      <c r="AR52" s="224"/>
      <c r="AS52" s="236"/>
      <c r="AT52" s="224"/>
      <c r="AU52" s="224"/>
      <c r="AV52" s="236"/>
      <c r="AW52" s="224"/>
      <c r="AX52" s="224"/>
      <c r="AY52" s="236"/>
      <c r="AZ52" s="224"/>
      <c r="BA52" s="224"/>
      <c r="BB52" s="236"/>
      <c r="BC52" s="224"/>
      <c r="BD52" s="224"/>
      <c r="BE52" s="236"/>
      <c r="BF52" s="224"/>
      <c r="BG52" s="224"/>
      <c r="BH52" s="236"/>
      <c r="BI52" s="224"/>
      <c r="BJ52" s="224"/>
      <c r="BK52" s="236"/>
      <c r="BL52" s="224"/>
      <c r="BM52" s="224"/>
      <c r="BN52" s="236"/>
      <c r="BO52" s="224"/>
      <c r="BP52" s="224"/>
      <c r="BQ52" s="236"/>
      <c r="BR52" s="224"/>
      <c r="BS52" s="224"/>
      <c r="BT52" s="236"/>
      <c r="BU52" s="224"/>
      <c r="BV52" s="224"/>
      <c r="BW52" s="236"/>
      <c r="BX52" s="236"/>
      <c r="BY52" s="224"/>
      <c r="BZ52" s="236"/>
      <c r="CA52" s="224"/>
      <c r="CB52" s="224"/>
      <c r="CC52" s="236"/>
      <c r="CD52" s="224"/>
      <c r="CE52" s="224"/>
      <c r="CF52" s="236"/>
      <c r="CG52" s="224"/>
      <c r="CH52" s="224"/>
      <c r="CI52" s="236"/>
      <c r="CJ52" s="224"/>
      <c r="CK52" s="224"/>
      <c r="CL52" s="236"/>
      <c r="CM52" s="224"/>
      <c r="CN52" s="245"/>
      <c r="CO52" s="236"/>
      <c r="CP52" s="224"/>
      <c r="CQ52" s="84"/>
      <c r="CR52" s="236"/>
      <c r="CS52" s="224"/>
      <c r="CT52" s="224"/>
      <c r="CU52" s="236"/>
      <c r="CV52" s="224"/>
      <c r="CW52" s="224"/>
      <c r="CX52" s="236"/>
      <c r="CY52" s="224"/>
      <c r="CZ52" s="224"/>
      <c r="DA52" s="236"/>
      <c r="DB52" s="224"/>
      <c r="DC52" s="224"/>
      <c r="DD52" s="236"/>
      <c r="DE52" s="224"/>
      <c r="DF52" s="224"/>
      <c r="DG52" s="236"/>
      <c r="DH52" s="224"/>
      <c r="DI52" s="224"/>
      <c r="DJ52" s="236"/>
      <c r="DK52" s="224"/>
      <c r="DL52" s="224"/>
      <c r="DM52" s="236"/>
      <c r="DN52" s="224"/>
      <c r="DO52" s="224"/>
      <c r="DP52" s="236"/>
      <c r="DQ52" s="236"/>
      <c r="DR52" s="224"/>
      <c r="DS52" s="236"/>
      <c r="DT52" s="224"/>
      <c r="DU52" s="224"/>
      <c r="DV52" s="236"/>
      <c r="DW52" s="224"/>
      <c r="DX52" s="245"/>
      <c r="DY52" s="236"/>
      <c r="DZ52" s="224"/>
      <c r="EA52" s="84"/>
      <c r="EB52" s="124"/>
      <c r="EC52" s="224"/>
      <c r="ED52" s="245"/>
      <c r="EE52" s="236"/>
      <c r="EF52" s="224"/>
      <c r="EG52" s="245"/>
      <c r="EH52" s="236"/>
      <c r="EI52" s="224"/>
      <c r="EJ52" s="245"/>
      <c r="EK52" s="236"/>
      <c r="EL52" s="224"/>
      <c r="EM52" s="245"/>
      <c r="EN52" s="236"/>
      <c r="EO52" s="236"/>
      <c r="EP52" s="245"/>
      <c r="EQ52" s="236"/>
      <c r="ER52" s="224"/>
      <c r="ES52" s="224"/>
      <c r="ET52" s="236"/>
      <c r="EU52" s="224"/>
      <c r="EV52" s="224"/>
      <c r="EW52" s="236"/>
      <c r="EX52" s="224"/>
      <c r="EY52" s="224"/>
      <c r="EZ52" s="236"/>
      <c r="FA52" s="224"/>
      <c r="FB52" s="224"/>
      <c r="FC52" s="236"/>
      <c r="FD52" s="224"/>
      <c r="FE52" s="224"/>
      <c r="FF52" s="236"/>
      <c r="FG52" s="224"/>
      <c r="FH52" s="224"/>
      <c r="FI52" s="236"/>
      <c r="FJ52" s="224"/>
      <c r="FK52" s="245"/>
      <c r="FL52" s="396"/>
      <c r="FM52" s="224"/>
      <c r="FN52" s="84"/>
      <c r="FO52" s="236"/>
      <c r="FP52" s="224"/>
      <c r="FQ52" s="224"/>
      <c r="FR52" s="236"/>
      <c r="FS52" s="224"/>
      <c r="FT52" s="224"/>
      <c r="FU52" s="236"/>
      <c r="FV52" s="224"/>
      <c r="FW52" s="224"/>
      <c r="FX52" s="236"/>
      <c r="FY52" s="224"/>
      <c r="FZ52" s="224"/>
      <c r="GA52" s="236"/>
      <c r="GB52" s="224"/>
      <c r="GC52" s="224"/>
      <c r="GD52" s="236"/>
      <c r="GE52" s="224"/>
      <c r="GF52" s="224"/>
      <c r="GG52" s="236"/>
      <c r="GH52" s="224"/>
      <c r="GI52" s="224"/>
      <c r="GJ52" s="236"/>
      <c r="GK52" s="224"/>
      <c r="GL52" s="84"/>
      <c r="GM52" s="224"/>
      <c r="GN52" s="224"/>
      <c r="GO52" s="84"/>
      <c r="GP52" s="224"/>
      <c r="GQ52" s="224"/>
      <c r="GR52" s="84"/>
      <c r="GS52" s="224"/>
      <c r="GT52" s="224"/>
      <c r="GU52" s="224"/>
      <c r="GV52" s="236"/>
      <c r="GW52" s="224"/>
      <c r="GX52" s="224"/>
      <c r="GY52" s="236"/>
      <c r="GZ52" s="224"/>
      <c r="HA52" s="224"/>
      <c r="HB52" s="236"/>
      <c r="HC52" s="224"/>
      <c r="HD52" s="245"/>
      <c r="HE52" s="236"/>
      <c r="HF52" s="224"/>
      <c r="HG52" s="84"/>
      <c r="HH52" s="236"/>
      <c r="HI52" s="224"/>
      <c r="HJ52" s="245"/>
      <c r="HK52" s="236"/>
      <c r="HL52" s="224"/>
      <c r="HM52" s="245"/>
      <c r="HN52" s="236"/>
      <c r="HO52" s="224"/>
      <c r="HP52" s="245"/>
      <c r="HQ52" s="236"/>
      <c r="HR52" s="224"/>
      <c r="HS52" s="245"/>
      <c r="HT52" s="236"/>
      <c r="HU52" s="224"/>
      <c r="HV52" s="245"/>
      <c r="HW52" s="236"/>
      <c r="HX52" s="224"/>
      <c r="HY52" s="245"/>
      <c r="HZ52" s="236"/>
      <c r="IA52" s="224"/>
      <c r="IB52" s="245"/>
      <c r="IC52" s="236"/>
      <c r="ID52" s="224"/>
      <c r="IE52" s="84"/>
      <c r="IF52" s="236"/>
      <c r="IG52" s="224"/>
      <c r="IH52" s="245"/>
      <c r="II52" s="236"/>
      <c r="IJ52" s="224"/>
      <c r="IK52" s="245"/>
      <c r="IL52" s="236"/>
      <c r="IM52" s="224"/>
      <c r="IN52" s="245"/>
      <c r="IO52" s="236"/>
      <c r="IP52" s="224"/>
      <c r="IQ52" s="245"/>
      <c r="IR52" s="236"/>
      <c r="IS52" s="224"/>
      <c r="IT52" s="245"/>
      <c r="IU52" s="236"/>
      <c r="IV52" s="224"/>
      <c r="IW52" s="245"/>
      <c r="IX52" s="236"/>
      <c r="IY52" s="224"/>
      <c r="IZ52" s="245"/>
      <c r="JA52" s="236"/>
      <c r="JB52" s="224"/>
      <c r="JC52" s="245"/>
      <c r="JD52" s="236"/>
      <c r="JE52" s="224"/>
      <c r="JF52" s="245"/>
      <c r="JG52" s="236"/>
      <c r="JH52" s="224"/>
      <c r="JI52" s="84"/>
      <c r="JJ52" s="124"/>
      <c r="JK52" s="224"/>
      <c r="JL52" s="245"/>
      <c r="JM52" s="236"/>
      <c r="JN52" s="224"/>
      <c r="JO52" s="84"/>
      <c r="JP52" s="124"/>
      <c r="JQ52" s="224"/>
      <c r="JR52" s="245"/>
      <c r="JS52" s="236"/>
      <c r="JT52" s="224"/>
      <c r="JU52" s="84"/>
      <c r="JV52" s="124"/>
      <c r="JW52" s="224"/>
      <c r="JX52" s="245"/>
      <c r="JY52" s="236"/>
      <c r="JZ52" s="224"/>
      <c r="KA52" s="245"/>
      <c r="KB52" s="236"/>
      <c r="KC52" s="224"/>
      <c r="KD52" s="245"/>
      <c r="KE52" s="236"/>
      <c r="KF52" s="224"/>
      <c r="KG52" s="245"/>
      <c r="KH52" s="236"/>
      <c r="KI52" s="224"/>
      <c r="KJ52" s="245"/>
      <c r="KK52" s="236"/>
      <c r="KL52" s="224"/>
      <c r="KM52" s="224"/>
      <c r="KN52" s="236"/>
      <c r="KO52" s="224"/>
      <c r="KP52" s="224"/>
      <c r="KQ52" s="236"/>
      <c r="KR52" s="224"/>
      <c r="KS52" s="224"/>
      <c r="KT52" s="236"/>
      <c r="KU52" s="224"/>
      <c r="KV52" s="245"/>
      <c r="KW52" s="236"/>
      <c r="KX52" s="224"/>
      <c r="KY52" s="84"/>
      <c r="KZ52" s="236"/>
      <c r="LA52" s="224"/>
      <c r="LB52" s="224"/>
      <c r="LC52" s="236"/>
      <c r="LD52" s="224"/>
      <c r="LE52" s="224"/>
      <c r="LF52" s="236"/>
      <c r="LG52" s="224"/>
      <c r="LH52" s="245"/>
      <c r="LI52" s="236"/>
      <c r="LJ52" s="224"/>
      <c r="LK52" s="84"/>
      <c r="LL52" s="236"/>
      <c r="LM52" s="224"/>
      <c r="LN52" s="84"/>
      <c r="LO52" s="124"/>
      <c r="LP52" s="224"/>
      <c r="LQ52" s="224"/>
      <c r="LR52" s="236"/>
      <c r="LS52" s="224"/>
      <c r="LT52" s="245"/>
      <c r="LU52" s="236"/>
      <c r="LV52" s="224"/>
      <c r="LW52" s="84"/>
      <c r="LX52" s="124"/>
      <c r="LY52" s="224"/>
      <c r="LZ52" s="224"/>
      <c r="MA52" s="236"/>
      <c r="MB52" s="224"/>
      <c r="MC52" s="224"/>
      <c r="MD52" s="236"/>
      <c r="ME52" s="224"/>
      <c r="MF52" s="224"/>
      <c r="MG52" s="236"/>
      <c r="MH52" s="224"/>
      <c r="MI52" s="224"/>
      <c r="MJ52" s="236"/>
      <c r="MK52" s="224"/>
      <c r="ML52" s="245"/>
      <c r="MM52" s="236"/>
      <c r="MN52" s="224"/>
      <c r="MO52" s="84"/>
      <c r="MP52" s="236"/>
      <c r="MQ52" s="224"/>
      <c r="MR52" s="84"/>
      <c r="MS52" s="124"/>
      <c r="MT52" s="224"/>
      <c r="MU52" s="224"/>
      <c r="MV52" s="236"/>
      <c r="MW52" s="224"/>
      <c r="MX52" s="245"/>
      <c r="MY52" s="236"/>
      <c r="MZ52" s="224"/>
      <c r="NA52" s="84"/>
      <c r="NB52" s="236"/>
      <c r="NC52" s="224"/>
      <c r="ND52" s="245"/>
      <c r="NE52" s="236"/>
      <c r="NF52" s="224"/>
      <c r="NG52" s="84"/>
      <c r="NH52" s="236"/>
      <c r="NI52" s="224"/>
      <c r="NJ52" s="245"/>
      <c r="NK52" s="236"/>
      <c r="NL52" s="224"/>
      <c r="NM52" s="84"/>
      <c r="NN52" s="236"/>
      <c r="NO52" s="224"/>
      <c r="NP52" s="84"/>
      <c r="NQ52" s="236"/>
      <c r="NR52" s="224"/>
      <c r="NS52" s="84"/>
      <c r="NT52" s="236"/>
      <c r="NU52" s="224"/>
      <c r="NV52" s="84"/>
      <c r="NW52" s="124"/>
      <c r="NX52" s="224"/>
      <c r="NY52" s="245"/>
      <c r="NZ52" s="236"/>
      <c r="OA52" s="224"/>
      <c r="OB52" s="316"/>
      <c r="OC52" s="236"/>
      <c r="OD52" s="224"/>
      <c r="OE52" s="84"/>
      <c r="OF52" s="236"/>
      <c r="OG52" s="224"/>
      <c r="OH52" s="84"/>
      <c r="OI52" s="157"/>
      <c r="OJ52" s="157"/>
      <c r="OK52" s="157"/>
      <c r="OL52" s="157"/>
      <c r="OM52" s="157"/>
      <c r="ON52" s="157"/>
      <c r="OO52" s="157"/>
      <c r="OP52" s="157"/>
      <c r="OQ52" s="157"/>
      <c r="OR52" s="157"/>
      <c r="OS52" s="157"/>
      <c r="OT52" s="157"/>
      <c r="OU52" s="157"/>
      <c r="OV52" s="157"/>
      <c r="OW52" s="157"/>
    </row>
    <row r="53" spans="1:414" s="345" customFormat="1" ht="13.8" hidden="1" outlineLevel="1" x14ac:dyDescent="0.25">
      <c r="A53" s="257" t="s">
        <v>361</v>
      </c>
      <c r="B53" s="188" t="s">
        <v>362</v>
      </c>
      <c r="C53" s="236">
        <f t="shared" si="91"/>
        <v>1000</v>
      </c>
      <c r="D53" s="236">
        <f t="shared" si="92"/>
        <v>3384</v>
      </c>
      <c r="E53" s="236">
        <f t="shared" si="93"/>
        <v>3888.3499999999995</v>
      </c>
      <c r="F53" s="236"/>
      <c r="G53" s="346"/>
      <c r="H53" s="84"/>
      <c r="I53" s="124">
        <v>1000</v>
      </c>
      <c r="J53" s="224">
        <v>1000</v>
      </c>
      <c r="K53" s="224">
        <v>0</v>
      </c>
      <c r="L53" s="236"/>
      <c r="M53" s="224"/>
      <c r="N53" s="224"/>
      <c r="O53" s="236"/>
      <c r="P53" s="224"/>
      <c r="Q53" s="224"/>
      <c r="R53" s="236"/>
      <c r="S53" s="224"/>
      <c r="T53" s="224"/>
      <c r="U53" s="236"/>
      <c r="V53" s="224"/>
      <c r="W53" s="224"/>
      <c r="X53" s="236"/>
      <c r="Y53" s="224"/>
      <c r="Z53" s="224"/>
      <c r="AA53" s="236"/>
      <c r="AB53" s="224"/>
      <c r="AC53" s="224"/>
      <c r="AD53" s="236"/>
      <c r="AE53" s="224"/>
      <c r="AF53" s="224"/>
      <c r="AG53" s="236"/>
      <c r="AH53" s="224"/>
      <c r="AI53" s="224"/>
      <c r="AJ53" s="236"/>
      <c r="AK53" s="224"/>
      <c r="AL53" s="224"/>
      <c r="AM53" s="236"/>
      <c r="AN53" s="224"/>
      <c r="AO53" s="224"/>
      <c r="AP53" s="236"/>
      <c r="AQ53" s="224"/>
      <c r="AR53" s="224"/>
      <c r="AS53" s="236"/>
      <c r="AT53" s="224"/>
      <c r="AU53" s="224"/>
      <c r="AV53" s="236"/>
      <c r="AW53" s="224"/>
      <c r="AX53" s="224"/>
      <c r="AY53" s="236"/>
      <c r="AZ53" s="224"/>
      <c r="BA53" s="224"/>
      <c r="BB53" s="236"/>
      <c r="BC53" s="224"/>
      <c r="BD53" s="224"/>
      <c r="BE53" s="236"/>
      <c r="BF53" s="224"/>
      <c r="BG53" s="224"/>
      <c r="BH53" s="236"/>
      <c r="BI53" s="224"/>
      <c r="BJ53" s="224"/>
      <c r="BK53" s="236"/>
      <c r="BL53" s="224"/>
      <c r="BM53" s="224"/>
      <c r="BN53" s="236"/>
      <c r="BO53" s="224"/>
      <c r="BP53" s="224"/>
      <c r="BQ53" s="236"/>
      <c r="BR53" s="224"/>
      <c r="BS53" s="224"/>
      <c r="BT53" s="236"/>
      <c r="BU53" s="224"/>
      <c r="BV53" s="224"/>
      <c r="BW53" s="236"/>
      <c r="BX53" s="236"/>
      <c r="BY53" s="224"/>
      <c r="BZ53" s="236"/>
      <c r="CA53" s="224"/>
      <c r="CB53" s="224"/>
      <c r="CC53" s="236"/>
      <c r="CD53" s="224"/>
      <c r="CE53" s="224"/>
      <c r="CF53" s="236"/>
      <c r="CG53" s="224"/>
      <c r="CH53" s="224"/>
      <c r="CI53" s="236"/>
      <c r="CJ53" s="224"/>
      <c r="CK53" s="224"/>
      <c r="CL53" s="236"/>
      <c r="CM53" s="224"/>
      <c r="CN53" s="245"/>
      <c r="CO53" s="236"/>
      <c r="CP53" s="224"/>
      <c r="CQ53" s="84"/>
      <c r="CR53" s="236"/>
      <c r="CS53" s="224"/>
      <c r="CT53" s="224"/>
      <c r="CU53" s="236"/>
      <c r="CV53" s="224"/>
      <c r="CW53" s="224"/>
      <c r="CX53" s="236"/>
      <c r="CY53" s="224"/>
      <c r="CZ53" s="224"/>
      <c r="DA53" s="236"/>
      <c r="DB53" s="224"/>
      <c r="DC53" s="224"/>
      <c r="DD53" s="236"/>
      <c r="DE53" s="224"/>
      <c r="DF53" s="224"/>
      <c r="DG53" s="236"/>
      <c r="DH53" s="224"/>
      <c r="DI53" s="224"/>
      <c r="DJ53" s="236"/>
      <c r="DK53" s="224"/>
      <c r="DL53" s="224"/>
      <c r="DM53" s="236"/>
      <c r="DN53" s="224"/>
      <c r="DO53" s="224"/>
      <c r="DP53" s="236"/>
      <c r="DQ53" s="236"/>
      <c r="DR53" s="224"/>
      <c r="DS53" s="236"/>
      <c r="DT53" s="224"/>
      <c r="DU53" s="224"/>
      <c r="DV53" s="236"/>
      <c r="DW53" s="224"/>
      <c r="DX53" s="245"/>
      <c r="DY53" s="236"/>
      <c r="DZ53" s="224"/>
      <c r="EA53" s="84"/>
      <c r="EB53" s="124"/>
      <c r="EC53" s="224"/>
      <c r="ED53" s="245"/>
      <c r="EE53" s="236"/>
      <c r="EF53" s="224"/>
      <c r="EG53" s="245"/>
      <c r="EH53" s="236"/>
      <c r="EI53" s="224"/>
      <c r="EJ53" s="245"/>
      <c r="EK53" s="236"/>
      <c r="EL53" s="224"/>
      <c r="EM53" s="245"/>
      <c r="EN53" s="236"/>
      <c r="EO53" s="236"/>
      <c r="EP53" s="245"/>
      <c r="EQ53" s="236"/>
      <c r="ER53" s="224"/>
      <c r="ES53" s="224"/>
      <c r="ET53" s="236"/>
      <c r="EU53" s="224"/>
      <c r="EV53" s="224"/>
      <c r="EW53" s="236"/>
      <c r="EX53" s="224"/>
      <c r="EY53" s="224"/>
      <c r="EZ53" s="236"/>
      <c r="FA53" s="224"/>
      <c r="FB53" s="224"/>
      <c r="FC53" s="236"/>
      <c r="FD53" s="224"/>
      <c r="FE53" s="224"/>
      <c r="FF53" s="236"/>
      <c r="FG53" s="224"/>
      <c r="FH53" s="224"/>
      <c r="FI53" s="236"/>
      <c r="FJ53" s="224"/>
      <c r="FK53" s="245"/>
      <c r="FL53" s="396"/>
      <c r="FM53" s="224"/>
      <c r="FN53" s="84"/>
      <c r="FO53" s="236"/>
      <c r="FP53" s="224">
        <v>1485</v>
      </c>
      <c r="FQ53" s="224">
        <v>1412.26</v>
      </c>
      <c r="FR53" s="236"/>
      <c r="FS53" s="224"/>
      <c r="FT53" s="224"/>
      <c r="FU53" s="236"/>
      <c r="FV53" s="224"/>
      <c r="FW53" s="224"/>
      <c r="FX53" s="236"/>
      <c r="FY53" s="224"/>
      <c r="FZ53" s="224"/>
      <c r="GA53" s="236"/>
      <c r="GB53" s="224"/>
      <c r="GC53" s="224"/>
      <c r="GD53" s="236"/>
      <c r="GE53" s="224"/>
      <c r="GF53" s="224"/>
      <c r="GG53" s="236"/>
      <c r="GH53" s="224"/>
      <c r="GI53" s="224"/>
      <c r="GJ53" s="236"/>
      <c r="GK53" s="224"/>
      <c r="GL53" s="84"/>
      <c r="GM53" s="224"/>
      <c r="GN53" s="224"/>
      <c r="GO53" s="84"/>
      <c r="GP53" s="224"/>
      <c r="GQ53" s="224"/>
      <c r="GR53" s="84"/>
      <c r="GS53" s="224"/>
      <c r="GT53" s="224"/>
      <c r="GU53" s="224"/>
      <c r="GV53" s="236"/>
      <c r="GW53" s="224"/>
      <c r="GX53" s="224"/>
      <c r="GY53" s="236"/>
      <c r="GZ53" s="224"/>
      <c r="HA53" s="224"/>
      <c r="HB53" s="236"/>
      <c r="HC53" s="224"/>
      <c r="HD53" s="245"/>
      <c r="HE53" s="236"/>
      <c r="HF53" s="224"/>
      <c r="HG53" s="84"/>
      <c r="HH53" s="236"/>
      <c r="HI53" s="224"/>
      <c r="HJ53" s="245"/>
      <c r="HK53" s="236"/>
      <c r="HL53" s="224"/>
      <c r="HM53" s="245"/>
      <c r="HN53" s="236"/>
      <c r="HO53" s="224"/>
      <c r="HP53" s="245"/>
      <c r="HQ53" s="236"/>
      <c r="HR53" s="224"/>
      <c r="HS53" s="245"/>
      <c r="HT53" s="236"/>
      <c r="HU53" s="224"/>
      <c r="HV53" s="245"/>
      <c r="HW53" s="236"/>
      <c r="HX53" s="224"/>
      <c r="HY53" s="245"/>
      <c r="HZ53" s="236"/>
      <c r="IA53" s="224"/>
      <c r="IB53" s="245"/>
      <c r="IC53" s="236"/>
      <c r="ID53" s="224"/>
      <c r="IE53" s="84"/>
      <c r="IF53" s="236"/>
      <c r="IG53" s="224">
        <v>531</v>
      </c>
      <c r="IH53" s="245">
        <v>1009.4</v>
      </c>
      <c r="II53" s="236"/>
      <c r="IJ53" s="224"/>
      <c r="IK53" s="245"/>
      <c r="IL53" s="236"/>
      <c r="IM53" s="224"/>
      <c r="IN53" s="245">
        <v>307.24</v>
      </c>
      <c r="IO53" s="236"/>
      <c r="IP53" s="224"/>
      <c r="IQ53" s="245"/>
      <c r="IR53" s="236"/>
      <c r="IS53" s="224">
        <v>368</v>
      </c>
      <c r="IT53" s="245">
        <v>528.46</v>
      </c>
      <c r="IU53" s="236"/>
      <c r="IV53" s="224"/>
      <c r="IW53" s="245"/>
      <c r="IX53" s="236"/>
      <c r="IY53" s="224"/>
      <c r="IZ53" s="245">
        <v>174.68</v>
      </c>
      <c r="JA53" s="236"/>
      <c r="JB53" s="224"/>
      <c r="JC53" s="245"/>
      <c r="JD53" s="236"/>
      <c r="JE53" s="224"/>
      <c r="JF53" s="245"/>
      <c r="JG53" s="236"/>
      <c r="JH53" s="224"/>
      <c r="JI53" s="84"/>
      <c r="JJ53" s="124"/>
      <c r="JK53" s="224"/>
      <c r="JL53" s="245"/>
      <c r="JM53" s="236"/>
      <c r="JN53" s="224"/>
      <c r="JO53" s="84"/>
      <c r="JP53" s="124"/>
      <c r="JQ53" s="224"/>
      <c r="JR53" s="245"/>
      <c r="JS53" s="236"/>
      <c r="JT53" s="224"/>
      <c r="JU53" s="84">
        <v>456.31</v>
      </c>
      <c r="JV53" s="124"/>
      <c r="JW53" s="224"/>
      <c r="JX53" s="245"/>
      <c r="JY53" s="236"/>
      <c r="JZ53" s="224"/>
      <c r="KA53" s="245"/>
      <c r="KB53" s="236"/>
      <c r="KC53" s="224"/>
      <c r="KD53" s="245"/>
      <c r="KE53" s="236"/>
      <c r="KF53" s="224"/>
      <c r="KG53" s="245"/>
      <c r="KH53" s="236"/>
      <c r="KI53" s="224"/>
      <c r="KJ53" s="245"/>
      <c r="KK53" s="236"/>
      <c r="KL53" s="224"/>
      <c r="KM53" s="224"/>
      <c r="KN53" s="236"/>
      <c r="KO53" s="224"/>
      <c r="KP53" s="224"/>
      <c r="KQ53" s="236"/>
      <c r="KR53" s="224"/>
      <c r="KS53" s="224"/>
      <c r="KT53" s="236"/>
      <c r="KU53" s="224"/>
      <c r="KV53" s="245"/>
      <c r="KW53" s="236"/>
      <c r="KX53" s="224"/>
      <c r="KY53" s="84"/>
      <c r="KZ53" s="236"/>
      <c r="LA53" s="224"/>
      <c r="LB53" s="224"/>
      <c r="LC53" s="236"/>
      <c r="LD53" s="224"/>
      <c r="LE53" s="224"/>
      <c r="LF53" s="236"/>
      <c r="LG53" s="224"/>
      <c r="LH53" s="245"/>
      <c r="LI53" s="236"/>
      <c r="LJ53" s="224"/>
      <c r="LK53" s="84"/>
      <c r="LL53" s="236"/>
      <c r="LM53" s="224"/>
      <c r="LN53" s="84"/>
      <c r="LO53" s="124"/>
      <c r="LP53" s="224"/>
      <c r="LQ53" s="224"/>
      <c r="LR53" s="236"/>
      <c r="LS53" s="224"/>
      <c r="LT53" s="245"/>
      <c r="LU53" s="236"/>
      <c r="LV53" s="224"/>
      <c r="LW53" s="84"/>
      <c r="LX53" s="124"/>
      <c r="LY53" s="224"/>
      <c r="LZ53" s="224"/>
      <c r="MA53" s="236"/>
      <c r="MB53" s="224"/>
      <c r="MC53" s="224"/>
      <c r="MD53" s="236"/>
      <c r="ME53" s="224"/>
      <c r="MF53" s="224"/>
      <c r="MG53" s="236"/>
      <c r="MH53" s="224"/>
      <c r="MI53" s="224"/>
      <c r="MJ53" s="236"/>
      <c r="MK53" s="224"/>
      <c r="ML53" s="245"/>
      <c r="MM53" s="236"/>
      <c r="MN53" s="224"/>
      <c r="MO53" s="84"/>
      <c r="MP53" s="236"/>
      <c r="MQ53" s="224"/>
      <c r="MR53" s="84"/>
      <c r="MS53" s="124"/>
      <c r="MT53" s="224"/>
      <c r="MU53" s="224"/>
      <c r="MV53" s="236"/>
      <c r="MW53" s="224"/>
      <c r="MX53" s="245"/>
      <c r="MY53" s="236"/>
      <c r="MZ53" s="224"/>
      <c r="NA53" s="84"/>
      <c r="NB53" s="236"/>
      <c r="NC53" s="224"/>
      <c r="ND53" s="245"/>
      <c r="NE53" s="236"/>
      <c r="NF53" s="224"/>
      <c r="NG53" s="84"/>
      <c r="NH53" s="236"/>
      <c r="NI53" s="224"/>
      <c r="NJ53" s="245"/>
      <c r="NK53" s="236"/>
      <c r="NL53" s="224"/>
      <c r="NM53" s="84"/>
      <c r="NN53" s="236"/>
      <c r="NO53" s="224"/>
      <c r="NP53" s="84"/>
      <c r="NQ53" s="236"/>
      <c r="NR53" s="224"/>
      <c r="NS53" s="84"/>
      <c r="NT53" s="236"/>
      <c r="NU53" s="224"/>
      <c r="NV53" s="84"/>
      <c r="NW53" s="124"/>
      <c r="NX53" s="224"/>
      <c r="NY53" s="245"/>
      <c r="NZ53" s="236"/>
      <c r="OA53" s="224"/>
      <c r="OB53" s="316"/>
      <c r="OC53" s="236"/>
      <c r="OD53" s="224"/>
      <c r="OE53" s="84"/>
      <c r="OF53" s="236"/>
      <c r="OG53" s="224"/>
      <c r="OH53" s="84"/>
      <c r="OI53" s="157"/>
      <c r="OJ53" s="157"/>
      <c r="OK53" s="157"/>
      <c r="OL53" s="157"/>
      <c r="OM53" s="157"/>
      <c r="ON53" s="157"/>
      <c r="OO53" s="157"/>
      <c r="OP53" s="157"/>
      <c r="OQ53" s="157"/>
      <c r="OR53" s="157"/>
      <c r="OS53" s="157"/>
      <c r="OT53" s="157"/>
      <c r="OU53" s="157"/>
      <c r="OV53" s="157"/>
      <c r="OW53" s="157"/>
    </row>
    <row r="54" spans="1:414" s="345" customFormat="1" ht="13.8" hidden="1" outlineLevel="1" x14ac:dyDescent="0.25">
      <c r="A54" s="257" t="s">
        <v>363</v>
      </c>
      <c r="B54" s="188" t="s">
        <v>364</v>
      </c>
      <c r="C54" s="236">
        <f t="shared" si="91"/>
        <v>1231161</v>
      </c>
      <c r="D54" s="236">
        <f t="shared" si="92"/>
        <v>1207848.4099999999</v>
      </c>
      <c r="E54" s="236">
        <f t="shared" si="93"/>
        <v>1126232.7799999998</v>
      </c>
      <c r="F54" s="236">
        <v>16521</v>
      </c>
      <c r="G54" s="224">
        <v>15340</v>
      </c>
      <c r="H54" s="84">
        <v>14812.42</v>
      </c>
      <c r="I54" s="124">
        <v>120652</v>
      </c>
      <c r="J54" s="224">
        <v>110000</v>
      </c>
      <c r="K54" s="224">
        <v>108271.64</v>
      </c>
      <c r="L54" s="236"/>
      <c r="M54" s="224">
        <v>5356</v>
      </c>
      <c r="N54" s="224"/>
      <c r="O54" s="236"/>
      <c r="P54" s="224">
        <v>11154</v>
      </c>
      <c r="Q54" s="224">
        <v>11092.99</v>
      </c>
      <c r="R54" s="236"/>
      <c r="S54" s="224"/>
      <c r="T54" s="224"/>
      <c r="U54" s="236"/>
      <c r="V54" s="224"/>
      <c r="W54" s="224"/>
      <c r="X54" s="236"/>
      <c r="Y54" s="224"/>
      <c r="Z54" s="224"/>
      <c r="AA54" s="236"/>
      <c r="AB54" s="224"/>
      <c r="AC54" s="224"/>
      <c r="AD54" s="236">
        <v>264</v>
      </c>
      <c r="AE54" s="224">
        <v>264</v>
      </c>
      <c r="AF54" s="224">
        <v>466.44</v>
      </c>
      <c r="AG54" s="236"/>
      <c r="AH54" s="224"/>
      <c r="AI54" s="224"/>
      <c r="AJ54" s="236"/>
      <c r="AK54" s="224"/>
      <c r="AL54" s="224"/>
      <c r="AM54" s="236"/>
      <c r="AN54" s="224"/>
      <c r="AO54" s="224"/>
      <c r="AP54" s="236"/>
      <c r="AQ54" s="224"/>
      <c r="AR54" s="224"/>
      <c r="AS54" s="236"/>
      <c r="AT54" s="224"/>
      <c r="AU54" s="224">
        <v>2186.81</v>
      </c>
      <c r="AV54" s="236"/>
      <c r="AW54" s="224"/>
      <c r="AX54" s="224"/>
      <c r="AY54" s="236"/>
      <c r="AZ54" s="224"/>
      <c r="BA54" s="224"/>
      <c r="BB54" s="236"/>
      <c r="BC54" s="224"/>
      <c r="BD54" s="224"/>
      <c r="BE54" s="236">
        <v>7472</v>
      </c>
      <c r="BF54" s="224">
        <v>6916</v>
      </c>
      <c r="BG54" s="224">
        <v>6404.36</v>
      </c>
      <c r="BH54" s="236"/>
      <c r="BI54" s="224"/>
      <c r="BJ54" s="224"/>
      <c r="BK54" s="236"/>
      <c r="BL54" s="224"/>
      <c r="BM54" s="224"/>
      <c r="BN54" s="236"/>
      <c r="BO54" s="224"/>
      <c r="BP54" s="224"/>
      <c r="BQ54" s="236"/>
      <c r="BR54" s="224"/>
      <c r="BS54" s="224"/>
      <c r="BT54" s="236"/>
      <c r="BU54" s="224"/>
      <c r="BV54" s="224"/>
      <c r="BW54" s="236">
        <v>15200</v>
      </c>
      <c r="BX54" s="236">
        <v>18252</v>
      </c>
      <c r="BY54" s="224">
        <v>13474.84</v>
      </c>
      <c r="BZ54" s="236"/>
      <c r="CA54" s="224"/>
      <c r="CB54" s="224"/>
      <c r="CC54" s="236">
        <v>14443</v>
      </c>
      <c r="CD54" s="224">
        <v>12980</v>
      </c>
      <c r="CE54" s="224">
        <v>13612.25</v>
      </c>
      <c r="CF54" s="236"/>
      <c r="CG54" s="224"/>
      <c r="CH54" s="224"/>
      <c r="CI54" s="236">
        <v>2687</v>
      </c>
      <c r="CJ54" s="224">
        <v>2149.0100000000002</v>
      </c>
      <c r="CK54" s="224">
        <v>2202.98</v>
      </c>
      <c r="CL54" s="236"/>
      <c r="CM54" s="224"/>
      <c r="CN54" s="245"/>
      <c r="CO54" s="236"/>
      <c r="CP54" s="224"/>
      <c r="CQ54" s="84"/>
      <c r="CR54" s="236"/>
      <c r="CS54" s="224"/>
      <c r="CT54" s="224"/>
      <c r="CU54" s="236"/>
      <c r="CV54" s="224"/>
      <c r="CW54" s="224"/>
      <c r="CX54" s="236">
        <v>33580</v>
      </c>
      <c r="CY54" s="224">
        <v>36039.25</v>
      </c>
      <c r="CZ54" s="224">
        <v>33563.230000000003</v>
      </c>
      <c r="DA54" s="236"/>
      <c r="DB54" s="224"/>
      <c r="DC54" s="224"/>
      <c r="DD54" s="236"/>
      <c r="DE54" s="224"/>
      <c r="DF54" s="224"/>
      <c r="DG54" s="236"/>
      <c r="DH54" s="224"/>
      <c r="DI54" s="224"/>
      <c r="DJ54" s="236"/>
      <c r="DK54" s="224"/>
      <c r="DL54" s="224"/>
      <c r="DM54" s="236"/>
      <c r="DN54" s="224"/>
      <c r="DO54" s="224"/>
      <c r="DP54" s="236">
        <v>2369</v>
      </c>
      <c r="DQ54" s="236">
        <v>2190</v>
      </c>
      <c r="DR54" s="224">
        <v>1990.76</v>
      </c>
      <c r="DS54" s="236"/>
      <c r="DT54" s="224"/>
      <c r="DU54" s="224"/>
      <c r="DV54" s="236"/>
      <c r="DW54" s="224"/>
      <c r="DX54" s="245"/>
      <c r="DY54" s="236"/>
      <c r="DZ54" s="224"/>
      <c r="EA54" s="84"/>
      <c r="EB54" s="124"/>
      <c r="EC54" s="224"/>
      <c r="ED54" s="245"/>
      <c r="EE54" s="236"/>
      <c r="EF54" s="224"/>
      <c r="EG54" s="245"/>
      <c r="EH54" s="236"/>
      <c r="EI54" s="224"/>
      <c r="EJ54" s="245">
        <v>1277.6400000000001</v>
      </c>
      <c r="EK54" s="224">
        <v>24608</v>
      </c>
      <c r="EL54" s="224">
        <v>27243</v>
      </c>
      <c r="EM54" s="245">
        <v>23666.82</v>
      </c>
      <c r="EN54" s="236">
        <v>8025</v>
      </c>
      <c r="EO54" s="236">
        <v>5415</v>
      </c>
      <c r="EP54" s="245">
        <v>3654.4</v>
      </c>
      <c r="EQ54" s="236"/>
      <c r="ER54" s="224"/>
      <c r="ES54" s="224"/>
      <c r="ET54" s="236"/>
      <c r="EU54" s="224"/>
      <c r="EV54" s="224"/>
      <c r="EW54" s="236">
        <v>3448</v>
      </c>
      <c r="EX54" s="224">
        <v>3367</v>
      </c>
      <c r="EY54" s="224">
        <v>3388.81</v>
      </c>
      <c r="EZ54" s="236">
        <f>EZ50*0.338</f>
        <v>7098.0000000000009</v>
      </c>
      <c r="FA54" s="224">
        <v>5881</v>
      </c>
      <c r="FB54" s="224">
        <v>5881.2</v>
      </c>
      <c r="FC54" s="348">
        <v>5755</v>
      </c>
      <c r="FD54" s="224">
        <v>5374</v>
      </c>
      <c r="FE54" s="224">
        <v>4963.67</v>
      </c>
      <c r="FF54" s="236">
        <f>FF50*0.338</f>
        <v>3042</v>
      </c>
      <c r="FG54" s="224">
        <v>2961</v>
      </c>
      <c r="FH54" s="224">
        <v>2960.88</v>
      </c>
      <c r="FI54" s="236">
        <v>3651</v>
      </c>
      <c r="FJ54" s="224">
        <v>3447.6</v>
      </c>
      <c r="FK54" s="245">
        <v>3447.6</v>
      </c>
      <c r="FL54" s="396">
        <v>4227</v>
      </c>
      <c r="FM54" s="224">
        <v>4076</v>
      </c>
      <c r="FN54" s="84">
        <v>3995.16</v>
      </c>
      <c r="FO54" s="236">
        <v>28982</v>
      </c>
      <c r="FP54" s="224">
        <v>24020</v>
      </c>
      <c r="FQ54" s="224">
        <v>22281.759999999998</v>
      </c>
      <c r="FR54" s="236"/>
      <c r="FS54" s="224"/>
      <c r="FT54" s="224"/>
      <c r="FU54" s="236"/>
      <c r="FV54" s="224"/>
      <c r="FW54" s="224"/>
      <c r="FX54" s="236">
        <v>4564</v>
      </c>
      <c r="FY54" s="224">
        <v>4906</v>
      </c>
      <c r="FZ54" s="224">
        <v>5391.12</v>
      </c>
      <c r="GA54" s="236">
        <v>761</v>
      </c>
      <c r="GB54" s="224">
        <v>759</v>
      </c>
      <c r="GC54" s="224">
        <v>927.81</v>
      </c>
      <c r="GD54" s="236">
        <v>1915</v>
      </c>
      <c r="GE54" s="224">
        <v>6050</v>
      </c>
      <c r="GF54" s="224">
        <v>5303.52</v>
      </c>
      <c r="GG54" s="236">
        <v>2180</v>
      </c>
      <c r="GH54" s="224">
        <v>2016</v>
      </c>
      <c r="GI54" s="224">
        <v>1855.2</v>
      </c>
      <c r="GJ54" s="236"/>
      <c r="GK54" s="224">
        <v>525</v>
      </c>
      <c r="GL54" s="84"/>
      <c r="GM54" s="224">
        <v>2369</v>
      </c>
      <c r="GN54" s="224">
        <v>2190</v>
      </c>
      <c r="GO54" s="84">
        <v>2002.34</v>
      </c>
      <c r="GP54" s="224">
        <v>2839</v>
      </c>
      <c r="GQ54" s="224">
        <v>2510</v>
      </c>
      <c r="GR54" s="84">
        <v>2508.12</v>
      </c>
      <c r="GS54" s="224"/>
      <c r="GT54" s="224"/>
      <c r="GU54" s="224"/>
      <c r="GV54" s="236"/>
      <c r="GW54" s="224"/>
      <c r="GX54" s="224"/>
      <c r="GY54" s="236"/>
      <c r="GZ54" s="224"/>
      <c r="HA54" s="224"/>
      <c r="HB54" s="236"/>
      <c r="HC54" s="224"/>
      <c r="HD54" s="245"/>
      <c r="HE54" s="236"/>
      <c r="HF54" s="224"/>
      <c r="HG54" s="84"/>
      <c r="HH54" s="236">
        <v>113577</v>
      </c>
      <c r="HI54" s="224">
        <v>110855.62</v>
      </c>
      <c r="HJ54" s="245">
        <v>98682.31</v>
      </c>
      <c r="HK54" s="236">
        <v>54560</v>
      </c>
      <c r="HL54" s="224">
        <v>53956</v>
      </c>
      <c r="HM54" s="245">
        <v>50213.58</v>
      </c>
      <c r="HN54" s="236">
        <f>13125+318</f>
        <v>13443</v>
      </c>
      <c r="HO54" s="224">
        <v>12894</v>
      </c>
      <c r="HP54" s="245">
        <v>11401.36</v>
      </c>
      <c r="HQ54" s="236">
        <v>18061</v>
      </c>
      <c r="HR54" s="224">
        <v>18173</v>
      </c>
      <c r="HS54" s="245">
        <v>16204.03</v>
      </c>
      <c r="HT54" s="236">
        <v>40027</v>
      </c>
      <c r="HU54" s="224">
        <v>37488</v>
      </c>
      <c r="HV54" s="245">
        <v>32564.73</v>
      </c>
      <c r="HW54" s="236">
        <v>10736</v>
      </c>
      <c r="HX54" s="224">
        <v>9980</v>
      </c>
      <c r="HY54" s="245">
        <v>8941.1299999999992</v>
      </c>
      <c r="HZ54" s="236"/>
      <c r="IA54" s="224"/>
      <c r="IB54" s="245"/>
      <c r="IC54" s="236">
        <v>608</v>
      </c>
      <c r="ID54" s="224">
        <v>606</v>
      </c>
      <c r="IE54" s="84">
        <v>1046.17</v>
      </c>
      <c r="IF54" s="236">
        <v>23355</v>
      </c>
      <c r="IG54" s="224">
        <f>23620+15.2</f>
        <v>23635.200000000001</v>
      </c>
      <c r="IH54" s="245">
        <v>26821.73</v>
      </c>
      <c r="II54" s="236">
        <v>45060</v>
      </c>
      <c r="IJ54" s="224">
        <v>44982</v>
      </c>
      <c r="IK54" s="245">
        <v>45427.16</v>
      </c>
      <c r="IL54" s="236">
        <v>12108</v>
      </c>
      <c r="IM54" s="224">
        <v>11828</v>
      </c>
      <c r="IN54" s="245">
        <v>9769.44</v>
      </c>
      <c r="IO54" s="236">
        <f>36436+883</f>
        <v>37319</v>
      </c>
      <c r="IP54" s="224">
        <v>35644</v>
      </c>
      <c r="IQ54" s="245">
        <v>34252.06</v>
      </c>
      <c r="IR54" s="236">
        <v>13818</v>
      </c>
      <c r="IS54" s="224">
        <v>14238</v>
      </c>
      <c r="IT54" s="245">
        <v>13990.19</v>
      </c>
      <c r="IU54" s="236">
        <f>14123+343</f>
        <v>14466</v>
      </c>
      <c r="IV54" s="224">
        <v>13800</v>
      </c>
      <c r="IW54" s="245">
        <v>12326.18</v>
      </c>
      <c r="IX54" s="236">
        <v>20171</v>
      </c>
      <c r="IY54" s="224">
        <v>18617</v>
      </c>
      <c r="IZ54" s="245">
        <v>15433.69</v>
      </c>
      <c r="JA54" s="236">
        <v>44772</v>
      </c>
      <c r="JB54" s="224">
        <v>49703</v>
      </c>
      <c r="JC54" s="245">
        <v>45488.480000000003</v>
      </c>
      <c r="JD54" s="236"/>
      <c r="JE54" s="224"/>
      <c r="JF54" s="245">
        <v>1026.22</v>
      </c>
      <c r="JG54" s="236">
        <v>12979</v>
      </c>
      <c r="JH54" s="224">
        <v>12979</v>
      </c>
      <c r="JI54" s="84">
        <v>12974.01</v>
      </c>
      <c r="JJ54" s="124">
        <v>189329</v>
      </c>
      <c r="JK54" s="224">
        <f>175206</f>
        <v>175206</v>
      </c>
      <c r="JL54" s="245">
        <v>158862.72</v>
      </c>
      <c r="JM54" s="236">
        <v>36135</v>
      </c>
      <c r="JN54" s="224">
        <v>35768</v>
      </c>
      <c r="JO54" s="84">
        <v>33686.480000000003</v>
      </c>
      <c r="JP54" s="124"/>
      <c r="JQ54" s="224"/>
      <c r="JR54" s="245"/>
      <c r="JS54" s="236">
        <v>75077</v>
      </c>
      <c r="JT54" s="224">
        <f>72983+98.5</f>
        <v>73081.5</v>
      </c>
      <c r="JU54" s="84">
        <v>70054.69</v>
      </c>
      <c r="JV54" s="124"/>
      <c r="JW54" s="224">
        <v>353</v>
      </c>
      <c r="JX54" s="245">
        <v>151.57</v>
      </c>
      <c r="JY54" s="236"/>
      <c r="JZ54" s="224"/>
      <c r="KA54" s="245"/>
      <c r="KB54" s="236"/>
      <c r="KC54" s="224">
        <v>60</v>
      </c>
      <c r="KD54" s="245"/>
      <c r="KE54" s="236">
        <v>50154</v>
      </c>
      <c r="KF54" s="224">
        <v>46407.4</v>
      </c>
      <c r="KG54" s="245">
        <v>47242.64</v>
      </c>
      <c r="KH54" s="236"/>
      <c r="KI54" s="224"/>
      <c r="KJ54" s="245"/>
      <c r="KK54" s="236"/>
      <c r="KL54" s="224"/>
      <c r="KM54" s="224"/>
      <c r="KN54" s="236"/>
      <c r="KO54" s="224"/>
      <c r="KP54" s="224"/>
      <c r="KQ54" s="236"/>
      <c r="KR54" s="224"/>
      <c r="KS54" s="224"/>
      <c r="KT54" s="236"/>
      <c r="KU54" s="224"/>
      <c r="KV54" s="245"/>
      <c r="KW54" s="236"/>
      <c r="KX54" s="224"/>
      <c r="KY54" s="84"/>
      <c r="KZ54" s="236"/>
      <c r="LA54" s="224"/>
      <c r="LB54" s="224"/>
      <c r="LC54" s="236">
        <v>5330</v>
      </c>
      <c r="LD54" s="224">
        <v>5330</v>
      </c>
      <c r="LE54" s="224">
        <v>5329.56</v>
      </c>
      <c r="LF54" s="236">
        <v>5013</v>
      </c>
      <c r="LG54" s="224">
        <v>5013</v>
      </c>
      <c r="LH54" s="245">
        <v>4985.8100000000004</v>
      </c>
      <c r="LI54" s="236"/>
      <c r="LJ54" s="224"/>
      <c r="LK54" s="84"/>
      <c r="LL54" s="236"/>
      <c r="LM54" s="224"/>
      <c r="LN54" s="84"/>
      <c r="LO54" s="124"/>
      <c r="LP54" s="224"/>
      <c r="LQ54" s="224"/>
      <c r="LR54" s="236">
        <v>7630</v>
      </c>
      <c r="LS54" s="224">
        <v>7272</v>
      </c>
      <c r="LT54" s="245">
        <v>6675.16</v>
      </c>
      <c r="LU54" s="236"/>
      <c r="LV54" s="224"/>
      <c r="LW54" s="84"/>
      <c r="LX54" s="124"/>
      <c r="LY54" s="224"/>
      <c r="LZ54" s="224"/>
      <c r="MA54" s="236">
        <v>4472</v>
      </c>
      <c r="MB54" s="224">
        <v>4472</v>
      </c>
      <c r="MC54" s="224"/>
      <c r="MD54" s="236">
        <v>3145</v>
      </c>
      <c r="ME54" s="224"/>
      <c r="MF54" s="224">
        <v>2153.63</v>
      </c>
      <c r="MG54" s="236"/>
      <c r="MH54" s="224"/>
      <c r="MI54" s="224"/>
      <c r="MJ54" s="236"/>
      <c r="MK54" s="224"/>
      <c r="ML54" s="245"/>
      <c r="MM54" s="236"/>
      <c r="MN54" s="224"/>
      <c r="MO54" s="84">
        <v>7209.84</v>
      </c>
      <c r="MP54" s="236">
        <v>21091</v>
      </c>
      <c r="MQ54" s="224">
        <v>21227.75</v>
      </c>
      <c r="MR54" s="84">
        <v>16064.82</v>
      </c>
      <c r="MS54" s="124"/>
      <c r="MT54" s="224"/>
      <c r="MU54" s="224"/>
      <c r="MV54" s="236">
        <v>1217</v>
      </c>
      <c r="MW54" s="224">
        <v>1210</v>
      </c>
      <c r="MX54" s="245">
        <v>1204.6600000000001</v>
      </c>
      <c r="MY54" s="236">
        <v>1100</v>
      </c>
      <c r="MZ54" s="224">
        <v>1100</v>
      </c>
      <c r="NA54" s="84">
        <v>1099.2</v>
      </c>
      <c r="NB54" s="236">
        <v>1886</v>
      </c>
      <c r="NC54" s="224">
        <v>1886</v>
      </c>
      <c r="ND54" s="245">
        <v>1821.57</v>
      </c>
      <c r="NE54" s="451">
        <v>1217</v>
      </c>
      <c r="NF54" s="224">
        <v>2190</v>
      </c>
      <c r="NG54" s="84">
        <v>2028</v>
      </c>
      <c r="NH54" s="236"/>
      <c r="NI54" s="224"/>
      <c r="NJ54" s="245"/>
      <c r="NK54" s="236"/>
      <c r="NL54" s="224"/>
      <c r="NM54" s="84"/>
      <c r="NN54" s="236"/>
      <c r="NO54" s="224"/>
      <c r="NP54" s="84"/>
      <c r="NQ54" s="236"/>
      <c r="NR54" s="224"/>
      <c r="NS54" s="84"/>
      <c r="NT54" s="236"/>
      <c r="NU54" s="224">
        <v>223.08</v>
      </c>
      <c r="NV54" s="84">
        <v>88.9</v>
      </c>
      <c r="NW54" s="124"/>
      <c r="NX54" s="224"/>
      <c r="NY54" s="245"/>
      <c r="NZ54" s="236"/>
      <c r="OA54" s="224"/>
      <c r="OB54" s="316"/>
      <c r="OC54" s="236"/>
      <c r="OD54" s="224">
        <v>3030</v>
      </c>
      <c r="OE54" s="84">
        <v>1639.3</v>
      </c>
      <c r="OF54" s="236">
        <v>36653</v>
      </c>
      <c r="OG54" s="224">
        <v>33259</v>
      </c>
      <c r="OH54" s="84">
        <v>27786.99</v>
      </c>
      <c r="OI54" s="157"/>
      <c r="OJ54" s="157"/>
      <c r="OK54" s="157"/>
      <c r="OL54" s="157"/>
      <c r="OM54" s="157"/>
      <c r="ON54" s="157"/>
      <c r="OO54" s="157"/>
      <c r="OP54" s="157"/>
      <c r="OQ54" s="157"/>
      <c r="OR54" s="157"/>
      <c r="OS54" s="157"/>
      <c r="OT54" s="157"/>
      <c r="OU54" s="157"/>
      <c r="OV54" s="157"/>
      <c r="OW54" s="157"/>
    </row>
    <row r="55" spans="1:414" s="345" customFormat="1" collapsed="1" x14ac:dyDescent="0.25">
      <c r="A55" s="257"/>
      <c r="B55" s="188"/>
      <c r="C55" s="236">
        <f>F55+I55+L55+O55+R55+U55+X55+AA55+AD55+AG55+AJ55+AM55+AP55+AS55+AV55+AY55+BB55+BE55+BH55+BK55+BN55+BQ55+BT55+BW55+BZ55+CC55+CF55+CI55+CL55+CO55+CR55+CU55+CX55+DA55+DD55+DG55+DJ55+DM55+DP55+DS55+DV55+DY55+EB55+EE55+EH55+EK55+EN55+EQ55+ET55+EW55+EZ55+FC55+FF55+FI55+FL55+FO55+FR55+FU55+FX55+GA55+GD55+GG55+GJ55+GM55+GP55+GS55+GV55+GY55+HB55+HE55+HH55+HK55+HN55+HQ55+HT55+HW55+HZ55+IC55+IF55+II55+IL55+IO55+IR55+IU55+IX55+JA55+JD55+JG55+JJ55+JM55+JP55+JS55+JV55+JY55+KB55+KE55+KH55+KK55+KN55+KQ55+KT55+KW55+KZ55+LC55+LF55+LI55+LL55+LO55+LR55+LU55+LX55+MA55+MD55+MG55+MJ55+MM55+MP55+MS55+MV55+MY55+NB55+NE55+NH55+NK55+NN55+NQ55+NT55+NW55+NZ55+OC55+OF55</f>
        <v>0</v>
      </c>
      <c r="D55" s="236">
        <f>G55+J55+M55+P55+S55+V55+Y55+AB55+AE55+AH55+AK55+AN55+AQ55+AT55+AW55+AZ55+BC55+BF55+BI55+BL55+BO55+BR55+BU55+BX55+CA55+CD55+CG55+CJ55+CM55+CP55+CS55+CV55+CY55+DB55+DE55+DH55+DK55+DN55+DQ55+DT55+DW55+DZ55+EC55+EF55+EI55+EL55+EO55+ER55+EU55+EX55+FA55+FD55+FG55+FJ55+FM55+FP55+FS55+FV55+FY55+GB55+GE55+GH55+GK55+GN55+GQ55+GT55+GW55+GZ55+HC55+HF55+HI55+HL55+HO55+HR55+HU55+HX55+IA55+ID55+IG55+IJ55+IM55+IP55+IS55+IV55+IY55+JB55+JE55+JH55+JK55+JN55+JQ55+JT55+JW55+JZ55+KC55+KF55+KI55+KL55+KO55+KR55+KU55+KX55+LA55+LD55+LG55+LJ55+LM55+LP55+LS55+LV55+LY55+MB55+ME55+MH55+MK55+MN55+MQ55+MT55+MW55+MZ55+NC55+NF55+NI55+NL55+NO55+NR55+NU55+NX55+OA55+OD55+OG55</f>
        <v>0</v>
      </c>
      <c r="E55" s="236">
        <f>H55+K55+N55+Q55+T55+W55+Z55+AC55+AF55+AI55+AL55+AO55+AR55+AU55+AX55+BA55+BD55+BG55+BJ55+BM55+BP55+BS55+BV55+BY55+CB55+CE55+CH55+CK55+CN55+CQ55+CT55+CW55+CZ55+DC55+DF55+DI55+DL55+DO55+DR55+DU55+DX55+EA55+ED55+EG55+EJ55+EM55+EP55+ES55+EV55+EY55+FB55+FE55+FH55+FK55+FN55+FQ55+FT55+FW55+FZ55+GC55+GF55+GI55+GL55+GO55+GR55+GU55+GX55+HA55+HD55+HG55+HJ55+HM55+HP55+HS55+HV55+HY55+IB55+IE55+IH55+IK55+IN55+IQ55+IT55+IW55+IZ55+JC55+JF55+JI55+JL55+JO55+JR55+JU55+JX55+KA55+KD55+KG55+KJ55+KM55+KP55+KS55+KV55+KY55+LB55+LE55+LH55+LK55+LN55+LQ55+LT55+LW55+LZ55+MC55+MF55+MI55+ML55+MO55+MR55+MU55+MX55+NA55+ND55+NG55+NJ55+NM55+NP55+NS55+NV55+NY55+OB55+OE55+OH55</f>
        <v>0</v>
      </c>
      <c r="F55" s="236"/>
      <c r="G55" s="224"/>
      <c r="H55" s="84"/>
      <c r="I55" s="124"/>
      <c r="J55" s="224"/>
      <c r="K55" s="224"/>
      <c r="L55" s="236"/>
      <c r="M55" s="224"/>
      <c r="N55" s="224"/>
      <c r="O55" s="236"/>
      <c r="P55" s="224"/>
      <c r="Q55" s="224"/>
      <c r="R55" s="236"/>
      <c r="S55" s="224"/>
      <c r="T55" s="224"/>
      <c r="U55" s="236"/>
      <c r="V55" s="224"/>
      <c r="W55" s="224"/>
      <c r="X55" s="236"/>
      <c r="Y55" s="224"/>
      <c r="Z55" s="224"/>
      <c r="AA55" s="236"/>
      <c r="AB55" s="224"/>
      <c r="AC55" s="224"/>
      <c r="AD55" s="236"/>
      <c r="AE55" s="224"/>
      <c r="AF55" s="224"/>
      <c r="AG55" s="236"/>
      <c r="AH55" s="224"/>
      <c r="AI55" s="224"/>
      <c r="AJ55" s="236"/>
      <c r="AK55" s="224"/>
      <c r="AL55" s="224"/>
      <c r="AM55" s="236"/>
      <c r="AN55" s="224"/>
      <c r="AO55" s="224"/>
      <c r="AP55" s="236"/>
      <c r="AQ55" s="224"/>
      <c r="AR55" s="224"/>
      <c r="AS55" s="236"/>
      <c r="AT55" s="224"/>
      <c r="AU55" s="224"/>
      <c r="AV55" s="236"/>
      <c r="AW55" s="224"/>
      <c r="AX55" s="224"/>
      <c r="AY55" s="236"/>
      <c r="AZ55" s="224"/>
      <c r="BA55" s="224"/>
      <c r="BB55" s="236"/>
      <c r="BC55" s="224"/>
      <c r="BD55" s="224"/>
      <c r="BE55" s="236"/>
      <c r="BF55" s="224"/>
      <c r="BG55" s="224"/>
      <c r="BH55" s="236"/>
      <c r="BI55" s="224"/>
      <c r="BJ55" s="224"/>
      <c r="BK55" s="236"/>
      <c r="BL55" s="224"/>
      <c r="BM55" s="224"/>
      <c r="BN55" s="236"/>
      <c r="BO55" s="224"/>
      <c r="BP55" s="224"/>
      <c r="BQ55" s="236"/>
      <c r="BR55" s="224"/>
      <c r="BS55" s="224"/>
      <c r="BT55" s="236"/>
      <c r="BU55" s="224"/>
      <c r="BV55" s="224"/>
      <c r="BW55" s="236"/>
      <c r="BX55" s="224"/>
      <c r="BY55" s="224"/>
      <c r="BZ55" s="236"/>
      <c r="CA55" s="224"/>
      <c r="CB55" s="224"/>
      <c r="CC55" s="236"/>
      <c r="CD55" s="224"/>
      <c r="CE55" s="224"/>
      <c r="CF55" s="236"/>
      <c r="CG55" s="224"/>
      <c r="CH55" s="224"/>
      <c r="CI55" s="236"/>
      <c r="CJ55" s="224"/>
      <c r="CK55" s="224"/>
      <c r="CL55" s="236"/>
      <c r="CM55" s="224"/>
      <c r="CN55" s="245"/>
      <c r="CO55" s="236"/>
      <c r="CP55" s="224"/>
      <c r="CQ55" s="84"/>
      <c r="CR55" s="236"/>
      <c r="CS55" s="224"/>
      <c r="CT55" s="224"/>
      <c r="CU55" s="236"/>
      <c r="CV55" s="224"/>
      <c r="CW55" s="224"/>
      <c r="CX55" s="236"/>
      <c r="CY55" s="224"/>
      <c r="CZ55" s="224"/>
      <c r="DA55" s="236"/>
      <c r="DB55" s="224"/>
      <c r="DC55" s="224"/>
      <c r="DD55" s="236"/>
      <c r="DE55" s="224"/>
      <c r="DF55" s="224"/>
      <c r="DG55" s="236"/>
      <c r="DH55" s="224"/>
      <c r="DI55" s="224"/>
      <c r="DJ55" s="236"/>
      <c r="DK55" s="224"/>
      <c r="DL55" s="224"/>
      <c r="DM55" s="236"/>
      <c r="DN55" s="224"/>
      <c r="DO55" s="224"/>
      <c r="DP55" s="236"/>
      <c r="DQ55" s="224"/>
      <c r="DR55" s="224"/>
      <c r="DS55" s="236"/>
      <c r="DT55" s="224"/>
      <c r="DU55" s="224"/>
      <c r="DV55" s="236"/>
      <c r="DW55" s="224"/>
      <c r="DX55" s="245"/>
      <c r="DY55" s="236"/>
      <c r="DZ55" s="224"/>
      <c r="EA55" s="84"/>
      <c r="EB55" s="124"/>
      <c r="EC55" s="224"/>
      <c r="ED55" s="245"/>
      <c r="EE55" s="236"/>
      <c r="EF55" s="224"/>
      <c r="EG55" s="245"/>
      <c r="EH55" s="236"/>
      <c r="EI55" s="224"/>
      <c r="EJ55" s="245"/>
      <c r="EK55" s="236"/>
      <c r="EL55" s="224"/>
      <c r="EM55" s="245"/>
      <c r="EN55" s="349"/>
      <c r="EO55" s="224"/>
      <c r="EP55" s="245"/>
      <c r="EQ55" s="236"/>
      <c r="ER55" s="224"/>
      <c r="ES55" s="224"/>
      <c r="ET55" s="236"/>
      <c r="EU55" s="224"/>
      <c r="EV55" s="224"/>
      <c r="EW55" s="236"/>
      <c r="EX55" s="224"/>
      <c r="EY55" s="224"/>
      <c r="EZ55" s="236"/>
      <c r="FA55" s="224"/>
      <c r="FB55" s="224"/>
      <c r="FC55" s="236"/>
      <c r="FD55" s="224"/>
      <c r="FE55" s="224"/>
      <c r="FF55" s="236"/>
      <c r="FG55" s="224"/>
      <c r="FH55" s="224"/>
      <c r="FI55" s="236"/>
      <c r="FJ55" s="224"/>
      <c r="FK55" s="245"/>
      <c r="FL55" s="396"/>
      <c r="FM55" s="224"/>
      <c r="FN55" s="84"/>
      <c r="FO55" s="236"/>
      <c r="FP55" s="224"/>
      <c r="FQ55" s="224"/>
      <c r="FR55" s="236"/>
      <c r="FS55" s="224"/>
      <c r="FT55" s="224"/>
      <c r="FU55" s="236"/>
      <c r="FV55" s="224"/>
      <c r="FW55" s="224"/>
      <c r="FX55" s="236"/>
      <c r="FY55" s="224"/>
      <c r="FZ55" s="224"/>
      <c r="GA55" s="236"/>
      <c r="GB55" s="224"/>
      <c r="GC55" s="224"/>
      <c r="GD55" s="236"/>
      <c r="GE55" s="224"/>
      <c r="GF55" s="224"/>
      <c r="GG55" s="236"/>
      <c r="GH55" s="224"/>
      <c r="GI55" s="224"/>
      <c r="GJ55" s="236"/>
      <c r="GK55" s="224"/>
      <c r="GL55" s="84"/>
      <c r="GM55" s="224"/>
      <c r="GN55" s="224"/>
      <c r="GO55" s="84"/>
      <c r="GP55" s="224"/>
      <c r="GQ55" s="224"/>
      <c r="GR55" s="84"/>
      <c r="GS55" s="224"/>
      <c r="GT55" s="224"/>
      <c r="GU55" s="224"/>
      <c r="GV55" s="236"/>
      <c r="GW55" s="224"/>
      <c r="GX55" s="224"/>
      <c r="GY55" s="236"/>
      <c r="GZ55" s="224"/>
      <c r="HA55" s="224"/>
      <c r="HB55" s="236"/>
      <c r="HC55" s="224"/>
      <c r="HD55" s="245"/>
      <c r="HE55" s="236"/>
      <c r="HF55" s="224"/>
      <c r="HG55" s="84"/>
      <c r="HH55" s="236"/>
      <c r="HI55" s="224"/>
      <c r="HJ55" s="245"/>
      <c r="HK55" s="236"/>
      <c r="HL55" s="224"/>
      <c r="HM55" s="245"/>
      <c r="HN55" s="236"/>
      <c r="HO55" s="224"/>
      <c r="HP55" s="245"/>
      <c r="HQ55" s="236"/>
      <c r="HR55" s="224"/>
      <c r="HS55" s="245"/>
      <c r="HT55" s="236"/>
      <c r="HU55" s="224"/>
      <c r="HV55" s="245"/>
      <c r="HW55" s="236"/>
      <c r="HX55" s="224"/>
      <c r="HY55" s="245"/>
      <c r="HZ55" s="236"/>
      <c r="IA55" s="224"/>
      <c r="IB55" s="245"/>
      <c r="IC55" s="236"/>
      <c r="ID55" s="224"/>
      <c r="IE55" s="84"/>
      <c r="IF55" s="236"/>
      <c r="IG55" s="224"/>
      <c r="IH55" s="245"/>
      <c r="II55" s="236"/>
      <c r="IJ55" s="224"/>
      <c r="IK55" s="245"/>
      <c r="IL55" s="236"/>
      <c r="IM55" s="224"/>
      <c r="IN55" s="245"/>
      <c r="IO55" s="236"/>
      <c r="IP55" s="224"/>
      <c r="IQ55" s="245"/>
      <c r="IR55" s="236"/>
      <c r="IS55" s="224"/>
      <c r="IT55" s="245"/>
      <c r="IU55" s="236"/>
      <c r="IV55" s="224"/>
      <c r="IW55" s="245"/>
      <c r="IX55" s="236"/>
      <c r="IY55" s="224"/>
      <c r="IZ55" s="245"/>
      <c r="JA55" s="236"/>
      <c r="JB55" s="224"/>
      <c r="JC55" s="245"/>
      <c r="JD55" s="236"/>
      <c r="JE55" s="224"/>
      <c r="JF55" s="245"/>
      <c r="JG55" s="236"/>
      <c r="JH55" s="224"/>
      <c r="JI55" s="84"/>
      <c r="JJ55" s="124"/>
      <c r="JK55" s="224"/>
      <c r="JL55" s="245"/>
      <c r="JM55" s="236"/>
      <c r="JN55" s="224"/>
      <c r="JO55" s="84"/>
      <c r="JP55" s="124"/>
      <c r="JQ55" s="224"/>
      <c r="JR55" s="245"/>
      <c r="JS55" s="236"/>
      <c r="JT55" s="224"/>
      <c r="JU55" s="84"/>
      <c r="JV55" s="124"/>
      <c r="JW55" s="224"/>
      <c r="JX55" s="245"/>
      <c r="JY55" s="236"/>
      <c r="JZ55" s="224"/>
      <c r="KA55" s="245"/>
      <c r="KB55" s="236"/>
      <c r="KC55" s="224"/>
      <c r="KD55" s="245"/>
      <c r="KE55" s="236"/>
      <c r="KF55" s="224"/>
      <c r="KG55" s="245"/>
      <c r="KH55" s="236"/>
      <c r="KI55" s="224"/>
      <c r="KJ55" s="245"/>
      <c r="KK55" s="236"/>
      <c r="KL55" s="224"/>
      <c r="KM55" s="224"/>
      <c r="KN55" s="236"/>
      <c r="KO55" s="224"/>
      <c r="KP55" s="224"/>
      <c r="KQ55" s="236"/>
      <c r="KR55" s="224"/>
      <c r="KS55" s="224"/>
      <c r="KT55" s="236"/>
      <c r="KU55" s="224"/>
      <c r="KV55" s="245"/>
      <c r="KW55" s="236"/>
      <c r="KX55" s="224"/>
      <c r="KY55" s="84"/>
      <c r="KZ55" s="236"/>
      <c r="LA55" s="224"/>
      <c r="LB55" s="224"/>
      <c r="LC55" s="236"/>
      <c r="LD55" s="224"/>
      <c r="LE55" s="224"/>
      <c r="LF55" s="236"/>
      <c r="LG55" s="224"/>
      <c r="LH55" s="245"/>
      <c r="LI55" s="236"/>
      <c r="LJ55" s="224"/>
      <c r="LK55" s="84"/>
      <c r="LL55" s="236"/>
      <c r="LM55" s="224"/>
      <c r="LN55" s="84"/>
      <c r="LO55" s="124"/>
      <c r="LP55" s="224"/>
      <c r="LQ55" s="224"/>
      <c r="LR55" s="236"/>
      <c r="LS55" s="224"/>
      <c r="LT55" s="245"/>
      <c r="LU55" s="236"/>
      <c r="LV55" s="224"/>
      <c r="LW55" s="84"/>
      <c r="LX55" s="124"/>
      <c r="LY55" s="224"/>
      <c r="LZ55" s="224"/>
      <c r="MA55" s="236"/>
      <c r="MB55" s="224"/>
      <c r="MC55" s="224"/>
      <c r="MD55" s="236"/>
      <c r="ME55" s="224"/>
      <c r="MF55" s="224"/>
      <c r="MG55" s="236"/>
      <c r="MH55" s="224"/>
      <c r="MI55" s="224"/>
      <c r="MJ55" s="236"/>
      <c r="MK55" s="224"/>
      <c r="ML55" s="245"/>
      <c r="MM55" s="236"/>
      <c r="MN55" s="224"/>
      <c r="MO55" s="84"/>
      <c r="MP55" s="236"/>
      <c r="MQ55" s="224"/>
      <c r="MR55" s="84"/>
      <c r="MS55" s="124"/>
      <c r="MT55" s="224"/>
      <c r="MU55" s="224"/>
      <c r="MV55" s="236"/>
      <c r="MW55" s="224"/>
      <c r="MX55" s="245"/>
      <c r="MY55" s="236"/>
      <c r="MZ55" s="224"/>
      <c r="NA55" s="84"/>
      <c r="NB55" s="236"/>
      <c r="NC55" s="224"/>
      <c r="ND55" s="245"/>
      <c r="NE55" s="236"/>
      <c r="NF55" s="224"/>
      <c r="NG55" s="84"/>
      <c r="NH55" s="236"/>
      <c r="NI55" s="224"/>
      <c r="NJ55" s="245"/>
      <c r="NK55" s="236"/>
      <c r="NL55" s="224"/>
      <c r="NM55" s="84"/>
      <c r="NN55" s="236"/>
      <c r="NO55" s="224"/>
      <c r="NP55" s="84"/>
      <c r="NQ55" s="236"/>
      <c r="NR55" s="224"/>
      <c r="NS55" s="84"/>
      <c r="NT55" s="236"/>
      <c r="NU55" s="224"/>
      <c r="NV55" s="84"/>
      <c r="NW55" s="124"/>
      <c r="NX55" s="224"/>
      <c r="NY55" s="245"/>
      <c r="NZ55" s="236"/>
      <c r="OA55" s="224"/>
      <c r="OB55" s="316"/>
      <c r="OC55" s="236"/>
      <c r="OD55" s="224"/>
      <c r="OE55" s="84"/>
      <c r="OF55" s="236"/>
      <c r="OG55" s="224"/>
      <c r="OH55" s="84"/>
      <c r="OI55" s="157"/>
      <c r="OJ55" s="157"/>
      <c r="OK55" s="157"/>
      <c r="OL55" s="157"/>
      <c r="OM55" s="157"/>
      <c r="ON55" s="157"/>
      <c r="OO55" s="157"/>
      <c r="OP55" s="157"/>
      <c r="OQ55" s="157"/>
      <c r="OR55" s="157"/>
      <c r="OS55" s="157"/>
      <c r="OT55" s="157"/>
      <c r="OU55" s="157"/>
      <c r="OV55" s="157"/>
      <c r="OW55" s="157"/>
    </row>
    <row r="56" spans="1:414" s="36" customFormat="1" x14ac:dyDescent="0.25">
      <c r="A56" s="78" t="s">
        <v>365</v>
      </c>
      <c r="B56" s="374" t="s">
        <v>366</v>
      </c>
      <c r="C56" s="228">
        <f t="shared" ref="C56:E56" si="94">C57+C71+C77+C83+C94+C102+C110+C117+C123+C126+C130+C134+C138+C148+C155+C157+C161+C163</f>
        <v>2862591</v>
      </c>
      <c r="D56" s="228">
        <f t="shared" si="94"/>
        <v>2847572.67</v>
      </c>
      <c r="E56" s="383">
        <f t="shared" si="94"/>
        <v>2407626.91</v>
      </c>
      <c r="F56" s="228">
        <f>F57+F71+F77+F83+F94+F102+F110+F117+F123+F126+F130+F134+F138+F148+F155+F157+F161+F163</f>
        <v>7700</v>
      </c>
      <c r="G56" s="228">
        <f t="shared" ref="G56:BR56" si="95">G57+G71+G77+G83+G94+G102+G110+G117+G123+G126+G130+G134+G138+G148+G155+G157+G161+G163</f>
        <v>7700</v>
      </c>
      <c r="H56" s="228">
        <f t="shared" si="95"/>
        <v>7187.7199999999993</v>
      </c>
      <c r="I56" s="228">
        <f t="shared" si="95"/>
        <v>154670</v>
      </c>
      <c r="J56" s="228">
        <f t="shared" si="95"/>
        <v>154070</v>
      </c>
      <c r="K56" s="228">
        <f t="shared" si="95"/>
        <v>159249.06</v>
      </c>
      <c r="L56" s="228">
        <f t="shared" si="95"/>
        <v>0</v>
      </c>
      <c r="M56" s="228">
        <f t="shared" si="95"/>
        <v>2268</v>
      </c>
      <c r="N56" s="228">
        <f t="shared" si="95"/>
        <v>0</v>
      </c>
      <c r="O56" s="228">
        <f t="shared" si="95"/>
        <v>0</v>
      </c>
      <c r="P56" s="228">
        <f t="shared" si="95"/>
        <v>0</v>
      </c>
      <c r="Q56" s="228">
        <f t="shared" si="95"/>
        <v>318.88</v>
      </c>
      <c r="R56" s="228">
        <f t="shared" si="95"/>
        <v>0</v>
      </c>
      <c r="S56" s="228">
        <f t="shared" si="95"/>
        <v>0</v>
      </c>
      <c r="T56" s="228">
        <f t="shared" si="95"/>
        <v>0</v>
      </c>
      <c r="U56" s="228">
        <f t="shared" si="95"/>
        <v>12800</v>
      </c>
      <c r="V56" s="228">
        <f t="shared" si="95"/>
        <v>12800</v>
      </c>
      <c r="W56" s="228">
        <f t="shared" si="95"/>
        <v>11574.279999999999</v>
      </c>
      <c r="X56" s="228">
        <f t="shared" si="95"/>
        <v>0</v>
      </c>
      <c r="Y56" s="228">
        <f t="shared" si="95"/>
        <v>0</v>
      </c>
      <c r="Z56" s="228">
        <f t="shared" si="95"/>
        <v>0</v>
      </c>
      <c r="AA56" s="228">
        <f t="shared" si="95"/>
        <v>0</v>
      </c>
      <c r="AB56" s="228">
        <f t="shared" si="95"/>
        <v>0</v>
      </c>
      <c r="AC56" s="228">
        <f t="shared" si="95"/>
        <v>0</v>
      </c>
      <c r="AD56" s="228">
        <f t="shared" si="95"/>
        <v>1236</v>
      </c>
      <c r="AE56" s="228">
        <f t="shared" si="95"/>
        <v>1200</v>
      </c>
      <c r="AF56" s="228">
        <f t="shared" si="95"/>
        <v>154.55000000000001</v>
      </c>
      <c r="AG56" s="228">
        <f t="shared" si="95"/>
        <v>15200</v>
      </c>
      <c r="AH56" s="228">
        <f t="shared" si="95"/>
        <v>15200</v>
      </c>
      <c r="AI56" s="228">
        <f t="shared" si="95"/>
        <v>15145.429999999998</v>
      </c>
      <c r="AJ56" s="228">
        <f t="shared" si="95"/>
        <v>12000</v>
      </c>
      <c r="AK56" s="228">
        <f t="shared" si="95"/>
        <v>11300</v>
      </c>
      <c r="AL56" s="228">
        <f t="shared" si="95"/>
        <v>10554.12</v>
      </c>
      <c r="AM56" s="228">
        <f t="shared" si="95"/>
        <v>23230</v>
      </c>
      <c r="AN56" s="228">
        <f t="shared" si="95"/>
        <v>23230</v>
      </c>
      <c r="AO56" s="228">
        <f t="shared" si="95"/>
        <v>20206.550000000003</v>
      </c>
      <c r="AP56" s="228">
        <f t="shared" si="95"/>
        <v>300</v>
      </c>
      <c r="AQ56" s="228">
        <f t="shared" si="95"/>
        <v>300</v>
      </c>
      <c r="AR56" s="228">
        <f t="shared" si="95"/>
        <v>406.18</v>
      </c>
      <c r="AS56" s="228">
        <f t="shared" si="95"/>
        <v>7500</v>
      </c>
      <c r="AT56" s="228">
        <f t="shared" si="95"/>
        <v>15000</v>
      </c>
      <c r="AU56" s="228">
        <f t="shared" si="95"/>
        <v>15160.199999999999</v>
      </c>
      <c r="AV56" s="228">
        <f t="shared" si="95"/>
        <v>140000</v>
      </c>
      <c r="AW56" s="228">
        <f t="shared" si="95"/>
        <v>40000</v>
      </c>
      <c r="AX56" s="228">
        <f t="shared" si="95"/>
        <v>129614.94</v>
      </c>
      <c r="AY56" s="228">
        <f t="shared" si="95"/>
        <v>0</v>
      </c>
      <c r="AZ56" s="228">
        <f t="shared" si="95"/>
        <v>0</v>
      </c>
      <c r="BA56" s="228">
        <f t="shared" si="95"/>
        <v>0</v>
      </c>
      <c r="BB56" s="228">
        <f t="shared" si="95"/>
        <v>12160</v>
      </c>
      <c r="BC56" s="228">
        <f t="shared" si="95"/>
        <v>12000</v>
      </c>
      <c r="BD56" s="228">
        <f t="shared" si="95"/>
        <v>16137.55</v>
      </c>
      <c r="BE56" s="228">
        <f t="shared" si="95"/>
        <v>8726</v>
      </c>
      <c r="BF56" s="228">
        <f t="shared" si="95"/>
        <v>7200</v>
      </c>
      <c r="BG56" s="228">
        <f t="shared" si="95"/>
        <v>5127.3500000000004</v>
      </c>
      <c r="BH56" s="228">
        <f t="shared" si="95"/>
        <v>0</v>
      </c>
      <c r="BI56" s="228">
        <f t="shared" si="95"/>
        <v>0</v>
      </c>
      <c r="BJ56" s="228">
        <f t="shared" si="95"/>
        <v>0</v>
      </c>
      <c r="BK56" s="228">
        <f t="shared" si="95"/>
        <v>4700</v>
      </c>
      <c r="BL56" s="228">
        <f t="shared" si="95"/>
        <v>4880</v>
      </c>
      <c r="BM56" s="228">
        <f t="shared" si="95"/>
        <v>1687.08</v>
      </c>
      <c r="BN56" s="228">
        <f t="shared" si="95"/>
        <v>75500</v>
      </c>
      <c r="BO56" s="228">
        <f t="shared" si="95"/>
        <v>68000</v>
      </c>
      <c r="BP56" s="228">
        <f t="shared" si="95"/>
        <v>50765.26</v>
      </c>
      <c r="BQ56" s="228">
        <f t="shared" si="95"/>
        <v>8700</v>
      </c>
      <c r="BR56" s="228">
        <f t="shared" si="95"/>
        <v>11700</v>
      </c>
      <c r="BS56" s="228">
        <f t="shared" ref="BS56:ED56" si="96">BS57+BS71+BS77+BS83+BS94+BS102+BS110+BS117+BS123+BS126+BS130+BS134+BS138+BS148+BS155+BS157+BS161+BS163</f>
        <v>18348.05</v>
      </c>
      <c r="BT56" s="228">
        <f t="shared" si="96"/>
        <v>24000</v>
      </c>
      <c r="BU56" s="228">
        <f t="shared" si="96"/>
        <v>16000</v>
      </c>
      <c r="BV56" s="228">
        <f t="shared" si="96"/>
        <v>16328.750000000002</v>
      </c>
      <c r="BW56" s="228">
        <f t="shared" si="96"/>
        <v>9700</v>
      </c>
      <c r="BX56" s="228">
        <f t="shared" si="96"/>
        <v>14548</v>
      </c>
      <c r="BY56" s="228">
        <f t="shared" si="96"/>
        <v>12132.84</v>
      </c>
      <c r="BZ56" s="228">
        <f t="shared" si="96"/>
        <v>3600</v>
      </c>
      <c r="CA56" s="228">
        <f t="shared" si="96"/>
        <v>2200</v>
      </c>
      <c r="CB56" s="228">
        <f t="shared" si="96"/>
        <v>1165.6999999999998</v>
      </c>
      <c r="CC56" s="228">
        <f t="shared" si="96"/>
        <v>16009</v>
      </c>
      <c r="CD56" s="228">
        <f t="shared" si="96"/>
        <v>15989</v>
      </c>
      <c r="CE56" s="228">
        <f t="shared" si="96"/>
        <v>8559.0499999999993</v>
      </c>
      <c r="CF56" s="228">
        <f t="shared" si="96"/>
        <v>0</v>
      </c>
      <c r="CG56" s="228">
        <f t="shared" si="96"/>
        <v>0</v>
      </c>
      <c r="CH56" s="228">
        <f t="shared" si="96"/>
        <v>1096.0700000000002</v>
      </c>
      <c r="CI56" s="228">
        <f t="shared" si="96"/>
        <v>3000</v>
      </c>
      <c r="CJ56" s="228">
        <f t="shared" si="96"/>
        <v>2000</v>
      </c>
      <c r="CK56" s="228">
        <f t="shared" si="96"/>
        <v>1942.41</v>
      </c>
      <c r="CL56" s="228">
        <f t="shared" si="96"/>
        <v>63240</v>
      </c>
      <c r="CM56" s="228">
        <f t="shared" si="96"/>
        <v>56440</v>
      </c>
      <c r="CN56" s="228">
        <f t="shared" si="96"/>
        <v>35002.769999999997</v>
      </c>
      <c r="CO56" s="228">
        <f t="shared" si="96"/>
        <v>123000</v>
      </c>
      <c r="CP56" s="228">
        <f t="shared" si="96"/>
        <v>183000</v>
      </c>
      <c r="CQ56" s="228">
        <f t="shared" si="96"/>
        <v>64456.590000000004</v>
      </c>
      <c r="CR56" s="228">
        <f t="shared" si="96"/>
        <v>3200</v>
      </c>
      <c r="CS56" s="228">
        <f t="shared" si="96"/>
        <v>700</v>
      </c>
      <c r="CT56" s="228">
        <f t="shared" si="96"/>
        <v>459.52</v>
      </c>
      <c r="CU56" s="228">
        <f t="shared" si="96"/>
        <v>10000</v>
      </c>
      <c r="CV56" s="228">
        <f t="shared" si="96"/>
        <v>8000</v>
      </c>
      <c r="CW56" s="228">
        <f t="shared" si="96"/>
        <v>4353.5600000000004</v>
      </c>
      <c r="CX56" s="228">
        <f t="shared" si="96"/>
        <v>157124</v>
      </c>
      <c r="CY56" s="228">
        <f t="shared" si="96"/>
        <v>97574</v>
      </c>
      <c r="CZ56" s="228">
        <f t="shared" si="96"/>
        <v>75449.990000000005</v>
      </c>
      <c r="DA56" s="228">
        <f t="shared" si="96"/>
        <v>46900</v>
      </c>
      <c r="DB56" s="228">
        <f t="shared" si="96"/>
        <v>38900</v>
      </c>
      <c r="DC56" s="228">
        <f t="shared" si="96"/>
        <v>56991.999999999993</v>
      </c>
      <c r="DD56" s="228">
        <f t="shared" si="96"/>
        <v>0</v>
      </c>
      <c r="DE56" s="228">
        <f t="shared" si="96"/>
        <v>0</v>
      </c>
      <c r="DF56" s="228">
        <f t="shared" si="96"/>
        <v>0</v>
      </c>
      <c r="DG56" s="228">
        <f t="shared" si="96"/>
        <v>67000</v>
      </c>
      <c r="DH56" s="228">
        <f t="shared" si="96"/>
        <v>77000</v>
      </c>
      <c r="DI56" s="228">
        <f t="shared" si="96"/>
        <v>76934.149999999994</v>
      </c>
      <c r="DJ56" s="228">
        <f t="shared" si="96"/>
        <v>10000</v>
      </c>
      <c r="DK56" s="228">
        <f t="shared" si="96"/>
        <v>7900</v>
      </c>
      <c r="DL56" s="228">
        <f t="shared" si="96"/>
        <v>7228.08</v>
      </c>
      <c r="DM56" s="228">
        <f t="shared" si="96"/>
        <v>0</v>
      </c>
      <c r="DN56" s="228">
        <f t="shared" si="96"/>
        <v>200</v>
      </c>
      <c r="DO56" s="228">
        <f t="shared" si="96"/>
        <v>182.42000000000002</v>
      </c>
      <c r="DP56" s="228">
        <f t="shared" si="96"/>
        <v>1050</v>
      </c>
      <c r="DQ56" s="228">
        <f t="shared" si="96"/>
        <v>1050</v>
      </c>
      <c r="DR56" s="228">
        <f t="shared" si="96"/>
        <v>595.16</v>
      </c>
      <c r="DS56" s="228">
        <f t="shared" si="96"/>
        <v>21000</v>
      </c>
      <c r="DT56" s="228">
        <f t="shared" si="96"/>
        <v>21000</v>
      </c>
      <c r="DU56" s="228">
        <f t="shared" si="96"/>
        <v>12275.1</v>
      </c>
      <c r="DV56" s="228">
        <f t="shared" si="96"/>
        <v>12618</v>
      </c>
      <c r="DW56" s="228">
        <f t="shared" si="96"/>
        <v>12708</v>
      </c>
      <c r="DX56" s="228">
        <f t="shared" si="96"/>
        <v>8089.7300000000005</v>
      </c>
      <c r="DY56" s="228">
        <f t="shared" si="96"/>
        <v>14670</v>
      </c>
      <c r="DZ56" s="228">
        <f t="shared" si="96"/>
        <v>11570</v>
      </c>
      <c r="EA56" s="228">
        <f t="shared" si="96"/>
        <v>6671.9</v>
      </c>
      <c r="EB56" s="228">
        <f t="shared" si="96"/>
        <v>13500</v>
      </c>
      <c r="EC56" s="228">
        <f t="shared" si="96"/>
        <v>13500</v>
      </c>
      <c r="ED56" s="228">
        <f t="shared" si="96"/>
        <v>6132.9600000000009</v>
      </c>
      <c r="EE56" s="228">
        <f t="shared" ref="EE56:GP56" si="97">EE57+EE71+EE77+EE83+EE94+EE102+EE110+EE117+EE123+EE126+EE130+EE134+EE138+EE148+EE155+EE157+EE161+EE163</f>
        <v>6400</v>
      </c>
      <c r="EF56" s="228">
        <f t="shared" si="97"/>
        <v>4500</v>
      </c>
      <c r="EG56" s="228">
        <f t="shared" si="97"/>
        <v>1779.9099999999999</v>
      </c>
      <c r="EH56" s="228">
        <f t="shared" si="97"/>
        <v>0</v>
      </c>
      <c r="EI56" s="228">
        <f t="shared" si="97"/>
        <v>0</v>
      </c>
      <c r="EJ56" s="228">
        <f t="shared" si="97"/>
        <v>1975.3</v>
      </c>
      <c r="EK56" s="228">
        <f t="shared" si="97"/>
        <v>40040</v>
      </c>
      <c r="EL56" s="228">
        <f t="shared" si="97"/>
        <v>59219.4</v>
      </c>
      <c r="EM56" s="228">
        <f t="shared" si="97"/>
        <v>61279.15</v>
      </c>
      <c r="EN56" s="228">
        <f t="shared" si="97"/>
        <v>200</v>
      </c>
      <c r="EO56" s="228">
        <f t="shared" si="97"/>
        <v>27740</v>
      </c>
      <c r="EP56" s="228">
        <f t="shared" si="97"/>
        <v>52828.160000000003</v>
      </c>
      <c r="EQ56" s="228">
        <f t="shared" si="97"/>
        <v>0</v>
      </c>
      <c r="ER56" s="228">
        <f t="shared" si="97"/>
        <v>0</v>
      </c>
      <c r="ES56" s="228">
        <f t="shared" si="97"/>
        <v>0</v>
      </c>
      <c r="ET56" s="228">
        <f t="shared" si="97"/>
        <v>2000</v>
      </c>
      <c r="EU56" s="228">
        <f t="shared" si="97"/>
        <v>4000</v>
      </c>
      <c r="EV56" s="228">
        <f t="shared" si="97"/>
        <v>6735.98</v>
      </c>
      <c r="EW56" s="228">
        <f t="shared" si="97"/>
        <v>7380</v>
      </c>
      <c r="EX56" s="228">
        <f t="shared" si="97"/>
        <v>6780</v>
      </c>
      <c r="EY56" s="228">
        <f t="shared" si="97"/>
        <v>4704.1499999999996</v>
      </c>
      <c r="EZ56" s="228">
        <f t="shared" si="97"/>
        <v>15120</v>
      </c>
      <c r="FA56" s="228">
        <f t="shared" si="97"/>
        <v>15705</v>
      </c>
      <c r="FB56" s="228">
        <f t="shared" si="97"/>
        <v>10785.270000000002</v>
      </c>
      <c r="FC56" s="228">
        <f t="shared" si="97"/>
        <v>12830</v>
      </c>
      <c r="FD56" s="228">
        <f t="shared" si="97"/>
        <v>12495</v>
      </c>
      <c r="FE56" s="228">
        <f t="shared" si="97"/>
        <v>8803.7099999999991</v>
      </c>
      <c r="FF56" s="228">
        <f t="shared" si="97"/>
        <v>6690</v>
      </c>
      <c r="FG56" s="228">
        <f t="shared" si="97"/>
        <v>4950</v>
      </c>
      <c r="FH56" s="228">
        <f t="shared" si="97"/>
        <v>3760.0600000000004</v>
      </c>
      <c r="FI56" s="228">
        <f t="shared" si="97"/>
        <v>10445</v>
      </c>
      <c r="FJ56" s="228">
        <f t="shared" si="97"/>
        <v>10265</v>
      </c>
      <c r="FK56" s="228">
        <f t="shared" si="97"/>
        <v>9721.7000000000007</v>
      </c>
      <c r="FL56" s="228">
        <f t="shared" si="97"/>
        <v>11680</v>
      </c>
      <c r="FM56" s="228">
        <f t="shared" si="97"/>
        <v>11980</v>
      </c>
      <c r="FN56" s="228">
        <f t="shared" si="97"/>
        <v>6381.94</v>
      </c>
      <c r="FO56" s="228">
        <f t="shared" si="97"/>
        <v>105320</v>
      </c>
      <c r="FP56" s="228">
        <f t="shared" si="97"/>
        <v>92996</v>
      </c>
      <c r="FQ56" s="228">
        <f t="shared" si="97"/>
        <v>94675.21</v>
      </c>
      <c r="FR56" s="228">
        <f t="shared" si="97"/>
        <v>1650</v>
      </c>
      <c r="FS56" s="228">
        <f t="shared" si="97"/>
        <v>2584</v>
      </c>
      <c r="FT56" s="228">
        <f t="shared" si="97"/>
        <v>1422.36</v>
      </c>
      <c r="FU56" s="228">
        <f t="shared" si="97"/>
        <v>2390</v>
      </c>
      <c r="FV56" s="228">
        <f t="shared" si="97"/>
        <v>1680</v>
      </c>
      <c r="FW56" s="228">
        <f t="shared" si="97"/>
        <v>1668.3999999999999</v>
      </c>
      <c r="FX56" s="228">
        <f t="shared" si="97"/>
        <v>21490</v>
      </c>
      <c r="FY56" s="228">
        <f t="shared" si="97"/>
        <v>31005</v>
      </c>
      <c r="FZ56" s="228">
        <f t="shared" si="97"/>
        <v>15319.089999999998</v>
      </c>
      <c r="GA56" s="228">
        <f t="shared" si="97"/>
        <v>8985</v>
      </c>
      <c r="GB56" s="228">
        <f t="shared" si="97"/>
        <v>9325</v>
      </c>
      <c r="GC56" s="228">
        <f t="shared" si="97"/>
        <v>10548.92</v>
      </c>
      <c r="GD56" s="228">
        <f t="shared" si="97"/>
        <v>21620</v>
      </c>
      <c r="GE56" s="228">
        <f t="shared" si="97"/>
        <v>33970</v>
      </c>
      <c r="GF56" s="228">
        <f t="shared" si="97"/>
        <v>18015.669999999998</v>
      </c>
      <c r="GG56" s="228">
        <f t="shared" si="97"/>
        <v>1760</v>
      </c>
      <c r="GH56" s="228">
        <f t="shared" si="97"/>
        <v>1910</v>
      </c>
      <c r="GI56" s="228">
        <f t="shared" si="97"/>
        <v>1906.19</v>
      </c>
      <c r="GJ56" s="228">
        <f t="shared" si="97"/>
        <v>0</v>
      </c>
      <c r="GK56" s="228">
        <f t="shared" si="97"/>
        <v>1470</v>
      </c>
      <c r="GL56" s="228">
        <f t="shared" si="97"/>
        <v>0</v>
      </c>
      <c r="GM56" s="228">
        <f t="shared" si="97"/>
        <v>3895</v>
      </c>
      <c r="GN56" s="228">
        <f t="shared" si="97"/>
        <v>9145</v>
      </c>
      <c r="GO56" s="228">
        <f t="shared" si="97"/>
        <v>507.87</v>
      </c>
      <c r="GP56" s="228">
        <f t="shared" si="97"/>
        <v>8050</v>
      </c>
      <c r="GQ56" s="228">
        <f t="shared" ref="GQ56:JB56" si="98">GQ57+GQ71+GQ77+GQ83+GQ94+GQ102+GQ110+GQ117+GQ123+GQ126+GQ130+GQ134+GQ138+GQ148+GQ155+GQ157+GQ161+GQ163</f>
        <v>8040</v>
      </c>
      <c r="GR56" s="228">
        <f t="shared" si="98"/>
        <v>7019.9600000000009</v>
      </c>
      <c r="GS56" s="228">
        <f t="shared" si="98"/>
        <v>12140</v>
      </c>
      <c r="GT56" s="228">
        <f t="shared" si="98"/>
        <v>15337</v>
      </c>
      <c r="GU56" s="228">
        <f t="shared" si="98"/>
        <v>2170.4899999999998</v>
      </c>
      <c r="GV56" s="228">
        <f t="shared" si="98"/>
        <v>28000</v>
      </c>
      <c r="GW56" s="228">
        <f t="shared" si="98"/>
        <v>28000</v>
      </c>
      <c r="GX56" s="228">
        <f t="shared" si="98"/>
        <v>27784.6</v>
      </c>
      <c r="GY56" s="228">
        <f t="shared" si="98"/>
        <v>0</v>
      </c>
      <c r="GZ56" s="228">
        <f t="shared" si="98"/>
        <v>100</v>
      </c>
      <c r="HA56" s="228">
        <f t="shared" si="98"/>
        <v>3260.01</v>
      </c>
      <c r="HB56" s="228">
        <f t="shared" si="98"/>
        <v>10940</v>
      </c>
      <c r="HC56" s="228">
        <f t="shared" si="98"/>
        <v>10940</v>
      </c>
      <c r="HD56" s="228">
        <f t="shared" si="98"/>
        <v>1307.6399999999999</v>
      </c>
      <c r="HE56" s="228">
        <f t="shared" si="98"/>
        <v>0</v>
      </c>
      <c r="HF56" s="228">
        <f t="shared" si="98"/>
        <v>40337</v>
      </c>
      <c r="HG56" s="228">
        <f t="shared" si="98"/>
        <v>26790.69</v>
      </c>
      <c r="HH56" s="228">
        <f t="shared" si="98"/>
        <v>72440</v>
      </c>
      <c r="HI56" s="228">
        <f t="shared" si="98"/>
        <v>69025.48</v>
      </c>
      <c r="HJ56" s="228">
        <f t="shared" si="98"/>
        <v>58536.5</v>
      </c>
      <c r="HK56" s="228">
        <f t="shared" si="98"/>
        <v>41080</v>
      </c>
      <c r="HL56" s="228">
        <f t="shared" si="98"/>
        <v>41810.82</v>
      </c>
      <c r="HM56" s="228">
        <f t="shared" si="98"/>
        <v>36491.699999999997</v>
      </c>
      <c r="HN56" s="228">
        <f t="shared" si="98"/>
        <v>11325</v>
      </c>
      <c r="HO56" s="228">
        <f t="shared" si="98"/>
        <v>10120</v>
      </c>
      <c r="HP56" s="228">
        <f t="shared" si="98"/>
        <v>7616.44</v>
      </c>
      <c r="HQ56" s="228">
        <f t="shared" si="98"/>
        <v>16770</v>
      </c>
      <c r="HR56" s="228">
        <f t="shared" si="98"/>
        <v>12774</v>
      </c>
      <c r="HS56" s="228">
        <f t="shared" si="98"/>
        <v>11520.93</v>
      </c>
      <c r="HT56" s="228">
        <f t="shared" si="98"/>
        <v>36050</v>
      </c>
      <c r="HU56" s="228">
        <f t="shared" si="98"/>
        <v>36550</v>
      </c>
      <c r="HV56" s="228">
        <f t="shared" si="98"/>
        <v>4565.9800000000005</v>
      </c>
      <c r="HW56" s="228">
        <f t="shared" si="98"/>
        <v>10320</v>
      </c>
      <c r="HX56" s="228">
        <f t="shared" si="98"/>
        <v>8920</v>
      </c>
      <c r="HY56" s="228">
        <f t="shared" si="98"/>
        <v>1216.79</v>
      </c>
      <c r="HZ56" s="228">
        <f t="shared" si="98"/>
        <v>59000</v>
      </c>
      <c r="IA56" s="228">
        <f t="shared" si="98"/>
        <v>58000</v>
      </c>
      <c r="IB56" s="228">
        <f t="shared" si="98"/>
        <v>64828.65</v>
      </c>
      <c r="IC56" s="228">
        <f t="shared" si="98"/>
        <v>0</v>
      </c>
      <c r="ID56" s="228">
        <f t="shared" si="98"/>
        <v>37350</v>
      </c>
      <c r="IE56" s="228">
        <f t="shared" si="98"/>
        <v>0</v>
      </c>
      <c r="IF56" s="228">
        <f t="shared" si="98"/>
        <v>50097</v>
      </c>
      <c r="IG56" s="228">
        <f t="shared" si="98"/>
        <v>49668</v>
      </c>
      <c r="IH56" s="228">
        <f t="shared" si="98"/>
        <v>41820.629999999997</v>
      </c>
      <c r="II56" s="228">
        <f t="shared" si="98"/>
        <v>5516</v>
      </c>
      <c r="IJ56" s="228">
        <f t="shared" si="98"/>
        <v>5516</v>
      </c>
      <c r="IK56" s="228">
        <f t="shared" si="98"/>
        <v>5504.9</v>
      </c>
      <c r="IL56" s="228">
        <f t="shared" si="98"/>
        <v>36820</v>
      </c>
      <c r="IM56" s="228">
        <f t="shared" si="98"/>
        <v>36390</v>
      </c>
      <c r="IN56" s="228">
        <f t="shared" si="98"/>
        <v>30442.61</v>
      </c>
      <c r="IO56" s="228">
        <f t="shared" si="98"/>
        <v>3676</v>
      </c>
      <c r="IP56" s="228">
        <f t="shared" si="98"/>
        <v>3676</v>
      </c>
      <c r="IQ56" s="228">
        <f t="shared" si="98"/>
        <v>3371</v>
      </c>
      <c r="IR56" s="228">
        <f t="shared" si="98"/>
        <v>31110</v>
      </c>
      <c r="IS56" s="228">
        <f t="shared" si="98"/>
        <v>31710.6</v>
      </c>
      <c r="IT56" s="228">
        <f t="shared" si="98"/>
        <v>56241.67</v>
      </c>
      <c r="IU56" s="228">
        <f t="shared" si="98"/>
        <v>1400</v>
      </c>
      <c r="IV56" s="228">
        <f t="shared" si="98"/>
        <v>1400</v>
      </c>
      <c r="IW56" s="228">
        <f t="shared" si="98"/>
        <v>0</v>
      </c>
      <c r="IX56" s="228">
        <f t="shared" si="98"/>
        <v>61280</v>
      </c>
      <c r="IY56" s="228">
        <f t="shared" si="98"/>
        <v>64680</v>
      </c>
      <c r="IZ56" s="228">
        <f t="shared" si="98"/>
        <v>57078.390000000007</v>
      </c>
      <c r="JA56" s="228">
        <f t="shared" si="98"/>
        <v>0</v>
      </c>
      <c r="JB56" s="228">
        <f t="shared" si="98"/>
        <v>2500</v>
      </c>
      <c r="JC56" s="228">
        <f t="shared" ref="JC56:LN56" si="99">JC57+JC71+JC77+JC83+JC94+JC102+JC110+JC117+JC123+JC126+JC130+JC134+JC138+JC148+JC155+JC157+JC161+JC163</f>
        <v>0</v>
      </c>
      <c r="JD56" s="228">
        <f t="shared" si="99"/>
        <v>0</v>
      </c>
      <c r="JE56" s="228">
        <f t="shared" si="99"/>
        <v>0</v>
      </c>
      <c r="JF56" s="228">
        <f t="shared" si="99"/>
        <v>3853</v>
      </c>
      <c r="JG56" s="228">
        <f t="shared" si="99"/>
        <v>0</v>
      </c>
      <c r="JH56" s="228">
        <f t="shared" si="99"/>
        <v>0</v>
      </c>
      <c r="JI56" s="228">
        <f t="shared" si="99"/>
        <v>0</v>
      </c>
      <c r="JJ56" s="228">
        <f t="shared" si="99"/>
        <v>0</v>
      </c>
      <c r="JK56" s="228">
        <f t="shared" si="99"/>
        <v>0</v>
      </c>
      <c r="JL56" s="228">
        <f t="shared" si="99"/>
        <v>0</v>
      </c>
      <c r="JM56" s="228">
        <f t="shared" si="99"/>
        <v>0</v>
      </c>
      <c r="JN56" s="228">
        <f t="shared" si="99"/>
        <v>0</v>
      </c>
      <c r="JO56" s="228">
        <f t="shared" si="99"/>
        <v>17.260000000000002</v>
      </c>
      <c r="JP56" s="228">
        <f t="shared" si="99"/>
        <v>31193</v>
      </c>
      <c r="JQ56" s="228">
        <f t="shared" si="99"/>
        <v>31193</v>
      </c>
      <c r="JR56" s="228">
        <f t="shared" si="99"/>
        <v>33443.58</v>
      </c>
      <c r="JS56" s="228">
        <f t="shared" si="99"/>
        <v>230600</v>
      </c>
      <c r="JT56" s="228">
        <f t="shared" si="99"/>
        <v>213943</v>
      </c>
      <c r="JU56" s="228">
        <f t="shared" si="99"/>
        <v>191604.68</v>
      </c>
      <c r="JV56" s="228">
        <f t="shared" si="99"/>
        <v>8900</v>
      </c>
      <c r="JW56" s="228">
        <f t="shared" si="99"/>
        <v>18457.45</v>
      </c>
      <c r="JX56" s="228">
        <f t="shared" si="99"/>
        <v>15726.3</v>
      </c>
      <c r="JY56" s="228">
        <f t="shared" si="99"/>
        <v>70000</v>
      </c>
      <c r="JZ56" s="228">
        <f t="shared" si="99"/>
        <v>70000</v>
      </c>
      <c r="KA56" s="228">
        <f t="shared" si="99"/>
        <v>61510.51</v>
      </c>
      <c r="KB56" s="228">
        <f t="shared" si="99"/>
        <v>104000</v>
      </c>
      <c r="KC56" s="228">
        <f t="shared" si="99"/>
        <v>78250</v>
      </c>
      <c r="KD56" s="228">
        <f t="shared" si="99"/>
        <v>0</v>
      </c>
      <c r="KE56" s="228">
        <f t="shared" si="99"/>
        <v>11910</v>
      </c>
      <c r="KF56" s="228">
        <f t="shared" si="99"/>
        <v>12400</v>
      </c>
      <c r="KG56" s="228">
        <f t="shared" si="99"/>
        <v>10208.99</v>
      </c>
      <c r="KH56" s="228">
        <f t="shared" si="99"/>
        <v>0</v>
      </c>
      <c r="KI56" s="228">
        <f t="shared" si="99"/>
        <v>0</v>
      </c>
      <c r="KJ56" s="228">
        <f t="shared" si="99"/>
        <v>5231.29</v>
      </c>
      <c r="KK56" s="228">
        <f t="shared" si="99"/>
        <v>8000</v>
      </c>
      <c r="KL56" s="228">
        <f t="shared" si="99"/>
        <v>8000</v>
      </c>
      <c r="KM56" s="228">
        <f t="shared" si="99"/>
        <v>3748.3</v>
      </c>
      <c r="KN56" s="228">
        <f t="shared" si="99"/>
        <v>3300</v>
      </c>
      <c r="KO56" s="228">
        <f t="shared" si="99"/>
        <v>3300</v>
      </c>
      <c r="KP56" s="228">
        <f t="shared" si="99"/>
        <v>1152.8599999999999</v>
      </c>
      <c r="KQ56" s="228">
        <f t="shared" si="99"/>
        <v>5000</v>
      </c>
      <c r="KR56" s="228">
        <f t="shared" si="99"/>
        <v>3000</v>
      </c>
      <c r="KS56" s="228">
        <f t="shared" si="99"/>
        <v>4787.66</v>
      </c>
      <c r="KT56" s="228">
        <f t="shared" si="99"/>
        <v>6500</v>
      </c>
      <c r="KU56" s="228">
        <f t="shared" si="99"/>
        <v>6500</v>
      </c>
      <c r="KV56" s="228">
        <f t="shared" si="99"/>
        <v>6549.11</v>
      </c>
      <c r="KW56" s="228">
        <f t="shared" si="99"/>
        <v>2500</v>
      </c>
      <c r="KX56" s="228">
        <f t="shared" si="99"/>
        <v>2500</v>
      </c>
      <c r="KY56" s="228">
        <f t="shared" si="99"/>
        <v>5364.69</v>
      </c>
      <c r="KZ56" s="228">
        <f t="shared" si="99"/>
        <v>5700</v>
      </c>
      <c r="LA56" s="228">
        <f t="shared" si="99"/>
        <v>5700</v>
      </c>
      <c r="LB56" s="228">
        <f t="shared" si="99"/>
        <v>1881.78</v>
      </c>
      <c r="LC56" s="228">
        <f t="shared" si="99"/>
        <v>4250</v>
      </c>
      <c r="LD56" s="228">
        <f t="shared" si="99"/>
        <v>4250</v>
      </c>
      <c r="LE56" s="228">
        <f t="shared" si="99"/>
        <v>3200.8</v>
      </c>
      <c r="LF56" s="228">
        <f t="shared" si="99"/>
        <v>12000</v>
      </c>
      <c r="LG56" s="228">
        <f t="shared" si="99"/>
        <v>12000</v>
      </c>
      <c r="LH56" s="228">
        <f t="shared" si="99"/>
        <v>8827.36</v>
      </c>
      <c r="LI56" s="228">
        <f t="shared" si="99"/>
        <v>80000</v>
      </c>
      <c r="LJ56" s="228">
        <f t="shared" si="99"/>
        <v>80000</v>
      </c>
      <c r="LK56" s="228">
        <f t="shared" si="99"/>
        <v>70999.58</v>
      </c>
      <c r="LL56" s="228">
        <f t="shared" si="99"/>
        <v>20000</v>
      </c>
      <c r="LM56" s="228">
        <f t="shared" si="99"/>
        <v>20000</v>
      </c>
      <c r="LN56" s="228">
        <f t="shared" si="99"/>
        <v>21459.119999999999</v>
      </c>
      <c r="LO56" s="228">
        <f t="shared" ref="LO56:NZ56" si="100">LO57+LO71+LO77+LO83+LO94+LO102+LO110+LO117+LO123+LO126+LO130+LO134+LO138+LO148+LO155+LO157+LO161+LO163</f>
        <v>0</v>
      </c>
      <c r="LP56" s="228">
        <f t="shared" si="100"/>
        <v>0</v>
      </c>
      <c r="LQ56" s="228">
        <f t="shared" si="100"/>
        <v>1622.07</v>
      </c>
      <c r="LR56" s="228">
        <f t="shared" si="100"/>
        <v>3300</v>
      </c>
      <c r="LS56" s="228">
        <f t="shared" si="100"/>
        <v>3300</v>
      </c>
      <c r="LT56" s="228">
        <f t="shared" si="100"/>
        <v>828.58</v>
      </c>
      <c r="LU56" s="228">
        <f t="shared" si="100"/>
        <v>0</v>
      </c>
      <c r="LV56" s="228">
        <f t="shared" si="100"/>
        <v>0</v>
      </c>
      <c r="LW56" s="228">
        <f t="shared" si="100"/>
        <v>0</v>
      </c>
      <c r="LX56" s="228">
        <f t="shared" si="100"/>
        <v>0</v>
      </c>
      <c r="LY56" s="228">
        <f t="shared" si="100"/>
        <v>0</v>
      </c>
      <c r="LZ56" s="228">
        <f t="shared" si="100"/>
        <v>0</v>
      </c>
      <c r="MA56" s="228">
        <f t="shared" si="100"/>
        <v>0</v>
      </c>
      <c r="MB56" s="228">
        <f t="shared" si="100"/>
        <v>0</v>
      </c>
      <c r="MC56" s="228">
        <f t="shared" si="100"/>
        <v>0</v>
      </c>
      <c r="MD56" s="228">
        <f t="shared" si="100"/>
        <v>6660</v>
      </c>
      <c r="ME56" s="228">
        <f t="shared" si="100"/>
        <v>6507</v>
      </c>
      <c r="MF56" s="228">
        <f t="shared" si="100"/>
        <v>9155.7000000000007</v>
      </c>
      <c r="MG56" s="228">
        <f t="shared" si="100"/>
        <v>350</v>
      </c>
      <c r="MH56" s="228">
        <f t="shared" si="100"/>
        <v>350</v>
      </c>
      <c r="MI56" s="228">
        <f t="shared" si="100"/>
        <v>376.02</v>
      </c>
      <c r="MJ56" s="228">
        <f t="shared" si="100"/>
        <v>190000</v>
      </c>
      <c r="MK56" s="228">
        <f t="shared" si="100"/>
        <v>174000</v>
      </c>
      <c r="ML56" s="228">
        <f t="shared" si="100"/>
        <v>139933.81</v>
      </c>
      <c r="MM56" s="228">
        <f t="shared" si="100"/>
        <v>0</v>
      </c>
      <c r="MN56" s="228">
        <f t="shared" si="100"/>
        <v>0</v>
      </c>
      <c r="MO56" s="228">
        <f t="shared" si="100"/>
        <v>7995.46</v>
      </c>
      <c r="MP56" s="228">
        <f t="shared" si="100"/>
        <v>13490</v>
      </c>
      <c r="MQ56" s="228">
        <f t="shared" si="100"/>
        <v>16040</v>
      </c>
      <c r="MR56" s="228">
        <f t="shared" si="100"/>
        <v>11015.79</v>
      </c>
      <c r="MS56" s="228">
        <f t="shared" si="100"/>
        <v>110000</v>
      </c>
      <c r="MT56" s="228">
        <f t="shared" si="100"/>
        <v>113238.8</v>
      </c>
      <c r="MU56" s="228">
        <f t="shared" si="100"/>
        <v>103153.2</v>
      </c>
      <c r="MV56" s="228">
        <f t="shared" si="100"/>
        <v>980</v>
      </c>
      <c r="MW56" s="228">
        <f t="shared" si="100"/>
        <v>980</v>
      </c>
      <c r="MX56" s="228">
        <f t="shared" si="100"/>
        <v>295.70000000000005</v>
      </c>
      <c r="MY56" s="228">
        <f t="shared" si="100"/>
        <v>6750</v>
      </c>
      <c r="MZ56" s="228">
        <f t="shared" si="100"/>
        <v>4700</v>
      </c>
      <c r="NA56" s="228">
        <f t="shared" si="100"/>
        <v>3869.79</v>
      </c>
      <c r="NB56" s="228">
        <f t="shared" si="100"/>
        <v>4800</v>
      </c>
      <c r="NC56" s="228">
        <f t="shared" si="100"/>
        <v>4170</v>
      </c>
      <c r="ND56" s="228">
        <f t="shared" si="100"/>
        <v>4784.04</v>
      </c>
      <c r="NE56" s="228">
        <f t="shared" si="100"/>
        <v>4670</v>
      </c>
      <c r="NF56" s="228">
        <f t="shared" si="100"/>
        <v>3640</v>
      </c>
      <c r="NG56" s="228">
        <f t="shared" si="100"/>
        <v>2347</v>
      </c>
      <c r="NH56" s="228">
        <f t="shared" si="100"/>
        <v>940</v>
      </c>
      <c r="NI56" s="228">
        <f t="shared" si="100"/>
        <v>1240</v>
      </c>
      <c r="NJ56" s="228">
        <f t="shared" si="100"/>
        <v>1900.06</v>
      </c>
      <c r="NK56" s="228">
        <f t="shared" si="100"/>
        <v>550</v>
      </c>
      <c r="NL56" s="228">
        <f t="shared" si="100"/>
        <v>795</v>
      </c>
      <c r="NM56" s="228">
        <f t="shared" si="100"/>
        <v>616</v>
      </c>
      <c r="NN56" s="228">
        <f t="shared" si="100"/>
        <v>10000</v>
      </c>
      <c r="NO56" s="228">
        <f t="shared" si="100"/>
        <v>20500</v>
      </c>
      <c r="NP56" s="228">
        <f t="shared" si="100"/>
        <v>5385</v>
      </c>
      <c r="NQ56" s="228">
        <f t="shared" si="100"/>
        <v>0</v>
      </c>
      <c r="NR56" s="228">
        <f t="shared" si="100"/>
        <v>0</v>
      </c>
      <c r="NS56" s="228">
        <f t="shared" si="100"/>
        <v>56.64</v>
      </c>
      <c r="NT56" s="228">
        <f t="shared" si="100"/>
        <v>6600</v>
      </c>
      <c r="NU56" s="228">
        <f t="shared" si="100"/>
        <v>6800</v>
      </c>
      <c r="NV56" s="228">
        <f t="shared" si="100"/>
        <v>7933.15</v>
      </c>
      <c r="NW56" s="228">
        <f t="shared" si="100"/>
        <v>0</v>
      </c>
      <c r="NX56" s="228">
        <f t="shared" si="100"/>
        <v>0</v>
      </c>
      <c r="NY56" s="228">
        <f t="shared" si="100"/>
        <v>6928.7899999999991</v>
      </c>
      <c r="NZ56" s="228">
        <f t="shared" si="100"/>
        <v>1300</v>
      </c>
      <c r="OA56" s="228">
        <f t="shared" ref="OA56:OH56" si="101">OA57+OA71+OA77+OA83+OA94+OA102+OA110+OA117+OA123+OA126+OA130+OA134+OA138+OA148+OA155+OA157+OA161+OA163</f>
        <v>0</v>
      </c>
      <c r="OB56" s="228">
        <f t="shared" si="101"/>
        <v>0</v>
      </c>
      <c r="OC56" s="228">
        <f t="shared" si="101"/>
        <v>0</v>
      </c>
      <c r="OD56" s="228">
        <f t="shared" si="101"/>
        <v>1679.12</v>
      </c>
      <c r="OE56" s="228">
        <f t="shared" si="101"/>
        <v>523.63</v>
      </c>
      <c r="OF56" s="228">
        <f t="shared" si="101"/>
        <v>38406</v>
      </c>
      <c r="OG56" s="228">
        <f t="shared" si="101"/>
        <v>38448</v>
      </c>
      <c r="OH56" s="228">
        <f t="shared" si="101"/>
        <v>31265.039999999997</v>
      </c>
      <c r="OI56" s="162"/>
      <c r="OJ56" s="162"/>
      <c r="OK56" s="162"/>
      <c r="OL56" s="162"/>
      <c r="OM56" s="162"/>
      <c r="ON56" s="162"/>
      <c r="OO56" s="162"/>
      <c r="OP56" s="162"/>
      <c r="OQ56" s="162"/>
      <c r="OR56" s="162"/>
      <c r="OS56" s="162"/>
      <c r="OT56" s="162"/>
      <c r="OU56" s="162"/>
      <c r="OV56" s="162"/>
      <c r="OW56" s="162"/>
    </row>
    <row r="57" spans="1:414" s="36" customFormat="1" hidden="1" outlineLevel="1" x14ac:dyDescent="0.25">
      <c r="A57" s="74" t="s">
        <v>367</v>
      </c>
      <c r="B57" s="373" t="s">
        <v>368</v>
      </c>
      <c r="C57" s="229">
        <f>C58+C59+C60+C61+C62+C63+C64+C65++C66+C67+C68+C69</f>
        <v>122501</v>
      </c>
      <c r="D57" s="229">
        <f t="shared" ref="D57" si="102">D58+D59+D60+D61+D62+D63+D64+D65++D66+D67+D68+D69</f>
        <v>130906.12</v>
      </c>
      <c r="E57" s="384">
        <f t="shared" ref="E57" si="103">E58+E59+E60+E61+E62+E63+E64+E65++E66+E67+E68+E69</f>
        <v>125465.73</v>
      </c>
      <c r="F57" s="229">
        <f>F58+F59+F60+F61+F62+F63+F64+F65++F66+F67+F68+F69</f>
        <v>1000</v>
      </c>
      <c r="G57" s="229">
        <f t="shared" ref="G57:BR57" si="104">G58+G59+G60+G61+G62+G63+G64+G65++G66+G67+G68+G69</f>
        <v>1000</v>
      </c>
      <c r="H57" s="229">
        <f t="shared" si="104"/>
        <v>299.56</v>
      </c>
      <c r="I57" s="229">
        <f t="shared" si="104"/>
        <v>61500</v>
      </c>
      <c r="J57" s="229">
        <f t="shared" si="104"/>
        <v>61500</v>
      </c>
      <c r="K57" s="229">
        <f t="shared" si="104"/>
        <v>65692.89</v>
      </c>
      <c r="L57" s="229">
        <f t="shared" si="104"/>
        <v>0</v>
      </c>
      <c r="M57" s="229">
        <f t="shared" si="104"/>
        <v>238</v>
      </c>
      <c r="N57" s="229">
        <f t="shared" si="104"/>
        <v>0</v>
      </c>
      <c r="O57" s="229">
        <f t="shared" si="104"/>
        <v>0</v>
      </c>
      <c r="P57" s="229">
        <f t="shared" si="104"/>
        <v>0</v>
      </c>
      <c r="Q57" s="229">
        <f t="shared" si="104"/>
        <v>0</v>
      </c>
      <c r="R57" s="229">
        <f t="shared" si="104"/>
        <v>0</v>
      </c>
      <c r="S57" s="229">
        <f t="shared" si="104"/>
        <v>0</v>
      </c>
      <c r="T57" s="229">
        <f t="shared" si="104"/>
        <v>0</v>
      </c>
      <c r="U57" s="229">
        <f t="shared" si="104"/>
        <v>5300</v>
      </c>
      <c r="V57" s="229">
        <f t="shared" si="104"/>
        <v>5300</v>
      </c>
      <c r="W57" s="229">
        <f t="shared" si="104"/>
        <v>5310.5</v>
      </c>
      <c r="X57" s="229">
        <f t="shared" si="104"/>
        <v>0</v>
      </c>
      <c r="Y57" s="229">
        <f t="shared" si="104"/>
        <v>0</v>
      </c>
      <c r="Z57" s="229">
        <f t="shared" si="104"/>
        <v>0</v>
      </c>
      <c r="AA57" s="229">
        <f t="shared" si="104"/>
        <v>0</v>
      </c>
      <c r="AB57" s="229">
        <f t="shared" si="104"/>
        <v>0</v>
      </c>
      <c r="AC57" s="229">
        <f t="shared" si="104"/>
        <v>0</v>
      </c>
      <c r="AD57" s="229">
        <f t="shared" si="104"/>
        <v>1000</v>
      </c>
      <c r="AE57" s="229">
        <f t="shared" si="104"/>
        <v>1000</v>
      </c>
      <c r="AF57" s="229">
        <f t="shared" si="104"/>
        <v>0</v>
      </c>
      <c r="AG57" s="229">
        <f t="shared" si="104"/>
        <v>0</v>
      </c>
      <c r="AH57" s="229">
        <f t="shared" si="104"/>
        <v>0</v>
      </c>
      <c r="AI57" s="229">
        <f t="shared" si="104"/>
        <v>71.349999999999994</v>
      </c>
      <c r="AJ57" s="229">
        <f t="shared" si="104"/>
        <v>0</v>
      </c>
      <c r="AK57" s="229">
        <f t="shared" si="104"/>
        <v>0</v>
      </c>
      <c r="AL57" s="229">
        <f t="shared" si="104"/>
        <v>0</v>
      </c>
      <c r="AM57" s="229">
        <f t="shared" si="104"/>
        <v>0</v>
      </c>
      <c r="AN57" s="229">
        <f t="shared" si="104"/>
        <v>0</v>
      </c>
      <c r="AO57" s="229">
        <f t="shared" si="104"/>
        <v>0</v>
      </c>
      <c r="AP57" s="229">
        <f t="shared" si="104"/>
        <v>0</v>
      </c>
      <c r="AQ57" s="229">
        <f t="shared" si="104"/>
        <v>0</v>
      </c>
      <c r="AR57" s="229">
        <f t="shared" si="104"/>
        <v>0</v>
      </c>
      <c r="AS57" s="229">
        <f t="shared" si="104"/>
        <v>0</v>
      </c>
      <c r="AT57" s="229">
        <f t="shared" si="104"/>
        <v>0</v>
      </c>
      <c r="AU57" s="229">
        <f t="shared" si="104"/>
        <v>5.05</v>
      </c>
      <c r="AV57" s="229">
        <f t="shared" si="104"/>
        <v>0</v>
      </c>
      <c r="AW57" s="229">
        <f t="shared" si="104"/>
        <v>0</v>
      </c>
      <c r="AX57" s="229">
        <f t="shared" si="104"/>
        <v>0</v>
      </c>
      <c r="AY57" s="229">
        <f t="shared" si="104"/>
        <v>0</v>
      </c>
      <c r="AZ57" s="229">
        <f t="shared" si="104"/>
        <v>0</v>
      </c>
      <c r="BA57" s="229">
        <f t="shared" si="104"/>
        <v>0</v>
      </c>
      <c r="BB57" s="229">
        <f t="shared" si="104"/>
        <v>0</v>
      </c>
      <c r="BC57" s="229">
        <f t="shared" si="104"/>
        <v>0</v>
      </c>
      <c r="BD57" s="229">
        <f t="shared" si="104"/>
        <v>0</v>
      </c>
      <c r="BE57" s="229">
        <f t="shared" si="104"/>
        <v>200</v>
      </c>
      <c r="BF57" s="229">
        <f t="shared" si="104"/>
        <v>150</v>
      </c>
      <c r="BG57" s="229">
        <f t="shared" si="104"/>
        <v>178.59</v>
      </c>
      <c r="BH57" s="229">
        <f t="shared" si="104"/>
        <v>0</v>
      </c>
      <c r="BI57" s="229">
        <f t="shared" si="104"/>
        <v>0</v>
      </c>
      <c r="BJ57" s="229">
        <f t="shared" si="104"/>
        <v>0</v>
      </c>
      <c r="BK57" s="229">
        <f t="shared" si="104"/>
        <v>100</v>
      </c>
      <c r="BL57" s="229">
        <f t="shared" si="104"/>
        <v>100</v>
      </c>
      <c r="BM57" s="229">
        <f t="shared" si="104"/>
        <v>73.72</v>
      </c>
      <c r="BN57" s="229">
        <f t="shared" si="104"/>
        <v>0</v>
      </c>
      <c r="BO57" s="229">
        <f t="shared" si="104"/>
        <v>0</v>
      </c>
      <c r="BP57" s="229">
        <f t="shared" si="104"/>
        <v>0</v>
      </c>
      <c r="BQ57" s="229">
        <f t="shared" si="104"/>
        <v>0</v>
      </c>
      <c r="BR57" s="229">
        <f t="shared" si="104"/>
        <v>0</v>
      </c>
      <c r="BS57" s="229">
        <f t="shared" ref="BS57:ED57" si="105">BS58+BS59+BS60+BS61+BS62+BS63+BS64+BS65++BS66+BS67+BS68+BS69</f>
        <v>0</v>
      </c>
      <c r="BT57" s="229">
        <f t="shared" si="105"/>
        <v>0</v>
      </c>
      <c r="BU57" s="229">
        <f t="shared" si="105"/>
        <v>0</v>
      </c>
      <c r="BV57" s="229">
        <f t="shared" si="105"/>
        <v>19.14</v>
      </c>
      <c r="BW57" s="229">
        <f t="shared" si="105"/>
        <v>800</v>
      </c>
      <c r="BX57" s="229">
        <f t="shared" si="105"/>
        <v>5648</v>
      </c>
      <c r="BY57" s="229">
        <f t="shared" si="105"/>
        <v>6876.24</v>
      </c>
      <c r="BZ57" s="229">
        <f t="shared" si="105"/>
        <v>0</v>
      </c>
      <c r="CA57" s="229">
        <f t="shared" si="105"/>
        <v>0</v>
      </c>
      <c r="CB57" s="229">
        <f t="shared" si="105"/>
        <v>0</v>
      </c>
      <c r="CC57" s="229">
        <f t="shared" si="105"/>
        <v>815</v>
      </c>
      <c r="CD57" s="229">
        <f t="shared" si="105"/>
        <v>815</v>
      </c>
      <c r="CE57" s="229">
        <f t="shared" si="105"/>
        <v>357.65</v>
      </c>
      <c r="CF57" s="229">
        <f t="shared" si="105"/>
        <v>0</v>
      </c>
      <c r="CG57" s="229">
        <f t="shared" si="105"/>
        <v>0</v>
      </c>
      <c r="CH57" s="229">
        <f t="shared" si="105"/>
        <v>7.21</v>
      </c>
      <c r="CI57" s="229">
        <f t="shared" si="105"/>
        <v>0</v>
      </c>
      <c r="CJ57" s="229">
        <f t="shared" si="105"/>
        <v>0</v>
      </c>
      <c r="CK57" s="229">
        <f t="shared" si="105"/>
        <v>3.5</v>
      </c>
      <c r="CL57" s="229">
        <f t="shared" si="105"/>
        <v>200</v>
      </c>
      <c r="CM57" s="229">
        <f t="shared" si="105"/>
        <v>200</v>
      </c>
      <c r="CN57" s="229">
        <f t="shared" si="105"/>
        <v>109.78999999999999</v>
      </c>
      <c r="CO57" s="229">
        <f t="shared" si="105"/>
        <v>0</v>
      </c>
      <c r="CP57" s="229">
        <f t="shared" si="105"/>
        <v>0</v>
      </c>
      <c r="CQ57" s="229">
        <f t="shared" si="105"/>
        <v>0</v>
      </c>
      <c r="CR57" s="229">
        <f t="shared" si="105"/>
        <v>0</v>
      </c>
      <c r="CS57" s="229">
        <f t="shared" si="105"/>
        <v>0</v>
      </c>
      <c r="CT57" s="229">
        <f t="shared" si="105"/>
        <v>0</v>
      </c>
      <c r="CU57" s="229">
        <f t="shared" si="105"/>
        <v>0</v>
      </c>
      <c r="CV57" s="229">
        <f t="shared" si="105"/>
        <v>0</v>
      </c>
      <c r="CW57" s="229">
        <f t="shared" si="105"/>
        <v>0</v>
      </c>
      <c r="CX57" s="229">
        <f t="shared" si="105"/>
        <v>0</v>
      </c>
      <c r="CY57" s="229">
        <f t="shared" si="105"/>
        <v>2000</v>
      </c>
      <c r="CZ57" s="229">
        <f t="shared" si="105"/>
        <v>0</v>
      </c>
      <c r="DA57" s="229">
        <f t="shared" si="105"/>
        <v>0</v>
      </c>
      <c r="DB57" s="229">
        <f t="shared" si="105"/>
        <v>100</v>
      </c>
      <c r="DC57" s="229">
        <f t="shared" si="105"/>
        <v>169.70999999999998</v>
      </c>
      <c r="DD57" s="229">
        <f t="shared" si="105"/>
        <v>0</v>
      </c>
      <c r="DE57" s="229">
        <f t="shared" si="105"/>
        <v>0</v>
      </c>
      <c r="DF57" s="229">
        <f t="shared" si="105"/>
        <v>0</v>
      </c>
      <c r="DG57" s="229">
        <f t="shared" si="105"/>
        <v>0</v>
      </c>
      <c r="DH57" s="229">
        <f t="shared" si="105"/>
        <v>0</v>
      </c>
      <c r="DI57" s="229">
        <f t="shared" si="105"/>
        <v>0</v>
      </c>
      <c r="DJ57" s="229">
        <f t="shared" si="105"/>
        <v>0</v>
      </c>
      <c r="DK57" s="229">
        <f t="shared" si="105"/>
        <v>0</v>
      </c>
      <c r="DL57" s="229">
        <f t="shared" si="105"/>
        <v>0</v>
      </c>
      <c r="DM57" s="229">
        <f t="shared" si="105"/>
        <v>0</v>
      </c>
      <c r="DN57" s="229">
        <f t="shared" si="105"/>
        <v>0</v>
      </c>
      <c r="DO57" s="229">
        <f t="shared" si="105"/>
        <v>0</v>
      </c>
      <c r="DP57" s="229">
        <f t="shared" si="105"/>
        <v>0</v>
      </c>
      <c r="DQ57" s="229">
        <f t="shared" si="105"/>
        <v>0</v>
      </c>
      <c r="DR57" s="229">
        <f t="shared" si="105"/>
        <v>0</v>
      </c>
      <c r="DS57" s="229">
        <f t="shared" si="105"/>
        <v>0</v>
      </c>
      <c r="DT57" s="229">
        <f t="shared" si="105"/>
        <v>0</v>
      </c>
      <c r="DU57" s="229">
        <f t="shared" si="105"/>
        <v>0</v>
      </c>
      <c r="DV57" s="229">
        <f t="shared" si="105"/>
        <v>500</v>
      </c>
      <c r="DW57" s="229">
        <f t="shared" si="105"/>
        <v>500</v>
      </c>
      <c r="DX57" s="229">
        <f t="shared" si="105"/>
        <v>0</v>
      </c>
      <c r="DY57" s="229">
        <f t="shared" si="105"/>
        <v>0</v>
      </c>
      <c r="DZ57" s="229">
        <f t="shared" si="105"/>
        <v>0</v>
      </c>
      <c r="EA57" s="229">
        <f t="shared" si="105"/>
        <v>0</v>
      </c>
      <c r="EB57" s="229">
        <f t="shared" si="105"/>
        <v>0</v>
      </c>
      <c r="EC57" s="229">
        <f t="shared" si="105"/>
        <v>0</v>
      </c>
      <c r="ED57" s="229">
        <f t="shared" si="105"/>
        <v>81.52</v>
      </c>
      <c r="EE57" s="229">
        <f t="shared" ref="EE57:GP57" si="106">EE58+EE59+EE60+EE61+EE62+EE63+EE64+EE65++EE66+EE67+EE68+EE69</f>
        <v>0</v>
      </c>
      <c r="EF57" s="229">
        <f t="shared" si="106"/>
        <v>0</v>
      </c>
      <c r="EG57" s="229">
        <f t="shared" si="106"/>
        <v>0</v>
      </c>
      <c r="EH57" s="229">
        <f t="shared" si="106"/>
        <v>0</v>
      </c>
      <c r="EI57" s="229">
        <f t="shared" si="106"/>
        <v>0</v>
      </c>
      <c r="EJ57" s="229">
        <f t="shared" si="106"/>
        <v>0</v>
      </c>
      <c r="EK57" s="229">
        <f t="shared" si="106"/>
        <v>1080</v>
      </c>
      <c r="EL57" s="229">
        <f t="shared" si="106"/>
        <v>920</v>
      </c>
      <c r="EM57" s="229">
        <f t="shared" si="106"/>
        <v>2146.86</v>
      </c>
      <c r="EN57" s="229">
        <f t="shared" si="106"/>
        <v>0</v>
      </c>
      <c r="EO57" s="229">
        <f t="shared" si="106"/>
        <v>0</v>
      </c>
      <c r="EP57" s="229">
        <f t="shared" si="106"/>
        <v>391.20000000000005</v>
      </c>
      <c r="EQ57" s="229">
        <f t="shared" si="106"/>
        <v>0</v>
      </c>
      <c r="ER57" s="229">
        <f t="shared" si="106"/>
        <v>0</v>
      </c>
      <c r="ES57" s="229">
        <f t="shared" si="106"/>
        <v>0</v>
      </c>
      <c r="ET57" s="229">
        <f t="shared" si="106"/>
        <v>0</v>
      </c>
      <c r="EU57" s="229">
        <f t="shared" si="106"/>
        <v>0</v>
      </c>
      <c r="EV57" s="229">
        <f t="shared" si="106"/>
        <v>0</v>
      </c>
      <c r="EW57" s="229">
        <f t="shared" si="106"/>
        <v>1425</v>
      </c>
      <c r="EX57" s="229">
        <f t="shared" si="106"/>
        <v>1325</v>
      </c>
      <c r="EY57" s="229">
        <f t="shared" si="106"/>
        <v>815.56</v>
      </c>
      <c r="EZ57" s="229">
        <f t="shared" si="106"/>
        <v>3200</v>
      </c>
      <c r="FA57" s="229">
        <f t="shared" si="106"/>
        <v>3605</v>
      </c>
      <c r="FB57" s="229">
        <f t="shared" si="106"/>
        <v>2396.9</v>
      </c>
      <c r="FC57" s="229">
        <f t="shared" si="106"/>
        <v>1920</v>
      </c>
      <c r="FD57" s="229">
        <f t="shared" si="106"/>
        <v>1750</v>
      </c>
      <c r="FE57" s="229">
        <f t="shared" si="106"/>
        <v>1052.8900000000001</v>
      </c>
      <c r="FF57" s="229">
        <f t="shared" si="106"/>
        <v>1690</v>
      </c>
      <c r="FG57" s="229">
        <f t="shared" si="106"/>
        <v>1700</v>
      </c>
      <c r="FH57" s="229">
        <f t="shared" si="106"/>
        <v>1380.45</v>
      </c>
      <c r="FI57" s="229">
        <f t="shared" si="106"/>
        <v>2390</v>
      </c>
      <c r="FJ57" s="229">
        <f t="shared" si="106"/>
        <v>2390</v>
      </c>
      <c r="FK57" s="229">
        <f t="shared" si="106"/>
        <v>2240.62</v>
      </c>
      <c r="FL57" s="229">
        <f t="shared" si="106"/>
        <v>1710</v>
      </c>
      <c r="FM57" s="229">
        <f t="shared" si="106"/>
        <v>1710</v>
      </c>
      <c r="FN57" s="229">
        <f t="shared" si="106"/>
        <v>1432.6399999999999</v>
      </c>
      <c r="FO57" s="229">
        <f t="shared" si="106"/>
        <v>2800</v>
      </c>
      <c r="FP57" s="229">
        <f t="shared" si="106"/>
        <v>2800</v>
      </c>
      <c r="FQ57" s="229">
        <f t="shared" si="106"/>
        <v>2962.2799999999997</v>
      </c>
      <c r="FR57" s="229">
        <f t="shared" si="106"/>
        <v>0</v>
      </c>
      <c r="FS57" s="229">
        <f t="shared" si="106"/>
        <v>0</v>
      </c>
      <c r="FT57" s="229">
        <f t="shared" si="106"/>
        <v>0</v>
      </c>
      <c r="FU57" s="229">
        <f t="shared" si="106"/>
        <v>90</v>
      </c>
      <c r="FV57" s="229">
        <f t="shared" si="106"/>
        <v>90</v>
      </c>
      <c r="FW57" s="229">
        <f t="shared" si="106"/>
        <v>123.41</v>
      </c>
      <c r="FX57" s="229">
        <f t="shared" si="106"/>
        <v>520</v>
      </c>
      <c r="FY57" s="229">
        <f t="shared" si="106"/>
        <v>660</v>
      </c>
      <c r="FZ57" s="229">
        <f t="shared" si="106"/>
        <v>346.05</v>
      </c>
      <c r="GA57" s="229">
        <f t="shared" si="106"/>
        <v>400</v>
      </c>
      <c r="GB57" s="229">
        <f t="shared" si="106"/>
        <v>850</v>
      </c>
      <c r="GC57" s="229">
        <f t="shared" si="106"/>
        <v>469.73</v>
      </c>
      <c r="GD57" s="229">
        <f t="shared" si="106"/>
        <v>850</v>
      </c>
      <c r="GE57" s="229">
        <f t="shared" si="106"/>
        <v>940</v>
      </c>
      <c r="GF57" s="229">
        <f t="shared" si="106"/>
        <v>417.8</v>
      </c>
      <c r="GG57" s="229">
        <f t="shared" si="106"/>
        <v>70</v>
      </c>
      <c r="GH57" s="229">
        <f t="shared" si="106"/>
        <v>70</v>
      </c>
      <c r="GI57" s="229">
        <f t="shared" si="106"/>
        <v>5.93</v>
      </c>
      <c r="GJ57" s="229">
        <f t="shared" si="106"/>
        <v>0</v>
      </c>
      <c r="GK57" s="229">
        <f t="shared" si="106"/>
        <v>0</v>
      </c>
      <c r="GL57" s="229">
        <f t="shared" si="106"/>
        <v>0</v>
      </c>
      <c r="GM57" s="229">
        <f t="shared" si="106"/>
        <v>145</v>
      </c>
      <c r="GN57" s="229">
        <f t="shared" si="106"/>
        <v>145</v>
      </c>
      <c r="GO57" s="229">
        <f t="shared" si="106"/>
        <v>22.93</v>
      </c>
      <c r="GP57" s="229">
        <f t="shared" si="106"/>
        <v>380</v>
      </c>
      <c r="GQ57" s="229">
        <f t="shared" ref="GQ57:JB57" si="107">GQ58+GQ59+GQ60+GQ61+GQ62+GQ63+GQ64+GQ65++GQ66+GQ67+GQ68+GQ69</f>
        <v>380</v>
      </c>
      <c r="GR57" s="229">
        <f t="shared" si="107"/>
        <v>427.14</v>
      </c>
      <c r="GS57" s="229">
        <f t="shared" si="107"/>
        <v>150</v>
      </c>
      <c r="GT57" s="229">
        <f t="shared" si="107"/>
        <v>100</v>
      </c>
      <c r="GU57" s="229">
        <f t="shared" si="107"/>
        <v>0</v>
      </c>
      <c r="GV57" s="229">
        <f t="shared" si="107"/>
        <v>0</v>
      </c>
      <c r="GW57" s="229">
        <f t="shared" si="107"/>
        <v>0</v>
      </c>
      <c r="GX57" s="229">
        <f t="shared" si="107"/>
        <v>0</v>
      </c>
      <c r="GY57" s="229">
        <f t="shared" si="107"/>
        <v>0</v>
      </c>
      <c r="GZ57" s="229">
        <f t="shared" si="107"/>
        <v>0</v>
      </c>
      <c r="HA57" s="229">
        <f t="shared" si="107"/>
        <v>0</v>
      </c>
      <c r="HB57" s="229">
        <f t="shared" si="107"/>
        <v>100</v>
      </c>
      <c r="HC57" s="229">
        <f t="shared" si="107"/>
        <v>100</v>
      </c>
      <c r="HD57" s="229">
        <f t="shared" si="107"/>
        <v>9.91</v>
      </c>
      <c r="HE57" s="229">
        <f t="shared" si="107"/>
        <v>0</v>
      </c>
      <c r="HF57" s="229">
        <f t="shared" si="107"/>
        <v>0</v>
      </c>
      <c r="HG57" s="229">
        <f t="shared" si="107"/>
        <v>736.98</v>
      </c>
      <c r="HH57" s="229">
        <f t="shared" si="107"/>
        <v>1860</v>
      </c>
      <c r="HI57" s="229">
        <f t="shared" si="107"/>
        <v>1463</v>
      </c>
      <c r="HJ57" s="229">
        <f t="shared" si="107"/>
        <v>1067.7</v>
      </c>
      <c r="HK57" s="229">
        <f t="shared" si="107"/>
        <v>1275</v>
      </c>
      <c r="HL57" s="229">
        <f t="shared" si="107"/>
        <v>1275</v>
      </c>
      <c r="HM57" s="229">
        <f t="shared" si="107"/>
        <v>1641.1000000000001</v>
      </c>
      <c r="HN57" s="229">
        <f t="shared" si="107"/>
        <v>390</v>
      </c>
      <c r="HO57" s="229">
        <f t="shared" si="107"/>
        <v>350</v>
      </c>
      <c r="HP57" s="229">
        <f t="shared" si="107"/>
        <v>232.89000000000001</v>
      </c>
      <c r="HQ57" s="229">
        <f t="shared" si="107"/>
        <v>755</v>
      </c>
      <c r="HR57" s="229">
        <f t="shared" si="107"/>
        <v>520</v>
      </c>
      <c r="HS57" s="229">
        <f t="shared" si="107"/>
        <v>378.37</v>
      </c>
      <c r="HT57" s="229">
        <f t="shared" si="107"/>
        <v>200</v>
      </c>
      <c r="HU57" s="229">
        <f t="shared" si="107"/>
        <v>200</v>
      </c>
      <c r="HV57" s="229">
        <f t="shared" si="107"/>
        <v>107.26</v>
      </c>
      <c r="HW57" s="229">
        <f t="shared" si="107"/>
        <v>0</v>
      </c>
      <c r="HX57" s="229">
        <f t="shared" si="107"/>
        <v>0</v>
      </c>
      <c r="HY57" s="229">
        <f t="shared" si="107"/>
        <v>0</v>
      </c>
      <c r="HZ57" s="229">
        <f t="shared" si="107"/>
        <v>0</v>
      </c>
      <c r="IA57" s="229">
        <f t="shared" si="107"/>
        <v>0</v>
      </c>
      <c r="IB57" s="229">
        <f t="shared" si="107"/>
        <v>0</v>
      </c>
      <c r="IC57" s="229">
        <f t="shared" si="107"/>
        <v>0</v>
      </c>
      <c r="ID57" s="229">
        <f t="shared" si="107"/>
        <v>0</v>
      </c>
      <c r="IE57" s="229">
        <f t="shared" si="107"/>
        <v>0</v>
      </c>
      <c r="IF57" s="229">
        <f t="shared" si="107"/>
        <v>3120</v>
      </c>
      <c r="IG57" s="229">
        <f t="shared" si="107"/>
        <v>3200</v>
      </c>
      <c r="IH57" s="229">
        <f t="shared" si="107"/>
        <v>3680.63</v>
      </c>
      <c r="II57" s="229">
        <f t="shared" si="107"/>
        <v>0</v>
      </c>
      <c r="IJ57" s="229">
        <f t="shared" si="107"/>
        <v>0</v>
      </c>
      <c r="IK57" s="229">
        <f t="shared" si="107"/>
        <v>0</v>
      </c>
      <c r="IL57" s="229">
        <f t="shared" si="107"/>
        <v>1630</v>
      </c>
      <c r="IM57" s="229">
        <f t="shared" si="107"/>
        <v>1980</v>
      </c>
      <c r="IN57" s="229">
        <f t="shared" si="107"/>
        <v>2427.17</v>
      </c>
      <c r="IO57" s="229">
        <f t="shared" si="107"/>
        <v>0</v>
      </c>
      <c r="IP57" s="229">
        <f t="shared" si="107"/>
        <v>0</v>
      </c>
      <c r="IQ57" s="229">
        <f t="shared" si="107"/>
        <v>0</v>
      </c>
      <c r="IR57" s="229">
        <f t="shared" si="107"/>
        <v>2000</v>
      </c>
      <c r="IS57" s="229">
        <f t="shared" si="107"/>
        <v>2000</v>
      </c>
      <c r="IT57" s="229">
        <f t="shared" si="107"/>
        <v>1597.8999999999999</v>
      </c>
      <c r="IU57" s="229">
        <f t="shared" si="107"/>
        <v>0</v>
      </c>
      <c r="IV57" s="229">
        <f t="shared" si="107"/>
        <v>0</v>
      </c>
      <c r="IW57" s="229">
        <f t="shared" si="107"/>
        <v>0</v>
      </c>
      <c r="IX57" s="229">
        <f t="shared" si="107"/>
        <v>4300</v>
      </c>
      <c r="IY57" s="229">
        <f t="shared" si="107"/>
        <v>4300</v>
      </c>
      <c r="IZ57" s="229">
        <f t="shared" si="107"/>
        <v>2062.87</v>
      </c>
      <c r="JA57" s="229">
        <f t="shared" si="107"/>
        <v>0</v>
      </c>
      <c r="JB57" s="229">
        <f t="shared" si="107"/>
        <v>0</v>
      </c>
      <c r="JC57" s="229">
        <f t="shared" ref="JC57:LN57" si="108">JC58+JC59+JC60+JC61+JC62+JC63+JC64+JC65++JC66+JC67+JC68+JC69</f>
        <v>0</v>
      </c>
      <c r="JD57" s="229">
        <f t="shared" si="108"/>
        <v>0</v>
      </c>
      <c r="JE57" s="229">
        <f t="shared" si="108"/>
        <v>0</v>
      </c>
      <c r="JF57" s="229">
        <f t="shared" si="108"/>
        <v>0</v>
      </c>
      <c r="JG57" s="229">
        <f t="shared" si="108"/>
        <v>0</v>
      </c>
      <c r="JH57" s="229">
        <f t="shared" si="108"/>
        <v>0</v>
      </c>
      <c r="JI57" s="229">
        <f t="shared" si="108"/>
        <v>0</v>
      </c>
      <c r="JJ57" s="229">
        <f t="shared" si="108"/>
        <v>0</v>
      </c>
      <c r="JK57" s="229">
        <f t="shared" si="108"/>
        <v>0</v>
      </c>
      <c r="JL57" s="229">
        <f t="shared" si="108"/>
        <v>0</v>
      </c>
      <c r="JM57" s="229">
        <f t="shared" si="108"/>
        <v>0</v>
      </c>
      <c r="JN57" s="229">
        <f t="shared" si="108"/>
        <v>0</v>
      </c>
      <c r="JO57" s="229">
        <f t="shared" si="108"/>
        <v>0</v>
      </c>
      <c r="JP57" s="229">
        <f t="shared" si="108"/>
        <v>0</v>
      </c>
      <c r="JQ57" s="229">
        <f t="shared" si="108"/>
        <v>0</v>
      </c>
      <c r="JR57" s="229">
        <f t="shared" si="108"/>
        <v>0</v>
      </c>
      <c r="JS57" s="229">
        <f t="shared" si="108"/>
        <v>8900</v>
      </c>
      <c r="JT57" s="229">
        <f t="shared" si="108"/>
        <v>8900</v>
      </c>
      <c r="JU57" s="229">
        <f t="shared" si="108"/>
        <v>7852.54</v>
      </c>
      <c r="JV57" s="229">
        <f t="shared" si="108"/>
        <v>0</v>
      </c>
      <c r="JW57" s="229">
        <f t="shared" si="108"/>
        <v>0</v>
      </c>
      <c r="JX57" s="229">
        <f t="shared" si="108"/>
        <v>0</v>
      </c>
      <c r="JY57" s="229">
        <f t="shared" si="108"/>
        <v>0</v>
      </c>
      <c r="JZ57" s="229">
        <f t="shared" si="108"/>
        <v>0</v>
      </c>
      <c r="KA57" s="229">
        <f t="shared" si="108"/>
        <v>0</v>
      </c>
      <c r="KB57" s="229">
        <f t="shared" si="108"/>
        <v>0</v>
      </c>
      <c r="KC57" s="229">
        <f t="shared" si="108"/>
        <v>0</v>
      </c>
      <c r="KD57" s="229">
        <f t="shared" si="108"/>
        <v>0</v>
      </c>
      <c r="KE57" s="229">
        <f t="shared" si="108"/>
        <v>980</v>
      </c>
      <c r="KF57" s="229">
        <f t="shared" si="108"/>
        <v>1050</v>
      </c>
      <c r="KG57" s="229">
        <f t="shared" si="108"/>
        <v>788.42</v>
      </c>
      <c r="KH57" s="229">
        <f t="shared" si="108"/>
        <v>0</v>
      </c>
      <c r="KI57" s="229">
        <f t="shared" si="108"/>
        <v>0</v>
      </c>
      <c r="KJ57" s="229">
        <f t="shared" si="108"/>
        <v>0</v>
      </c>
      <c r="KK57" s="229">
        <f t="shared" si="108"/>
        <v>0</v>
      </c>
      <c r="KL57" s="229">
        <f t="shared" si="108"/>
        <v>0</v>
      </c>
      <c r="KM57" s="229">
        <f t="shared" si="108"/>
        <v>0</v>
      </c>
      <c r="KN57" s="229">
        <f t="shared" si="108"/>
        <v>0</v>
      </c>
      <c r="KO57" s="229">
        <f t="shared" si="108"/>
        <v>0</v>
      </c>
      <c r="KP57" s="229">
        <f t="shared" si="108"/>
        <v>0</v>
      </c>
      <c r="KQ57" s="229">
        <f t="shared" si="108"/>
        <v>0</v>
      </c>
      <c r="KR57" s="229">
        <f t="shared" si="108"/>
        <v>0</v>
      </c>
      <c r="KS57" s="229">
        <f t="shared" si="108"/>
        <v>0</v>
      </c>
      <c r="KT57" s="229">
        <f t="shared" si="108"/>
        <v>0</v>
      </c>
      <c r="KU57" s="229">
        <f t="shared" si="108"/>
        <v>0</v>
      </c>
      <c r="KV57" s="229">
        <f t="shared" si="108"/>
        <v>0</v>
      </c>
      <c r="KW57" s="229">
        <f t="shared" si="108"/>
        <v>0</v>
      </c>
      <c r="KX57" s="229">
        <f t="shared" si="108"/>
        <v>0</v>
      </c>
      <c r="KY57" s="229">
        <f t="shared" si="108"/>
        <v>0</v>
      </c>
      <c r="KZ57" s="229">
        <f t="shared" si="108"/>
        <v>0</v>
      </c>
      <c r="LA57" s="229">
        <f t="shared" si="108"/>
        <v>0</v>
      </c>
      <c r="LB57" s="229">
        <f t="shared" si="108"/>
        <v>0</v>
      </c>
      <c r="LC57" s="229">
        <f t="shared" si="108"/>
        <v>0</v>
      </c>
      <c r="LD57" s="229">
        <f t="shared" si="108"/>
        <v>0</v>
      </c>
      <c r="LE57" s="229">
        <f t="shared" si="108"/>
        <v>0</v>
      </c>
      <c r="LF57" s="229">
        <f t="shared" si="108"/>
        <v>0</v>
      </c>
      <c r="LG57" s="229">
        <f t="shared" si="108"/>
        <v>0</v>
      </c>
      <c r="LH57" s="229">
        <f t="shared" si="108"/>
        <v>0</v>
      </c>
      <c r="LI57" s="229">
        <f t="shared" si="108"/>
        <v>0</v>
      </c>
      <c r="LJ57" s="229">
        <f t="shared" si="108"/>
        <v>0</v>
      </c>
      <c r="LK57" s="229">
        <f t="shared" si="108"/>
        <v>0</v>
      </c>
      <c r="LL57" s="229">
        <f t="shared" si="108"/>
        <v>0</v>
      </c>
      <c r="LM57" s="229">
        <f t="shared" si="108"/>
        <v>0</v>
      </c>
      <c r="LN57" s="229">
        <f t="shared" si="108"/>
        <v>0</v>
      </c>
      <c r="LO57" s="229">
        <f t="shared" ref="LO57:NZ57" si="109">LO58+LO59+LO60+LO61+LO62+LO63+LO64+LO65++LO66+LO67+LO68+LO69</f>
        <v>0</v>
      </c>
      <c r="LP57" s="229">
        <f t="shared" si="109"/>
        <v>0</v>
      </c>
      <c r="LQ57" s="229">
        <f t="shared" si="109"/>
        <v>0</v>
      </c>
      <c r="LR57" s="229">
        <f t="shared" si="109"/>
        <v>0</v>
      </c>
      <c r="LS57" s="229">
        <f t="shared" si="109"/>
        <v>0</v>
      </c>
      <c r="LT57" s="229">
        <f t="shared" si="109"/>
        <v>0</v>
      </c>
      <c r="LU57" s="229">
        <f t="shared" si="109"/>
        <v>0</v>
      </c>
      <c r="LV57" s="229">
        <f t="shared" si="109"/>
        <v>0</v>
      </c>
      <c r="LW57" s="229">
        <f t="shared" si="109"/>
        <v>0</v>
      </c>
      <c r="LX57" s="229">
        <f t="shared" si="109"/>
        <v>0</v>
      </c>
      <c r="LY57" s="229">
        <f t="shared" si="109"/>
        <v>0</v>
      </c>
      <c r="LZ57" s="229">
        <f t="shared" si="109"/>
        <v>0</v>
      </c>
      <c r="MA57" s="229">
        <f t="shared" si="109"/>
        <v>0</v>
      </c>
      <c r="MB57" s="229">
        <f t="shared" si="109"/>
        <v>0</v>
      </c>
      <c r="MC57" s="229">
        <f t="shared" si="109"/>
        <v>0</v>
      </c>
      <c r="MD57" s="229">
        <f t="shared" si="109"/>
        <v>0</v>
      </c>
      <c r="ME57" s="229">
        <f t="shared" si="109"/>
        <v>0</v>
      </c>
      <c r="MF57" s="229">
        <f t="shared" si="109"/>
        <v>0</v>
      </c>
      <c r="MG57" s="229">
        <f t="shared" si="109"/>
        <v>350</v>
      </c>
      <c r="MH57" s="229">
        <f t="shared" si="109"/>
        <v>350</v>
      </c>
      <c r="MI57" s="229">
        <f t="shared" si="109"/>
        <v>376.02</v>
      </c>
      <c r="MJ57" s="229">
        <f t="shared" si="109"/>
        <v>0</v>
      </c>
      <c r="MK57" s="229">
        <f t="shared" si="109"/>
        <v>0</v>
      </c>
      <c r="ML57" s="229">
        <f t="shared" si="109"/>
        <v>0</v>
      </c>
      <c r="MM57" s="229">
        <f t="shared" si="109"/>
        <v>0</v>
      </c>
      <c r="MN57" s="229">
        <f t="shared" si="109"/>
        <v>0</v>
      </c>
      <c r="MO57" s="229">
        <f t="shared" si="109"/>
        <v>69.63000000000001</v>
      </c>
      <c r="MP57" s="229">
        <f t="shared" si="109"/>
        <v>780</v>
      </c>
      <c r="MQ57" s="229">
        <f t="shared" si="109"/>
        <v>930</v>
      </c>
      <c r="MR57" s="229">
        <f t="shared" si="109"/>
        <v>671.07999999999993</v>
      </c>
      <c r="MS57" s="229">
        <f t="shared" si="109"/>
        <v>0</v>
      </c>
      <c r="MT57" s="229">
        <f t="shared" si="109"/>
        <v>0</v>
      </c>
      <c r="MU57" s="229">
        <f t="shared" si="109"/>
        <v>0</v>
      </c>
      <c r="MV57" s="229">
        <f t="shared" si="109"/>
        <v>0</v>
      </c>
      <c r="MW57" s="229">
        <f t="shared" si="109"/>
        <v>0</v>
      </c>
      <c r="MX57" s="229">
        <f t="shared" si="109"/>
        <v>29.76</v>
      </c>
      <c r="MY57" s="229">
        <f t="shared" si="109"/>
        <v>800</v>
      </c>
      <c r="MZ57" s="229">
        <f t="shared" si="109"/>
        <v>900</v>
      </c>
      <c r="NA57" s="229">
        <f t="shared" si="109"/>
        <v>1039.71</v>
      </c>
      <c r="NB57" s="229">
        <f t="shared" si="109"/>
        <v>770</v>
      </c>
      <c r="NC57" s="229">
        <f t="shared" si="109"/>
        <v>970</v>
      </c>
      <c r="ND57" s="229">
        <f t="shared" si="109"/>
        <v>1042.79</v>
      </c>
      <c r="NE57" s="229">
        <f t="shared" si="109"/>
        <v>600</v>
      </c>
      <c r="NF57" s="229">
        <f t="shared" si="109"/>
        <v>730</v>
      </c>
      <c r="NG57" s="229">
        <f t="shared" si="109"/>
        <v>484.44</v>
      </c>
      <c r="NH57" s="229">
        <f t="shared" si="109"/>
        <v>0</v>
      </c>
      <c r="NI57" s="229">
        <f t="shared" si="109"/>
        <v>0</v>
      </c>
      <c r="NJ57" s="229">
        <f t="shared" si="109"/>
        <v>8.58</v>
      </c>
      <c r="NK57" s="229">
        <f t="shared" si="109"/>
        <v>0</v>
      </c>
      <c r="NL57" s="229">
        <f t="shared" si="109"/>
        <v>30</v>
      </c>
      <c r="NM57" s="229">
        <f t="shared" si="109"/>
        <v>21.12</v>
      </c>
      <c r="NN57" s="229">
        <f t="shared" si="109"/>
        <v>0</v>
      </c>
      <c r="NO57" s="229">
        <f t="shared" si="109"/>
        <v>0</v>
      </c>
      <c r="NP57" s="229">
        <f t="shared" si="109"/>
        <v>0</v>
      </c>
      <c r="NQ57" s="229">
        <f t="shared" si="109"/>
        <v>0</v>
      </c>
      <c r="NR57" s="229">
        <f t="shared" si="109"/>
        <v>0</v>
      </c>
      <c r="NS57" s="229">
        <f t="shared" si="109"/>
        <v>0</v>
      </c>
      <c r="NT57" s="229">
        <f t="shared" si="109"/>
        <v>0</v>
      </c>
      <c r="NU57" s="229">
        <f t="shared" si="109"/>
        <v>0</v>
      </c>
      <c r="NV57" s="229">
        <f t="shared" si="109"/>
        <v>0</v>
      </c>
      <c r="NW57" s="229">
        <f t="shared" si="109"/>
        <v>0</v>
      </c>
      <c r="NX57" s="229">
        <f t="shared" si="109"/>
        <v>0</v>
      </c>
      <c r="NY57" s="229">
        <f t="shared" si="109"/>
        <v>18.600000000000001</v>
      </c>
      <c r="NZ57" s="229">
        <f t="shared" si="109"/>
        <v>0</v>
      </c>
      <c r="OA57" s="229">
        <f t="shared" ref="OA57:OH57" si="110">OA58+OA59+OA60+OA61+OA62+OA63+OA64+OA65++OA66+OA67+OA68+OA69</f>
        <v>0</v>
      </c>
      <c r="OB57" s="229">
        <f t="shared" si="110"/>
        <v>0</v>
      </c>
      <c r="OC57" s="229">
        <f t="shared" si="110"/>
        <v>0</v>
      </c>
      <c r="OD57" s="229">
        <f t="shared" si="110"/>
        <v>174.12</v>
      </c>
      <c r="OE57" s="229">
        <f t="shared" si="110"/>
        <v>12.88</v>
      </c>
      <c r="OF57" s="229">
        <f t="shared" si="110"/>
        <v>3456</v>
      </c>
      <c r="OG57" s="229">
        <f t="shared" si="110"/>
        <v>3498</v>
      </c>
      <c r="OH57" s="229">
        <f t="shared" si="110"/>
        <v>3218.5699999999997</v>
      </c>
      <c r="OI57" s="163"/>
      <c r="OJ57" s="163"/>
      <c r="OK57" s="163"/>
      <c r="OL57" s="163"/>
      <c r="OM57" s="163"/>
      <c r="ON57" s="163"/>
      <c r="OO57" s="163"/>
      <c r="OP57" s="163"/>
      <c r="OQ57" s="163"/>
      <c r="OR57" s="163"/>
      <c r="OS57" s="163"/>
      <c r="OT57" s="163"/>
      <c r="OU57" s="163"/>
      <c r="OV57" s="163"/>
      <c r="OW57" s="163"/>
      <c r="OX57" s="148"/>
    </row>
    <row r="58" spans="1:414" s="345" customFormat="1" hidden="1" outlineLevel="2" x14ac:dyDescent="0.25">
      <c r="A58" s="257" t="s">
        <v>369</v>
      </c>
      <c r="B58" s="188" t="s">
        <v>370</v>
      </c>
      <c r="C58" s="236">
        <f t="shared" ref="C58:C69" si="111">F58+I58+L58+O58+R58+U58+X58+AA58+AD58+AG58+AJ58+AM58+AP58+AS58+AV58+AY58+BB58+BE58+BH58+BK58+BN58+BQ58+BT58+BW58+BZ58+CC58+CF58+CI58+CL58+CO58+CR58+CU58+CX58+DA58+DD58+DG58+DJ58+DM58+DP58+DS58+DV58+DY58+EB58+EE58+EH58+EK58+EN58+EQ58+ET58+EW58+EZ58+FC58+FF58+FI58+FL58+FO58+FR58+FU58+FX58+GA58+GD58+GG58+GJ58+GM58+GP58+GS58+GV58+GY58+HB58+HE58+HH58+HK58+HN58+HQ58+HT58+HW58+HZ58+IC58+IF58+II58+IL58+IO58+IR58+IU58+IX58+JA58+JD58+JG58+JJ58+JM58+JP58+JS58+JV58+JY58+KB58+KE58+KH58+KK58+KN58+KQ58+KT58+KW58+KZ58+LC58+LF58+LI58+LL58+LO58+LR58+LU58+LX58+MA58+MD58+MG58+MJ58+MM58+MP58+MS58+MV58+MY58+NB58+NE58+NH58+NK58+NN58+NQ58+NT58+NW58+NZ58+OC58+OF58</f>
        <v>19556</v>
      </c>
      <c r="D58" s="236">
        <f t="shared" ref="D58:D69" si="112">G58+J58+M58+P58+S58+V58+Y58+AB58+AE58+AH58+AK58+AN58+AQ58+AT58+AW58+AZ58+BC58+BF58+BI58+BL58+BO58+BR58+BU58+BX58+CA58+CD58+CG58+CJ58+CM58+CP58+CS58+CV58+CY58+DB58+DE58+DH58+DK58+DN58+DQ58+DT58+DW58+DZ58+EC58+EF58+EI58+EL58+EO58+ER58+EU58+EX58+FA58+FD58+FG58+FJ58+FM58+FP58+FS58+FV58+FY58+GB58+GE58+GH58+GK58+GN58+GQ58+GT58+GW58+GZ58+HC58+HF58+HI58+HL58+HO58+HR58+HU58+HX58+IA58+ID58+IG58+IJ58+IM58+IP58+IS58+IV58+IY58+JB58+JE58+JH58+JK58+JN58+JQ58+JT58+JW58+JZ58+KC58+KF58+KI58+KL58+KO58+KR58+KU58+KX58+LA58+LD58+LG58+LJ58+LM58+LP58+LS58+LV58+LY58+MB58+ME58+MH58+MK58+MN58+MQ58+MT58+MW58+MZ58+NC58+NF58+NI58+NL58+NO58+NR58+NU58+NX58+OA58+OD58+OG58</f>
        <v>20530.12</v>
      </c>
      <c r="E58" s="236">
        <f t="shared" ref="E58:E69" si="113">H58+K58+N58+Q58+T58+W58+Z58+AC58+AF58+AI58+AL58+AO58+AR58+AU58+AX58+BA58+BD58+BG58+BJ58+BM58+BP58+BS58+BV58+BY58+CB58+CE58+CH58+CK58+CN58+CQ58+CT58+CW58+CZ58+DC58+DF58+DI58+DL58+DO58+DR58+DU58+DX58+EA58+ED58+EG58+EJ58+EM58+EP58+ES58+EV58+EY58+FB58+FE58+FH58+FK58+FN58+FQ58+FT58+FW58+FZ58+GC58+GF58+GI58+GL58+GO58+GR58+GU58+GX58+HA58+HD58+HG58+HJ58+HM58+HP58+HS58+HV58+HY58+IB58+IE58+IH58+IK58+IN58+IQ58+IT58+IW58+IZ58+JC58+JF58+JI58+JL58+JO58+JR58+JU58+JX58+KA58+KD58+KG58+KJ58+KM58+KP58+KS58+KV58+KY58+LB58+LE58+LH58+LK58+LN58+LQ58+LT58+LW58+LZ58+MC58+MF58+MI58+ML58+MO58+MR58+MU58+MX58+NA58+ND58+NG58+NJ58+NM58+NP58+NS58+NV58+NY58+OB58+OE58+OH58</f>
        <v>15075.789999999999</v>
      </c>
      <c r="F58" s="236"/>
      <c r="G58" s="224"/>
      <c r="H58" s="84"/>
      <c r="I58" s="124">
        <v>6000</v>
      </c>
      <c r="J58" s="224">
        <v>6000</v>
      </c>
      <c r="K58" s="224">
        <v>3251.94</v>
      </c>
      <c r="L58" s="236"/>
      <c r="M58" s="224">
        <v>213</v>
      </c>
      <c r="N58" s="224"/>
      <c r="O58" s="236"/>
      <c r="P58" s="224"/>
      <c r="Q58" s="224"/>
      <c r="R58" s="236"/>
      <c r="S58" s="224"/>
      <c r="T58" s="224"/>
      <c r="U58" s="236"/>
      <c r="V58" s="224"/>
      <c r="W58" s="224"/>
      <c r="X58" s="236"/>
      <c r="Y58" s="224"/>
      <c r="Z58" s="224"/>
      <c r="AA58" s="236"/>
      <c r="AB58" s="224"/>
      <c r="AC58" s="224"/>
      <c r="AD58" s="236"/>
      <c r="AE58" s="224"/>
      <c r="AF58" s="224"/>
      <c r="AG58" s="236"/>
      <c r="AH58" s="224"/>
      <c r="AI58" s="224">
        <v>10.8</v>
      </c>
      <c r="AJ58" s="236"/>
      <c r="AK58" s="224"/>
      <c r="AL58" s="224"/>
      <c r="AM58" s="236"/>
      <c r="AN58" s="224"/>
      <c r="AO58" s="224"/>
      <c r="AP58" s="236"/>
      <c r="AQ58" s="224"/>
      <c r="AR58" s="224"/>
      <c r="AS58" s="236"/>
      <c r="AT58" s="224"/>
      <c r="AU58" s="224"/>
      <c r="AV58" s="236"/>
      <c r="AW58" s="224"/>
      <c r="AX58" s="224"/>
      <c r="AY58" s="236"/>
      <c r="AZ58" s="224"/>
      <c r="BA58" s="224"/>
      <c r="BB58" s="236"/>
      <c r="BC58" s="224"/>
      <c r="BD58" s="224"/>
      <c r="BE58" s="236"/>
      <c r="BF58" s="224">
        <v>10</v>
      </c>
      <c r="BG58" s="224">
        <v>9.91</v>
      </c>
      <c r="BH58" s="236"/>
      <c r="BI58" s="224"/>
      <c r="BJ58" s="224"/>
      <c r="BK58" s="236"/>
      <c r="BL58" s="224"/>
      <c r="BM58" s="224"/>
      <c r="BN58" s="236"/>
      <c r="BO58" s="224"/>
      <c r="BP58" s="224"/>
      <c r="BQ58" s="236"/>
      <c r="BR58" s="224"/>
      <c r="BS58" s="224"/>
      <c r="BT58" s="236"/>
      <c r="BU58" s="224"/>
      <c r="BV58" s="224"/>
      <c r="BW58" s="236">
        <v>500</v>
      </c>
      <c r="BX58" s="224">
        <v>500</v>
      </c>
      <c r="BY58" s="224"/>
      <c r="BZ58" s="236"/>
      <c r="CA58" s="236"/>
      <c r="CB58" s="224"/>
      <c r="CC58" s="236">
        <v>130</v>
      </c>
      <c r="CD58" s="224">
        <v>130</v>
      </c>
      <c r="CE58" s="224">
        <v>157.80000000000001</v>
      </c>
      <c r="CF58" s="236"/>
      <c r="CG58" s="224"/>
      <c r="CH58" s="224"/>
      <c r="CI58" s="236"/>
      <c r="CJ58" s="224"/>
      <c r="CK58" s="224">
        <v>3.5</v>
      </c>
      <c r="CL58" s="236">
        <v>50</v>
      </c>
      <c r="CM58" s="224">
        <v>50</v>
      </c>
      <c r="CN58" s="245">
        <v>34.200000000000003</v>
      </c>
      <c r="CO58" s="236"/>
      <c r="CP58" s="224"/>
      <c r="CQ58" s="84"/>
      <c r="CR58" s="236"/>
      <c r="CS58" s="224"/>
      <c r="CT58" s="224"/>
      <c r="CU58" s="236"/>
      <c r="CV58" s="224"/>
      <c r="CW58" s="224"/>
      <c r="CX58" s="236"/>
      <c r="CY58" s="224"/>
      <c r="CZ58" s="224"/>
      <c r="DA58" s="236"/>
      <c r="DB58" s="224"/>
      <c r="DC58" s="224"/>
      <c r="DD58" s="236"/>
      <c r="DE58" s="224"/>
      <c r="DF58" s="224"/>
      <c r="DG58" s="236"/>
      <c r="DH58" s="224"/>
      <c r="DI58" s="224"/>
      <c r="DJ58" s="236"/>
      <c r="DK58" s="224"/>
      <c r="DL58" s="224"/>
      <c r="DM58" s="236"/>
      <c r="DN58" s="224"/>
      <c r="DO58" s="224"/>
      <c r="DP58" s="236"/>
      <c r="DQ58" s="224"/>
      <c r="DR58" s="224"/>
      <c r="DS58" s="236"/>
      <c r="DT58" s="224"/>
      <c r="DU58" s="224"/>
      <c r="DV58" s="236"/>
      <c r="DW58" s="224"/>
      <c r="DX58" s="245"/>
      <c r="DY58" s="236"/>
      <c r="DZ58" s="224"/>
      <c r="EA58" s="84"/>
      <c r="EB58" s="124"/>
      <c r="EC58" s="224"/>
      <c r="ED58" s="245"/>
      <c r="EE58" s="236"/>
      <c r="EF58" s="224"/>
      <c r="EG58" s="245"/>
      <c r="EH58" s="236"/>
      <c r="EI58" s="224"/>
      <c r="EJ58" s="245"/>
      <c r="EK58" s="236">
        <v>700</v>
      </c>
      <c r="EL58" s="224">
        <v>700</v>
      </c>
      <c r="EM58" s="245">
        <v>1240.24</v>
      </c>
      <c r="EN58" s="236"/>
      <c r="EO58" s="224"/>
      <c r="EP58" s="245">
        <v>315.72000000000003</v>
      </c>
      <c r="EQ58" s="236"/>
      <c r="ER58" s="224"/>
      <c r="ES58" s="224"/>
      <c r="ET58" s="236"/>
      <c r="EU58" s="224"/>
      <c r="EV58" s="224"/>
      <c r="EW58" s="236">
        <v>200</v>
      </c>
      <c r="EX58" s="224">
        <v>200</v>
      </c>
      <c r="EY58" s="224">
        <v>153</v>
      </c>
      <c r="EZ58" s="236">
        <v>1000</v>
      </c>
      <c r="FA58" s="224">
        <v>1000</v>
      </c>
      <c r="FB58" s="224">
        <v>533.96</v>
      </c>
      <c r="FC58" s="236">
        <v>230</v>
      </c>
      <c r="FD58" s="224">
        <v>200</v>
      </c>
      <c r="FE58" s="224">
        <v>193.39</v>
      </c>
      <c r="FF58" s="236">
        <v>100</v>
      </c>
      <c r="FG58" s="224">
        <v>100</v>
      </c>
      <c r="FH58" s="224">
        <v>38.25</v>
      </c>
      <c r="FI58" s="236">
        <v>380</v>
      </c>
      <c r="FJ58" s="224">
        <v>380</v>
      </c>
      <c r="FK58" s="245">
        <v>200.48</v>
      </c>
      <c r="FL58" s="396">
        <v>260</v>
      </c>
      <c r="FM58" s="224">
        <v>260</v>
      </c>
      <c r="FN58" s="84">
        <v>165.89</v>
      </c>
      <c r="FO58" s="236">
        <v>1100</v>
      </c>
      <c r="FP58" s="224">
        <v>1100</v>
      </c>
      <c r="FQ58" s="224">
        <v>1141.8499999999999</v>
      </c>
      <c r="FR58" s="236"/>
      <c r="FS58" s="224"/>
      <c r="FT58" s="224"/>
      <c r="FU58" s="236">
        <v>70</v>
      </c>
      <c r="FV58" s="224">
        <v>70</v>
      </c>
      <c r="FW58" s="224">
        <v>123.41</v>
      </c>
      <c r="FX58" s="236">
        <v>120</v>
      </c>
      <c r="FY58" s="224">
        <v>120</v>
      </c>
      <c r="FZ58" s="224">
        <v>80.989999999999995</v>
      </c>
      <c r="GA58" s="236">
        <v>100</v>
      </c>
      <c r="GB58" s="224">
        <v>100</v>
      </c>
      <c r="GC58" s="224">
        <v>168.51</v>
      </c>
      <c r="GD58" s="236">
        <v>200</v>
      </c>
      <c r="GE58" s="224">
        <v>200</v>
      </c>
      <c r="GF58" s="224">
        <v>54.97</v>
      </c>
      <c r="GG58" s="236">
        <v>20</v>
      </c>
      <c r="GH58" s="224">
        <v>20</v>
      </c>
      <c r="GI58" s="224"/>
      <c r="GJ58" s="236"/>
      <c r="GK58" s="224"/>
      <c r="GL58" s="84"/>
      <c r="GM58" s="224">
        <v>120</v>
      </c>
      <c r="GN58" s="224">
        <v>120</v>
      </c>
      <c r="GO58" s="84"/>
      <c r="GP58" s="224">
        <v>50</v>
      </c>
      <c r="GQ58" s="224">
        <v>50</v>
      </c>
      <c r="GR58" s="84">
        <v>49.77</v>
      </c>
      <c r="GS58" s="224"/>
      <c r="GT58" s="224"/>
      <c r="GU58" s="224"/>
      <c r="GV58" s="236"/>
      <c r="GW58" s="224"/>
      <c r="GX58" s="224"/>
      <c r="GY58" s="236"/>
      <c r="GZ58" s="224"/>
      <c r="HA58" s="224"/>
      <c r="HB58" s="236"/>
      <c r="HC58" s="224"/>
      <c r="HD58" s="245"/>
      <c r="HE58" s="236"/>
      <c r="HF58" s="224"/>
      <c r="HG58" s="84"/>
      <c r="HH58" s="236">
        <v>1000</v>
      </c>
      <c r="HI58" s="224">
        <v>700</v>
      </c>
      <c r="HJ58" s="245">
        <v>557.02</v>
      </c>
      <c r="HK58" s="236">
        <v>400</v>
      </c>
      <c r="HL58" s="224">
        <v>400</v>
      </c>
      <c r="HM58" s="245">
        <v>460.99</v>
      </c>
      <c r="HN58" s="236">
        <v>150</v>
      </c>
      <c r="HO58" s="224">
        <v>150</v>
      </c>
      <c r="HP58" s="245">
        <v>106.2</v>
      </c>
      <c r="HQ58" s="236">
        <v>250</v>
      </c>
      <c r="HR58" s="224">
        <v>255</v>
      </c>
      <c r="HS58" s="245">
        <v>79.400000000000006</v>
      </c>
      <c r="HT58" s="236"/>
      <c r="HU58" s="224"/>
      <c r="HV58" s="245"/>
      <c r="HW58" s="236"/>
      <c r="HX58" s="224"/>
      <c r="HY58" s="245"/>
      <c r="HZ58" s="236"/>
      <c r="IA58" s="224"/>
      <c r="IB58" s="245"/>
      <c r="IC58" s="236"/>
      <c r="ID58" s="224"/>
      <c r="IE58" s="84"/>
      <c r="IF58" s="236">
        <v>1000</v>
      </c>
      <c r="IG58" s="224">
        <v>1000</v>
      </c>
      <c r="IH58" s="245">
        <v>1007.72</v>
      </c>
      <c r="II58" s="236"/>
      <c r="IJ58" s="224"/>
      <c r="IK58" s="245"/>
      <c r="IL58" s="236">
        <v>400</v>
      </c>
      <c r="IM58" s="224">
        <v>500</v>
      </c>
      <c r="IN58" s="245">
        <v>364.58</v>
      </c>
      <c r="IO58" s="236"/>
      <c r="IP58" s="224"/>
      <c r="IQ58" s="245"/>
      <c r="IR58" s="236">
        <v>600</v>
      </c>
      <c r="IS58" s="224">
        <v>600</v>
      </c>
      <c r="IT58" s="245">
        <v>393.71</v>
      </c>
      <c r="IU58" s="236"/>
      <c r="IV58" s="224"/>
      <c r="IW58" s="245"/>
      <c r="IX58" s="236">
        <v>700</v>
      </c>
      <c r="IY58" s="224">
        <v>700</v>
      </c>
      <c r="IZ58" s="245">
        <v>795.98</v>
      </c>
      <c r="JA58" s="236"/>
      <c r="JB58" s="224"/>
      <c r="JC58" s="245"/>
      <c r="JD58" s="236"/>
      <c r="JE58" s="224"/>
      <c r="JF58" s="245"/>
      <c r="JG58" s="236"/>
      <c r="JH58" s="224"/>
      <c r="JI58" s="84"/>
      <c r="JJ58" s="124"/>
      <c r="JK58" s="224"/>
      <c r="JL58" s="245"/>
      <c r="JM58" s="236"/>
      <c r="JN58" s="224"/>
      <c r="JO58" s="84"/>
      <c r="JP58" s="124"/>
      <c r="JQ58" s="224"/>
      <c r="JR58" s="245"/>
      <c r="JS58" s="236">
        <v>2000</v>
      </c>
      <c r="JT58" s="224">
        <v>2500</v>
      </c>
      <c r="JU58" s="84">
        <f>1652.35+19.16</f>
        <v>1671.51</v>
      </c>
      <c r="JV58" s="124"/>
      <c r="JW58" s="224"/>
      <c r="JX58" s="245"/>
      <c r="JY58" s="236"/>
      <c r="JZ58" s="224"/>
      <c r="KA58" s="245"/>
      <c r="KB58" s="236"/>
      <c r="KC58" s="224"/>
      <c r="KD58" s="245"/>
      <c r="KE58" s="236">
        <v>350</v>
      </c>
      <c r="KF58" s="224">
        <v>500</v>
      </c>
      <c r="KG58" s="245">
        <v>605.16999999999996</v>
      </c>
      <c r="KH58" s="236"/>
      <c r="KI58" s="224"/>
      <c r="KJ58" s="245"/>
      <c r="KK58" s="236"/>
      <c r="KL58" s="224"/>
      <c r="KM58" s="224"/>
      <c r="KN58" s="236"/>
      <c r="KO58" s="224"/>
      <c r="KP58" s="224"/>
      <c r="KQ58" s="236"/>
      <c r="KR58" s="224"/>
      <c r="KS58" s="224"/>
      <c r="KT58" s="236"/>
      <c r="KU58" s="224"/>
      <c r="KV58" s="245"/>
      <c r="KW58" s="236"/>
      <c r="KX58" s="224"/>
      <c r="KY58" s="84"/>
      <c r="KZ58" s="236"/>
      <c r="LA58" s="224"/>
      <c r="LB58" s="224"/>
      <c r="LC58" s="236"/>
      <c r="LD58" s="224"/>
      <c r="LE58" s="224"/>
      <c r="LF58" s="236"/>
      <c r="LG58" s="224"/>
      <c r="LH58" s="245"/>
      <c r="LI58" s="236"/>
      <c r="LJ58" s="224"/>
      <c r="LK58" s="84"/>
      <c r="LL58" s="236"/>
      <c r="LM58" s="224"/>
      <c r="LN58" s="84"/>
      <c r="LO58" s="124"/>
      <c r="LP58" s="224"/>
      <c r="LQ58" s="224"/>
      <c r="LR58" s="236"/>
      <c r="LS58" s="224"/>
      <c r="LT58" s="245"/>
      <c r="LU58" s="236"/>
      <c r="LV58" s="224"/>
      <c r="LW58" s="84"/>
      <c r="LX58" s="124"/>
      <c r="LY58" s="224"/>
      <c r="LZ58" s="224"/>
      <c r="MA58" s="236"/>
      <c r="MB58" s="224"/>
      <c r="MC58" s="224"/>
      <c r="MD58" s="236"/>
      <c r="ME58" s="224"/>
      <c r="MF58" s="224"/>
      <c r="MG58" s="236">
        <v>50</v>
      </c>
      <c r="MH58" s="224">
        <v>50</v>
      </c>
      <c r="MI58" s="224"/>
      <c r="MJ58" s="236"/>
      <c r="MK58" s="224"/>
      <c r="ML58" s="245"/>
      <c r="MM58" s="236"/>
      <c r="MN58" s="224"/>
      <c r="MO58" s="84"/>
      <c r="MP58" s="236">
        <v>200</v>
      </c>
      <c r="MQ58" s="224">
        <v>250</v>
      </c>
      <c r="MR58" s="84">
        <v>256.58999999999997</v>
      </c>
      <c r="MS58" s="124"/>
      <c r="MT58" s="224"/>
      <c r="MU58" s="224"/>
      <c r="MV58" s="236"/>
      <c r="MW58" s="224"/>
      <c r="MX58" s="245">
        <v>29.76</v>
      </c>
      <c r="MY58" s="236">
        <v>100</v>
      </c>
      <c r="MZ58" s="224">
        <v>100</v>
      </c>
      <c r="NA58" s="84">
        <v>107.32</v>
      </c>
      <c r="NB58" s="236">
        <v>50</v>
      </c>
      <c r="NC58" s="224">
        <v>50</v>
      </c>
      <c r="ND58" s="245">
        <v>58.09</v>
      </c>
      <c r="NE58" s="236">
        <v>100</v>
      </c>
      <c r="NF58" s="224">
        <v>160</v>
      </c>
      <c r="NG58" s="84"/>
      <c r="NH58" s="236"/>
      <c r="NI58" s="224"/>
      <c r="NJ58" s="245"/>
      <c r="NK58" s="236"/>
      <c r="NL58" s="224"/>
      <c r="NM58" s="84"/>
      <c r="NN58" s="236"/>
      <c r="NO58" s="224"/>
      <c r="NP58" s="84"/>
      <c r="NQ58" s="236"/>
      <c r="NR58" s="224"/>
      <c r="NS58" s="84"/>
      <c r="NT58" s="236"/>
      <c r="NU58" s="224"/>
      <c r="NV58" s="84"/>
      <c r="NW58" s="124"/>
      <c r="NX58" s="224"/>
      <c r="NY58" s="245">
        <v>0</v>
      </c>
      <c r="NZ58" s="236"/>
      <c r="OA58" s="224"/>
      <c r="OB58" s="316"/>
      <c r="OC58" s="236"/>
      <c r="OD58" s="224">
        <f>500-325.88</f>
        <v>174.12</v>
      </c>
      <c r="OE58" s="84">
        <v>0</v>
      </c>
      <c r="OF58" s="236">
        <v>876</v>
      </c>
      <c r="OG58" s="224">
        <v>918</v>
      </c>
      <c r="OH58" s="84">
        <v>653.16999999999996</v>
      </c>
      <c r="OI58" s="157"/>
      <c r="OJ58" s="157"/>
      <c r="OK58" s="157"/>
      <c r="OL58" s="157"/>
      <c r="OM58" s="157"/>
      <c r="ON58" s="157"/>
      <c r="OO58" s="157"/>
      <c r="OP58" s="157"/>
      <c r="OQ58" s="157"/>
      <c r="OR58" s="157"/>
      <c r="OS58" s="157"/>
      <c r="OT58" s="157"/>
      <c r="OU58" s="157"/>
      <c r="OV58" s="157"/>
      <c r="OW58" s="157"/>
      <c r="OX58" s="350"/>
    </row>
    <row r="59" spans="1:414" s="345" customFormat="1" hidden="1" outlineLevel="2" x14ac:dyDescent="0.25">
      <c r="A59" s="257" t="s">
        <v>371</v>
      </c>
      <c r="B59" s="188" t="s">
        <v>372</v>
      </c>
      <c r="C59" s="236">
        <f t="shared" si="111"/>
        <v>13790</v>
      </c>
      <c r="D59" s="236">
        <f t="shared" si="112"/>
        <v>14010</v>
      </c>
      <c r="E59" s="236">
        <f t="shared" si="113"/>
        <v>12181.84</v>
      </c>
      <c r="F59" s="236"/>
      <c r="G59" s="224"/>
      <c r="H59" s="84"/>
      <c r="I59" s="124">
        <v>1000</v>
      </c>
      <c r="J59" s="224">
        <v>1000</v>
      </c>
      <c r="K59" s="224">
        <v>474.79</v>
      </c>
      <c r="L59" s="236"/>
      <c r="M59" s="224"/>
      <c r="N59" s="224"/>
      <c r="O59" s="236"/>
      <c r="P59" s="224"/>
      <c r="Q59" s="224"/>
      <c r="R59" s="236"/>
      <c r="S59" s="224"/>
      <c r="T59" s="224"/>
      <c r="U59" s="236"/>
      <c r="V59" s="224"/>
      <c r="W59" s="224"/>
      <c r="X59" s="236"/>
      <c r="Y59" s="224"/>
      <c r="Z59" s="224"/>
      <c r="AA59" s="236"/>
      <c r="AB59" s="224"/>
      <c r="AC59" s="224"/>
      <c r="AD59" s="236"/>
      <c r="AE59" s="224"/>
      <c r="AF59" s="224"/>
      <c r="AG59" s="236"/>
      <c r="AH59" s="224"/>
      <c r="AI59" s="224"/>
      <c r="AJ59" s="236"/>
      <c r="AK59" s="224"/>
      <c r="AL59" s="224"/>
      <c r="AM59" s="236"/>
      <c r="AN59" s="224"/>
      <c r="AO59" s="224"/>
      <c r="AP59" s="236"/>
      <c r="AQ59" s="224"/>
      <c r="AR59" s="224"/>
      <c r="AS59" s="236"/>
      <c r="AT59" s="224"/>
      <c r="AU59" s="224"/>
      <c r="AV59" s="236"/>
      <c r="AW59" s="224"/>
      <c r="AX59" s="224"/>
      <c r="AY59" s="236"/>
      <c r="AZ59" s="224"/>
      <c r="BA59" s="224"/>
      <c r="BB59" s="236"/>
      <c r="BC59" s="224"/>
      <c r="BD59" s="224"/>
      <c r="BE59" s="236"/>
      <c r="BF59" s="224"/>
      <c r="BG59" s="224"/>
      <c r="BH59" s="236"/>
      <c r="BI59" s="224"/>
      <c r="BJ59" s="224"/>
      <c r="BK59" s="236"/>
      <c r="BL59" s="224"/>
      <c r="BM59" s="224"/>
      <c r="BN59" s="236"/>
      <c r="BO59" s="224"/>
      <c r="BP59" s="224"/>
      <c r="BQ59" s="236"/>
      <c r="BR59" s="224"/>
      <c r="BS59" s="224"/>
      <c r="BT59" s="236"/>
      <c r="BU59" s="224"/>
      <c r="BV59" s="224"/>
      <c r="BW59" s="236"/>
      <c r="BX59" s="224"/>
      <c r="BY59" s="224"/>
      <c r="BZ59" s="236"/>
      <c r="CA59" s="236"/>
      <c r="CB59" s="224"/>
      <c r="CC59" s="236">
        <v>165</v>
      </c>
      <c r="CD59" s="224">
        <v>165</v>
      </c>
      <c r="CE59" s="224"/>
      <c r="CF59" s="236"/>
      <c r="CG59" s="224"/>
      <c r="CH59" s="224"/>
      <c r="CI59" s="236"/>
      <c r="CJ59" s="224"/>
      <c r="CK59" s="224"/>
      <c r="CL59" s="236"/>
      <c r="CM59" s="224"/>
      <c r="CN59" s="245"/>
      <c r="CO59" s="236"/>
      <c r="CP59" s="224"/>
      <c r="CQ59" s="84"/>
      <c r="CR59" s="236"/>
      <c r="CS59" s="224"/>
      <c r="CT59" s="224"/>
      <c r="CU59" s="236"/>
      <c r="CV59" s="224"/>
      <c r="CW59" s="224"/>
      <c r="CX59" s="236"/>
      <c r="CY59" s="224"/>
      <c r="CZ59" s="224"/>
      <c r="DA59" s="236"/>
      <c r="DB59" s="224"/>
      <c r="DC59" s="224"/>
      <c r="DD59" s="236"/>
      <c r="DE59" s="224"/>
      <c r="DF59" s="224"/>
      <c r="DG59" s="236"/>
      <c r="DH59" s="224"/>
      <c r="DI59" s="224"/>
      <c r="DJ59" s="236"/>
      <c r="DK59" s="224"/>
      <c r="DL59" s="224"/>
      <c r="DM59" s="236"/>
      <c r="DN59" s="224"/>
      <c r="DO59" s="224"/>
      <c r="DP59" s="236"/>
      <c r="DQ59" s="224"/>
      <c r="DR59" s="224"/>
      <c r="DS59" s="236"/>
      <c r="DT59" s="224"/>
      <c r="DU59" s="224"/>
      <c r="DV59" s="236"/>
      <c r="DW59" s="224"/>
      <c r="DX59" s="245"/>
      <c r="DY59" s="236"/>
      <c r="DZ59" s="224"/>
      <c r="EA59" s="84"/>
      <c r="EB59" s="124"/>
      <c r="EC59" s="224"/>
      <c r="ED59" s="245"/>
      <c r="EE59" s="236"/>
      <c r="EF59" s="224"/>
      <c r="EG59" s="245"/>
      <c r="EH59" s="236"/>
      <c r="EI59" s="224"/>
      <c r="EJ59" s="245"/>
      <c r="EK59" s="236">
        <v>100</v>
      </c>
      <c r="EL59" s="224"/>
      <c r="EM59" s="245"/>
      <c r="EN59" s="236"/>
      <c r="EO59" s="224"/>
      <c r="EP59" s="245">
        <v>63.48</v>
      </c>
      <c r="EQ59" s="236"/>
      <c r="ER59" s="224"/>
      <c r="ES59" s="224"/>
      <c r="ET59" s="236"/>
      <c r="EU59" s="224"/>
      <c r="EV59" s="224"/>
      <c r="EW59" s="236">
        <v>700</v>
      </c>
      <c r="EX59" s="224">
        <v>600</v>
      </c>
      <c r="EY59" s="224">
        <v>498.11</v>
      </c>
      <c r="EZ59" s="236">
        <v>1300</v>
      </c>
      <c r="FA59" s="224">
        <v>1300</v>
      </c>
      <c r="FB59" s="224">
        <v>1262.1600000000001</v>
      </c>
      <c r="FC59" s="236">
        <v>1380</v>
      </c>
      <c r="FD59" s="224">
        <v>1300</v>
      </c>
      <c r="FE59" s="224">
        <v>691.46</v>
      </c>
      <c r="FF59" s="236">
        <v>1170</v>
      </c>
      <c r="FG59" s="224">
        <v>1170</v>
      </c>
      <c r="FH59" s="224">
        <v>1137.22</v>
      </c>
      <c r="FI59" s="236">
        <v>1450</v>
      </c>
      <c r="FJ59" s="224">
        <v>1450</v>
      </c>
      <c r="FK59" s="245">
        <v>1690.83</v>
      </c>
      <c r="FL59" s="396">
        <v>1200</v>
      </c>
      <c r="FM59" s="224">
        <v>1200</v>
      </c>
      <c r="FN59" s="84">
        <f>951.56+92.17</f>
        <v>1043.73</v>
      </c>
      <c r="FO59" s="236"/>
      <c r="FP59" s="224"/>
      <c r="FQ59" s="224"/>
      <c r="FR59" s="236"/>
      <c r="FS59" s="224"/>
      <c r="FT59" s="224"/>
      <c r="FU59" s="236"/>
      <c r="FV59" s="224"/>
      <c r="FW59" s="224"/>
      <c r="FX59" s="236">
        <v>60</v>
      </c>
      <c r="FY59" s="224">
        <v>100</v>
      </c>
      <c r="FZ59" s="224">
        <v>43.19</v>
      </c>
      <c r="GA59" s="236">
        <v>40</v>
      </c>
      <c r="GB59" s="224"/>
      <c r="GC59" s="224"/>
      <c r="GD59" s="236"/>
      <c r="GE59" s="224">
        <v>50</v>
      </c>
      <c r="GF59" s="224"/>
      <c r="GG59" s="236"/>
      <c r="GH59" s="224"/>
      <c r="GI59" s="224"/>
      <c r="GJ59" s="236"/>
      <c r="GK59" s="224"/>
      <c r="GL59" s="84"/>
      <c r="GM59" s="224"/>
      <c r="GN59" s="224"/>
      <c r="GO59" s="84"/>
      <c r="GP59" s="224">
        <v>100</v>
      </c>
      <c r="GQ59" s="224">
        <v>100</v>
      </c>
      <c r="GR59" s="84"/>
      <c r="GS59" s="224"/>
      <c r="GT59" s="224"/>
      <c r="GU59" s="224"/>
      <c r="GV59" s="236"/>
      <c r="GW59" s="224"/>
      <c r="GX59" s="224">
        <v>0</v>
      </c>
      <c r="GY59" s="236"/>
      <c r="GZ59" s="224"/>
      <c r="HA59" s="224"/>
      <c r="HB59" s="236"/>
      <c r="HC59" s="224"/>
      <c r="HD59" s="245"/>
      <c r="HE59" s="236"/>
      <c r="HF59" s="224"/>
      <c r="HG59" s="84"/>
      <c r="HH59" s="236">
        <v>50</v>
      </c>
      <c r="HI59" s="224">
        <v>50</v>
      </c>
      <c r="HJ59" s="245"/>
      <c r="HK59" s="236">
        <v>25</v>
      </c>
      <c r="HL59" s="224">
        <v>25</v>
      </c>
      <c r="HM59" s="245">
        <v>49.62</v>
      </c>
      <c r="HN59" s="236">
        <v>50</v>
      </c>
      <c r="HO59" s="224">
        <v>50</v>
      </c>
      <c r="HP59" s="245">
        <v>35.880000000000003</v>
      </c>
      <c r="HQ59" s="236"/>
      <c r="HR59" s="224"/>
      <c r="HS59" s="245"/>
      <c r="HT59" s="236"/>
      <c r="HU59" s="224"/>
      <c r="HV59" s="245"/>
      <c r="HW59" s="236"/>
      <c r="HX59" s="224"/>
      <c r="HY59" s="245"/>
      <c r="HZ59" s="236"/>
      <c r="IA59" s="224"/>
      <c r="IB59" s="245"/>
      <c r="IC59" s="236"/>
      <c r="ID59" s="224"/>
      <c r="IE59" s="84"/>
      <c r="IF59" s="236">
        <v>500</v>
      </c>
      <c r="IG59" s="224">
        <v>500</v>
      </c>
      <c r="IH59" s="245">
        <v>538.88</v>
      </c>
      <c r="II59" s="236"/>
      <c r="IJ59" s="224"/>
      <c r="IK59" s="245"/>
      <c r="IL59" s="236">
        <v>400</v>
      </c>
      <c r="IM59" s="224">
        <v>400</v>
      </c>
      <c r="IN59" s="245">
        <v>338.14</v>
      </c>
      <c r="IO59" s="236"/>
      <c r="IP59" s="224"/>
      <c r="IQ59" s="245"/>
      <c r="IR59" s="236">
        <v>600</v>
      </c>
      <c r="IS59" s="224">
        <v>600</v>
      </c>
      <c r="IT59" s="245">
        <v>348.53</v>
      </c>
      <c r="IU59" s="236"/>
      <c r="IV59" s="224"/>
      <c r="IW59" s="245"/>
      <c r="IX59" s="236">
        <v>700</v>
      </c>
      <c r="IY59" s="224">
        <v>700</v>
      </c>
      <c r="IZ59" s="245">
        <v>87</v>
      </c>
      <c r="JA59" s="236"/>
      <c r="JB59" s="224"/>
      <c r="JC59" s="245"/>
      <c r="JD59" s="236"/>
      <c r="JE59" s="224"/>
      <c r="JF59" s="245"/>
      <c r="JG59" s="236"/>
      <c r="JH59" s="224"/>
      <c r="JI59" s="84"/>
      <c r="JJ59" s="124"/>
      <c r="JK59" s="224"/>
      <c r="JL59" s="245"/>
      <c r="JM59" s="236"/>
      <c r="JN59" s="224"/>
      <c r="JO59" s="84"/>
      <c r="JP59" s="124"/>
      <c r="JQ59" s="224"/>
      <c r="JR59" s="245"/>
      <c r="JS59" s="236">
        <v>1000</v>
      </c>
      <c r="JT59" s="224">
        <v>1000</v>
      </c>
      <c r="JU59" s="84">
        <f>1577.93+65.04</f>
        <v>1642.97</v>
      </c>
      <c r="JV59" s="124"/>
      <c r="JW59" s="224"/>
      <c r="JX59" s="245"/>
      <c r="JY59" s="236"/>
      <c r="JZ59" s="224"/>
      <c r="KA59" s="245"/>
      <c r="KB59" s="236"/>
      <c r="KC59" s="224"/>
      <c r="KD59" s="245"/>
      <c r="KE59" s="236">
        <v>50</v>
      </c>
      <c r="KF59" s="224">
        <v>50</v>
      </c>
      <c r="KG59" s="245">
        <v>10.5</v>
      </c>
      <c r="KH59" s="236"/>
      <c r="KI59" s="224"/>
      <c r="KJ59" s="245"/>
      <c r="KK59" s="236"/>
      <c r="KL59" s="224"/>
      <c r="KM59" s="224"/>
      <c r="KN59" s="236"/>
      <c r="KO59" s="224"/>
      <c r="KP59" s="224"/>
      <c r="KQ59" s="236"/>
      <c r="KR59" s="224"/>
      <c r="KS59" s="224"/>
      <c r="KT59" s="236"/>
      <c r="KU59" s="224"/>
      <c r="KV59" s="245"/>
      <c r="KW59" s="236"/>
      <c r="KX59" s="224"/>
      <c r="KY59" s="84"/>
      <c r="KZ59" s="236"/>
      <c r="LA59" s="224"/>
      <c r="LB59" s="224"/>
      <c r="LC59" s="236"/>
      <c r="LD59" s="224"/>
      <c r="LE59" s="224"/>
      <c r="LF59" s="236"/>
      <c r="LG59" s="224"/>
      <c r="LH59" s="245"/>
      <c r="LI59" s="236"/>
      <c r="LJ59" s="224"/>
      <c r="LK59" s="84"/>
      <c r="LL59" s="236"/>
      <c r="LM59" s="224"/>
      <c r="LN59" s="84"/>
      <c r="LO59" s="124"/>
      <c r="LP59" s="224"/>
      <c r="LQ59" s="224"/>
      <c r="LR59" s="236"/>
      <c r="LS59" s="224"/>
      <c r="LT59" s="245"/>
      <c r="LU59" s="236"/>
      <c r="LV59" s="224"/>
      <c r="LW59" s="84"/>
      <c r="LX59" s="124"/>
      <c r="LY59" s="224"/>
      <c r="LZ59" s="224"/>
      <c r="MA59" s="236"/>
      <c r="MB59" s="224"/>
      <c r="MC59" s="224"/>
      <c r="MD59" s="236"/>
      <c r="ME59" s="224"/>
      <c r="MF59" s="224"/>
      <c r="MG59" s="236"/>
      <c r="MH59" s="224"/>
      <c r="MI59" s="224"/>
      <c r="MJ59" s="236"/>
      <c r="MK59" s="224"/>
      <c r="ML59" s="245"/>
      <c r="MM59" s="236"/>
      <c r="MN59" s="224"/>
      <c r="MO59" s="84"/>
      <c r="MP59" s="236">
        <v>200</v>
      </c>
      <c r="MQ59" s="224">
        <v>300</v>
      </c>
      <c r="MR59" s="84">
        <v>111.2</v>
      </c>
      <c r="MS59" s="124"/>
      <c r="MT59" s="224"/>
      <c r="MU59" s="224"/>
      <c r="MV59" s="236"/>
      <c r="MW59" s="224"/>
      <c r="MX59" s="245"/>
      <c r="MY59" s="236">
        <v>600</v>
      </c>
      <c r="MZ59" s="224">
        <v>700</v>
      </c>
      <c r="NA59" s="84">
        <v>815.84</v>
      </c>
      <c r="NB59" s="236">
        <v>500</v>
      </c>
      <c r="NC59" s="224">
        <v>700</v>
      </c>
      <c r="ND59" s="245">
        <v>897.91</v>
      </c>
      <c r="NE59" s="236">
        <v>400</v>
      </c>
      <c r="NF59" s="224">
        <v>450</v>
      </c>
      <c r="NG59" s="84">
        <v>371.4</v>
      </c>
      <c r="NH59" s="236"/>
      <c r="NI59" s="224"/>
      <c r="NJ59" s="245"/>
      <c r="NK59" s="236"/>
      <c r="NL59" s="224"/>
      <c r="NM59" s="84"/>
      <c r="NN59" s="236"/>
      <c r="NO59" s="224"/>
      <c r="NP59" s="84"/>
      <c r="NQ59" s="236"/>
      <c r="NR59" s="224"/>
      <c r="NS59" s="84"/>
      <c r="NT59" s="236"/>
      <c r="NU59" s="224"/>
      <c r="NV59" s="84"/>
      <c r="NW59" s="124"/>
      <c r="NX59" s="224"/>
      <c r="NY59" s="245"/>
      <c r="NZ59" s="236"/>
      <c r="OA59" s="224"/>
      <c r="OB59" s="316"/>
      <c r="OC59" s="236"/>
      <c r="OD59" s="224"/>
      <c r="OE59" s="84"/>
      <c r="OF59" s="236">
        <v>50</v>
      </c>
      <c r="OG59" s="224">
        <v>50</v>
      </c>
      <c r="OH59" s="84">
        <v>29</v>
      </c>
      <c r="OI59" s="157"/>
      <c r="OJ59" s="157"/>
      <c r="OK59" s="157"/>
      <c r="OL59" s="157"/>
      <c r="OM59" s="157"/>
      <c r="ON59" s="157"/>
      <c r="OO59" s="157"/>
      <c r="OP59" s="157"/>
      <c r="OQ59" s="157"/>
      <c r="OR59" s="157"/>
      <c r="OS59" s="157"/>
      <c r="OT59" s="157"/>
      <c r="OU59" s="157"/>
      <c r="OV59" s="157"/>
      <c r="OW59" s="157"/>
    </row>
    <row r="60" spans="1:414" s="345" customFormat="1" hidden="1" outlineLevel="2" x14ac:dyDescent="0.25">
      <c r="A60" s="257" t="s">
        <v>373</v>
      </c>
      <c r="B60" s="188" t="s">
        <v>374</v>
      </c>
      <c r="C60" s="236">
        <f t="shared" si="111"/>
        <v>1505</v>
      </c>
      <c r="D60" s="236">
        <f t="shared" si="112"/>
        <v>1710</v>
      </c>
      <c r="E60" s="236">
        <f t="shared" si="113"/>
        <v>2842.2400000000002</v>
      </c>
      <c r="F60" s="236"/>
      <c r="G60" s="224"/>
      <c r="H60" s="84"/>
      <c r="I60" s="124"/>
      <c r="J60" s="224"/>
      <c r="K60" s="224">
        <v>331.38</v>
      </c>
      <c r="L60" s="236"/>
      <c r="M60" s="224"/>
      <c r="N60" s="224"/>
      <c r="O60" s="236"/>
      <c r="P60" s="224"/>
      <c r="Q60" s="224"/>
      <c r="R60" s="236"/>
      <c r="S60" s="224"/>
      <c r="T60" s="224"/>
      <c r="U60" s="236"/>
      <c r="V60" s="224"/>
      <c r="W60" s="224"/>
      <c r="X60" s="236"/>
      <c r="Y60" s="224"/>
      <c r="Z60" s="224"/>
      <c r="AA60" s="236"/>
      <c r="AB60" s="224"/>
      <c r="AC60" s="224"/>
      <c r="AD60" s="236"/>
      <c r="AE60" s="224"/>
      <c r="AF60" s="224"/>
      <c r="AG60" s="236"/>
      <c r="AH60" s="224"/>
      <c r="AI60" s="224"/>
      <c r="AJ60" s="236"/>
      <c r="AK60" s="224"/>
      <c r="AL60" s="224"/>
      <c r="AM60" s="236"/>
      <c r="AN60" s="224"/>
      <c r="AO60" s="224"/>
      <c r="AP60" s="236"/>
      <c r="AQ60" s="224"/>
      <c r="AR60" s="224"/>
      <c r="AS60" s="236"/>
      <c r="AT60" s="224"/>
      <c r="AU60" s="224"/>
      <c r="AV60" s="236"/>
      <c r="AW60" s="224"/>
      <c r="AX60" s="224"/>
      <c r="AY60" s="236"/>
      <c r="AZ60" s="224"/>
      <c r="BA60" s="224"/>
      <c r="BB60" s="236"/>
      <c r="BC60" s="224"/>
      <c r="BD60" s="224"/>
      <c r="BE60" s="236"/>
      <c r="BF60" s="224"/>
      <c r="BG60" s="224"/>
      <c r="BH60" s="236"/>
      <c r="BI60" s="224"/>
      <c r="BJ60" s="224"/>
      <c r="BK60" s="236"/>
      <c r="BL60" s="224"/>
      <c r="BM60" s="224"/>
      <c r="BN60" s="236"/>
      <c r="BO60" s="224"/>
      <c r="BP60" s="224"/>
      <c r="BQ60" s="236"/>
      <c r="BR60" s="224"/>
      <c r="BS60" s="224"/>
      <c r="BT60" s="236"/>
      <c r="BU60" s="224"/>
      <c r="BV60" s="224"/>
      <c r="BW60" s="236"/>
      <c r="BX60" s="224"/>
      <c r="BY60" s="224"/>
      <c r="BZ60" s="236"/>
      <c r="CA60" s="236"/>
      <c r="CB60" s="224"/>
      <c r="CC60" s="236"/>
      <c r="CD60" s="224"/>
      <c r="CE60" s="224"/>
      <c r="CF60" s="236"/>
      <c r="CG60" s="224"/>
      <c r="CH60" s="224"/>
      <c r="CI60" s="236"/>
      <c r="CJ60" s="224"/>
      <c r="CK60" s="224"/>
      <c r="CL60" s="236"/>
      <c r="CM60" s="224"/>
      <c r="CN60" s="245"/>
      <c r="CO60" s="236"/>
      <c r="CP60" s="224"/>
      <c r="CQ60" s="84"/>
      <c r="CR60" s="236"/>
      <c r="CS60" s="224"/>
      <c r="CT60" s="224"/>
      <c r="CU60" s="236"/>
      <c r="CV60" s="224"/>
      <c r="CW60" s="224"/>
      <c r="CX60" s="236"/>
      <c r="CY60" s="224"/>
      <c r="CZ60" s="224"/>
      <c r="DA60" s="236"/>
      <c r="DB60" s="224"/>
      <c r="DC60" s="224"/>
      <c r="DD60" s="236"/>
      <c r="DE60" s="224"/>
      <c r="DF60" s="224"/>
      <c r="DG60" s="236"/>
      <c r="DH60" s="224"/>
      <c r="DI60" s="224"/>
      <c r="DJ60" s="236"/>
      <c r="DK60" s="224"/>
      <c r="DL60" s="224"/>
      <c r="DM60" s="236"/>
      <c r="DN60" s="224"/>
      <c r="DO60" s="224"/>
      <c r="DP60" s="236"/>
      <c r="DQ60" s="224"/>
      <c r="DR60" s="224"/>
      <c r="DS60" s="236"/>
      <c r="DT60" s="224"/>
      <c r="DU60" s="224"/>
      <c r="DV60" s="236"/>
      <c r="DW60" s="224"/>
      <c r="DX60" s="245"/>
      <c r="DY60" s="236"/>
      <c r="DZ60" s="224"/>
      <c r="EA60" s="84"/>
      <c r="EB60" s="124"/>
      <c r="EC60" s="224"/>
      <c r="ED60" s="245"/>
      <c r="EE60" s="236"/>
      <c r="EF60" s="224"/>
      <c r="EG60" s="245"/>
      <c r="EH60" s="236"/>
      <c r="EI60" s="224"/>
      <c r="EJ60" s="245"/>
      <c r="EK60" s="236"/>
      <c r="EL60" s="224"/>
      <c r="EM60" s="245"/>
      <c r="EN60" s="236"/>
      <c r="EO60" s="224"/>
      <c r="EP60" s="245"/>
      <c r="EQ60" s="236"/>
      <c r="ER60" s="224"/>
      <c r="ES60" s="224"/>
      <c r="ET60" s="236"/>
      <c r="EU60" s="224"/>
      <c r="EV60" s="224"/>
      <c r="EW60" s="236">
        <v>135</v>
      </c>
      <c r="EX60" s="224">
        <v>135</v>
      </c>
      <c r="EY60" s="224"/>
      <c r="EZ60" s="236">
        <v>50</v>
      </c>
      <c r="FA60" s="224">
        <v>255</v>
      </c>
      <c r="FB60" s="224"/>
      <c r="FC60" s="236"/>
      <c r="FD60" s="224"/>
      <c r="FE60" s="224"/>
      <c r="FF60" s="236"/>
      <c r="FG60" s="224"/>
      <c r="FH60" s="224"/>
      <c r="FI60" s="236"/>
      <c r="FJ60" s="224"/>
      <c r="FK60" s="245"/>
      <c r="FL60" s="396"/>
      <c r="FM60" s="224"/>
      <c r="FN60" s="84"/>
      <c r="FO60" s="236"/>
      <c r="FP60" s="224"/>
      <c r="FQ60" s="224">
        <v>221.05</v>
      </c>
      <c r="FR60" s="236"/>
      <c r="FS60" s="224"/>
      <c r="FT60" s="224"/>
      <c r="FU60" s="236"/>
      <c r="FV60" s="224"/>
      <c r="FW60" s="224"/>
      <c r="FX60" s="236">
        <v>60</v>
      </c>
      <c r="FY60" s="224">
        <v>200</v>
      </c>
      <c r="FZ60" s="224">
        <v>118.88</v>
      </c>
      <c r="GA60" s="236">
        <v>40</v>
      </c>
      <c r="GB60" s="224">
        <v>200</v>
      </c>
      <c r="GC60" s="224">
        <v>172.8</v>
      </c>
      <c r="GD60" s="236">
        <v>200</v>
      </c>
      <c r="GE60" s="224">
        <v>200</v>
      </c>
      <c r="GF60" s="224">
        <v>121</v>
      </c>
      <c r="GG60" s="236"/>
      <c r="GH60" s="224"/>
      <c r="GI60" s="224"/>
      <c r="GJ60" s="236"/>
      <c r="GK60" s="224"/>
      <c r="GL60" s="84"/>
      <c r="GM60" s="224"/>
      <c r="GN60" s="224"/>
      <c r="GO60" s="84"/>
      <c r="GP60" s="224">
        <v>100</v>
      </c>
      <c r="GQ60" s="224">
        <v>100</v>
      </c>
      <c r="GR60" s="84"/>
      <c r="GS60" s="224">
        <v>150</v>
      </c>
      <c r="GT60" s="224">
        <v>100</v>
      </c>
      <c r="GU60" s="224"/>
      <c r="GV60" s="236"/>
      <c r="GW60" s="224"/>
      <c r="GX60" s="224"/>
      <c r="GY60" s="236"/>
      <c r="GZ60" s="224"/>
      <c r="HA60" s="224"/>
      <c r="HB60" s="236"/>
      <c r="HC60" s="224"/>
      <c r="HD60" s="245"/>
      <c r="HE60" s="236"/>
      <c r="HF60" s="224"/>
      <c r="HG60" s="84"/>
      <c r="HH60" s="236">
        <v>50</v>
      </c>
      <c r="HI60" s="224"/>
      <c r="HJ60" s="245">
        <v>177.2</v>
      </c>
      <c r="HK60" s="236"/>
      <c r="HL60" s="224"/>
      <c r="HM60" s="245"/>
      <c r="HN60" s="236">
        <v>50</v>
      </c>
      <c r="HO60" s="224">
        <v>50</v>
      </c>
      <c r="HP60" s="245">
        <v>24.9</v>
      </c>
      <c r="HQ60" s="236">
        <v>200</v>
      </c>
      <c r="HR60" s="224"/>
      <c r="HS60" s="245">
        <v>23.7</v>
      </c>
      <c r="HT60" s="236"/>
      <c r="HU60" s="224"/>
      <c r="HV60" s="245"/>
      <c r="HW60" s="236"/>
      <c r="HX60" s="224"/>
      <c r="HY60" s="245"/>
      <c r="HZ60" s="236"/>
      <c r="IA60" s="224"/>
      <c r="IB60" s="245"/>
      <c r="IC60" s="236"/>
      <c r="ID60" s="224"/>
      <c r="IE60" s="84"/>
      <c r="IF60" s="236">
        <v>200</v>
      </c>
      <c r="IG60" s="224">
        <v>200</v>
      </c>
      <c r="IH60" s="245">
        <v>672</v>
      </c>
      <c r="II60" s="236"/>
      <c r="IJ60" s="224"/>
      <c r="IK60" s="245"/>
      <c r="IL60" s="236">
        <v>150</v>
      </c>
      <c r="IM60" s="224">
        <v>150</v>
      </c>
      <c r="IN60" s="245">
        <v>91.8</v>
      </c>
      <c r="IO60" s="236"/>
      <c r="IP60" s="224"/>
      <c r="IQ60" s="245"/>
      <c r="IR60" s="236"/>
      <c r="IS60" s="224"/>
      <c r="IT60" s="245"/>
      <c r="IU60" s="236"/>
      <c r="IV60" s="224"/>
      <c r="IW60" s="245"/>
      <c r="IX60" s="236"/>
      <c r="IY60" s="224"/>
      <c r="IZ60" s="245">
        <v>272.60000000000002</v>
      </c>
      <c r="JA60" s="236"/>
      <c r="JB60" s="224"/>
      <c r="JC60" s="245"/>
      <c r="JD60" s="236"/>
      <c r="JE60" s="224"/>
      <c r="JF60" s="245"/>
      <c r="JG60" s="236"/>
      <c r="JH60" s="224"/>
      <c r="JI60" s="84"/>
      <c r="JJ60" s="124"/>
      <c r="JK60" s="224"/>
      <c r="JL60" s="245"/>
      <c r="JM60" s="236"/>
      <c r="JN60" s="224"/>
      <c r="JO60" s="84"/>
      <c r="JP60" s="124"/>
      <c r="JQ60" s="224"/>
      <c r="JR60" s="245"/>
      <c r="JS60" s="236"/>
      <c r="JT60" s="224"/>
      <c r="JU60" s="84">
        <v>442.81</v>
      </c>
      <c r="JV60" s="124"/>
      <c r="JW60" s="224"/>
      <c r="JX60" s="245"/>
      <c r="JY60" s="236"/>
      <c r="JZ60" s="224"/>
      <c r="KA60" s="245"/>
      <c r="KB60" s="236"/>
      <c r="KC60" s="224"/>
      <c r="KD60" s="245"/>
      <c r="KE60" s="236"/>
      <c r="KF60" s="224"/>
      <c r="KG60" s="245"/>
      <c r="KH60" s="236"/>
      <c r="KI60" s="224"/>
      <c r="KJ60" s="245"/>
      <c r="KK60" s="236"/>
      <c r="KL60" s="224"/>
      <c r="KM60" s="224"/>
      <c r="KN60" s="236"/>
      <c r="KO60" s="224"/>
      <c r="KP60" s="224"/>
      <c r="KQ60" s="236"/>
      <c r="KR60" s="224"/>
      <c r="KS60" s="224"/>
      <c r="KT60" s="236"/>
      <c r="KU60" s="224"/>
      <c r="KV60" s="245"/>
      <c r="KW60" s="236"/>
      <c r="KX60" s="224"/>
      <c r="KY60" s="84"/>
      <c r="KZ60" s="236"/>
      <c r="LA60" s="224"/>
      <c r="LB60" s="224"/>
      <c r="LC60" s="236"/>
      <c r="LD60" s="224"/>
      <c r="LE60" s="224"/>
      <c r="LF60" s="236"/>
      <c r="LG60" s="224"/>
      <c r="LH60" s="245"/>
      <c r="LI60" s="236"/>
      <c r="LJ60" s="224"/>
      <c r="LK60" s="84"/>
      <c r="LL60" s="236"/>
      <c r="LM60" s="224"/>
      <c r="LN60" s="84"/>
      <c r="LO60" s="124"/>
      <c r="LP60" s="224"/>
      <c r="LQ60" s="224"/>
      <c r="LR60" s="236"/>
      <c r="LS60" s="224"/>
      <c r="LT60" s="245"/>
      <c r="LU60" s="236"/>
      <c r="LV60" s="224"/>
      <c r="LW60" s="84"/>
      <c r="LX60" s="124"/>
      <c r="LY60" s="224"/>
      <c r="LZ60" s="224"/>
      <c r="MA60" s="236"/>
      <c r="MB60" s="224"/>
      <c r="MC60" s="224"/>
      <c r="MD60" s="236"/>
      <c r="ME60" s="224"/>
      <c r="MF60" s="224"/>
      <c r="MG60" s="236"/>
      <c r="MH60" s="224"/>
      <c r="MI60" s="224"/>
      <c r="MJ60" s="236"/>
      <c r="MK60" s="224"/>
      <c r="ML60" s="245"/>
      <c r="MM60" s="236"/>
      <c r="MN60" s="224"/>
      <c r="MO60" s="84"/>
      <c r="MP60" s="236"/>
      <c r="MQ60" s="224"/>
      <c r="MR60" s="84"/>
      <c r="MS60" s="124"/>
      <c r="MT60" s="224"/>
      <c r="MU60" s="224"/>
      <c r="MV60" s="236"/>
      <c r="MW60" s="224"/>
      <c r="MX60" s="245"/>
      <c r="MY60" s="236"/>
      <c r="MZ60" s="224"/>
      <c r="NA60" s="84">
        <v>43.4</v>
      </c>
      <c r="NB60" s="236"/>
      <c r="NC60" s="224"/>
      <c r="ND60" s="245"/>
      <c r="NE60" s="236">
        <v>70</v>
      </c>
      <c r="NF60" s="224">
        <v>70</v>
      </c>
      <c r="NG60" s="84">
        <v>96.12</v>
      </c>
      <c r="NH60" s="236"/>
      <c r="NI60" s="224"/>
      <c r="NJ60" s="245"/>
      <c r="NK60" s="236"/>
      <c r="NL60" s="224"/>
      <c r="NM60" s="84"/>
      <c r="NN60" s="236"/>
      <c r="NO60" s="224"/>
      <c r="NP60" s="84"/>
      <c r="NQ60" s="236"/>
      <c r="NR60" s="224"/>
      <c r="NS60" s="84"/>
      <c r="NT60" s="236"/>
      <c r="NU60" s="224"/>
      <c r="NV60" s="84"/>
      <c r="NW60" s="124"/>
      <c r="NX60" s="224"/>
      <c r="NY60" s="245">
        <v>18.600000000000001</v>
      </c>
      <c r="NZ60" s="236"/>
      <c r="OA60" s="224"/>
      <c r="OB60" s="316"/>
      <c r="OC60" s="236"/>
      <c r="OD60" s="224"/>
      <c r="OE60" s="84"/>
      <c r="OF60" s="236">
        <v>50</v>
      </c>
      <c r="OG60" s="224">
        <v>50</v>
      </c>
      <c r="OH60" s="84">
        <v>14</v>
      </c>
      <c r="OI60" s="157"/>
      <c r="OJ60" s="157"/>
      <c r="OK60" s="157"/>
      <c r="OL60" s="157"/>
      <c r="OM60" s="157"/>
      <c r="ON60" s="157"/>
      <c r="OO60" s="157"/>
      <c r="OP60" s="157"/>
      <c r="OQ60" s="157"/>
      <c r="OR60" s="157"/>
      <c r="OS60" s="157"/>
      <c r="OT60" s="157"/>
      <c r="OU60" s="157"/>
      <c r="OV60" s="157"/>
      <c r="OW60" s="157"/>
    </row>
    <row r="61" spans="1:414" s="345" customFormat="1" hidden="1" outlineLevel="2" x14ac:dyDescent="0.25">
      <c r="A61" s="257" t="s">
        <v>375</v>
      </c>
      <c r="B61" s="188" t="s">
        <v>376</v>
      </c>
      <c r="C61" s="236">
        <f t="shared" si="111"/>
        <v>14825</v>
      </c>
      <c r="D61" s="236">
        <f t="shared" si="112"/>
        <v>14435</v>
      </c>
      <c r="E61" s="236">
        <f t="shared" si="113"/>
        <v>13760.100000000004</v>
      </c>
      <c r="F61" s="236"/>
      <c r="G61" s="224"/>
      <c r="H61" s="84">
        <v>229.56</v>
      </c>
      <c r="I61" s="124">
        <v>5000</v>
      </c>
      <c r="J61" s="224">
        <v>5000</v>
      </c>
      <c r="K61" s="224">
        <v>4934.58</v>
      </c>
      <c r="L61" s="236"/>
      <c r="M61" s="224"/>
      <c r="N61" s="224"/>
      <c r="O61" s="236"/>
      <c r="P61" s="224"/>
      <c r="Q61" s="224"/>
      <c r="R61" s="236"/>
      <c r="S61" s="224"/>
      <c r="T61" s="224"/>
      <c r="U61" s="236"/>
      <c r="V61" s="224"/>
      <c r="W61" s="224"/>
      <c r="X61" s="236"/>
      <c r="Y61" s="224"/>
      <c r="Z61" s="224"/>
      <c r="AA61" s="236"/>
      <c r="AB61" s="224"/>
      <c r="AC61" s="224"/>
      <c r="AD61" s="236"/>
      <c r="AE61" s="224"/>
      <c r="AF61" s="224"/>
      <c r="AG61" s="236"/>
      <c r="AH61" s="224"/>
      <c r="AI61" s="224"/>
      <c r="AJ61" s="236"/>
      <c r="AK61" s="224"/>
      <c r="AL61" s="224"/>
      <c r="AM61" s="236"/>
      <c r="AN61" s="224"/>
      <c r="AO61" s="224"/>
      <c r="AP61" s="236"/>
      <c r="AQ61" s="224"/>
      <c r="AR61" s="224"/>
      <c r="AS61" s="236"/>
      <c r="AT61" s="224"/>
      <c r="AU61" s="224">
        <v>5.05</v>
      </c>
      <c r="AV61" s="236"/>
      <c r="AW61" s="224"/>
      <c r="AX61" s="224"/>
      <c r="AY61" s="236"/>
      <c r="AZ61" s="224"/>
      <c r="BA61" s="224"/>
      <c r="BB61" s="236"/>
      <c r="BC61" s="224"/>
      <c r="BD61" s="224"/>
      <c r="BE61" s="236">
        <v>200</v>
      </c>
      <c r="BF61" s="224">
        <v>140</v>
      </c>
      <c r="BG61" s="224">
        <v>168.68</v>
      </c>
      <c r="BH61" s="236"/>
      <c r="BI61" s="224"/>
      <c r="BJ61" s="224"/>
      <c r="BK61" s="236">
        <v>100</v>
      </c>
      <c r="BL61" s="224">
        <v>100</v>
      </c>
      <c r="BM61" s="224">
        <v>73.72</v>
      </c>
      <c r="BN61" s="236"/>
      <c r="BO61" s="224"/>
      <c r="BP61" s="224"/>
      <c r="BQ61" s="236"/>
      <c r="BR61" s="224"/>
      <c r="BS61" s="224"/>
      <c r="BT61" s="236"/>
      <c r="BU61" s="224"/>
      <c r="BV61" s="224">
        <v>19.14</v>
      </c>
      <c r="BW61" s="236">
        <v>300</v>
      </c>
      <c r="BX61" s="224">
        <v>300</v>
      </c>
      <c r="BY61" s="224">
        <v>245.24</v>
      </c>
      <c r="BZ61" s="236"/>
      <c r="CA61" s="236"/>
      <c r="CB61" s="224"/>
      <c r="CC61" s="236">
        <v>300</v>
      </c>
      <c r="CD61" s="224">
        <v>300</v>
      </c>
      <c r="CE61" s="224">
        <v>146.85</v>
      </c>
      <c r="CF61" s="236"/>
      <c r="CG61" s="224"/>
      <c r="CH61" s="224">
        <v>7.21</v>
      </c>
      <c r="CI61" s="236"/>
      <c r="CJ61" s="224"/>
      <c r="CK61" s="224"/>
      <c r="CL61" s="236">
        <v>150</v>
      </c>
      <c r="CM61" s="224">
        <v>150</v>
      </c>
      <c r="CN61" s="245">
        <v>71.099999999999994</v>
      </c>
      <c r="CO61" s="236"/>
      <c r="CP61" s="224"/>
      <c r="CQ61" s="84"/>
      <c r="CR61" s="236"/>
      <c r="CS61" s="224"/>
      <c r="CT61" s="224"/>
      <c r="CU61" s="236"/>
      <c r="CV61" s="224"/>
      <c r="CW61" s="224"/>
      <c r="CX61" s="236"/>
      <c r="CY61" s="224"/>
      <c r="CZ61" s="224"/>
      <c r="DA61" s="236"/>
      <c r="DB61" s="224"/>
      <c r="DC61" s="224">
        <v>119.71</v>
      </c>
      <c r="DD61" s="236"/>
      <c r="DE61" s="224"/>
      <c r="DF61" s="224"/>
      <c r="DG61" s="236"/>
      <c r="DH61" s="224"/>
      <c r="DI61" s="224"/>
      <c r="DJ61" s="236"/>
      <c r="DK61" s="224"/>
      <c r="DL61" s="224"/>
      <c r="DM61" s="236"/>
      <c r="DN61" s="224"/>
      <c r="DO61" s="224"/>
      <c r="DP61" s="236"/>
      <c r="DQ61" s="224"/>
      <c r="DR61" s="224"/>
      <c r="DS61" s="236"/>
      <c r="DT61" s="224"/>
      <c r="DU61" s="224"/>
      <c r="DV61" s="236"/>
      <c r="DW61" s="224"/>
      <c r="DX61" s="245"/>
      <c r="DY61" s="236"/>
      <c r="DZ61" s="224"/>
      <c r="EA61" s="84"/>
      <c r="EB61" s="124"/>
      <c r="EC61" s="224"/>
      <c r="ED61" s="245">
        <v>81.52</v>
      </c>
      <c r="EE61" s="236"/>
      <c r="EF61" s="224"/>
      <c r="EG61" s="245"/>
      <c r="EH61" s="236"/>
      <c r="EI61" s="224"/>
      <c r="EJ61" s="245"/>
      <c r="EK61" s="236">
        <v>100</v>
      </c>
      <c r="EL61" s="224">
        <v>100</v>
      </c>
      <c r="EM61" s="245">
        <v>126.97</v>
      </c>
      <c r="EN61" s="236"/>
      <c r="EO61" s="224"/>
      <c r="EP61" s="245"/>
      <c r="EQ61" s="236"/>
      <c r="ER61" s="224"/>
      <c r="ES61" s="224"/>
      <c r="ET61" s="236"/>
      <c r="EU61" s="224"/>
      <c r="EV61" s="224"/>
      <c r="EW61" s="236">
        <v>90</v>
      </c>
      <c r="EX61" s="224">
        <v>90</v>
      </c>
      <c r="EY61" s="224">
        <v>67.44</v>
      </c>
      <c r="EZ61" s="236">
        <v>185</v>
      </c>
      <c r="FA61" s="224">
        <v>185</v>
      </c>
      <c r="FB61" s="224">
        <v>222.63</v>
      </c>
      <c r="FC61" s="236">
        <v>80</v>
      </c>
      <c r="FD61" s="224">
        <v>80</v>
      </c>
      <c r="FE61" s="224">
        <v>66.209999999999994</v>
      </c>
      <c r="FF61" s="236">
        <v>170</v>
      </c>
      <c r="FG61" s="224">
        <v>170</v>
      </c>
      <c r="FH61" s="224">
        <v>123.08</v>
      </c>
      <c r="FI61" s="236">
        <v>350</v>
      </c>
      <c r="FJ61" s="224">
        <v>350</v>
      </c>
      <c r="FK61" s="245">
        <v>211.07</v>
      </c>
      <c r="FL61" s="396">
        <v>200</v>
      </c>
      <c r="FM61" s="224">
        <v>200</v>
      </c>
      <c r="FN61" s="84">
        <v>138.02000000000001</v>
      </c>
      <c r="FO61" s="236">
        <v>300</v>
      </c>
      <c r="FP61" s="224">
        <v>300</v>
      </c>
      <c r="FQ61" s="224">
        <v>219.9</v>
      </c>
      <c r="FR61" s="236"/>
      <c r="FS61" s="224"/>
      <c r="FT61" s="224"/>
      <c r="FU61" s="236"/>
      <c r="FV61" s="224"/>
      <c r="FW61" s="224"/>
      <c r="FX61" s="236">
        <v>80</v>
      </c>
      <c r="FY61" s="224">
        <v>100</v>
      </c>
      <c r="FZ61" s="224">
        <v>102.99</v>
      </c>
      <c r="GA61" s="236">
        <v>80</v>
      </c>
      <c r="GB61" s="224">
        <v>100</v>
      </c>
      <c r="GC61" s="224">
        <v>128.41999999999999</v>
      </c>
      <c r="GD61" s="236">
        <v>250</v>
      </c>
      <c r="GE61" s="224">
        <v>250</v>
      </c>
      <c r="GF61" s="224">
        <v>177.27</v>
      </c>
      <c r="GG61" s="236">
        <v>50</v>
      </c>
      <c r="GH61" s="224">
        <v>50</v>
      </c>
      <c r="GI61" s="224">
        <v>5.93</v>
      </c>
      <c r="GJ61" s="236"/>
      <c r="GK61" s="224"/>
      <c r="GL61" s="84"/>
      <c r="GM61" s="224">
        <v>25</v>
      </c>
      <c r="GN61" s="224">
        <v>25</v>
      </c>
      <c r="GO61" s="84">
        <v>22.93</v>
      </c>
      <c r="GP61" s="224">
        <v>130</v>
      </c>
      <c r="GQ61" s="224">
        <v>130</v>
      </c>
      <c r="GR61" s="84">
        <v>95.37</v>
      </c>
      <c r="GS61" s="224"/>
      <c r="GT61" s="224"/>
      <c r="GU61" s="224"/>
      <c r="GV61" s="236"/>
      <c r="GW61" s="224"/>
      <c r="GX61" s="224"/>
      <c r="GY61" s="236"/>
      <c r="GZ61" s="224"/>
      <c r="HA61" s="224"/>
      <c r="HB61" s="236">
        <v>100</v>
      </c>
      <c r="HC61" s="224">
        <v>100</v>
      </c>
      <c r="HD61" s="245">
        <v>9.91</v>
      </c>
      <c r="HE61" s="236"/>
      <c r="HF61" s="224"/>
      <c r="HG61" s="84">
        <v>4.9800000000000004</v>
      </c>
      <c r="HH61" s="236">
        <v>150</v>
      </c>
      <c r="HI61" s="224">
        <v>130</v>
      </c>
      <c r="HJ61" s="245">
        <v>101.43</v>
      </c>
      <c r="HK61" s="236">
        <v>150</v>
      </c>
      <c r="HL61" s="224">
        <v>150</v>
      </c>
      <c r="HM61" s="245">
        <v>129.27000000000001</v>
      </c>
      <c r="HN61" s="236"/>
      <c r="HO61" s="224"/>
      <c r="HP61" s="245"/>
      <c r="HQ61" s="236">
        <v>45</v>
      </c>
      <c r="HR61" s="224">
        <v>45</v>
      </c>
      <c r="HS61" s="245">
        <v>29.14</v>
      </c>
      <c r="HT61" s="236"/>
      <c r="HU61" s="224"/>
      <c r="HV61" s="245"/>
      <c r="HW61" s="236"/>
      <c r="HX61" s="224"/>
      <c r="HY61" s="245"/>
      <c r="HZ61" s="236"/>
      <c r="IA61" s="224"/>
      <c r="IB61" s="245"/>
      <c r="IC61" s="236"/>
      <c r="ID61" s="224"/>
      <c r="IE61" s="84"/>
      <c r="IF61" s="236">
        <v>700</v>
      </c>
      <c r="IG61" s="224">
        <v>750</v>
      </c>
      <c r="IH61" s="245">
        <v>767.34</v>
      </c>
      <c r="II61" s="236"/>
      <c r="IJ61" s="224"/>
      <c r="IK61" s="245"/>
      <c r="IL61" s="236">
        <v>300</v>
      </c>
      <c r="IM61" s="224">
        <v>300</v>
      </c>
      <c r="IN61" s="245">
        <v>278.08999999999997</v>
      </c>
      <c r="IO61" s="236"/>
      <c r="IP61" s="224"/>
      <c r="IQ61" s="245"/>
      <c r="IR61" s="236">
        <v>700</v>
      </c>
      <c r="IS61" s="224">
        <v>700</v>
      </c>
      <c r="IT61" s="245">
        <v>787.86</v>
      </c>
      <c r="IU61" s="236"/>
      <c r="IV61" s="224"/>
      <c r="IW61" s="245"/>
      <c r="IX61" s="236">
        <v>900</v>
      </c>
      <c r="IY61" s="224">
        <v>900</v>
      </c>
      <c r="IZ61" s="245">
        <v>565.9</v>
      </c>
      <c r="JA61" s="236"/>
      <c r="JB61" s="224"/>
      <c r="JC61" s="245"/>
      <c r="JD61" s="236"/>
      <c r="JE61" s="224"/>
      <c r="JF61" s="245"/>
      <c r="JG61" s="236"/>
      <c r="JH61" s="224"/>
      <c r="JI61" s="84"/>
      <c r="JJ61" s="124"/>
      <c r="JK61" s="224"/>
      <c r="JL61" s="245"/>
      <c r="JM61" s="236"/>
      <c r="JN61" s="224"/>
      <c r="JO61" s="84"/>
      <c r="JP61" s="124"/>
      <c r="JQ61" s="224"/>
      <c r="JR61" s="245"/>
      <c r="JS61" s="236">
        <v>2000</v>
      </c>
      <c r="JT61" s="224">
        <v>1500</v>
      </c>
      <c r="JU61" s="84">
        <f>1425.65+163.96</f>
        <v>1589.6100000000001</v>
      </c>
      <c r="JV61" s="124"/>
      <c r="JW61" s="224"/>
      <c r="JX61" s="245"/>
      <c r="JY61" s="236"/>
      <c r="JZ61" s="224"/>
      <c r="KA61" s="245"/>
      <c r="KB61" s="236"/>
      <c r="KC61" s="224"/>
      <c r="KD61" s="245"/>
      <c r="KE61" s="236"/>
      <c r="KF61" s="224">
        <v>50</v>
      </c>
      <c r="KG61" s="245"/>
      <c r="KH61" s="236"/>
      <c r="KI61" s="224"/>
      <c r="KJ61" s="245"/>
      <c r="KK61" s="236"/>
      <c r="KL61" s="224"/>
      <c r="KM61" s="224"/>
      <c r="KN61" s="236"/>
      <c r="KO61" s="224"/>
      <c r="KP61" s="224"/>
      <c r="KQ61" s="236"/>
      <c r="KR61" s="224"/>
      <c r="KS61" s="224"/>
      <c r="KT61" s="236"/>
      <c r="KU61" s="224"/>
      <c r="KV61" s="245"/>
      <c r="KW61" s="236"/>
      <c r="KX61" s="224"/>
      <c r="KY61" s="84"/>
      <c r="KZ61" s="236"/>
      <c r="LA61" s="224"/>
      <c r="LB61" s="224"/>
      <c r="LC61" s="236"/>
      <c r="LD61" s="224"/>
      <c r="LE61" s="224"/>
      <c r="LF61" s="236"/>
      <c r="LG61" s="224"/>
      <c r="LH61" s="245"/>
      <c r="LI61" s="236"/>
      <c r="LJ61" s="224"/>
      <c r="LK61" s="84"/>
      <c r="LL61" s="236"/>
      <c r="LM61" s="224"/>
      <c r="LN61" s="84"/>
      <c r="LO61" s="124"/>
      <c r="LP61" s="224"/>
      <c r="LQ61" s="224"/>
      <c r="LR61" s="236"/>
      <c r="LS61" s="224"/>
      <c r="LT61" s="245"/>
      <c r="LU61" s="236"/>
      <c r="LV61" s="224"/>
      <c r="LW61" s="84"/>
      <c r="LX61" s="124"/>
      <c r="LY61" s="224"/>
      <c r="LZ61" s="224"/>
      <c r="MA61" s="236"/>
      <c r="MB61" s="224"/>
      <c r="MC61" s="224"/>
      <c r="MD61" s="236"/>
      <c r="ME61" s="224"/>
      <c r="MF61" s="224"/>
      <c r="MG61" s="236"/>
      <c r="MH61" s="224"/>
      <c r="MI61" s="224"/>
      <c r="MJ61" s="236"/>
      <c r="MK61" s="224"/>
      <c r="ML61" s="245"/>
      <c r="MM61" s="236"/>
      <c r="MN61" s="224"/>
      <c r="MO61" s="84">
        <f>77.59+1.2-9.16</f>
        <v>69.63000000000001</v>
      </c>
      <c r="MP61" s="236">
        <v>180</v>
      </c>
      <c r="MQ61" s="224">
        <v>180</v>
      </c>
      <c r="MR61" s="84">
        <v>147.34</v>
      </c>
      <c r="MS61" s="124"/>
      <c r="MT61" s="224"/>
      <c r="MU61" s="224"/>
      <c r="MV61" s="236"/>
      <c r="MW61" s="224"/>
      <c r="MX61" s="245"/>
      <c r="MY61" s="236">
        <v>100</v>
      </c>
      <c r="MZ61" s="224">
        <v>100</v>
      </c>
      <c r="NA61" s="84">
        <v>73.150000000000006</v>
      </c>
      <c r="NB61" s="236">
        <v>220</v>
      </c>
      <c r="NC61" s="224">
        <v>220</v>
      </c>
      <c r="ND61" s="245">
        <v>86.79</v>
      </c>
      <c r="NE61" s="236">
        <v>30</v>
      </c>
      <c r="NF61" s="224">
        <v>50</v>
      </c>
      <c r="NG61" s="84">
        <v>16.920000000000002</v>
      </c>
      <c r="NH61" s="236"/>
      <c r="NI61" s="224"/>
      <c r="NJ61" s="245">
        <v>8.58</v>
      </c>
      <c r="NK61" s="236"/>
      <c r="NL61" s="224">
        <v>30</v>
      </c>
      <c r="NM61" s="84">
        <v>21.12</v>
      </c>
      <c r="NN61" s="236"/>
      <c r="NO61" s="224"/>
      <c r="NP61" s="84"/>
      <c r="NQ61" s="236"/>
      <c r="NR61" s="224"/>
      <c r="NS61" s="84"/>
      <c r="NT61" s="236"/>
      <c r="NU61" s="224"/>
      <c r="NV61" s="84"/>
      <c r="NW61" s="124"/>
      <c r="NX61" s="224"/>
      <c r="NY61" s="245"/>
      <c r="NZ61" s="236"/>
      <c r="OA61" s="224"/>
      <c r="OB61" s="316"/>
      <c r="OC61" s="236"/>
      <c r="OD61" s="224"/>
      <c r="OE61" s="84">
        <v>12.88</v>
      </c>
      <c r="OF61" s="236">
        <v>1110</v>
      </c>
      <c r="OG61" s="224">
        <v>1110</v>
      </c>
      <c r="OH61" s="84">
        <v>1249.57</v>
      </c>
      <c r="OI61" s="157"/>
      <c r="OJ61" s="157"/>
      <c r="OK61" s="157"/>
      <c r="OL61" s="157"/>
      <c r="OM61" s="157"/>
      <c r="ON61" s="157"/>
      <c r="OO61" s="157"/>
      <c r="OP61" s="157"/>
      <c r="OQ61" s="157"/>
      <c r="OR61" s="157"/>
      <c r="OS61" s="157"/>
      <c r="OT61" s="157"/>
      <c r="OU61" s="157"/>
      <c r="OV61" s="157"/>
      <c r="OW61" s="157"/>
    </row>
    <row r="62" spans="1:414" s="345" customFormat="1" hidden="1" outlineLevel="2" x14ac:dyDescent="0.25">
      <c r="A62" s="257" t="s">
        <v>377</v>
      </c>
      <c r="B62" s="188" t="s">
        <v>378</v>
      </c>
      <c r="C62" s="236">
        <f t="shared" si="111"/>
        <v>1705</v>
      </c>
      <c r="D62" s="236">
        <f t="shared" si="112"/>
        <v>1823</v>
      </c>
      <c r="E62" s="236">
        <f t="shared" si="113"/>
        <v>1888.49</v>
      </c>
      <c r="F62" s="236"/>
      <c r="G62" s="224"/>
      <c r="H62" s="84"/>
      <c r="I62" s="124">
        <v>1000</v>
      </c>
      <c r="J62" s="224">
        <v>1000</v>
      </c>
      <c r="K62" s="224">
        <v>1088</v>
      </c>
      <c r="L62" s="236"/>
      <c r="M62" s="224"/>
      <c r="N62" s="224"/>
      <c r="O62" s="236"/>
      <c r="P62" s="224"/>
      <c r="Q62" s="224"/>
      <c r="R62" s="236"/>
      <c r="S62" s="224"/>
      <c r="T62" s="224"/>
      <c r="U62" s="236"/>
      <c r="V62" s="224"/>
      <c r="W62" s="224"/>
      <c r="X62" s="236"/>
      <c r="Y62" s="224"/>
      <c r="Z62" s="224"/>
      <c r="AA62" s="236"/>
      <c r="AB62" s="224"/>
      <c r="AC62" s="224"/>
      <c r="AD62" s="236"/>
      <c r="AE62" s="224"/>
      <c r="AF62" s="224"/>
      <c r="AG62" s="236"/>
      <c r="AH62" s="224"/>
      <c r="AI62" s="224">
        <v>60.55</v>
      </c>
      <c r="AJ62" s="236"/>
      <c r="AK62" s="224"/>
      <c r="AL62" s="224"/>
      <c r="AM62" s="236"/>
      <c r="AN62" s="224"/>
      <c r="AO62" s="224"/>
      <c r="AP62" s="236"/>
      <c r="AQ62" s="224"/>
      <c r="AR62" s="224"/>
      <c r="AS62" s="236"/>
      <c r="AT62" s="224"/>
      <c r="AU62" s="224"/>
      <c r="AV62" s="236"/>
      <c r="AW62" s="224"/>
      <c r="AX62" s="224"/>
      <c r="AY62" s="236"/>
      <c r="AZ62" s="224"/>
      <c r="BA62" s="224"/>
      <c r="BB62" s="236"/>
      <c r="BC62" s="224"/>
      <c r="BD62" s="224"/>
      <c r="BE62" s="236"/>
      <c r="BF62" s="224"/>
      <c r="BG62" s="224"/>
      <c r="BH62" s="236"/>
      <c r="BI62" s="224"/>
      <c r="BJ62" s="224"/>
      <c r="BK62" s="236"/>
      <c r="BL62" s="224"/>
      <c r="BM62" s="224"/>
      <c r="BN62" s="236"/>
      <c r="BO62" s="224"/>
      <c r="BP62" s="224"/>
      <c r="BQ62" s="236"/>
      <c r="BR62" s="224"/>
      <c r="BS62" s="224"/>
      <c r="BT62" s="236"/>
      <c r="BU62" s="224"/>
      <c r="BV62" s="224"/>
      <c r="BW62" s="236"/>
      <c r="BX62" s="224">
        <v>200</v>
      </c>
      <c r="BY62" s="224"/>
      <c r="BZ62" s="236"/>
      <c r="CA62" s="236"/>
      <c r="CB62" s="224"/>
      <c r="CC62" s="236">
        <v>10</v>
      </c>
      <c r="CD62" s="224">
        <v>10</v>
      </c>
      <c r="CE62" s="224"/>
      <c r="CF62" s="236"/>
      <c r="CG62" s="224"/>
      <c r="CH62" s="224"/>
      <c r="CI62" s="236"/>
      <c r="CJ62" s="224"/>
      <c r="CK62" s="224"/>
      <c r="CL62" s="236"/>
      <c r="CM62" s="224"/>
      <c r="CN62" s="245"/>
      <c r="CO62" s="236"/>
      <c r="CP62" s="224"/>
      <c r="CQ62" s="84"/>
      <c r="CR62" s="236"/>
      <c r="CS62" s="224"/>
      <c r="CT62" s="224"/>
      <c r="CU62" s="236"/>
      <c r="CV62" s="224"/>
      <c r="CW62" s="224"/>
      <c r="CX62" s="236"/>
      <c r="CY62" s="224"/>
      <c r="CZ62" s="224"/>
      <c r="DA62" s="236"/>
      <c r="DB62" s="224"/>
      <c r="DC62" s="224"/>
      <c r="DD62" s="236"/>
      <c r="DE62" s="224"/>
      <c r="DF62" s="224"/>
      <c r="DG62" s="236"/>
      <c r="DH62" s="224"/>
      <c r="DI62" s="224"/>
      <c r="DJ62" s="236"/>
      <c r="DK62" s="224"/>
      <c r="DL62" s="224"/>
      <c r="DM62" s="236"/>
      <c r="DN62" s="224"/>
      <c r="DO62" s="224"/>
      <c r="DP62" s="236"/>
      <c r="DQ62" s="224"/>
      <c r="DR62" s="224"/>
      <c r="DS62" s="236"/>
      <c r="DT62" s="224"/>
      <c r="DU62" s="224"/>
      <c r="DV62" s="236"/>
      <c r="DW62" s="224"/>
      <c r="DX62" s="245"/>
      <c r="DY62" s="236"/>
      <c r="DZ62" s="224"/>
      <c r="EA62" s="84"/>
      <c r="EB62" s="124"/>
      <c r="EC62" s="224"/>
      <c r="ED62" s="245"/>
      <c r="EE62" s="236"/>
      <c r="EF62" s="224"/>
      <c r="EG62" s="245"/>
      <c r="EH62" s="236"/>
      <c r="EI62" s="224"/>
      <c r="EJ62" s="245"/>
      <c r="EK62" s="236">
        <v>5</v>
      </c>
      <c r="EL62" s="224">
        <v>10</v>
      </c>
      <c r="EM62" s="245">
        <v>7.3</v>
      </c>
      <c r="EN62" s="236"/>
      <c r="EO62" s="224"/>
      <c r="EP62" s="245">
        <v>12</v>
      </c>
      <c r="EQ62" s="236"/>
      <c r="ER62" s="224"/>
      <c r="ES62" s="224"/>
      <c r="ET62" s="236"/>
      <c r="EU62" s="224"/>
      <c r="EV62" s="224"/>
      <c r="EW62" s="236"/>
      <c r="EX62" s="224"/>
      <c r="EY62" s="224"/>
      <c r="EZ62" s="236">
        <v>40</v>
      </c>
      <c r="FA62" s="224">
        <v>40</v>
      </c>
      <c r="FB62" s="224">
        <v>9</v>
      </c>
      <c r="FC62" s="236">
        <v>60</v>
      </c>
      <c r="FD62" s="224"/>
      <c r="FE62" s="224">
        <v>10.34</v>
      </c>
      <c r="FF62" s="236">
        <v>50</v>
      </c>
      <c r="FG62" s="224">
        <v>60</v>
      </c>
      <c r="FH62" s="224">
        <v>9.9</v>
      </c>
      <c r="FI62" s="236"/>
      <c r="FJ62" s="224"/>
      <c r="FK62" s="245"/>
      <c r="FL62" s="396">
        <v>50</v>
      </c>
      <c r="FM62" s="224">
        <v>50</v>
      </c>
      <c r="FN62" s="84">
        <v>13</v>
      </c>
      <c r="FO62" s="236"/>
      <c r="FP62" s="224"/>
      <c r="FQ62" s="224">
        <v>14</v>
      </c>
      <c r="FR62" s="236"/>
      <c r="FS62" s="224"/>
      <c r="FT62" s="224"/>
      <c r="FU62" s="236"/>
      <c r="FV62" s="224"/>
      <c r="FW62" s="224"/>
      <c r="FX62" s="236">
        <v>20</v>
      </c>
      <c r="FY62" s="224">
        <v>20</v>
      </c>
      <c r="FZ62" s="224"/>
      <c r="GA62" s="236">
        <v>20</v>
      </c>
      <c r="GB62" s="224"/>
      <c r="GC62" s="224"/>
      <c r="GD62" s="236"/>
      <c r="GE62" s="224">
        <v>20</v>
      </c>
      <c r="GF62" s="224"/>
      <c r="GG62" s="236"/>
      <c r="GH62" s="224"/>
      <c r="GI62" s="224"/>
      <c r="GJ62" s="236"/>
      <c r="GK62" s="224"/>
      <c r="GL62" s="84"/>
      <c r="GM62" s="224"/>
      <c r="GN62" s="224"/>
      <c r="GO62" s="84"/>
      <c r="GP62" s="224"/>
      <c r="GQ62" s="224"/>
      <c r="GR62" s="84"/>
      <c r="GS62" s="224"/>
      <c r="GT62" s="224"/>
      <c r="GU62" s="224"/>
      <c r="GV62" s="236"/>
      <c r="GW62" s="224"/>
      <c r="GX62" s="224"/>
      <c r="GY62" s="236"/>
      <c r="GZ62" s="224"/>
      <c r="HA62" s="224"/>
      <c r="HB62" s="236"/>
      <c r="HC62" s="224"/>
      <c r="HD62" s="245"/>
      <c r="HE62" s="236"/>
      <c r="HF62" s="224"/>
      <c r="HG62" s="84"/>
      <c r="HH62" s="236">
        <v>10</v>
      </c>
      <c r="HI62" s="224">
        <v>13</v>
      </c>
      <c r="HJ62" s="245">
        <v>9.9499999999999993</v>
      </c>
      <c r="HK62" s="236"/>
      <c r="HL62" s="224"/>
      <c r="HM62" s="245">
        <v>9.34</v>
      </c>
      <c r="HN62" s="236"/>
      <c r="HO62" s="224"/>
      <c r="HP62" s="245">
        <v>4.9000000000000004</v>
      </c>
      <c r="HQ62" s="236">
        <v>40</v>
      </c>
      <c r="HR62" s="224"/>
      <c r="HS62" s="245">
        <v>2.1</v>
      </c>
      <c r="HT62" s="236"/>
      <c r="HU62" s="224"/>
      <c r="HV62" s="245"/>
      <c r="HW62" s="236"/>
      <c r="HX62" s="224"/>
      <c r="HY62" s="245"/>
      <c r="HZ62" s="236"/>
      <c r="IA62" s="224"/>
      <c r="IB62" s="245"/>
      <c r="IC62" s="236"/>
      <c r="ID62" s="224"/>
      <c r="IE62" s="84"/>
      <c r="IF62" s="236">
        <v>50</v>
      </c>
      <c r="IG62" s="224">
        <v>50</v>
      </c>
      <c r="IH62" s="245">
        <v>29.42</v>
      </c>
      <c r="II62" s="236"/>
      <c r="IJ62" s="224"/>
      <c r="IK62" s="245"/>
      <c r="IL62" s="236">
        <v>30</v>
      </c>
      <c r="IM62" s="224">
        <v>30</v>
      </c>
      <c r="IN62" s="245">
        <v>13</v>
      </c>
      <c r="IO62" s="236"/>
      <c r="IP62" s="224"/>
      <c r="IQ62" s="245"/>
      <c r="IR62" s="236"/>
      <c r="IS62" s="224"/>
      <c r="IT62" s="245">
        <v>19.5</v>
      </c>
      <c r="IU62" s="236"/>
      <c r="IV62" s="224"/>
      <c r="IW62" s="245"/>
      <c r="IX62" s="236"/>
      <c r="IY62" s="224"/>
      <c r="IZ62" s="245">
        <v>57.22</v>
      </c>
      <c r="JA62" s="236"/>
      <c r="JB62" s="224"/>
      <c r="JC62" s="245"/>
      <c r="JD62" s="236"/>
      <c r="JE62" s="224"/>
      <c r="JF62" s="245"/>
      <c r="JG62" s="236"/>
      <c r="JH62" s="224"/>
      <c r="JI62" s="84"/>
      <c r="JJ62" s="124"/>
      <c r="JK62" s="224"/>
      <c r="JL62" s="245"/>
      <c r="JM62" s="236"/>
      <c r="JN62" s="224"/>
      <c r="JO62" s="84"/>
      <c r="JP62" s="124"/>
      <c r="JQ62" s="224"/>
      <c r="JR62" s="245"/>
      <c r="JS62" s="236"/>
      <c r="JT62" s="224"/>
      <c r="JU62" s="84">
        <v>177.32</v>
      </c>
      <c r="JV62" s="124"/>
      <c r="JW62" s="224"/>
      <c r="JX62" s="245"/>
      <c r="JY62" s="236"/>
      <c r="JZ62" s="224"/>
      <c r="KA62" s="245"/>
      <c r="KB62" s="236"/>
      <c r="KC62" s="224"/>
      <c r="KD62" s="245"/>
      <c r="KE62" s="236"/>
      <c r="KF62" s="224"/>
      <c r="KG62" s="245"/>
      <c r="KH62" s="236"/>
      <c r="KI62" s="224"/>
      <c r="KJ62" s="245"/>
      <c r="KK62" s="236"/>
      <c r="KL62" s="224"/>
      <c r="KM62" s="224"/>
      <c r="KN62" s="236"/>
      <c r="KO62" s="224"/>
      <c r="KP62" s="224"/>
      <c r="KQ62" s="236"/>
      <c r="KR62" s="224"/>
      <c r="KS62" s="224"/>
      <c r="KT62" s="236"/>
      <c r="KU62" s="224"/>
      <c r="KV62" s="245"/>
      <c r="KW62" s="236"/>
      <c r="KX62" s="224"/>
      <c r="KY62" s="84"/>
      <c r="KZ62" s="236"/>
      <c r="LA62" s="224"/>
      <c r="LB62" s="224"/>
      <c r="LC62" s="236"/>
      <c r="LD62" s="224"/>
      <c r="LE62" s="224"/>
      <c r="LF62" s="236"/>
      <c r="LG62" s="224"/>
      <c r="LH62" s="245"/>
      <c r="LI62" s="236"/>
      <c r="LJ62" s="224"/>
      <c r="LK62" s="84"/>
      <c r="LL62" s="236"/>
      <c r="LM62" s="224"/>
      <c r="LN62" s="84"/>
      <c r="LO62" s="124"/>
      <c r="LP62" s="224"/>
      <c r="LQ62" s="224"/>
      <c r="LR62" s="236"/>
      <c r="LS62" s="224"/>
      <c r="LT62" s="245"/>
      <c r="LU62" s="236"/>
      <c r="LV62" s="224"/>
      <c r="LW62" s="84"/>
      <c r="LX62" s="124"/>
      <c r="LY62" s="224"/>
      <c r="LZ62" s="224"/>
      <c r="MA62" s="236"/>
      <c r="MB62" s="224"/>
      <c r="MC62" s="224"/>
      <c r="MD62" s="236"/>
      <c r="ME62" s="224"/>
      <c r="MF62" s="224"/>
      <c r="MG62" s="236"/>
      <c r="MH62" s="224">
        <v>0</v>
      </c>
      <c r="MI62" s="224">
        <v>130</v>
      </c>
      <c r="MJ62" s="236"/>
      <c r="MK62" s="224"/>
      <c r="ML62" s="245"/>
      <c r="MM62" s="236"/>
      <c r="MN62" s="224"/>
      <c r="MO62" s="84"/>
      <c r="MP62" s="236">
        <v>200</v>
      </c>
      <c r="MQ62" s="224">
        <v>200</v>
      </c>
      <c r="MR62" s="84">
        <v>155.94999999999999</v>
      </c>
      <c r="MS62" s="124"/>
      <c r="MT62" s="224"/>
      <c r="MU62" s="224"/>
      <c r="MV62" s="236"/>
      <c r="MW62" s="224"/>
      <c r="MX62" s="245"/>
      <c r="MY62" s="236"/>
      <c r="MZ62" s="224"/>
      <c r="NA62" s="84"/>
      <c r="NB62" s="236"/>
      <c r="NC62" s="224"/>
      <c r="ND62" s="245"/>
      <c r="NE62" s="236"/>
      <c r="NF62" s="224"/>
      <c r="NG62" s="84"/>
      <c r="NH62" s="236"/>
      <c r="NI62" s="224"/>
      <c r="NJ62" s="245"/>
      <c r="NK62" s="236"/>
      <c r="NL62" s="224"/>
      <c r="NM62" s="84"/>
      <c r="NN62" s="236"/>
      <c r="NO62" s="224"/>
      <c r="NP62" s="84"/>
      <c r="NQ62" s="236"/>
      <c r="NR62" s="224"/>
      <c r="NS62" s="84"/>
      <c r="NT62" s="236"/>
      <c r="NU62" s="224"/>
      <c r="NV62" s="84"/>
      <c r="NW62" s="124"/>
      <c r="NX62" s="224"/>
      <c r="NY62" s="245"/>
      <c r="NZ62" s="236"/>
      <c r="OA62" s="224"/>
      <c r="OB62" s="316"/>
      <c r="OC62" s="236"/>
      <c r="OD62" s="224"/>
      <c r="OE62" s="84"/>
      <c r="OF62" s="236">
        <v>120</v>
      </c>
      <c r="OG62" s="224">
        <v>120</v>
      </c>
      <c r="OH62" s="84">
        <v>55.7</v>
      </c>
      <c r="OI62" s="157"/>
      <c r="OJ62" s="157"/>
      <c r="OK62" s="157"/>
      <c r="OL62" s="157"/>
      <c r="OM62" s="157"/>
      <c r="ON62" s="157"/>
      <c r="OO62" s="157"/>
      <c r="OP62" s="157"/>
      <c r="OQ62" s="157"/>
      <c r="OR62" s="157"/>
      <c r="OS62" s="157"/>
      <c r="OT62" s="157"/>
      <c r="OU62" s="157"/>
      <c r="OV62" s="157"/>
      <c r="OW62" s="157"/>
    </row>
    <row r="63" spans="1:414" s="345" customFormat="1" hidden="1" outlineLevel="2" x14ac:dyDescent="0.25">
      <c r="A63" s="257" t="s">
        <v>379</v>
      </c>
      <c r="B63" s="188" t="s">
        <v>380</v>
      </c>
      <c r="C63" s="236">
        <f t="shared" si="111"/>
        <v>3550</v>
      </c>
      <c r="D63" s="236">
        <f t="shared" si="112"/>
        <v>3550</v>
      </c>
      <c r="E63" s="236">
        <f t="shared" si="113"/>
        <v>2884.4399999999996</v>
      </c>
      <c r="F63" s="236"/>
      <c r="G63" s="224"/>
      <c r="H63" s="84"/>
      <c r="I63" s="124">
        <v>3000</v>
      </c>
      <c r="J63" s="224">
        <v>3000</v>
      </c>
      <c r="K63" s="224">
        <v>2373.2399999999998</v>
      </c>
      <c r="L63" s="236"/>
      <c r="M63" s="224"/>
      <c r="N63" s="224"/>
      <c r="O63" s="236"/>
      <c r="P63" s="224"/>
      <c r="Q63" s="224"/>
      <c r="R63" s="236"/>
      <c r="S63" s="224"/>
      <c r="T63" s="224"/>
      <c r="U63" s="236"/>
      <c r="V63" s="224"/>
      <c r="W63" s="224"/>
      <c r="X63" s="236"/>
      <c r="Y63" s="224"/>
      <c r="Z63" s="224"/>
      <c r="AA63" s="236"/>
      <c r="AB63" s="224"/>
      <c r="AC63" s="224"/>
      <c r="AD63" s="236"/>
      <c r="AE63" s="224"/>
      <c r="AF63" s="224"/>
      <c r="AG63" s="236"/>
      <c r="AH63" s="224"/>
      <c r="AI63" s="224"/>
      <c r="AJ63" s="236"/>
      <c r="AK63" s="224"/>
      <c r="AL63" s="224"/>
      <c r="AM63" s="236"/>
      <c r="AN63" s="224"/>
      <c r="AO63" s="224"/>
      <c r="AP63" s="236"/>
      <c r="AQ63" s="224"/>
      <c r="AR63" s="224"/>
      <c r="AS63" s="236"/>
      <c r="AT63" s="224"/>
      <c r="AU63" s="224"/>
      <c r="AV63" s="236"/>
      <c r="AW63" s="224"/>
      <c r="AX63" s="224"/>
      <c r="AY63" s="236"/>
      <c r="AZ63" s="224"/>
      <c r="BA63" s="224"/>
      <c r="BB63" s="236"/>
      <c r="BC63" s="224"/>
      <c r="BD63" s="224"/>
      <c r="BE63" s="236"/>
      <c r="BF63" s="224"/>
      <c r="BG63" s="224"/>
      <c r="BH63" s="236"/>
      <c r="BI63" s="224"/>
      <c r="BJ63" s="224"/>
      <c r="BK63" s="236"/>
      <c r="BL63" s="224"/>
      <c r="BM63" s="224"/>
      <c r="BN63" s="236"/>
      <c r="BO63" s="224"/>
      <c r="BP63" s="224"/>
      <c r="BQ63" s="236"/>
      <c r="BR63" s="224"/>
      <c r="BS63" s="224"/>
      <c r="BT63" s="236"/>
      <c r="BU63" s="224"/>
      <c r="BV63" s="224"/>
      <c r="BW63" s="236"/>
      <c r="BX63" s="224"/>
      <c r="BY63" s="224"/>
      <c r="BZ63" s="236"/>
      <c r="CA63" s="236"/>
      <c r="CB63" s="224"/>
      <c r="CC63" s="236"/>
      <c r="CD63" s="224"/>
      <c r="CE63" s="224"/>
      <c r="CF63" s="236"/>
      <c r="CG63" s="224"/>
      <c r="CH63" s="224"/>
      <c r="CI63" s="236"/>
      <c r="CJ63" s="224"/>
      <c r="CK63" s="224"/>
      <c r="CL63" s="236"/>
      <c r="CM63" s="224"/>
      <c r="CN63" s="245"/>
      <c r="CO63" s="236"/>
      <c r="CP63" s="224"/>
      <c r="CQ63" s="84"/>
      <c r="CR63" s="236"/>
      <c r="CS63" s="224"/>
      <c r="CT63" s="224"/>
      <c r="CU63" s="236"/>
      <c r="CV63" s="224"/>
      <c r="CW63" s="224"/>
      <c r="CX63" s="236"/>
      <c r="CY63" s="224"/>
      <c r="CZ63" s="224"/>
      <c r="DA63" s="236"/>
      <c r="DB63" s="224"/>
      <c r="DC63" s="224"/>
      <c r="DD63" s="236"/>
      <c r="DE63" s="224"/>
      <c r="DF63" s="224"/>
      <c r="DG63" s="236"/>
      <c r="DH63" s="224"/>
      <c r="DI63" s="224"/>
      <c r="DJ63" s="236"/>
      <c r="DK63" s="224"/>
      <c r="DL63" s="224"/>
      <c r="DM63" s="236"/>
      <c r="DN63" s="224"/>
      <c r="DO63" s="224"/>
      <c r="DP63" s="236"/>
      <c r="DQ63" s="224"/>
      <c r="DR63" s="224"/>
      <c r="DS63" s="236"/>
      <c r="DT63" s="224"/>
      <c r="DU63" s="224"/>
      <c r="DV63" s="236"/>
      <c r="DW63" s="224"/>
      <c r="DX63" s="245"/>
      <c r="DY63" s="236"/>
      <c r="DZ63" s="224"/>
      <c r="EA63" s="84"/>
      <c r="EB63" s="124"/>
      <c r="EC63" s="224"/>
      <c r="ED63" s="245"/>
      <c r="EE63" s="236"/>
      <c r="EF63" s="224"/>
      <c r="EG63" s="245"/>
      <c r="EH63" s="236"/>
      <c r="EI63" s="224"/>
      <c r="EJ63" s="245"/>
      <c r="EK63" s="236"/>
      <c r="EL63" s="224"/>
      <c r="EM63" s="245"/>
      <c r="EN63" s="236"/>
      <c r="EO63" s="224"/>
      <c r="EP63" s="245"/>
      <c r="EQ63" s="236"/>
      <c r="ER63" s="224"/>
      <c r="ES63" s="224"/>
      <c r="ET63" s="236"/>
      <c r="EU63" s="224"/>
      <c r="EV63" s="224"/>
      <c r="EW63" s="236"/>
      <c r="EX63" s="224"/>
      <c r="EY63" s="224"/>
      <c r="EZ63" s="236"/>
      <c r="FA63" s="224"/>
      <c r="FB63" s="224"/>
      <c r="FC63" s="236"/>
      <c r="FD63" s="224"/>
      <c r="FE63" s="224"/>
      <c r="FF63" s="236"/>
      <c r="FG63" s="224"/>
      <c r="FH63" s="224"/>
      <c r="FI63" s="236"/>
      <c r="FJ63" s="224"/>
      <c r="FK63" s="245"/>
      <c r="FL63" s="396"/>
      <c r="FM63" s="224"/>
      <c r="FN63" s="84"/>
      <c r="FO63" s="236"/>
      <c r="FP63" s="224"/>
      <c r="FQ63" s="224"/>
      <c r="FR63" s="236"/>
      <c r="FS63" s="224"/>
      <c r="FT63" s="224"/>
      <c r="FU63" s="236"/>
      <c r="FV63" s="224"/>
      <c r="FW63" s="224"/>
      <c r="FX63" s="236"/>
      <c r="FY63" s="224"/>
      <c r="FZ63" s="224"/>
      <c r="GA63" s="236"/>
      <c r="GB63" s="224"/>
      <c r="GC63" s="224"/>
      <c r="GD63" s="236"/>
      <c r="GE63" s="224"/>
      <c r="GF63" s="224"/>
      <c r="GG63" s="236"/>
      <c r="GH63" s="224"/>
      <c r="GI63" s="224"/>
      <c r="GJ63" s="236"/>
      <c r="GK63" s="224"/>
      <c r="GL63" s="84"/>
      <c r="GM63" s="224"/>
      <c r="GN63" s="224"/>
      <c r="GO63" s="84"/>
      <c r="GP63" s="224"/>
      <c r="GQ63" s="224"/>
      <c r="GR63" s="84"/>
      <c r="GS63" s="224"/>
      <c r="GT63" s="224"/>
      <c r="GU63" s="224"/>
      <c r="GV63" s="236"/>
      <c r="GW63" s="224"/>
      <c r="GX63" s="224"/>
      <c r="GY63" s="236"/>
      <c r="GZ63" s="224"/>
      <c r="HA63" s="224"/>
      <c r="HB63" s="236"/>
      <c r="HC63" s="224"/>
      <c r="HD63" s="245"/>
      <c r="HE63" s="236"/>
      <c r="HF63" s="224"/>
      <c r="HG63" s="84"/>
      <c r="HH63" s="236"/>
      <c r="HI63" s="224"/>
      <c r="HJ63" s="245"/>
      <c r="HK63" s="236"/>
      <c r="HL63" s="224"/>
      <c r="HM63" s="245"/>
      <c r="HN63" s="236"/>
      <c r="HO63" s="224"/>
      <c r="HP63" s="245"/>
      <c r="HQ63" s="236"/>
      <c r="HR63" s="224"/>
      <c r="HS63" s="245"/>
      <c r="HT63" s="236"/>
      <c r="HU63" s="224"/>
      <c r="HV63" s="245"/>
      <c r="HW63" s="236"/>
      <c r="HX63" s="224"/>
      <c r="HY63" s="245"/>
      <c r="HZ63" s="236"/>
      <c r="IA63" s="224"/>
      <c r="IB63" s="245"/>
      <c r="IC63" s="236"/>
      <c r="ID63" s="224"/>
      <c r="IE63" s="84"/>
      <c r="IF63" s="236"/>
      <c r="IG63" s="224"/>
      <c r="IH63" s="245"/>
      <c r="II63" s="236"/>
      <c r="IJ63" s="224"/>
      <c r="IK63" s="245"/>
      <c r="IL63" s="236"/>
      <c r="IM63" s="224"/>
      <c r="IN63" s="245"/>
      <c r="IO63" s="236"/>
      <c r="IP63" s="224"/>
      <c r="IQ63" s="245"/>
      <c r="IR63" s="236"/>
      <c r="IS63" s="224"/>
      <c r="IT63" s="245"/>
      <c r="IU63" s="236"/>
      <c r="IV63" s="224"/>
      <c r="IW63" s="245"/>
      <c r="IX63" s="236"/>
      <c r="IY63" s="224"/>
      <c r="IZ63" s="245"/>
      <c r="JA63" s="236"/>
      <c r="JB63" s="224"/>
      <c r="JC63" s="245"/>
      <c r="JD63" s="236"/>
      <c r="JE63" s="224"/>
      <c r="JF63" s="245"/>
      <c r="JG63" s="236"/>
      <c r="JH63" s="224"/>
      <c r="JI63" s="84"/>
      <c r="JJ63" s="124"/>
      <c r="JK63" s="224"/>
      <c r="JL63" s="245"/>
      <c r="JM63" s="236"/>
      <c r="JN63" s="224"/>
      <c r="JO63" s="84"/>
      <c r="JP63" s="124"/>
      <c r="JQ63" s="224"/>
      <c r="JR63" s="245"/>
      <c r="JS63" s="236"/>
      <c r="JT63" s="224"/>
      <c r="JU63" s="84"/>
      <c r="JV63" s="124"/>
      <c r="JW63" s="224"/>
      <c r="JX63" s="245"/>
      <c r="JY63" s="236"/>
      <c r="JZ63" s="224"/>
      <c r="KA63" s="245"/>
      <c r="KB63" s="236"/>
      <c r="KC63" s="224"/>
      <c r="KD63" s="245"/>
      <c r="KE63" s="236"/>
      <c r="KF63" s="224"/>
      <c r="KG63" s="245"/>
      <c r="KH63" s="236"/>
      <c r="KI63" s="224"/>
      <c r="KJ63" s="245"/>
      <c r="KK63" s="236"/>
      <c r="KL63" s="224"/>
      <c r="KM63" s="224"/>
      <c r="KN63" s="236"/>
      <c r="KO63" s="224"/>
      <c r="KP63" s="224"/>
      <c r="KQ63" s="236"/>
      <c r="KR63" s="224"/>
      <c r="KS63" s="224"/>
      <c r="KT63" s="236"/>
      <c r="KU63" s="224"/>
      <c r="KV63" s="245"/>
      <c r="KW63" s="236"/>
      <c r="KX63" s="224"/>
      <c r="KY63" s="84"/>
      <c r="KZ63" s="236"/>
      <c r="LA63" s="224"/>
      <c r="LB63" s="224"/>
      <c r="LC63" s="236"/>
      <c r="LD63" s="224"/>
      <c r="LE63" s="224"/>
      <c r="LF63" s="236"/>
      <c r="LG63" s="224"/>
      <c r="LH63" s="245"/>
      <c r="LI63" s="236"/>
      <c r="LJ63" s="224"/>
      <c r="LK63" s="84"/>
      <c r="LL63" s="236"/>
      <c r="LM63" s="224"/>
      <c r="LN63" s="84"/>
      <c r="LO63" s="124"/>
      <c r="LP63" s="224"/>
      <c r="LQ63" s="224"/>
      <c r="LR63" s="236"/>
      <c r="LS63" s="224"/>
      <c r="LT63" s="245"/>
      <c r="LU63" s="236"/>
      <c r="LV63" s="224"/>
      <c r="LW63" s="84"/>
      <c r="LX63" s="124"/>
      <c r="LY63" s="224"/>
      <c r="LZ63" s="224"/>
      <c r="MA63" s="236"/>
      <c r="MB63" s="224"/>
      <c r="MC63" s="224"/>
      <c r="MD63" s="236"/>
      <c r="ME63" s="224"/>
      <c r="MF63" s="224"/>
      <c r="MG63" s="236">
        <v>300</v>
      </c>
      <c r="MH63" s="224">
        <v>300</v>
      </c>
      <c r="MI63" s="224">
        <v>246.02</v>
      </c>
      <c r="MJ63" s="236"/>
      <c r="MK63" s="224"/>
      <c r="ML63" s="245"/>
      <c r="MM63" s="236"/>
      <c r="MN63" s="224"/>
      <c r="MO63" s="84"/>
      <c r="MP63" s="236"/>
      <c r="MQ63" s="224"/>
      <c r="MR63" s="84"/>
      <c r="MS63" s="124"/>
      <c r="MT63" s="224"/>
      <c r="MU63" s="224"/>
      <c r="MV63" s="236"/>
      <c r="MW63" s="224"/>
      <c r="MX63" s="245"/>
      <c r="MY63" s="236"/>
      <c r="MZ63" s="224"/>
      <c r="NA63" s="84"/>
      <c r="NB63" s="236"/>
      <c r="NC63" s="224"/>
      <c r="ND63" s="245"/>
      <c r="NE63" s="236"/>
      <c r="NF63" s="224"/>
      <c r="NG63" s="84"/>
      <c r="NH63" s="236"/>
      <c r="NI63" s="224"/>
      <c r="NJ63" s="245"/>
      <c r="NK63" s="236"/>
      <c r="NL63" s="224"/>
      <c r="NM63" s="84"/>
      <c r="NN63" s="236"/>
      <c r="NO63" s="224"/>
      <c r="NP63" s="84"/>
      <c r="NQ63" s="236"/>
      <c r="NR63" s="224"/>
      <c r="NS63" s="84"/>
      <c r="NT63" s="236"/>
      <c r="NU63" s="224"/>
      <c r="NV63" s="84"/>
      <c r="NW63" s="124"/>
      <c r="NX63" s="224"/>
      <c r="NY63" s="245">
        <v>0</v>
      </c>
      <c r="NZ63" s="236"/>
      <c r="OA63" s="224"/>
      <c r="OB63" s="316"/>
      <c r="OC63" s="236"/>
      <c r="OD63" s="224"/>
      <c r="OE63" s="84"/>
      <c r="OF63" s="236">
        <v>250</v>
      </c>
      <c r="OG63" s="224">
        <v>250</v>
      </c>
      <c r="OH63" s="84">
        <v>265.18</v>
      </c>
      <c r="OI63" s="157"/>
      <c r="OJ63" s="157"/>
      <c r="OK63" s="157"/>
      <c r="OL63" s="157"/>
      <c r="OM63" s="157"/>
      <c r="ON63" s="157"/>
      <c r="OO63" s="157"/>
      <c r="OP63" s="157"/>
      <c r="OQ63" s="157"/>
      <c r="OR63" s="157"/>
      <c r="OS63" s="157"/>
      <c r="OT63" s="157"/>
      <c r="OU63" s="157"/>
      <c r="OV63" s="157"/>
      <c r="OW63" s="157"/>
    </row>
    <row r="64" spans="1:414" s="345" customFormat="1" hidden="1" outlineLevel="2" x14ac:dyDescent="0.25">
      <c r="A64" s="257" t="s">
        <v>381</v>
      </c>
      <c r="B64" s="188" t="s">
        <v>382</v>
      </c>
      <c r="C64" s="236">
        <f t="shared" si="111"/>
        <v>27405</v>
      </c>
      <c r="D64" s="236">
        <f t="shared" si="112"/>
        <v>29585</v>
      </c>
      <c r="E64" s="236">
        <f t="shared" si="113"/>
        <v>23710.159999999993</v>
      </c>
      <c r="F64" s="236">
        <v>1000</v>
      </c>
      <c r="G64" s="224">
        <v>1000</v>
      </c>
      <c r="H64" s="84">
        <v>20</v>
      </c>
      <c r="I64" s="124">
        <v>11000</v>
      </c>
      <c r="J64" s="224">
        <v>11000</v>
      </c>
      <c r="K64" s="224">
        <v>12661</v>
      </c>
      <c r="L64" s="236"/>
      <c r="M64" s="224">
        <v>25</v>
      </c>
      <c r="N64" s="224"/>
      <c r="O64" s="236"/>
      <c r="P64" s="224"/>
      <c r="Q64" s="224"/>
      <c r="R64" s="236"/>
      <c r="S64" s="224"/>
      <c r="T64" s="224"/>
      <c r="U64" s="236">
        <v>5300</v>
      </c>
      <c r="V64" s="224">
        <v>5300</v>
      </c>
      <c r="W64" s="224">
        <v>5310.5</v>
      </c>
      <c r="X64" s="236"/>
      <c r="Y64" s="224"/>
      <c r="Z64" s="224"/>
      <c r="AA64" s="236"/>
      <c r="AB64" s="224"/>
      <c r="AC64" s="224"/>
      <c r="AD64" s="236"/>
      <c r="AE64" s="224"/>
      <c r="AF64" s="224"/>
      <c r="AG64" s="236"/>
      <c r="AH64" s="224"/>
      <c r="AI64" s="224"/>
      <c r="AJ64" s="236"/>
      <c r="AK64" s="224"/>
      <c r="AL64" s="224"/>
      <c r="AM64" s="236"/>
      <c r="AN64" s="224"/>
      <c r="AO64" s="224"/>
      <c r="AP64" s="236"/>
      <c r="AQ64" s="224"/>
      <c r="AR64" s="224"/>
      <c r="AS64" s="236"/>
      <c r="AT64" s="224"/>
      <c r="AU64" s="224"/>
      <c r="AV64" s="236"/>
      <c r="AW64" s="224"/>
      <c r="AX64" s="224"/>
      <c r="AY64" s="236"/>
      <c r="AZ64" s="224"/>
      <c r="BA64" s="224"/>
      <c r="BB64" s="236"/>
      <c r="BC64" s="224"/>
      <c r="BD64" s="224"/>
      <c r="BE64" s="236"/>
      <c r="BF64" s="224"/>
      <c r="BG64" s="224"/>
      <c r="BH64" s="236"/>
      <c r="BI64" s="224"/>
      <c r="BJ64" s="224"/>
      <c r="BK64" s="236"/>
      <c r="BL64" s="224"/>
      <c r="BM64" s="224"/>
      <c r="BN64" s="236"/>
      <c r="BO64" s="224"/>
      <c r="BP64" s="224"/>
      <c r="BQ64" s="236"/>
      <c r="BR64" s="224"/>
      <c r="BS64" s="224"/>
      <c r="BT64" s="236"/>
      <c r="BU64" s="224"/>
      <c r="BV64" s="224"/>
      <c r="BW64" s="236"/>
      <c r="BX64" s="224"/>
      <c r="BY64" s="224">
        <v>38</v>
      </c>
      <c r="BZ64" s="236"/>
      <c r="CA64" s="236"/>
      <c r="CB64" s="224"/>
      <c r="CC64" s="236">
        <v>150</v>
      </c>
      <c r="CD64" s="224">
        <v>150</v>
      </c>
      <c r="CE64" s="224">
        <v>53</v>
      </c>
      <c r="CF64" s="236"/>
      <c r="CG64" s="224"/>
      <c r="CH64" s="224"/>
      <c r="CI64" s="236"/>
      <c r="CJ64" s="224"/>
      <c r="CK64" s="224"/>
      <c r="CL64" s="236"/>
      <c r="CM64" s="224"/>
      <c r="CN64" s="245"/>
      <c r="CO64" s="236"/>
      <c r="CP64" s="224"/>
      <c r="CQ64" s="84"/>
      <c r="CR64" s="236"/>
      <c r="CS64" s="224"/>
      <c r="CT64" s="224"/>
      <c r="CU64" s="236"/>
      <c r="CV64" s="224"/>
      <c r="CW64" s="224"/>
      <c r="CX64" s="236">
        <v>0</v>
      </c>
      <c r="CY64" s="224">
        <v>2000</v>
      </c>
      <c r="CZ64" s="224"/>
      <c r="DA64" s="236"/>
      <c r="DB64" s="224"/>
      <c r="DC64" s="224"/>
      <c r="DD64" s="236"/>
      <c r="DE64" s="224"/>
      <c r="DF64" s="224"/>
      <c r="DG64" s="236"/>
      <c r="DH64" s="224"/>
      <c r="DI64" s="224"/>
      <c r="DJ64" s="236"/>
      <c r="DK64" s="224"/>
      <c r="DL64" s="224"/>
      <c r="DM64" s="236"/>
      <c r="DN64" s="224"/>
      <c r="DO64" s="224"/>
      <c r="DP64" s="236"/>
      <c r="DQ64" s="224"/>
      <c r="DR64" s="224"/>
      <c r="DS64" s="236"/>
      <c r="DT64" s="224"/>
      <c r="DU64" s="224"/>
      <c r="DV64" s="236"/>
      <c r="DW64" s="224"/>
      <c r="DX64" s="245"/>
      <c r="DY64" s="236"/>
      <c r="DZ64" s="224"/>
      <c r="EA64" s="84"/>
      <c r="EB64" s="124"/>
      <c r="EC64" s="224"/>
      <c r="ED64" s="245"/>
      <c r="EE64" s="236"/>
      <c r="EF64" s="224"/>
      <c r="EG64" s="245"/>
      <c r="EH64" s="236"/>
      <c r="EI64" s="224"/>
      <c r="EJ64" s="245"/>
      <c r="EK64" s="236">
        <v>75</v>
      </c>
      <c r="EL64" s="224">
        <v>60</v>
      </c>
      <c r="EM64" s="245">
        <v>198.22</v>
      </c>
      <c r="EN64" s="236"/>
      <c r="EO64" s="224"/>
      <c r="EP64" s="245"/>
      <c r="EQ64" s="236"/>
      <c r="ER64" s="224"/>
      <c r="ES64" s="224"/>
      <c r="ET64" s="236"/>
      <c r="EU64" s="224"/>
      <c r="EV64" s="224"/>
      <c r="EW64" s="236">
        <v>200</v>
      </c>
      <c r="EX64" s="224">
        <v>200</v>
      </c>
      <c r="EY64" s="224">
        <v>25.01</v>
      </c>
      <c r="EZ64" s="236">
        <v>300</v>
      </c>
      <c r="FA64" s="224">
        <v>500</v>
      </c>
      <c r="FB64" s="224">
        <v>110.96</v>
      </c>
      <c r="FC64" s="236"/>
      <c r="FD64" s="224"/>
      <c r="FE64" s="224"/>
      <c r="FF64" s="236">
        <v>100</v>
      </c>
      <c r="FG64" s="224">
        <v>100</v>
      </c>
      <c r="FH64" s="224"/>
      <c r="FI64" s="236">
        <v>150</v>
      </c>
      <c r="FJ64" s="224">
        <v>150</v>
      </c>
      <c r="FK64" s="245">
        <v>16.54</v>
      </c>
      <c r="FL64" s="396"/>
      <c r="FM64" s="224"/>
      <c r="FN64" s="84"/>
      <c r="FO64" s="236">
        <v>500</v>
      </c>
      <c r="FP64" s="224">
        <v>500</v>
      </c>
      <c r="FQ64" s="224">
        <v>166</v>
      </c>
      <c r="FR64" s="236"/>
      <c r="FS64" s="224"/>
      <c r="FT64" s="224"/>
      <c r="FU64" s="236"/>
      <c r="FV64" s="224"/>
      <c r="FW64" s="224"/>
      <c r="FX64" s="236">
        <v>100</v>
      </c>
      <c r="FY64" s="224">
        <v>100</v>
      </c>
      <c r="FZ64" s="224"/>
      <c r="GA64" s="236">
        <v>80</v>
      </c>
      <c r="GB64" s="224">
        <v>150</v>
      </c>
      <c r="GC64" s="224"/>
      <c r="GD64" s="236">
        <v>200</v>
      </c>
      <c r="GE64" s="224">
        <v>200</v>
      </c>
      <c r="GF64" s="224">
        <v>64.56</v>
      </c>
      <c r="GG64" s="236"/>
      <c r="GH64" s="224"/>
      <c r="GI64" s="224"/>
      <c r="GJ64" s="236"/>
      <c r="GK64" s="224"/>
      <c r="GL64" s="84"/>
      <c r="GM64" s="224"/>
      <c r="GN64" s="224"/>
      <c r="GO64" s="84"/>
      <c r="GP64" s="224"/>
      <c r="GQ64" s="224"/>
      <c r="GR64" s="84"/>
      <c r="GS64" s="224"/>
      <c r="GT64" s="224"/>
      <c r="GU64" s="224"/>
      <c r="GV64" s="236"/>
      <c r="GW64" s="224"/>
      <c r="GX64" s="224"/>
      <c r="GY64" s="236"/>
      <c r="GZ64" s="224"/>
      <c r="HA64" s="224"/>
      <c r="HB64" s="236"/>
      <c r="HC64" s="224"/>
      <c r="HD64" s="245"/>
      <c r="HE64" s="236"/>
      <c r="HF64" s="224"/>
      <c r="HG64" s="84"/>
      <c r="HH64" s="236">
        <v>300</v>
      </c>
      <c r="HI64" s="224">
        <v>300</v>
      </c>
      <c r="HJ64" s="245">
        <v>64.040000000000006</v>
      </c>
      <c r="HK64" s="236">
        <v>700</v>
      </c>
      <c r="HL64" s="224">
        <v>700</v>
      </c>
      <c r="HM64" s="245">
        <v>979.89</v>
      </c>
      <c r="HN64" s="236">
        <v>100</v>
      </c>
      <c r="HO64" s="224">
        <v>100</v>
      </c>
      <c r="HP64" s="245">
        <v>46.01</v>
      </c>
      <c r="HQ64" s="236">
        <v>200</v>
      </c>
      <c r="HR64" s="224">
        <v>200</v>
      </c>
      <c r="HS64" s="245">
        <v>236.35</v>
      </c>
      <c r="HT64" s="236">
        <v>200</v>
      </c>
      <c r="HU64" s="224">
        <v>200</v>
      </c>
      <c r="HV64" s="245">
        <v>107.26</v>
      </c>
      <c r="HW64" s="236"/>
      <c r="HX64" s="224"/>
      <c r="HY64" s="245"/>
      <c r="HZ64" s="236"/>
      <c r="IA64" s="224"/>
      <c r="IB64" s="245"/>
      <c r="IC64" s="236"/>
      <c r="ID64" s="224"/>
      <c r="IE64" s="84"/>
      <c r="IF64" s="236">
        <v>50</v>
      </c>
      <c r="IG64" s="224">
        <v>50</v>
      </c>
      <c r="IH64" s="245">
        <v>83.45</v>
      </c>
      <c r="II64" s="236"/>
      <c r="IJ64" s="224"/>
      <c r="IK64" s="245"/>
      <c r="IL64" s="236">
        <v>300</v>
      </c>
      <c r="IM64" s="224">
        <v>300</v>
      </c>
      <c r="IN64" s="245">
        <v>924.1</v>
      </c>
      <c r="IO64" s="236"/>
      <c r="IP64" s="224"/>
      <c r="IQ64" s="245"/>
      <c r="IR64" s="236"/>
      <c r="IS64" s="224"/>
      <c r="IT64" s="245">
        <v>12.3</v>
      </c>
      <c r="IU64" s="236"/>
      <c r="IV64" s="224"/>
      <c r="IW64" s="245"/>
      <c r="IX64" s="236">
        <v>2000</v>
      </c>
      <c r="IY64" s="224">
        <v>2000</v>
      </c>
      <c r="IZ64" s="245">
        <v>110.01</v>
      </c>
      <c r="JA64" s="236"/>
      <c r="JB64" s="224"/>
      <c r="JC64" s="245"/>
      <c r="JD64" s="236"/>
      <c r="JE64" s="224"/>
      <c r="JF64" s="245"/>
      <c r="JG64" s="236"/>
      <c r="JH64" s="224"/>
      <c r="JI64" s="84"/>
      <c r="JJ64" s="124"/>
      <c r="JK64" s="224"/>
      <c r="JL64" s="245"/>
      <c r="JM64" s="236"/>
      <c r="JN64" s="224"/>
      <c r="JO64" s="84"/>
      <c r="JP64" s="124"/>
      <c r="JQ64" s="224"/>
      <c r="JR64" s="245"/>
      <c r="JS64" s="236">
        <v>3000</v>
      </c>
      <c r="JT64" s="224">
        <v>3000</v>
      </c>
      <c r="JU64" s="84">
        <v>1370.26</v>
      </c>
      <c r="JV64" s="124"/>
      <c r="JW64" s="224"/>
      <c r="JX64" s="245"/>
      <c r="JY64" s="236"/>
      <c r="JZ64" s="224"/>
      <c r="KA64" s="245"/>
      <c r="KB64" s="236"/>
      <c r="KC64" s="224"/>
      <c r="KD64" s="245"/>
      <c r="KE64" s="236">
        <v>400</v>
      </c>
      <c r="KF64" s="224">
        <v>300</v>
      </c>
      <c r="KG64" s="245">
        <v>160.75</v>
      </c>
      <c r="KH64" s="236"/>
      <c r="KI64" s="224"/>
      <c r="KJ64" s="245"/>
      <c r="KK64" s="236"/>
      <c r="KL64" s="224"/>
      <c r="KM64" s="224"/>
      <c r="KN64" s="236"/>
      <c r="KO64" s="224"/>
      <c r="KP64" s="224"/>
      <c r="KQ64" s="236"/>
      <c r="KR64" s="224"/>
      <c r="KS64" s="224"/>
      <c r="KT64" s="236"/>
      <c r="KU64" s="224"/>
      <c r="KV64" s="245"/>
      <c r="KW64" s="236"/>
      <c r="KX64" s="224"/>
      <c r="KY64" s="84"/>
      <c r="KZ64" s="236"/>
      <c r="LA64" s="224"/>
      <c r="LB64" s="224"/>
      <c r="LC64" s="236"/>
      <c r="LD64" s="224"/>
      <c r="LE64" s="224"/>
      <c r="LF64" s="236"/>
      <c r="LG64" s="224"/>
      <c r="LH64" s="245"/>
      <c r="LI64" s="236"/>
      <c r="LJ64" s="224"/>
      <c r="LK64" s="84"/>
      <c r="LL64" s="236"/>
      <c r="LM64" s="224"/>
      <c r="LN64" s="84"/>
      <c r="LO64" s="124"/>
      <c r="LP64" s="224"/>
      <c r="LQ64" s="224"/>
      <c r="LR64" s="236"/>
      <c r="LS64" s="224"/>
      <c r="LT64" s="245"/>
      <c r="LU64" s="236"/>
      <c r="LV64" s="224"/>
      <c r="LW64" s="84"/>
      <c r="LX64" s="124"/>
      <c r="LY64" s="224"/>
      <c r="LZ64" s="224"/>
      <c r="MA64" s="236"/>
      <c r="MB64" s="224"/>
      <c r="MC64" s="224"/>
      <c r="MD64" s="236"/>
      <c r="ME64" s="224"/>
      <c r="MF64" s="224"/>
      <c r="MG64" s="236"/>
      <c r="MH64" s="224"/>
      <c r="MI64" s="224"/>
      <c r="MJ64" s="236"/>
      <c r="MK64" s="224"/>
      <c r="ML64" s="245"/>
      <c r="MM64" s="236"/>
      <c r="MN64" s="224"/>
      <c r="MO64" s="84"/>
      <c r="MP64" s="236"/>
      <c r="MQ64" s="224"/>
      <c r="MR64" s="84"/>
      <c r="MS64" s="124"/>
      <c r="MT64" s="224"/>
      <c r="MU64" s="224"/>
      <c r="MV64" s="236"/>
      <c r="MW64" s="224"/>
      <c r="MX64" s="245"/>
      <c r="MY64" s="236"/>
      <c r="MZ64" s="224"/>
      <c r="NA64" s="84"/>
      <c r="NB64" s="236"/>
      <c r="NC64" s="224"/>
      <c r="ND64" s="245"/>
      <c r="NE64" s="236"/>
      <c r="NF64" s="224"/>
      <c r="NG64" s="84"/>
      <c r="NH64" s="236"/>
      <c r="NI64" s="224"/>
      <c r="NJ64" s="245"/>
      <c r="NK64" s="236"/>
      <c r="NL64" s="224"/>
      <c r="NM64" s="84"/>
      <c r="NN64" s="236"/>
      <c r="NO64" s="224"/>
      <c r="NP64" s="84"/>
      <c r="NQ64" s="236"/>
      <c r="NR64" s="224"/>
      <c r="NS64" s="84"/>
      <c r="NT64" s="236"/>
      <c r="NU64" s="224"/>
      <c r="NV64" s="84"/>
      <c r="NW64" s="124"/>
      <c r="NX64" s="224"/>
      <c r="NY64" s="245"/>
      <c r="NZ64" s="236"/>
      <c r="OA64" s="224"/>
      <c r="OB64" s="316"/>
      <c r="OC64" s="236"/>
      <c r="OD64" s="224"/>
      <c r="OE64" s="84"/>
      <c r="OF64" s="236">
        <v>1000</v>
      </c>
      <c r="OG64" s="224">
        <v>1000</v>
      </c>
      <c r="OH64" s="84">
        <v>951.95</v>
      </c>
      <c r="OI64" s="157"/>
      <c r="OJ64" s="157"/>
      <c r="OK64" s="157"/>
      <c r="OL64" s="157"/>
      <c r="OM64" s="157"/>
      <c r="ON64" s="157"/>
      <c r="OO64" s="157"/>
      <c r="OP64" s="157"/>
      <c r="OQ64" s="157"/>
      <c r="OR64" s="157"/>
      <c r="OS64" s="157"/>
      <c r="OT64" s="157"/>
      <c r="OU64" s="157"/>
      <c r="OV64" s="157"/>
      <c r="OW64" s="157"/>
    </row>
    <row r="65" spans="1:414" s="345" customFormat="1" hidden="1" outlineLevel="2" x14ac:dyDescent="0.25">
      <c r="A65" s="257" t="s">
        <v>383</v>
      </c>
      <c r="B65" s="188" t="s">
        <v>384</v>
      </c>
      <c r="C65" s="236">
        <f t="shared" si="111"/>
        <v>260</v>
      </c>
      <c r="D65" s="236">
        <f t="shared" si="112"/>
        <v>110</v>
      </c>
      <c r="E65" s="236">
        <f t="shared" si="113"/>
        <v>1350.8</v>
      </c>
      <c r="F65" s="236"/>
      <c r="G65" s="224"/>
      <c r="H65" s="84"/>
      <c r="I65" s="124"/>
      <c r="J65" s="224"/>
      <c r="K65" s="224">
        <v>819.28</v>
      </c>
      <c r="L65" s="236"/>
      <c r="M65" s="224"/>
      <c r="N65" s="224"/>
      <c r="O65" s="236"/>
      <c r="P65" s="224"/>
      <c r="Q65" s="224"/>
      <c r="R65" s="236"/>
      <c r="S65" s="224"/>
      <c r="T65" s="224"/>
      <c r="U65" s="236"/>
      <c r="V65" s="224"/>
      <c r="W65" s="224"/>
      <c r="X65" s="236"/>
      <c r="Y65" s="224"/>
      <c r="Z65" s="224"/>
      <c r="AA65" s="236"/>
      <c r="AB65" s="224"/>
      <c r="AC65" s="224"/>
      <c r="AD65" s="236"/>
      <c r="AE65" s="224"/>
      <c r="AF65" s="224"/>
      <c r="AG65" s="236"/>
      <c r="AH65" s="224"/>
      <c r="AI65" s="224"/>
      <c r="AJ65" s="236"/>
      <c r="AK65" s="224"/>
      <c r="AL65" s="224"/>
      <c r="AM65" s="236"/>
      <c r="AN65" s="224"/>
      <c r="AO65" s="224"/>
      <c r="AP65" s="236"/>
      <c r="AQ65" s="224"/>
      <c r="AR65" s="224"/>
      <c r="AS65" s="236"/>
      <c r="AT65" s="224"/>
      <c r="AU65" s="224"/>
      <c r="AV65" s="236"/>
      <c r="AW65" s="224"/>
      <c r="AX65" s="224"/>
      <c r="AY65" s="236"/>
      <c r="AZ65" s="224"/>
      <c r="BA65" s="224"/>
      <c r="BB65" s="236"/>
      <c r="BC65" s="224"/>
      <c r="BD65" s="224"/>
      <c r="BE65" s="236"/>
      <c r="BF65" s="224"/>
      <c r="BG65" s="224"/>
      <c r="BH65" s="236"/>
      <c r="BI65" s="224"/>
      <c r="BJ65" s="224"/>
      <c r="BK65" s="236"/>
      <c r="BL65" s="224"/>
      <c r="BM65" s="224"/>
      <c r="BN65" s="236"/>
      <c r="BO65" s="224"/>
      <c r="BP65" s="224"/>
      <c r="BQ65" s="236"/>
      <c r="BR65" s="224"/>
      <c r="BS65" s="224"/>
      <c r="BT65" s="236"/>
      <c r="BU65" s="224"/>
      <c r="BV65" s="224"/>
      <c r="BW65" s="236"/>
      <c r="BX65" s="224"/>
      <c r="BY65" s="224"/>
      <c r="BZ65" s="236"/>
      <c r="CA65" s="236"/>
      <c r="CB65" s="224"/>
      <c r="CC65" s="236"/>
      <c r="CD65" s="224"/>
      <c r="CE65" s="224"/>
      <c r="CF65" s="236"/>
      <c r="CG65" s="224"/>
      <c r="CH65" s="224"/>
      <c r="CI65" s="236"/>
      <c r="CJ65" s="224"/>
      <c r="CK65" s="224"/>
      <c r="CL65" s="236"/>
      <c r="CM65" s="224"/>
      <c r="CN65" s="245"/>
      <c r="CO65" s="236"/>
      <c r="CP65" s="224"/>
      <c r="CQ65" s="84"/>
      <c r="CR65" s="236"/>
      <c r="CS65" s="224"/>
      <c r="CT65" s="224"/>
      <c r="CU65" s="236"/>
      <c r="CV65" s="224"/>
      <c r="CW65" s="224"/>
      <c r="CX65" s="236"/>
      <c r="CY65" s="224"/>
      <c r="CZ65" s="224"/>
      <c r="DA65" s="236"/>
      <c r="DB65" s="224"/>
      <c r="DC65" s="224"/>
      <c r="DD65" s="236"/>
      <c r="DE65" s="224"/>
      <c r="DF65" s="224"/>
      <c r="DG65" s="236"/>
      <c r="DH65" s="224"/>
      <c r="DI65" s="224"/>
      <c r="DJ65" s="236"/>
      <c r="DK65" s="224"/>
      <c r="DL65" s="224"/>
      <c r="DM65" s="236"/>
      <c r="DN65" s="224"/>
      <c r="DO65" s="224"/>
      <c r="DP65" s="236"/>
      <c r="DQ65" s="224"/>
      <c r="DR65" s="224"/>
      <c r="DS65" s="236"/>
      <c r="DT65" s="224"/>
      <c r="DU65" s="224"/>
      <c r="DV65" s="236"/>
      <c r="DW65" s="224"/>
      <c r="DX65" s="245"/>
      <c r="DY65" s="236"/>
      <c r="DZ65" s="224"/>
      <c r="EA65" s="84"/>
      <c r="EB65" s="124"/>
      <c r="EC65" s="224"/>
      <c r="ED65" s="245"/>
      <c r="EE65" s="236"/>
      <c r="EF65" s="224"/>
      <c r="EG65" s="245"/>
      <c r="EH65" s="236"/>
      <c r="EI65" s="224"/>
      <c r="EJ65" s="245"/>
      <c r="EK65" s="236"/>
      <c r="EL65" s="224"/>
      <c r="EM65" s="245"/>
      <c r="EN65" s="236"/>
      <c r="EO65" s="224"/>
      <c r="EP65" s="245"/>
      <c r="EQ65" s="236"/>
      <c r="ER65" s="224"/>
      <c r="ES65" s="224"/>
      <c r="ET65" s="236"/>
      <c r="EU65" s="224"/>
      <c r="EV65" s="224"/>
      <c r="EW65" s="236"/>
      <c r="EX65" s="224"/>
      <c r="EY65" s="224"/>
      <c r="EZ65" s="236"/>
      <c r="FA65" s="224"/>
      <c r="FB65" s="224"/>
      <c r="FC65" s="236"/>
      <c r="FD65" s="224"/>
      <c r="FE65" s="224"/>
      <c r="FF65" s="236"/>
      <c r="FG65" s="224"/>
      <c r="FH65" s="224"/>
      <c r="FI65" s="236">
        <v>60</v>
      </c>
      <c r="FJ65" s="224">
        <v>60</v>
      </c>
      <c r="FK65" s="245">
        <v>49.7</v>
      </c>
      <c r="FL65" s="396"/>
      <c r="FM65" s="224"/>
      <c r="FN65" s="84"/>
      <c r="FO65" s="236"/>
      <c r="FP65" s="224"/>
      <c r="FQ65" s="224">
        <v>37</v>
      </c>
      <c r="FR65" s="236"/>
      <c r="FS65" s="224"/>
      <c r="FT65" s="224"/>
      <c r="FU65" s="236"/>
      <c r="FV65" s="224"/>
      <c r="FW65" s="224"/>
      <c r="FX65" s="236"/>
      <c r="FY65" s="224"/>
      <c r="FZ65" s="224"/>
      <c r="GA65" s="236"/>
      <c r="GB65" s="224"/>
      <c r="GC65" s="224"/>
      <c r="GD65" s="236"/>
      <c r="GE65" s="224"/>
      <c r="GF65" s="224"/>
      <c r="GG65" s="236"/>
      <c r="GH65" s="224"/>
      <c r="GI65" s="224"/>
      <c r="GJ65" s="236"/>
      <c r="GK65" s="224"/>
      <c r="GL65" s="84"/>
      <c r="GM65" s="224"/>
      <c r="GN65" s="224"/>
      <c r="GO65" s="84"/>
      <c r="GP65" s="224"/>
      <c r="GQ65" s="224"/>
      <c r="GR65" s="84"/>
      <c r="GS65" s="224"/>
      <c r="GT65" s="224"/>
      <c r="GU65" s="224"/>
      <c r="GV65" s="236"/>
      <c r="GW65" s="224"/>
      <c r="GX65" s="224"/>
      <c r="GY65" s="236"/>
      <c r="GZ65" s="224"/>
      <c r="HA65" s="224"/>
      <c r="HB65" s="236"/>
      <c r="HC65" s="224"/>
      <c r="HD65" s="245"/>
      <c r="HE65" s="236"/>
      <c r="HF65" s="224"/>
      <c r="HG65" s="84"/>
      <c r="HH65" s="236">
        <v>50</v>
      </c>
      <c r="HI65" s="224"/>
      <c r="HJ65" s="245"/>
      <c r="HK65" s="236"/>
      <c r="HL65" s="224"/>
      <c r="HM65" s="245"/>
      <c r="HN65" s="236"/>
      <c r="HO65" s="224"/>
      <c r="HP65" s="245"/>
      <c r="HQ65" s="236"/>
      <c r="HR65" s="224"/>
      <c r="HS65" s="245"/>
      <c r="HT65" s="236"/>
      <c r="HU65" s="224"/>
      <c r="HV65" s="245"/>
      <c r="HW65" s="236"/>
      <c r="HX65" s="224"/>
      <c r="HY65" s="245"/>
      <c r="HZ65" s="236"/>
      <c r="IA65" s="224"/>
      <c r="IB65" s="245"/>
      <c r="IC65" s="236"/>
      <c r="ID65" s="224"/>
      <c r="IE65" s="84"/>
      <c r="IF65" s="236">
        <v>50</v>
      </c>
      <c r="IG65" s="224">
        <v>50</v>
      </c>
      <c r="IH65" s="245">
        <v>444.82</v>
      </c>
      <c r="II65" s="236"/>
      <c r="IJ65" s="224"/>
      <c r="IK65" s="245"/>
      <c r="IL65" s="236"/>
      <c r="IM65" s="224"/>
      <c r="IN65" s="245"/>
      <c r="IO65" s="236"/>
      <c r="IP65" s="224"/>
      <c r="IQ65" s="245"/>
      <c r="IR65" s="236"/>
      <c r="IS65" s="224"/>
      <c r="IT65" s="245"/>
      <c r="IU65" s="236"/>
      <c r="IV65" s="224"/>
      <c r="IW65" s="245"/>
      <c r="IX65" s="236"/>
      <c r="IY65" s="224"/>
      <c r="IZ65" s="245"/>
      <c r="JA65" s="236"/>
      <c r="JB65" s="224"/>
      <c r="JC65" s="245"/>
      <c r="JD65" s="236"/>
      <c r="JE65" s="224"/>
      <c r="JF65" s="245"/>
      <c r="JG65" s="236"/>
      <c r="JH65" s="224"/>
      <c r="JI65" s="84"/>
      <c r="JJ65" s="124"/>
      <c r="JK65" s="224"/>
      <c r="JL65" s="245"/>
      <c r="JM65" s="236"/>
      <c r="JN65" s="224"/>
      <c r="JO65" s="84"/>
      <c r="JP65" s="124"/>
      <c r="JQ65" s="224"/>
      <c r="JR65" s="245"/>
      <c r="JS65" s="236"/>
      <c r="JT65" s="224"/>
      <c r="JU65" s="84"/>
      <c r="JV65" s="124"/>
      <c r="JW65" s="224"/>
      <c r="JX65" s="245"/>
      <c r="JY65" s="236"/>
      <c r="JZ65" s="224"/>
      <c r="KA65" s="245"/>
      <c r="KB65" s="236"/>
      <c r="KC65" s="224"/>
      <c r="KD65" s="245"/>
      <c r="KE65" s="236">
        <v>100</v>
      </c>
      <c r="KF65" s="224"/>
      <c r="KG65" s="245"/>
      <c r="KH65" s="236"/>
      <c r="KI65" s="224"/>
      <c r="KJ65" s="245"/>
      <c r="KK65" s="236"/>
      <c r="KL65" s="224"/>
      <c r="KM65" s="224"/>
      <c r="KN65" s="236"/>
      <c r="KO65" s="224"/>
      <c r="KP65" s="224"/>
      <c r="KQ65" s="236"/>
      <c r="KR65" s="224"/>
      <c r="KS65" s="224"/>
      <c r="KT65" s="236"/>
      <c r="KU65" s="224"/>
      <c r="KV65" s="245"/>
      <c r="KW65" s="236"/>
      <c r="KX65" s="224"/>
      <c r="KY65" s="84"/>
      <c r="KZ65" s="236"/>
      <c r="LA65" s="224"/>
      <c r="LB65" s="224"/>
      <c r="LC65" s="236"/>
      <c r="LD65" s="224"/>
      <c r="LE65" s="224"/>
      <c r="LF65" s="236"/>
      <c r="LG65" s="224"/>
      <c r="LH65" s="245"/>
      <c r="LI65" s="236"/>
      <c r="LJ65" s="224"/>
      <c r="LK65" s="84"/>
      <c r="LL65" s="236"/>
      <c r="LM65" s="224"/>
      <c r="LN65" s="84"/>
      <c r="LO65" s="124"/>
      <c r="LP65" s="224"/>
      <c r="LQ65" s="224"/>
      <c r="LR65" s="236"/>
      <c r="LS65" s="224"/>
      <c r="LT65" s="245"/>
      <c r="LU65" s="236"/>
      <c r="LV65" s="224"/>
      <c r="LW65" s="84"/>
      <c r="LX65" s="124"/>
      <c r="LY65" s="224"/>
      <c r="LZ65" s="224"/>
      <c r="MA65" s="236"/>
      <c r="MB65" s="224"/>
      <c r="MC65" s="224"/>
      <c r="MD65" s="236"/>
      <c r="ME65" s="224"/>
      <c r="MF65" s="224"/>
      <c r="MG65" s="236"/>
      <c r="MH65" s="224"/>
      <c r="MI65" s="224"/>
      <c r="MJ65" s="236"/>
      <c r="MK65" s="224"/>
      <c r="ML65" s="245"/>
      <c r="MM65" s="236"/>
      <c r="MN65" s="224"/>
      <c r="MO65" s="84"/>
      <c r="MP65" s="236"/>
      <c r="MQ65" s="224"/>
      <c r="MR65" s="84"/>
      <c r="MS65" s="124"/>
      <c r="MT65" s="224"/>
      <c r="MU65" s="224"/>
      <c r="MV65" s="236"/>
      <c r="MW65" s="224"/>
      <c r="MX65" s="245"/>
      <c r="MY65" s="236"/>
      <c r="MZ65" s="224"/>
      <c r="NA65" s="84"/>
      <c r="NB65" s="236"/>
      <c r="NC65" s="224"/>
      <c r="ND65" s="245"/>
      <c r="NE65" s="236"/>
      <c r="NF65" s="224"/>
      <c r="NG65" s="84"/>
      <c r="NH65" s="236"/>
      <c r="NI65" s="224"/>
      <c r="NJ65" s="245"/>
      <c r="NK65" s="236"/>
      <c r="NL65" s="224"/>
      <c r="NM65" s="84"/>
      <c r="NN65" s="236"/>
      <c r="NO65" s="224"/>
      <c r="NP65" s="84"/>
      <c r="NQ65" s="236"/>
      <c r="NR65" s="224"/>
      <c r="NS65" s="84"/>
      <c r="NT65" s="236"/>
      <c r="NU65" s="224"/>
      <c r="NV65" s="84"/>
      <c r="NW65" s="124"/>
      <c r="NX65" s="224"/>
      <c r="NY65" s="245"/>
      <c r="NZ65" s="236"/>
      <c r="OA65" s="224"/>
      <c r="OB65" s="316"/>
      <c r="OC65" s="236"/>
      <c r="OD65" s="224"/>
      <c r="OE65" s="84"/>
      <c r="OF65" s="236"/>
      <c r="OG65" s="224"/>
      <c r="OH65" s="84"/>
      <c r="OI65" s="157"/>
      <c r="OJ65" s="157"/>
      <c r="OK65" s="157"/>
      <c r="OL65" s="157"/>
      <c r="OM65" s="157"/>
      <c r="ON65" s="157"/>
      <c r="OO65" s="157"/>
      <c r="OP65" s="157"/>
      <c r="OQ65" s="157"/>
      <c r="OR65" s="157"/>
      <c r="OS65" s="157"/>
      <c r="OT65" s="157"/>
      <c r="OU65" s="157"/>
      <c r="OV65" s="157"/>
      <c r="OW65" s="157"/>
    </row>
    <row r="66" spans="1:414" s="345" customFormat="1" hidden="1" outlineLevel="2" x14ac:dyDescent="0.25">
      <c r="A66" s="257" t="s">
        <v>385</v>
      </c>
      <c r="B66" s="188" t="s">
        <v>386</v>
      </c>
      <c r="C66" s="236">
        <f t="shared" si="111"/>
        <v>22000</v>
      </c>
      <c r="D66" s="236">
        <f t="shared" si="112"/>
        <v>22000</v>
      </c>
      <c r="E66" s="236">
        <f t="shared" si="113"/>
        <v>24614.09</v>
      </c>
      <c r="F66" s="236"/>
      <c r="G66" s="224"/>
      <c r="H66" s="84"/>
      <c r="I66" s="124">
        <v>22000</v>
      </c>
      <c r="J66" s="224">
        <v>22000</v>
      </c>
      <c r="K66" s="224">
        <v>24614.09</v>
      </c>
      <c r="L66" s="236"/>
      <c r="M66" s="224"/>
      <c r="N66" s="224"/>
      <c r="O66" s="236"/>
      <c r="P66" s="224"/>
      <c r="Q66" s="224"/>
      <c r="R66" s="236"/>
      <c r="S66" s="224"/>
      <c r="T66" s="224"/>
      <c r="U66" s="236"/>
      <c r="V66" s="224"/>
      <c r="W66" s="224"/>
      <c r="X66" s="236"/>
      <c r="Y66" s="224"/>
      <c r="Z66" s="224"/>
      <c r="AA66" s="236"/>
      <c r="AB66" s="224"/>
      <c r="AC66" s="224"/>
      <c r="AD66" s="236"/>
      <c r="AE66" s="224"/>
      <c r="AF66" s="224"/>
      <c r="AG66" s="236"/>
      <c r="AH66" s="224"/>
      <c r="AI66" s="224"/>
      <c r="AJ66" s="236"/>
      <c r="AK66" s="224"/>
      <c r="AL66" s="224"/>
      <c r="AM66" s="236"/>
      <c r="AN66" s="224"/>
      <c r="AO66" s="224"/>
      <c r="AP66" s="236"/>
      <c r="AQ66" s="224"/>
      <c r="AR66" s="224"/>
      <c r="AS66" s="236"/>
      <c r="AT66" s="224"/>
      <c r="AU66" s="224"/>
      <c r="AV66" s="236"/>
      <c r="AW66" s="224"/>
      <c r="AX66" s="224"/>
      <c r="AY66" s="236"/>
      <c r="AZ66" s="224"/>
      <c r="BA66" s="224"/>
      <c r="BB66" s="236"/>
      <c r="BC66" s="224"/>
      <c r="BD66" s="224"/>
      <c r="BE66" s="236"/>
      <c r="BF66" s="224"/>
      <c r="BG66" s="224"/>
      <c r="BH66" s="236"/>
      <c r="BI66" s="224"/>
      <c r="BJ66" s="224"/>
      <c r="BK66" s="236"/>
      <c r="BL66" s="224"/>
      <c r="BM66" s="224"/>
      <c r="BN66" s="236"/>
      <c r="BO66" s="224"/>
      <c r="BP66" s="224"/>
      <c r="BQ66" s="236"/>
      <c r="BR66" s="224"/>
      <c r="BS66" s="224"/>
      <c r="BT66" s="236"/>
      <c r="BU66" s="224"/>
      <c r="BV66" s="224"/>
      <c r="BW66" s="236"/>
      <c r="BX66" s="224"/>
      <c r="BY66" s="224"/>
      <c r="BZ66" s="236"/>
      <c r="CA66" s="236"/>
      <c r="CB66" s="224"/>
      <c r="CC66" s="236"/>
      <c r="CD66" s="224"/>
      <c r="CE66" s="224"/>
      <c r="CF66" s="236"/>
      <c r="CG66" s="224"/>
      <c r="CH66" s="224"/>
      <c r="CI66" s="236"/>
      <c r="CJ66" s="224"/>
      <c r="CK66" s="224"/>
      <c r="CL66" s="236"/>
      <c r="CM66" s="224"/>
      <c r="CN66" s="245"/>
      <c r="CO66" s="236"/>
      <c r="CP66" s="224"/>
      <c r="CQ66" s="84"/>
      <c r="CR66" s="236"/>
      <c r="CS66" s="224"/>
      <c r="CT66" s="224"/>
      <c r="CU66" s="236"/>
      <c r="CV66" s="224"/>
      <c r="CW66" s="224"/>
      <c r="CX66" s="236"/>
      <c r="CY66" s="224"/>
      <c r="CZ66" s="224"/>
      <c r="DA66" s="236"/>
      <c r="DB66" s="224"/>
      <c r="DC66" s="224"/>
      <c r="DD66" s="236"/>
      <c r="DE66" s="224"/>
      <c r="DF66" s="224"/>
      <c r="DG66" s="236"/>
      <c r="DH66" s="224"/>
      <c r="DI66" s="224"/>
      <c r="DJ66" s="236"/>
      <c r="DK66" s="224"/>
      <c r="DL66" s="224"/>
      <c r="DM66" s="236"/>
      <c r="DN66" s="224"/>
      <c r="DO66" s="224"/>
      <c r="DP66" s="236"/>
      <c r="DQ66" s="224"/>
      <c r="DR66" s="224"/>
      <c r="DS66" s="236"/>
      <c r="DT66" s="224"/>
      <c r="DU66" s="224"/>
      <c r="DV66" s="236"/>
      <c r="DW66" s="224"/>
      <c r="DX66" s="245"/>
      <c r="DY66" s="236"/>
      <c r="DZ66" s="224"/>
      <c r="EA66" s="84"/>
      <c r="EB66" s="124"/>
      <c r="EC66" s="224"/>
      <c r="ED66" s="245"/>
      <c r="EE66" s="236"/>
      <c r="EF66" s="224"/>
      <c r="EG66" s="245"/>
      <c r="EH66" s="236"/>
      <c r="EI66" s="224"/>
      <c r="EJ66" s="245"/>
      <c r="EK66" s="236"/>
      <c r="EL66" s="224"/>
      <c r="EM66" s="245"/>
      <c r="EN66" s="236"/>
      <c r="EO66" s="224"/>
      <c r="EP66" s="245"/>
      <c r="EQ66" s="236"/>
      <c r="ER66" s="224"/>
      <c r="ES66" s="224"/>
      <c r="ET66" s="236"/>
      <c r="EU66" s="224"/>
      <c r="EV66" s="224"/>
      <c r="EW66" s="236"/>
      <c r="EX66" s="224"/>
      <c r="EY66" s="224"/>
      <c r="EZ66" s="236"/>
      <c r="FA66" s="224"/>
      <c r="FB66" s="224"/>
      <c r="FC66" s="236"/>
      <c r="FD66" s="224"/>
      <c r="FE66" s="224"/>
      <c r="FF66" s="236"/>
      <c r="FG66" s="224"/>
      <c r="FH66" s="224"/>
      <c r="FI66" s="236"/>
      <c r="FJ66" s="224"/>
      <c r="FK66" s="245"/>
      <c r="FL66" s="396"/>
      <c r="FM66" s="224"/>
      <c r="FN66" s="84"/>
      <c r="FO66" s="236"/>
      <c r="FP66" s="224"/>
      <c r="FQ66" s="224"/>
      <c r="FR66" s="236"/>
      <c r="FS66" s="224"/>
      <c r="FT66" s="224"/>
      <c r="FU66" s="236"/>
      <c r="FV66" s="224"/>
      <c r="FW66" s="224"/>
      <c r="FX66" s="236"/>
      <c r="FY66" s="224"/>
      <c r="FZ66" s="224"/>
      <c r="GA66" s="236"/>
      <c r="GB66" s="224"/>
      <c r="GC66" s="224"/>
      <c r="GD66" s="236"/>
      <c r="GE66" s="224"/>
      <c r="GF66" s="224"/>
      <c r="GG66" s="236"/>
      <c r="GH66" s="224"/>
      <c r="GI66" s="224"/>
      <c r="GJ66" s="236"/>
      <c r="GK66" s="224"/>
      <c r="GL66" s="84"/>
      <c r="GM66" s="224"/>
      <c r="GN66" s="224"/>
      <c r="GO66" s="84"/>
      <c r="GP66" s="224"/>
      <c r="GQ66" s="224"/>
      <c r="GR66" s="84"/>
      <c r="GS66" s="224"/>
      <c r="GT66" s="224"/>
      <c r="GU66" s="224"/>
      <c r="GV66" s="236"/>
      <c r="GW66" s="224"/>
      <c r="GX66" s="224"/>
      <c r="GY66" s="236"/>
      <c r="GZ66" s="224"/>
      <c r="HA66" s="224"/>
      <c r="HB66" s="236"/>
      <c r="HC66" s="224"/>
      <c r="HD66" s="245"/>
      <c r="HE66" s="236"/>
      <c r="HF66" s="224"/>
      <c r="HG66" s="84"/>
      <c r="HH66" s="236"/>
      <c r="HI66" s="224"/>
      <c r="HJ66" s="245"/>
      <c r="HK66" s="236"/>
      <c r="HL66" s="224"/>
      <c r="HM66" s="245"/>
      <c r="HN66" s="236"/>
      <c r="HO66" s="224"/>
      <c r="HP66" s="245"/>
      <c r="HQ66" s="236"/>
      <c r="HR66" s="224"/>
      <c r="HS66" s="245"/>
      <c r="HT66" s="236"/>
      <c r="HU66" s="224"/>
      <c r="HV66" s="245"/>
      <c r="HW66" s="236"/>
      <c r="HX66" s="224"/>
      <c r="HY66" s="245"/>
      <c r="HZ66" s="236"/>
      <c r="IA66" s="224"/>
      <c r="IB66" s="245"/>
      <c r="IC66" s="236"/>
      <c r="ID66" s="224"/>
      <c r="IE66" s="84"/>
      <c r="IF66" s="236"/>
      <c r="IG66" s="224"/>
      <c r="IH66" s="245"/>
      <c r="II66" s="236"/>
      <c r="IJ66" s="224"/>
      <c r="IK66" s="245"/>
      <c r="IL66" s="236"/>
      <c r="IM66" s="224"/>
      <c r="IN66" s="245"/>
      <c r="IO66" s="236"/>
      <c r="IP66" s="224"/>
      <c r="IQ66" s="245"/>
      <c r="IR66" s="236"/>
      <c r="IS66" s="224"/>
      <c r="IT66" s="245"/>
      <c r="IU66" s="236"/>
      <c r="IV66" s="224"/>
      <c r="IW66" s="245"/>
      <c r="IX66" s="236"/>
      <c r="IY66" s="224"/>
      <c r="IZ66" s="245"/>
      <c r="JA66" s="236"/>
      <c r="JB66" s="224"/>
      <c r="JC66" s="245"/>
      <c r="JD66" s="236"/>
      <c r="JE66" s="224"/>
      <c r="JF66" s="245"/>
      <c r="JG66" s="236"/>
      <c r="JH66" s="224"/>
      <c r="JI66" s="84"/>
      <c r="JJ66" s="124"/>
      <c r="JK66" s="224"/>
      <c r="JL66" s="245"/>
      <c r="JM66" s="236"/>
      <c r="JN66" s="224"/>
      <c r="JO66" s="84"/>
      <c r="JP66" s="124"/>
      <c r="JQ66" s="224"/>
      <c r="JR66" s="245"/>
      <c r="JS66" s="236"/>
      <c r="JT66" s="224"/>
      <c r="JU66" s="84"/>
      <c r="JV66" s="124"/>
      <c r="JW66" s="224"/>
      <c r="JX66" s="245"/>
      <c r="JY66" s="236"/>
      <c r="JZ66" s="224"/>
      <c r="KA66" s="245"/>
      <c r="KB66" s="236"/>
      <c r="KC66" s="224"/>
      <c r="KD66" s="245"/>
      <c r="KE66" s="236"/>
      <c r="KF66" s="224"/>
      <c r="KG66" s="245"/>
      <c r="KH66" s="236"/>
      <c r="KI66" s="224"/>
      <c r="KJ66" s="245"/>
      <c r="KK66" s="236"/>
      <c r="KL66" s="224"/>
      <c r="KM66" s="224"/>
      <c r="KN66" s="236"/>
      <c r="KO66" s="224"/>
      <c r="KP66" s="224"/>
      <c r="KQ66" s="236"/>
      <c r="KR66" s="224"/>
      <c r="KS66" s="224"/>
      <c r="KT66" s="236"/>
      <c r="KU66" s="224"/>
      <c r="KV66" s="245"/>
      <c r="KW66" s="236"/>
      <c r="KX66" s="224"/>
      <c r="KY66" s="84"/>
      <c r="KZ66" s="236"/>
      <c r="LA66" s="224"/>
      <c r="LB66" s="224"/>
      <c r="LC66" s="236"/>
      <c r="LD66" s="224"/>
      <c r="LE66" s="224"/>
      <c r="LF66" s="236"/>
      <c r="LG66" s="224"/>
      <c r="LH66" s="245"/>
      <c r="LI66" s="236"/>
      <c r="LJ66" s="224"/>
      <c r="LK66" s="84"/>
      <c r="LL66" s="236"/>
      <c r="LM66" s="224"/>
      <c r="LN66" s="84"/>
      <c r="LO66" s="124"/>
      <c r="LP66" s="224"/>
      <c r="LQ66" s="224"/>
      <c r="LR66" s="236"/>
      <c r="LS66" s="224"/>
      <c r="LT66" s="245"/>
      <c r="LU66" s="236"/>
      <c r="LV66" s="224"/>
      <c r="LW66" s="84"/>
      <c r="LX66" s="124"/>
      <c r="LY66" s="224"/>
      <c r="LZ66" s="224"/>
      <c r="MA66" s="236"/>
      <c r="MB66" s="224"/>
      <c r="MC66" s="224"/>
      <c r="MD66" s="236"/>
      <c r="ME66" s="224"/>
      <c r="MF66" s="224"/>
      <c r="MG66" s="236"/>
      <c r="MH66" s="224"/>
      <c r="MI66" s="224"/>
      <c r="MJ66" s="236"/>
      <c r="MK66" s="224"/>
      <c r="ML66" s="245"/>
      <c r="MM66" s="236"/>
      <c r="MN66" s="224"/>
      <c r="MO66" s="84"/>
      <c r="MP66" s="236"/>
      <c r="MQ66" s="224"/>
      <c r="MR66" s="84"/>
      <c r="MS66" s="124"/>
      <c r="MT66" s="224"/>
      <c r="MU66" s="224"/>
      <c r="MV66" s="236"/>
      <c r="MW66" s="224"/>
      <c r="MX66" s="245"/>
      <c r="MY66" s="236"/>
      <c r="MZ66" s="224"/>
      <c r="NA66" s="84"/>
      <c r="NB66" s="236"/>
      <c r="NC66" s="224"/>
      <c r="ND66" s="245"/>
      <c r="NE66" s="236"/>
      <c r="NF66" s="224"/>
      <c r="NG66" s="84"/>
      <c r="NH66" s="236"/>
      <c r="NI66" s="224"/>
      <c r="NJ66" s="245"/>
      <c r="NK66" s="236"/>
      <c r="NL66" s="224"/>
      <c r="NM66" s="84"/>
      <c r="NN66" s="236"/>
      <c r="NO66" s="224"/>
      <c r="NP66" s="84"/>
      <c r="NQ66" s="236"/>
      <c r="NR66" s="224"/>
      <c r="NS66" s="84"/>
      <c r="NT66" s="236"/>
      <c r="NU66" s="224"/>
      <c r="NV66" s="84"/>
      <c r="NW66" s="124"/>
      <c r="NX66" s="224"/>
      <c r="NY66" s="245"/>
      <c r="NZ66" s="236"/>
      <c r="OA66" s="224"/>
      <c r="OB66" s="316"/>
      <c r="OC66" s="236"/>
      <c r="OD66" s="224"/>
      <c r="OE66" s="84"/>
      <c r="OF66" s="236"/>
      <c r="OG66" s="224"/>
      <c r="OH66" s="84"/>
      <c r="OI66" s="157"/>
      <c r="OJ66" s="157"/>
      <c r="OK66" s="157"/>
      <c r="OL66" s="157"/>
      <c r="OM66" s="157"/>
      <c r="ON66" s="157"/>
      <c r="OO66" s="157"/>
      <c r="OP66" s="157"/>
      <c r="OQ66" s="157"/>
      <c r="OR66" s="157"/>
      <c r="OS66" s="157"/>
      <c r="OT66" s="157"/>
      <c r="OU66" s="157"/>
      <c r="OV66" s="157"/>
      <c r="OW66" s="157"/>
    </row>
    <row r="67" spans="1:414" s="345" customFormat="1" hidden="1" outlineLevel="2" x14ac:dyDescent="0.25">
      <c r="A67" s="257" t="s">
        <v>387</v>
      </c>
      <c r="B67" s="188" t="s">
        <v>388</v>
      </c>
      <c r="C67" s="236">
        <f t="shared" si="111"/>
        <v>8000</v>
      </c>
      <c r="D67" s="236">
        <f t="shared" si="112"/>
        <v>8000</v>
      </c>
      <c r="E67" s="236">
        <f t="shared" si="113"/>
        <v>10308.68</v>
      </c>
      <c r="F67" s="236"/>
      <c r="G67" s="224"/>
      <c r="H67" s="84"/>
      <c r="I67" s="124">
        <v>8000</v>
      </c>
      <c r="J67" s="224">
        <v>8000</v>
      </c>
      <c r="K67" s="224">
        <v>10308.68</v>
      </c>
      <c r="L67" s="236"/>
      <c r="M67" s="224"/>
      <c r="N67" s="224"/>
      <c r="O67" s="236"/>
      <c r="P67" s="224"/>
      <c r="Q67" s="224"/>
      <c r="R67" s="236"/>
      <c r="S67" s="224"/>
      <c r="T67" s="224"/>
      <c r="U67" s="236"/>
      <c r="V67" s="224"/>
      <c r="W67" s="224"/>
      <c r="X67" s="236"/>
      <c r="Y67" s="224"/>
      <c r="Z67" s="224"/>
      <c r="AA67" s="236"/>
      <c r="AB67" s="224"/>
      <c r="AC67" s="224"/>
      <c r="AD67" s="236"/>
      <c r="AE67" s="224"/>
      <c r="AF67" s="224"/>
      <c r="AG67" s="236"/>
      <c r="AH67" s="224"/>
      <c r="AI67" s="224"/>
      <c r="AJ67" s="236"/>
      <c r="AK67" s="224"/>
      <c r="AL67" s="224"/>
      <c r="AM67" s="236"/>
      <c r="AN67" s="224"/>
      <c r="AO67" s="224"/>
      <c r="AP67" s="236"/>
      <c r="AQ67" s="224"/>
      <c r="AR67" s="224"/>
      <c r="AS67" s="236"/>
      <c r="AT67" s="224"/>
      <c r="AU67" s="224"/>
      <c r="AV67" s="236"/>
      <c r="AW67" s="224"/>
      <c r="AX67" s="224"/>
      <c r="AY67" s="236"/>
      <c r="AZ67" s="224"/>
      <c r="BA67" s="224"/>
      <c r="BB67" s="236"/>
      <c r="BC67" s="224"/>
      <c r="BD67" s="224"/>
      <c r="BE67" s="236"/>
      <c r="BF67" s="224"/>
      <c r="BG67" s="224"/>
      <c r="BH67" s="236"/>
      <c r="BI67" s="224"/>
      <c r="BJ67" s="224"/>
      <c r="BK67" s="236"/>
      <c r="BL67" s="224"/>
      <c r="BM67" s="224"/>
      <c r="BN67" s="236"/>
      <c r="BO67" s="224"/>
      <c r="BP67" s="224"/>
      <c r="BQ67" s="236"/>
      <c r="BR67" s="224"/>
      <c r="BS67" s="224"/>
      <c r="BT67" s="236"/>
      <c r="BU67" s="224"/>
      <c r="BV67" s="224"/>
      <c r="BW67" s="236"/>
      <c r="BX67" s="224"/>
      <c r="BY67" s="224"/>
      <c r="BZ67" s="236"/>
      <c r="CA67" s="236"/>
      <c r="CB67" s="224"/>
      <c r="CC67" s="236"/>
      <c r="CD67" s="224"/>
      <c r="CE67" s="224"/>
      <c r="CF67" s="236"/>
      <c r="CG67" s="224"/>
      <c r="CH67" s="224"/>
      <c r="CI67" s="236"/>
      <c r="CJ67" s="224"/>
      <c r="CK67" s="224"/>
      <c r="CL67" s="236"/>
      <c r="CM67" s="224"/>
      <c r="CN67" s="245"/>
      <c r="CO67" s="236"/>
      <c r="CP67" s="224"/>
      <c r="CQ67" s="84"/>
      <c r="CR67" s="236"/>
      <c r="CS67" s="224"/>
      <c r="CT67" s="224"/>
      <c r="CU67" s="236"/>
      <c r="CV67" s="224"/>
      <c r="CW67" s="224"/>
      <c r="CX67" s="236"/>
      <c r="CY67" s="224"/>
      <c r="CZ67" s="224"/>
      <c r="DA67" s="236"/>
      <c r="DB67" s="224"/>
      <c r="DC67" s="224"/>
      <c r="DD67" s="236"/>
      <c r="DE67" s="224"/>
      <c r="DF67" s="224"/>
      <c r="DG67" s="236"/>
      <c r="DH67" s="224"/>
      <c r="DI67" s="224"/>
      <c r="DJ67" s="236"/>
      <c r="DK67" s="224"/>
      <c r="DL67" s="224"/>
      <c r="DM67" s="236"/>
      <c r="DN67" s="224"/>
      <c r="DO67" s="224"/>
      <c r="DP67" s="236"/>
      <c r="DQ67" s="224"/>
      <c r="DR67" s="224"/>
      <c r="DS67" s="236"/>
      <c r="DT67" s="224"/>
      <c r="DU67" s="224"/>
      <c r="DV67" s="236"/>
      <c r="DW67" s="224"/>
      <c r="DX67" s="245"/>
      <c r="DY67" s="236"/>
      <c r="DZ67" s="224"/>
      <c r="EA67" s="84"/>
      <c r="EB67" s="124"/>
      <c r="EC67" s="224"/>
      <c r="ED67" s="245"/>
      <c r="EE67" s="236"/>
      <c r="EF67" s="224"/>
      <c r="EG67" s="245"/>
      <c r="EH67" s="236"/>
      <c r="EI67" s="224"/>
      <c r="EJ67" s="245"/>
      <c r="EK67" s="236"/>
      <c r="EL67" s="224"/>
      <c r="EM67" s="245"/>
      <c r="EN67" s="236"/>
      <c r="EO67" s="224"/>
      <c r="EP67" s="245"/>
      <c r="EQ67" s="236"/>
      <c r="ER67" s="224"/>
      <c r="ES67" s="224"/>
      <c r="ET67" s="236"/>
      <c r="EU67" s="224"/>
      <c r="EV67" s="224"/>
      <c r="EW67" s="236"/>
      <c r="EX67" s="224"/>
      <c r="EY67" s="224"/>
      <c r="EZ67" s="236"/>
      <c r="FA67" s="224"/>
      <c r="FB67" s="224"/>
      <c r="FC67" s="236"/>
      <c r="FD67" s="224"/>
      <c r="FE67" s="224"/>
      <c r="FF67" s="236"/>
      <c r="FG67" s="224"/>
      <c r="FH67" s="224"/>
      <c r="FI67" s="236"/>
      <c r="FJ67" s="224"/>
      <c r="FK67" s="245"/>
      <c r="FL67" s="396"/>
      <c r="FM67" s="224"/>
      <c r="FN67" s="84"/>
      <c r="FO67" s="236"/>
      <c r="FP67" s="224"/>
      <c r="FQ67" s="224"/>
      <c r="FR67" s="236"/>
      <c r="FS67" s="224"/>
      <c r="FT67" s="224"/>
      <c r="FU67" s="236"/>
      <c r="FV67" s="224"/>
      <c r="FW67" s="224"/>
      <c r="FX67" s="236"/>
      <c r="FY67" s="224"/>
      <c r="FZ67" s="224"/>
      <c r="GA67" s="236"/>
      <c r="GB67" s="224"/>
      <c r="GC67" s="224"/>
      <c r="GD67" s="236"/>
      <c r="GE67" s="224"/>
      <c r="GF67" s="224"/>
      <c r="GG67" s="236"/>
      <c r="GH67" s="224"/>
      <c r="GI67" s="224"/>
      <c r="GJ67" s="236"/>
      <c r="GK67" s="224"/>
      <c r="GL67" s="84"/>
      <c r="GM67" s="224"/>
      <c r="GN67" s="224"/>
      <c r="GO67" s="84"/>
      <c r="GP67" s="224"/>
      <c r="GQ67" s="224"/>
      <c r="GR67" s="84"/>
      <c r="GS67" s="224"/>
      <c r="GT67" s="224"/>
      <c r="GU67" s="224"/>
      <c r="GV67" s="236"/>
      <c r="GW67" s="224"/>
      <c r="GX67" s="224"/>
      <c r="GY67" s="236"/>
      <c r="GZ67" s="224"/>
      <c r="HA67" s="224"/>
      <c r="HB67" s="236"/>
      <c r="HC67" s="224"/>
      <c r="HD67" s="245"/>
      <c r="HE67" s="236"/>
      <c r="HF67" s="224"/>
      <c r="HG67" s="84"/>
      <c r="HH67" s="236"/>
      <c r="HI67" s="224"/>
      <c r="HJ67" s="245"/>
      <c r="HK67" s="236"/>
      <c r="HL67" s="224"/>
      <c r="HM67" s="245"/>
      <c r="HN67" s="236"/>
      <c r="HO67" s="224"/>
      <c r="HP67" s="245"/>
      <c r="HQ67" s="236"/>
      <c r="HR67" s="224"/>
      <c r="HS67" s="245"/>
      <c r="HT67" s="236"/>
      <c r="HU67" s="224"/>
      <c r="HV67" s="245"/>
      <c r="HW67" s="236"/>
      <c r="HX67" s="224"/>
      <c r="HY67" s="245"/>
      <c r="HZ67" s="236"/>
      <c r="IA67" s="224"/>
      <c r="IB67" s="245"/>
      <c r="IC67" s="236"/>
      <c r="ID67" s="224"/>
      <c r="IE67" s="84"/>
      <c r="IF67" s="236"/>
      <c r="IG67" s="224"/>
      <c r="IH67" s="245"/>
      <c r="II67" s="236"/>
      <c r="IJ67" s="224"/>
      <c r="IK67" s="245"/>
      <c r="IL67" s="236"/>
      <c r="IM67" s="224"/>
      <c r="IN67" s="245"/>
      <c r="IO67" s="236"/>
      <c r="IP67" s="224"/>
      <c r="IQ67" s="245"/>
      <c r="IR67" s="236"/>
      <c r="IS67" s="224"/>
      <c r="IT67" s="245"/>
      <c r="IU67" s="236"/>
      <c r="IV67" s="224"/>
      <c r="IW67" s="245"/>
      <c r="IX67" s="236"/>
      <c r="IY67" s="224"/>
      <c r="IZ67" s="245"/>
      <c r="JA67" s="236"/>
      <c r="JB67" s="224"/>
      <c r="JC67" s="245"/>
      <c r="JD67" s="236"/>
      <c r="JE67" s="224"/>
      <c r="JF67" s="245"/>
      <c r="JG67" s="236"/>
      <c r="JH67" s="224"/>
      <c r="JI67" s="84"/>
      <c r="JJ67" s="124"/>
      <c r="JK67" s="224"/>
      <c r="JL67" s="245"/>
      <c r="JM67" s="236"/>
      <c r="JN67" s="224"/>
      <c r="JO67" s="84"/>
      <c r="JP67" s="124"/>
      <c r="JQ67" s="224"/>
      <c r="JR67" s="245"/>
      <c r="JS67" s="236"/>
      <c r="JT67" s="224"/>
      <c r="JU67" s="84"/>
      <c r="JV67" s="124"/>
      <c r="JW67" s="224"/>
      <c r="JX67" s="245"/>
      <c r="JY67" s="236"/>
      <c r="JZ67" s="224"/>
      <c r="KA67" s="245"/>
      <c r="KB67" s="236"/>
      <c r="KC67" s="224"/>
      <c r="KD67" s="245"/>
      <c r="KE67" s="236"/>
      <c r="KF67" s="224"/>
      <c r="KG67" s="245"/>
      <c r="KH67" s="236"/>
      <c r="KI67" s="224"/>
      <c r="KJ67" s="245"/>
      <c r="KK67" s="236"/>
      <c r="KL67" s="224"/>
      <c r="KM67" s="224"/>
      <c r="KN67" s="236"/>
      <c r="KO67" s="224"/>
      <c r="KP67" s="224"/>
      <c r="KQ67" s="236"/>
      <c r="KR67" s="224"/>
      <c r="KS67" s="224"/>
      <c r="KT67" s="236"/>
      <c r="KU67" s="224"/>
      <c r="KV67" s="245"/>
      <c r="KW67" s="236"/>
      <c r="KX67" s="224"/>
      <c r="KY67" s="84"/>
      <c r="KZ67" s="236"/>
      <c r="LA67" s="224"/>
      <c r="LB67" s="224"/>
      <c r="LC67" s="236"/>
      <c r="LD67" s="224"/>
      <c r="LE67" s="224"/>
      <c r="LF67" s="236"/>
      <c r="LG67" s="224"/>
      <c r="LH67" s="245"/>
      <c r="LI67" s="236"/>
      <c r="LJ67" s="224"/>
      <c r="LK67" s="84"/>
      <c r="LL67" s="236"/>
      <c r="LM67" s="224"/>
      <c r="LN67" s="84"/>
      <c r="LO67" s="124"/>
      <c r="LP67" s="224"/>
      <c r="LQ67" s="224"/>
      <c r="LR67" s="236"/>
      <c r="LS67" s="224"/>
      <c r="LT67" s="245"/>
      <c r="LU67" s="236"/>
      <c r="LV67" s="224"/>
      <c r="LW67" s="84"/>
      <c r="LX67" s="124"/>
      <c r="LY67" s="224"/>
      <c r="LZ67" s="224"/>
      <c r="MA67" s="236"/>
      <c r="MB67" s="224"/>
      <c r="MC67" s="224"/>
      <c r="MD67" s="236"/>
      <c r="ME67" s="224"/>
      <c r="MF67" s="224"/>
      <c r="MG67" s="236"/>
      <c r="MH67" s="224"/>
      <c r="MI67" s="224"/>
      <c r="MJ67" s="236"/>
      <c r="MK67" s="224"/>
      <c r="ML67" s="245"/>
      <c r="MM67" s="236"/>
      <c r="MN67" s="224"/>
      <c r="MO67" s="84"/>
      <c r="MP67" s="236"/>
      <c r="MQ67" s="224"/>
      <c r="MR67" s="84"/>
      <c r="MS67" s="124"/>
      <c r="MT67" s="224"/>
      <c r="MU67" s="224"/>
      <c r="MV67" s="236"/>
      <c r="MW67" s="224"/>
      <c r="MX67" s="245"/>
      <c r="MY67" s="236"/>
      <c r="MZ67" s="224"/>
      <c r="NA67" s="84"/>
      <c r="NB67" s="236"/>
      <c r="NC67" s="224"/>
      <c r="ND67" s="245"/>
      <c r="NE67" s="236"/>
      <c r="NF67" s="224"/>
      <c r="NG67" s="84"/>
      <c r="NH67" s="236"/>
      <c r="NI67" s="224"/>
      <c r="NJ67" s="245"/>
      <c r="NK67" s="236"/>
      <c r="NL67" s="224"/>
      <c r="NM67" s="84"/>
      <c r="NN67" s="236"/>
      <c r="NO67" s="224"/>
      <c r="NP67" s="84"/>
      <c r="NQ67" s="236"/>
      <c r="NR67" s="224"/>
      <c r="NS67" s="84"/>
      <c r="NT67" s="236"/>
      <c r="NU67" s="224"/>
      <c r="NV67" s="84"/>
      <c r="NW67" s="124"/>
      <c r="NX67" s="224"/>
      <c r="NY67" s="245"/>
      <c r="NZ67" s="236"/>
      <c r="OA67" s="224"/>
      <c r="OB67" s="316"/>
      <c r="OC67" s="236"/>
      <c r="OD67" s="224"/>
      <c r="OE67" s="84"/>
      <c r="OF67" s="236"/>
      <c r="OG67" s="224"/>
      <c r="OH67" s="84"/>
      <c r="OI67" s="157"/>
      <c r="OJ67" s="157"/>
      <c r="OK67" s="157"/>
      <c r="OL67" s="157"/>
      <c r="OM67" s="157"/>
      <c r="ON67" s="157"/>
      <c r="OO67" s="157"/>
      <c r="OP67" s="157"/>
      <c r="OQ67" s="157"/>
      <c r="OR67" s="157"/>
      <c r="OS67" s="157"/>
      <c r="OT67" s="157"/>
      <c r="OU67" s="157"/>
      <c r="OV67" s="157"/>
      <c r="OW67" s="157"/>
    </row>
    <row r="68" spans="1:414" s="345" customFormat="1" hidden="1" outlineLevel="2" x14ac:dyDescent="0.25">
      <c r="A68" s="257" t="s">
        <v>389</v>
      </c>
      <c r="B68" s="188" t="s">
        <v>390</v>
      </c>
      <c r="C68" s="236">
        <f t="shared" si="111"/>
        <v>3780</v>
      </c>
      <c r="D68" s="236">
        <f t="shared" si="112"/>
        <v>3980</v>
      </c>
      <c r="E68" s="236">
        <f t="shared" si="113"/>
        <v>4922.6500000000005</v>
      </c>
      <c r="F68" s="236"/>
      <c r="G68" s="224"/>
      <c r="H68" s="84"/>
      <c r="I68" s="124">
        <v>2500</v>
      </c>
      <c r="J68" s="224">
        <v>2500</v>
      </c>
      <c r="K68" s="224">
        <v>2092.9</v>
      </c>
      <c r="L68" s="236"/>
      <c r="M68" s="224"/>
      <c r="N68" s="224"/>
      <c r="O68" s="236"/>
      <c r="P68" s="224"/>
      <c r="Q68" s="224"/>
      <c r="R68" s="236"/>
      <c r="S68" s="224"/>
      <c r="T68" s="224"/>
      <c r="U68" s="236"/>
      <c r="V68" s="224"/>
      <c r="W68" s="224"/>
      <c r="X68" s="236"/>
      <c r="Y68" s="224"/>
      <c r="Z68" s="224"/>
      <c r="AA68" s="236"/>
      <c r="AB68" s="224"/>
      <c r="AC68" s="224"/>
      <c r="AD68" s="236"/>
      <c r="AE68" s="224"/>
      <c r="AF68" s="224"/>
      <c r="AG68" s="236"/>
      <c r="AH68" s="224"/>
      <c r="AI68" s="224"/>
      <c r="AJ68" s="236"/>
      <c r="AK68" s="224"/>
      <c r="AL68" s="224"/>
      <c r="AM68" s="236"/>
      <c r="AN68" s="224"/>
      <c r="AO68" s="224"/>
      <c r="AP68" s="236"/>
      <c r="AQ68" s="224"/>
      <c r="AR68" s="224"/>
      <c r="AS68" s="236"/>
      <c r="AT68" s="224"/>
      <c r="AU68" s="224"/>
      <c r="AV68" s="236"/>
      <c r="AW68" s="224"/>
      <c r="AX68" s="224"/>
      <c r="AY68" s="236"/>
      <c r="AZ68" s="224"/>
      <c r="BA68" s="224"/>
      <c r="BB68" s="236"/>
      <c r="BC68" s="224"/>
      <c r="BD68" s="224"/>
      <c r="BE68" s="236"/>
      <c r="BF68" s="224"/>
      <c r="BG68" s="224"/>
      <c r="BH68" s="236"/>
      <c r="BI68" s="224"/>
      <c r="BJ68" s="224"/>
      <c r="BK68" s="236"/>
      <c r="BL68" s="224"/>
      <c r="BM68" s="224"/>
      <c r="BN68" s="236"/>
      <c r="BO68" s="224"/>
      <c r="BP68" s="224"/>
      <c r="BQ68" s="236"/>
      <c r="BR68" s="224"/>
      <c r="BS68" s="224"/>
      <c r="BT68" s="236"/>
      <c r="BU68" s="224"/>
      <c r="BV68" s="224"/>
      <c r="BW68" s="236"/>
      <c r="BX68" s="224"/>
      <c r="BY68" s="224">
        <v>154.80000000000001</v>
      </c>
      <c r="BZ68" s="236"/>
      <c r="CA68" s="236"/>
      <c r="CB68" s="224"/>
      <c r="CC68" s="236">
        <v>60</v>
      </c>
      <c r="CD68" s="224">
        <v>60</v>
      </c>
      <c r="CE68" s="224"/>
      <c r="CF68" s="236"/>
      <c r="CG68" s="224"/>
      <c r="CH68" s="224"/>
      <c r="CI68" s="236"/>
      <c r="CJ68" s="224"/>
      <c r="CK68" s="224"/>
      <c r="CL68" s="236"/>
      <c r="CM68" s="224"/>
      <c r="CN68" s="245"/>
      <c r="CO68" s="236"/>
      <c r="CP68" s="224"/>
      <c r="CQ68" s="84"/>
      <c r="CR68" s="236"/>
      <c r="CS68" s="224"/>
      <c r="CT68" s="224"/>
      <c r="CU68" s="236"/>
      <c r="CV68" s="224"/>
      <c r="CW68" s="224"/>
      <c r="CX68" s="236"/>
      <c r="CY68" s="224"/>
      <c r="CZ68" s="224"/>
      <c r="DA68" s="236"/>
      <c r="DB68" s="224"/>
      <c r="DC68" s="224"/>
      <c r="DD68" s="236"/>
      <c r="DE68" s="224"/>
      <c r="DF68" s="224"/>
      <c r="DG68" s="236"/>
      <c r="DH68" s="224"/>
      <c r="DI68" s="224"/>
      <c r="DJ68" s="236"/>
      <c r="DK68" s="224"/>
      <c r="DL68" s="224"/>
      <c r="DM68" s="236"/>
      <c r="DN68" s="224"/>
      <c r="DO68" s="224"/>
      <c r="DP68" s="236"/>
      <c r="DQ68" s="224"/>
      <c r="DR68" s="224"/>
      <c r="DS68" s="236"/>
      <c r="DT68" s="224"/>
      <c r="DU68" s="224"/>
      <c r="DV68" s="236"/>
      <c r="DW68" s="224"/>
      <c r="DX68" s="245"/>
      <c r="DY68" s="236"/>
      <c r="DZ68" s="224"/>
      <c r="EA68" s="84"/>
      <c r="EB68" s="124"/>
      <c r="EC68" s="224"/>
      <c r="ED68" s="245"/>
      <c r="EE68" s="236"/>
      <c r="EF68" s="224"/>
      <c r="EG68" s="245"/>
      <c r="EH68" s="236"/>
      <c r="EI68" s="224"/>
      <c r="EJ68" s="245"/>
      <c r="EK68" s="236">
        <v>100</v>
      </c>
      <c r="EL68" s="224">
        <v>50</v>
      </c>
      <c r="EM68" s="245">
        <v>350</v>
      </c>
      <c r="EN68" s="236"/>
      <c r="EO68" s="224"/>
      <c r="EP68" s="245"/>
      <c r="EQ68" s="236"/>
      <c r="ER68" s="224"/>
      <c r="ES68" s="224"/>
      <c r="ET68" s="236"/>
      <c r="EU68" s="224"/>
      <c r="EV68" s="224"/>
      <c r="EW68" s="236"/>
      <c r="EX68" s="224"/>
      <c r="EY68" s="224"/>
      <c r="EZ68" s="236"/>
      <c r="FA68" s="224"/>
      <c r="FB68" s="224"/>
      <c r="FC68" s="236"/>
      <c r="FD68" s="224"/>
      <c r="FE68" s="224"/>
      <c r="FF68" s="236"/>
      <c r="FG68" s="224"/>
      <c r="FH68" s="224"/>
      <c r="FI68" s="236"/>
      <c r="FJ68" s="224"/>
      <c r="FK68" s="245"/>
      <c r="FL68" s="396"/>
      <c r="FM68" s="224"/>
      <c r="FN68" s="84"/>
      <c r="FO68" s="236">
        <v>700</v>
      </c>
      <c r="FP68" s="224">
        <v>700</v>
      </c>
      <c r="FQ68" s="224">
        <v>1099.48</v>
      </c>
      <c r="FR68" s="236"/>
      <c r="FS68" s="224"/>
      <c r="FT68" s="224"/>
      <c r="FU68" s="236"/>
      <c r="FV68" s="224"/>
      <c r="FW68" s="224"/>
      <c r="FX68" s="236"/>
      <c r="FY68" s="224"/>
      <c r="FZ68" s="224"/>
      <c r="GA68" s="236"/>
      <c r="GB68" s="224">
        <v>200</v>
      </c>
      <c r="GC68" s="224"/>
      <c r="GD68" s="236"/>
      <c r="GE68" s="224"/>
      <c r="GF68" s="224"/>
      <c r="GG68" s="236"/>
      <c r="GH68" s="224"/>
      <c r="GI68" s="224"/>
      <c r="GJ68" s="236"/>
      <c r="GK68" s="224"/>
      <c r="GL68" s="84"/>
      <c r="GM68" s="224"/>
      <c r="GN68" s="224"/>
      <c r="GO68" s="84"/>
      <c r="GP68" s="224"/>
      <c r="GQ68" s="224"/>
      <c r="GR68" s="84"/>
      <c r="GS68" s="224"/>
      <c r="GT68" s="224"/>
      <c r="GU68" s="224"/>
      <c r="GV68" s="236"/>
      <c r="GW68" s="224"/>
      <c r="GX68" s="224"/>
      <c r="GY68" s="236"/>
      <c r="GZ68" s="224"/>
      <c r="HA68" s="224"/>
      <c r="HB68" s="236"/>
      <c r="HC68" s="224"/>
      <c r="HD68" s="245"/>
      <c r="HE68" s="236"/>
      <c r="HF68" s="224"/>
      <c r="HG68" s="84">
        <v>732</v>
      </c>
      <c r="HH68" s="236">
        <v>50</v>
      </c>
      <c r="HI68" s="224">
        <v>70</v>
      </c>
      <c r="HJ68" s="245"/>
      <c r="HK68" s="236"/>
      <c r="HL68" s="224"/>
      <c r="HM68" s="245"/>
      <c r="HN68" s="236"/>
      <c r="HO68" s="224"/>
      <c r="HP68" s="245"/>
      <c r="HQ68" s="236"/>
      <c r="HR68" s="224"/>
      <c r="HS68" s="245"/>
      <c r="HT68" s="236"/>
      <c r="HU68" s="224"/>
      <c r="HV68" s="245"/>
      <c r="HW68" s="236"/>
      <c r="HX68" s="224"/>
      <c r="HY68" s="245"/>
      <c r="HZ68" s="236"/>
      <c r="IA68" s="224"/>
      <c r="IB68" s="245"/>
      <c r="IC68" s="236"/>
      <c r="ID68" s="224"/>
      <c r="IE68" s="84"/>
      <c r="IF68" s="236">
        <v>70</v>
      </c>
      <c r="IG68" s="224">
        <v>100</v>
      </c>
      <c r="IH68" s="245">
        <v>51</v>
      </c>
      <c r="II68" s="236"/>
      <c r="IJ68" s="224"/>
      <c r="IK68" s="245"/>
      <c r="IL68" s="236"/>
      <c r="IM68" s="224"/>
      <c r="IN68" s="245">
        <v>270</v>
      </c>
      <c r="IO68" s="236"/>
      <c r="IP68" s="224"/>
      <c r="IQ68" s="245"/>
      <c r="IR68" s="236"/>
      <c r="IS68" s="224"/>
      <c r="IT68" s="245">
        <v>9</v>
      </c>
      <c r="IU68" s="236"/>
      <c r="IV68" s="224"/>
      <c r="IW68" s="245"/>
      <c r="IX68" s="236"/>
      <c r="IY68" s="224"/>
      <c r="IZ68" s="245">
        <v>68.760000000000005</v>
      </c>
      <c r="JA68" s="236"/>
      <c r="JB68" s="224"/>
      <c r="JC68" s="245"/>
      <c r="JD68" s="236"/>
      <c r="JE68" s="224"/>
      <c r="JF68" s="245"/>
      <c r="JG68" s="236"/>
      <c r="JH68" s="224"/>
      <c r="JI68" s="84"/>
      <c r="JJ68" s="124"/>
      <c r="JK68" s="224"/>
      <c r="JL68" s="245"/>
      <c r="JM68" s="236"/>
      <c r="JN68" s="224"/>
      <c r="JO68" s="84"/>
      <c r="JP68" s="124"/>
      <c r="JQ68" s="224"/>
      <c r="JR68" s="245"/>
      <c r="JS68" s="236">
        <v>300</v>
      </c>
      <c r="JT68" s="224">
        <v>300</v>
      </c>
      <c r="JU68" s="84">
        <v>94.71</v>
      </c>
      <c r="JV68" s="124"/>
      <c r="JW68" s="224"/>
      <c r="JX68" s="245"/>
      <c r="JY68" s="236"/>
      <c r="JZ68" s="224"/>
      <c r="KA68" s="245"/>
      <c r="KB68" s="236"/>
      <c r="KC68" s="224"/>
      <c r="KD68" s="245"/>
      <c r="KE68" s="236"/>
      <c r="KF68" s="224"/>
      <c r="KG68" s="245"/>
      <c r="KH68" s="236"/>
      <c r="KI68" s="224"/>
      <c r="KJ68" s="245"/>
      <c r="KK68" s="236"/>
      <c r="KL68" s="224"/>
      <c r="KM68" s="224"/>
      <c r="KN68" s="236"/>
      <c r="KO68" s="224"/>
      <c r="KP68" s="224"/>
      <c r="KQ68" s="236"/>
      <c r="KR68" s="224"/>
      <c r="KS68" s="224"/>
      <c r="KT68" s="236"/>
      <c r="KU68" s="224"/>
      <c r="KV68" s="245"/>
      <c r="KW68" s="236"/>
      <c r="KX68" s="224"/>
      <c r="KY68" s="84"/>
      <c r="KZ68" s="236"/>
      <c r="LA68" s="224"/>
      <c r="LB68" s="224"/>
      <c r="LC68" s="236"/>
      <c r="LD68" s="224"/>
      <c r="LE68" s="224"/>
      <c r="LF68" s="236"/>
      <c r="LG68" s="224"/>
      <c r="LH68" s="245"/>
      <c r="LI68" s="236"/>
      <c r="LJ68" s="224"/>
      <c r="LK68" s="84"/>
      <c r="LL68" s="236"/>
      <c r="LM68" s="224"/>
      <c r="LN68" s="84"/>
      <c r="LO68" s="124"/>
      <c r="LP68" s="224"/>
      <c r="LQ68" s="224"/>
      <c r="LR68" s="236"/>
      <c r="LS68" s="224"/>
      <c r="LT68" s="245"/>
      <c r="LU68" s="236"/>
      <c r="LV68" s="224"/>
      <c r="LW68" s="84"/>
      <c r="LX68" s="124"/>
      <c r="LY68" s="224"/>
      <c r="LZ68" s="224"/>
      <c r="MA68" s="236"/>
      <c r="MB68" s="224"/>
      <c r="MC68" s="224"/>
      <c r="MD68" s="236"/>
      <c r="ME68" s="224"/>
      <c r="MF68" s="224"/>
      <c r="MG68" s="236"/>
      <c r="MH68" s="224"/>
      <c r="MI68" s="224"/>
      <c r="MJ68" s="236"/>
      <c r="MK68" s="224"/>
      <c r="ML68" s="245"/>
      <c r="MM68" s="236"/>
      <c r="MN68" s="224"/>
      <c r="MO68" s="84"/>
      <c r="MP68" s="236"/>
      <c r="MQ68" s="224"/>
      <c r="MR68" s="84"/>
      <c r="MS68" s="124"/>
      <c r="MT68" s="224"/>
      <c r="MU68" s="224"/>
      <c r="MV68" s="236"/>
      <c r="MW68" s="224"/>
      <c r="MX68" s="245"/>
      <c r="MY68" s="236"/>
      <c r="MZ68" s="224"/>
      <c r="NA68" s="84"/>
      <c r="NB68" s="236"/>
      <c r="NC68" s="224"/>
      <c r="ND68" s="245"/>
      <c r="NE68" s="236"/>
      <c r="NF68" s="224"/>
      <c r="NG68" s="84"/>
      <c r="NH68" s="236"/>
      <c r="NI68" s="224"/>
      <c r="NJ68" s="245"/>
      <c r="NK68" s="236"/>
      <c r="NL68" s="224"/>
      <c r="NM68" s="84"/>
      <c r="NN68" s="236"/>
      <c r="NO68" s="224"/>
      <c r="NP68" s="84"/>
      <c r="NQ68" s="236"/>
      <c r="NR68" s="224"/>
      <c r="NS68" s="84"/>
      <c r="NT68" s="236"/>
      <c r="NU68" s="224"/>
      <c r="NV68" s="84"/>
      <c r="NW68" s="124"/>
      <c r="NX68" s="224"/>
      <c r="NY68" s="245"/>
      <c r="NZ68" s="236"/>
      <c r="OA68" s="224"/>
      <c r="OB68" s="316"/>
      <c r="OC68" s="236"/>
      <c r="OD68" s="224"/>
      <c r="OE68" s="84"/>
      <c r="OF68" s="236"/>
      <c r="OG68" s="224"/>
      <c r="OH68" s="84"/>
      <c r="OI68" s="157"/>
      <c r="OJ68" s="157"/>
      <c r="OK68" s="157"/>
      <c r="OL68" s="157"/>
      <c r="OM68" s="157"/>
      <c r="ON68" s="157"/>
      <c r="OO68" s="157"/>
      <c r="OP68" s="157"/>
      <c r="OQ68" s="157"/>
      <c r="OR68" s="157"/>
      <c r="OS68" s="157"/>
      <c r="OT68" s="157"/>
      <c r="OU68" s="157"/>
      <c r="OV68" s="157"/>
      <c r="OW68" s="157"/>
    </row>
    <row r="69" spans="1:414" s="345" customFormat="1" hidden="1" outlineLevel="2" x14ac:dyDescent="0.25">
      <c r="A69" s="257" t="s">
        <v>391</v>
      </c>
      <c r="B69" s="188" t="s">
        <v>392</v>
      </c>
      <c r="C69" s="236">
        <f t="shared" si="111"/>
        <v>6125</v>
      </c>
      <c r="D69" s="236">
        <f t="shared" si="112"/>
        <v>11173</v>
      </c>
      <c r="E69" s="236">
        <f t="shared" si="113"/>
        <v>11926.449999999997</v>
      </c>
      <c r="F69" s="236"/>
      <c r="G69" s="224"/>
      <c r="H69" s="84">
        <v>50</v>
      </c>
      <c r="I69" s="124">
        <v>2000</v>
      </c>
      <c r="J69" s="224">
        <v>2000</v>
      </c>
      <c r="K69" s="224">
        <f>1383.89+1359.12</f>
        <v>2743.01</v>
      </c>
      <c r="L69" s="236"/>
      <c r="M69" s="224"/>
      <c r="N69" s="224"/>
      <c r="O69" s="236"/>
      <c r="P69" s="224"/>
      <c r="Q69" s="224"/>
      <c r="R69" s="236"/>
      <c r="S69" s="224"/>
      <c r="T69" s="224"/>
      <c r="U69" s="236"/>
      <c r="V69" s="224"/>
      <c r="W69" s="224"/>
      <c r="X69" s="236"/>
      <c r="Y69" s="224"/>
      <c r="Z69" s="224"/>
      <c r="AA69" s="236"/>
      <c r="AB69" s="224"/>
      <c r="AC69" s="224"/>
      <c r="AD69" s="236">
        <v>1000</v>
      </c>
      <c r="AE69" s="224">
        <v>1000</v>
      </c>
      <c r="AF69" s="224"/>
      <c r="AG69" s="236"/>
      <c r="AH69" s="224"/>
      <c r="AI69" s="224"/>
      <c r="AJ69" s="236"/>
      <c r="AK69" s="224"/>
      <c r="AL69" s="224"/>
      <c r="AM69" s="236"/>
      <c r="AN69" s="224"/>
      <c r="AO69" s="224"/>
      <c r="AP69" s="236"/>
      <c r="AQ69" s="224"/>
      <c r="AR69" s="224"/>
      <c r="AS69" s="236"/>
      <c r="AT69" s="224"/>
      <c r="AU69" s="224"/>
      <c r="AV69" s="236"/>
      <c r="AW69" s="224"/>
      <c r="AX69" s="224"/>
      <c r="AY69" s="236"/>
      <c r="AZ69" s="224"/>
      <c r="BA69" s="224"/>
      <c r="BB69" s="236"/>
      <c r="BC69" s="224"/>
      <c r="BD69" s="224"/>
      <c r="BE69" s="236"/>
      <c r="BF69" s="224"/>
      <c r="BG69" s="224"/>
      <c r="BH69" s="236"/>
      <c r="BI69" s="224"/>
      <c r="BJ69" s="224"/>
      <c r="BK69" s="236"/>
      <c r="BL69" s="224"/>
      <c r="BM69" s="224"/>
      <c r="BN69" s="236"/>
      <c r="BO69" s="224"/>
      <c r="BP69" s="224"/>
      <c r="BQ69" s="236"/>
      <c r="BR69" s="224"/>
      <c r="BS69" s="224"/>
      <c r="BT69" s="236"/>
      <c r="BU69" s="224"/>
      <c r="BV69" s="224"/>
      <c r="BW69" s="236"/>
      <c r="BX69" s="224">
        <f>500+4148</f>
        <v>4648</v>
      </c>
      <c r="BY69" s="224">
        <v>6438.2</v>
      </c>
      <c r="BZ69" s="236"/>
      <c r="CA69" s="236"/>
      <c r="CB69" s="224"/>
      <c r="CC69" s="236"/>
      <c r="CD69" s="224"/>
      <c r="CE69" s="224"/>
      <c r="CF69" s="236"/>
      <c r="CG69" s="224"/>
      <c r="CH69" s="224"/>
      <c r="CI69" s="236"/>
      <c r="CJ69" s="224"/>
      <c r="CK69" s="224"/>
      <c r="CL69" s="236"/>
      <c r="CM69" s="224"/>
      <c r="CN69" s="245">
        <v>4.49</v>
      </c>
      <c r="CO69" s="236"/>
      <c r="CP69" s="224"/>
      <c r="CQ69" s="84"/>
      <c r="CR69" s="236"/>
      <c r="CS69" s="224"/>
      <c r="CT69" s="224"/>
      <c r="CU69" s="236"/>
      <c r="CV69" s="224"/>
      <c r="CW69" s="224"/>
      <c r="CX69" s="236"/>
      <c r="CY69" s="224"/>
      <c r="CZ69" s="224"/>
      <c r="DA69" s="236"/>
      <c r="DB69" s="224">
        <v>100</v>
      </c>
      <c r="DC69" s="224">
        <v>50</v>
      </c>
      <c r="DD69" s="236"/>
      <c r="DE69" s="224"/>
      <c r="DF69" s="224"/>
      <c r="DG69" s="236"/>
      <c r="DH69" s="224"/>
      <c r="DI69" s="224"/>
      <c r="DJ69" s="236"/>
      <c r="DK69" s="224"/>
      <c r="DL69" s="224"/>
      <c r="DM69" s="236"/>
      <c r="DN69" s="224"/>
      <c r="DO69" s="224"/>
      <c r="DP69" s="236"/>
      <c r="DQ69" s="224"/>
      <c r="DR69" s="224"/>
      <c r="DS69" s="236"/>
      <c r="DT69" s="224"/>
      <c r="DU69" s="224"/>
      <c r="DV69" s="236">
        <v>500</v>
      </c>
      <c r="DW69" s="224">
        <v>500</v>
      </c>
      <c r="DX69" s="245"/>
      <c r="DY69" s="236"/>
      <c r="DZ69" s="224"/>
      <c r="EA69" s="84"/>
      <c r="EB69" s="124"/>
      <c r="EC69" s="224"/>
      <c r="ED69" s="245"/>
      <c r="EE69" s="236"/>
      <c r="EF69" s="224"/>
      <c r="EG69" s="245"/>
      <c r="EH69" s="236"/>
      <c r="EI69" s="224"/>
      <c r="EJ69" s="245"/>
      <c r="EK69" s="236"/>
      <c r="EL69" s="224"/>
      <c r="EM69" s="245">
        <v>224.13</v>
      </c>
      <c r="EN69" s="236"/>
      <c r="EO69" s="224"/>
      <c r="EP69" s="245"/>
      <c r="EQ69" s="236"/>
      <c r="ER69" s="224"/>
      <c r="ES69" s="224"/>
      <c r="ET69" s="236"/>
      <c r="EU69" s="224"/>
      <c r="EV69" s="224"/>
      <c r="EW69" s="236">
        <v>100</v>
      </c>
      <c r="EX69" s="224">
        <v>100</v>
      </c>
      <c r="EY69" s="224">
        <v>72</v>
      </c>
      <c r="EZ69" s="236">
        <v>325</v>
      </c>
      <c r="FA69" s="224">
        <v>325</v>
      </c>
      <c r="FB69" s="224">
        <v>258.19</v>
      </c>
      <c r="FC69" s="236">
        <v>170</v>
      </c>
      <c r="FD69" s="224">
        <v>170</v>
      </c>
      <c r="FE69" s="224">
        <v>91.49</v>
      </c>
      <c r="FF69" s="236">
        <v>100</v>
      </c>
      <c r="FG69" s="224">
        <v>100</v>
      </c>
      <c r="FH69" s="224">
        <v>72</v>
      </c>
      <c r="FI69" s="236"/>
      <c r="FJ69" s="224"/>
      <c r="FK69" s="245">
        <v>72</v>
      </c>
      <c r="FL69" s="396"/>
      <c r="FM69" s="224"/>
      <c r="FN69" s="84">
        <v>72</v>
      </c>
      <c r="FO69" s="236">
        <v>200</v>
      </c>
      <c r="FP69" s="224">
        <v>200</v>
      </c>
      <c r="FQ69" s="224">
        <v>63</v>
      </c>
      <c r="FR69" s="236"/>
      <c r="FS69" s="224"/>
      <c r="FT69" s="224"/>
      <c r="FU69" s="236">
        <v>20</v>
      </c>
      <c r="FV69" s="224">
        <v>20</v>
      </c>
      <c r="FW69" s="224"/>
      <c r="FX69" s="236">
        <v>80</v>
      </c>
      <c r="FY69" s="224">
        <v>20</v>
      </c>
      <c r="FZ69" s="224"/>
      <c r="GA69" s="236">
        <v>40</v>
      </c>
      <c r="GB69" s="224">
        <v>100</v>
      </c>
      <c r="GC69" s="224"/>
      <c r="GD69" s="236"/>
      <c r="GE69" s="224">
        <v>20</v>
      </c>
      <c r="GF69" s="224"/>
      <c r="GG69" s="236"/>
      <c r="GH69" s="224"/>
      <c r="GI69" s="224"/>
      <c r="GJ69" s="236"/>
      <c r="GK69" s="224"/>
      <c r="GL69" s="84"/>
      <c r="GM69" s="224"/>
      <c r="GN69" s="224"/>
      <c r="GO69" s="84"/>
      <c r="GP69" s="224"/>
      <c r="GQ69" s="224"/>
      <c r="GR69" s="84">
        <v>282</v>
      </c>
      <c r="GS69" s="224"/>
      <c r="GT69" s="224"/>
      <c r="GU69" s="224"/>
      <c r="GV69" s="236"/>
      <c r="GW69" s="224"/>
      <c r="GX69" s="224"/>
      <c r="GY69" s="236"/>
      <c r="GZ69" s="224"/>
      <c r="HA69" s="224"/>
      <c r="HB69" s="236"/>
      <c r="HC69" s="224"/>
      <c r="HD69" s="245"/>
      <c r="HE69" s="236"/>
      <c r="HF69" s="224"/>
      <c r="HG69" s="84"/>
      <c r="HH69" s="236">
        <v>200</v>
      </c>
      <c r="HI69" s="224">
        <v>200</v>
      </c>
      <c r="HJ69" s="245">
        <f>25+133.06</f>
        <v>158.06</v>
      </c>
      <c r="HK69" s="236"/>
      <c r="HL69" s="224"/>
      <c r="HM69" s="245">
        <v>11.99</v>
      </c>
      <c r="HN69" s="236">
        <v>40</v>
      </c>
      <c r="HO69" s="224"/>
      <c r="HP69" s="245">
        <v>15</v>
      </c>
      <c r="HQ69" s="236">
        <v>20</v>
      </c>
      <c r="HR69" s="224">
        <v>20</v>
      </c>
      <c r="HS69" s="245">
        <v>7.68</v>
      </c>
      <c r="HT69" s="236"/>
      <c r="HU69" s="224"/>
      <c r="HV69" s="245"/>
      <c r="HW69" s="236"/>
      <c r="HX69" s="224"/>
      <c r="HY69" s="245"/>
      <c r="HZ69" s="236"/>
      <c r="IA69" s="224"/>
      <c r="IB69" s="245"/>
      <c r="IC69" s="236"/>
      <c r="ID69" s="224"/>
      <c r="IE69" s="84"/>
      <c r="IF69" s="236">
        <v>500</v>
      </c>
      <c r="IG69" s="224">
        <v>500</v>
      </c>
      <c r="IH69" s="245">
        <v>86</v>
      </c>
      <c r="II69" s="236"/>
      <c r="IJ69" s="224"/>
      <c r="IK69" s="245"/>
      <c r="IL69" s="236">
        <v>50</v>
      </c>
      <c r="IM69" s="224">
        <v>300</v>
      </c>
      <c r="IN69" s="245">
        <v>147.46</v>
      </c>
      <c r="IO69" s="236"/>
      <c r="IP69" s="224"/>
      <c r="IQ69" s="245"/>
      <c r="IR69" s="236">
        <v>100</v>
      </c>
      <c r="IS69" s="224">
        <v>100</v>
      </c>
      <c r="IT69" s="245">
        <v>27</v>
      </c>
      <c r="IU69" s="236"/>
      <c r="IV69" s="224"/>
      <c r="IW69" s="245"/>
      <c r="IX69" s="236"/>
      <c r="IY69" s="224"/>
      <c r="IZ69" s="245">
        <v>105.4</v>
      </c>
      <c r="JA69" s="236"/>
      <c r="JB69" s="224"/>
      <c r="JC69" s="245"/>
      <c r="JD69" s="236"/>
      <c r="JE69" s="224"/>
      <c r="JF69" s="245"/>
      <c r="JG69" s="236"/>
      <c r="JH69" s="224"/>
      <c r="JI69" s="84"/>
      <c r="JJ69" s="124"/>
      <c r="JK69" s="224"/>
      <c r="JL69" s="245"/>
      <c r="JM69" s="236"/>
      <c r="JN69" s="224"/>
      <c r="JO69" s="84"/>
      <c r="JP69" s="124"/>
      <c r="JQ69" s="224"/>
      <c r="JR69" s="245"/>
      <c r="JS69" s="236">
        <v>600</v>
      </c>
      <c r="JT69" s="224">
        <v>600</v>
      </c>
      <c r="JU69" s="84">
        <v>863.35</v>
      </c>
      <c r="JV69" s="124"/>
      <c r="JW69" s="224"/>
      <c r="JX69" s="245"/>
      <c r="JY69" s="236"/>
      <c r="JZ69" s="224"/>
      <c r="KA69" s="245"/>
      <c r="KB69" s="236"/>
      <c r="KC69" s="224"/>
      <c r="KD69" s="245"/>
      <c r="KE69" s="236">
        <v>80</v>
      </c>
      <c r="KF69" s="224">
        <v>150</v>
      </c>
      <c r="KG69" s="245">
        <v>12</v>
      </c>
      <c r="KH69" s="236"/>
      <c r="KI69" s="224"/>
      <c r="KJ69" s="245"/>
      <c r="KK69" s="236"/>
      <c r="KL69" s="224"/>
      <c r="KM69" s="224"/>
      <c r="KN69" s="236"/>
      <c r="KO69" s="224"/>
      <c r="KP69" s="224"/>
      <c r="KQ69" s="236"/>
      <c r="KR69" s="224"/>
      <c r="KS69" s="224"/>
      <c r="KT69" s="236"/>
      <c r="KU69" s="224"/>
      <c r="KV69" s="245"/>
      <c r="KW69" s="236"/>
      <c r="KX69" s="224"/>
      <c r="KY69" s="84"/>
      <c r="KZ69" s="236"/>
      <c r="LA69" s="224"/>
      <c r="LB69" s="224"/>
      <c r="LC69" s="236"/>
      <c r="LD69" s="224"/>
      <c r="LE69" s="224"/>
      <c r="LF69" s="236"/>
      <c r="LG69" s="224"/>
      <c r="LH69" s="245"/>
      <c r="LI69" s="236"/>
      <c r="LJ69" s="224"/>
      <c r="LK69" s="84"/>
      <c r="LL69" s="236"/>
      <c r="LM69" s="224"/>
      <c r="LN69" s="84"/>
      <c r="LO69" s="124"/>
      <c r="LP69" s="224"/>
      <c r="LQ69" s="224"/>
      <c r="LR69" s="236"/>
      <c r="LS69" s="224"/>
      <c r="LT69" s="245"/>
      <c r="LU69" s="236"/>
      <c r="LV69" s="224"/>
      <c r="LW69" s="84"/>
      <c r="LX69" s="124"/>
      <c r="LY69" s="224"/>
      <c r="LZ69" s="224"/>
      <c r="MA69" s="236"/>
      <c r="MB69" s="224"/>
      <c r="MC69" s="224"/>
      <c r="MD69" s="236"/>
      <c r="ME69" s="224"/>
      <c r="MF69" s="224"/>
      <c r="MG69" s="236"/>
      <c r="MH69" s="224"/>
      <c r="MI69" s="224"/>
      <c r="MJ69" s="236"/>
      <c r="MK69" s="224"/>
      <c r="ML69" s="245"/>
      <c r="MM69" s="236"/>
      <c r="MN69" s="224"/>
      <c r="MO69" s="84"/>
      <c r="MP69" s="236"/>
      <c r="MQ69" s="224"/>
      <c r="MR69" s="84"/>
      <c r="MS69" s="124"/>
      <c r="MT69" s="224"/>
      <c r="MU69" s="224"/>
      <c r="MV69" s="236"/>
      <c r="MW69" s="224"/>
      <c r="MX69" s="245"/>
      <c r="MY69" s="236"/>
      <c r="MZ69" s="224"/>
      <c r="NA69" s="84"/>
      <c r="NB69" s="236"/>
      <c r="NC69" s="224"/>
      <c r="ND69" s="245"/>
      <c r="NE69" s="236"/>
      <c r="NF69" s="224"/>
      <c r="NG69" s="84"/>
      <c r="NH69" s="236"/>
      <c r="NI69" s="224"/>
      <c r="NJ69" s="245"/>
      <c r="NK69" s="236"/>
      <c r="NL69" s="224"/>
      <c r="NM69" s="84"/>
      <c r="NN69" s="236"/>
      <c r="NO69" s="224"/>
      <c r="NP69" s="84"/>
      <c r="NQ69" s="236"/>
      <c r="NR69" s="224"/>
      <c r="NS69" s="84"/>
      <c r="NT69" s="236"/>
      <c r="NU69" s="224"/>
      <c r="NV69" s="84"/>
      <c r="NW69" s="124"/>
      <c r="NX69" s="224"/>
      <c r="NY69" s="245"/>
      <c r="NZ69" s="236"/>
      <c r="OA69" s="224"/>
      <c r="OB69" s="316"/>
      <c r="OC69" s="236"/>
      <c r="OD69" s="224"/>
      <c r="OE69" s="84"/>
      <c r="OF69" s="236"/>
      <c r="OG69" s="224"/>
      <c r="OH69" s="84"/>
      <c r="OI69" s="157"/>
      <c r="OJ69" s="157"/>
      <c r="OK69" s="157"/>
      <c r="OL69" s="157"/>
      <c r="OM69" s="157"/>
      <c r="ON69" s="157"/>
      <c r="OO69" s="157"/>
      <c r="OP69" s="157"/>
      <c r="OQ69" s="157"/>
      <c r="OR69" s="157"/>
      <c r="OS69" s="157"/>
      <c r="OT69" s="157"/>
      <c r="OU69" s="157"/>
      <c r="OV69" s="157"/>
      <c r="OW69" s="157"/>
    </row>
    <row r="70" spans="1:414" s="345" customFormat="1" hidden="1" outlineLevel="1" collapsed="1" x14ac:dyDescent="0.25">
      <c r="A70" s="257"/>
      <c r="B70" s="188"/>
      <c r="C70" s="236"/>
      <c r="D70" s="224"/>
      <c r="E70" s="84"/>
      <c r="F70" s="236"/>
      <c r="G70" s="224"/>
      <c r="H70" s="84"/>
      <c r="I70" s="124"/>
      <c r="J70" s="224"/>
      <c r="K70" s="224"/>
      <c r="L70" s="236"/>
      <c r="M70" s="224"/>
      <c r="N70" s="224"/>
      <c r="O70" s="236"/>
      <c r="P70" s="224"/>
      <c r="Q70" s="224"/>
      <c r="R70" s="236"/>
      <c r="S70" s="224"/>
      <c r="T70" s="224"/>
      <c r="U70" s="236"/>
      <c r="V70" s="224"/>
      <c r="W70" s="224"/>
      <c r="X70" s="236"/>
      <c r="Y70" s="224"/>
      <c r="Z70" s="224"/>
      <c r="AA70" s="236"/>
      <c r="AB70" s="224"/>
      <c r="AC70" s="224"/>
      <c r="AD70" s="236"/>
      <c r="AE70" s="224"/>
      <c r="AF70" s="224"/>
      <c r="AG70" s="236"/>
      <c r="AH70" s="224"/>
      <c r="AI70" s="224"/>
      <c r="AJ70" s="236"/>
      <c r="AK70" s="224"/>
      <c r="AL70" s="224"/>
      <c r="AM70" s="236"/>
      <c r="AN70" s="224"/>
      <c r="AO70" s="224"/>
      <c r="AP70" s="236"/>
      <c r="AQ70" s="224"/>
      <c r="AR70" s="224"/>
      <c r="AS70" s="236"/>
      <c r="AT70" s="224"/>
      <c r="AU70" s="224"/>
      <c r="AV70" s="236"/>
      <c r="AW70" s="224"/>
      <c r="AX70" s="224"/>
      <c r="AY70" s="236"/>
      <c r="AZ70" s="224"/>
      <c r="BA70" s="224"/>
      <c r="BB70" s="236"/>
      <c r="BC70" s="224"/>
      <c r="BD70" s="224"/>
      <c r="BE70" s="236"/>
      <c r="BF70" s="224"/>
      <c r="BG70" s="224"/>
      <c r="BH70" s="236"/>
      <c r="BI70" s="224"/>
      <c r="BJ70" s="224"/>
      <c r="BK70" s="236"/>
      <c r="BL70" s="224"/>
      <c r="BM70" s="224"/>
      <c r="BN70" s="236"/>
      <c r="BO70" s="224"/>
      <c r="BP70" s="224"/>
      <c r="BQ70" s="236"/>
      <c r="BR70" s="224"/>
      <c r="BS70" s="224"/>
      <c r="BT70" s="236"/>
      <c r="BU70" s="224"/>
      <c r="BV70" s="224"/>
      <c r="BW70" s="236"/>
      <c r="BX70" s="224"/>
      <c r="BY70" s="224"/>
      <c r="BZ70" s="236"/>
      <c r="CA70" s="236"/>
      <c r="CB70" s="224"/>
      <c r="CC70" s="236"/>
      <c r="CD70" s="224"/>
      <c r="CE70" s="224"/>
      <c r="CF70" s="236"/>
      <c r="CG70" s="224"/>
      <c r="CH70" s="224"/>
      <c r="CI70" s="236"/>
      <c r="CJ70" s="224"/>
      <c r="CK70" s="224"/>
      <c r="CL70" s="236"/>
      <c r="CM70" s="224"/>
      <c r="CN70" s="245"/>
      <c r="CO70" s="236"/>
      <c r="CP70" s="224"/>
      <c r="CQ70" s="84"/>
      <c r="CR70" s="236"/>
      <c r="CS70" s="224"/>
      <c r="CT70" s="224"/>
      <c r="CU70" s="236"/>
      <c r="CV70" s="224"/>
      <c r="CW70" s="224"/>
      <c r="CX70" s="236"/>
      <c r="CY70" s="224"/>
      <c r="CZ70" s="224"/>
      <c r="DA70" s="236"/>
      <c r="DB70" s="224"/>
      <c r="DC70" s="224"/>
      <c r="DD70" s="236"/>
      <c r="DE70" s="224"/>
      <c r="DF70" s="224"/>
      <c r="DG70" s="236"/>
      <c r="DH70" s="224"/>
      <c r="DI70" s="224"/>
      <c r="DJ70" s="236"/>
      <c r="DK70" s="224"/>
      <c r="DL70" s="224"/>
      <c r="DM70" s="236"/>
      <c r="DN70" s="224"/>
      <c r="DO70" s="224"/>
      <c r="DP70" s="236"/>
      <c r="DQ70" s="224"/>
      <c r="DR70" s="224"/>
      <c r="DS70" s="236"/>
      <c r="DT70" s="224"/>
      <c r="DU70" s="224"/>
      <c r="DV70" s="236"/>
      <c r="DW70" s="224"/>
      <c r="DX70" s="245"/>
      <c r="DY70" s="236"/>
      <c r="DZ70" s="224"/>
      <c r="EA70" s="84"/>
      <c r="EB70" s="124"/>
      <c r="EC70" s="224"/>
      <c r="ED70" s="245"/>
      <c r="EE70" s="236"/>
      <c r="EF70" s="224"/>
      <c r="EG70" s="245"/>
      <c r="EH70" s="236"/>
      <c r="EI70" s="224"/>
      <c r="EJ70" s="245"/>
      <c r="EK70" s="236"/>
      <c r="EL70" s="224"/>
      <c r="EM70" s="245"/>
      <c r="EN70" s="236"/>
      <c r="EO70" s="224"/>
      <c r="EP70" s="245"/>
      <c r="EQ70" s="236"/>
      <c r="ER70" s="224"/>
      <c r="ES70" s="224"/>
      <c r="ET70" s="236"/>
      <c r="EU70" s="224"/>
      <c r="EV70" s="224"/>
      <c r="EW70" s="236"/>
      <c r="EX70" s="224"/>
      <c r="EY70" s="224"/>
      <c r="EZ70" s="236"/>
      <c r="FA70" s="224"/>
      <c r="FB70" s="224"/>
      <c r="FC70" s="236"/>
      <c r="FD70" s="224"/>
      <c r="FE70" s="224"/>
      <c r="FF70" s="236"/>
      <c r="FG70" s="224"/>
      <c r="FH70" s="224"/>
      <c r="FI70" s="236"/>
      <c r="FJ70" s="224"/>
      <c r="FK70" s="245"/>
      <c r="FL70" s="396"/>
      <c r="FM70" s="224"/>
      <c r="FN70" s="84"/>
      <c r="FO70" s="236"/>
      <c r="FP70" s="224"/>
      <c r="FQ70" s="224"/>
      <c r="FR70" s="236"/>
      <c r="FS70" s="224"/>
      <c r="FT70" s="224"/>
      <c r="FU70" s="236"/>
      <c r="FV70" s="224"/>
      <c r="FW70" s="224"/>
      <c r="FX70" s="236"/>
      <c r="FY70" s="224"/>
      <c r="FZ70" s="224"/>
      <c r="GA70" s="236"/>
      <c r="GB70" s="224"/>
      <c r="GC70" s="224"/>
      <c r="GD70" s="236"/>
      <c r="GE70" s="224"/>
      <c r="GF70" s="224"/>
      <c r="GG70" s="236"/>
      <c r="GH70" s="224"/>
      <c r="GI70" s="224"/>
      <c r="GJ70" s="236"/>
      <c r="GK70" s="224"/>
      <c r="GL70" s="84"/>
      <c r="GM70" s="224"/>
      <c r="GN70" s="224"/>
      <c r="GO70" s="84"/>
      <c r="GP70" s="224"/>
      <c r="GQ70" s="224"/>
      <c r="GR70" s="84"/>
      <c r="GS70" s="224"/>
      <c r="GT70" s="224"/>
      <c r="GU70" s="224"/>
      <c r="GV70" s="236"/>
      <c r="GW70" s="224"/>
      <c r="GX70" s="224"/>
      <c r="GY70" s="236"/>
      <c r="GZ70" s="224"/>
      <c r="HA70" s="224"/>
      <c r="HB70" s="236"/>
      <c r="HC70" s="224"/>
      <c r="HD70" s="245"/>
      <c r="HE70" s="236"/>
      <c r="HF70" s="224"/>
      <c r="HG70" s="84"/>
      <c r="HH70" s="236"/>
      <c r="HI70" s="224"/>
      <c r="HJ70" s="245"/>
      <c r="HK70" s="236"/>
      <c r="HL70" s="224"/>
      <c r="HM70" s="245"/>
      <c r="HN70" s="236"/>
      <c r="HO70" s="224"/>
      <c r="HP70" s="245"/>
      <c r="HQ70" s="236"/>
      <c r="HR70" s="224"/>
      <c r="HS70" s="245"/>
      <c r="HT70" s="236"/>
      <c r="HU70" s="224"/>
      <c r="HV70" s="245"/>
      <c r="HW70" s="236"/>
      <c r="HX70" s="224"/>
      <c r="HY70" s="245"/>
      <c r="HZ70" s="236"/>
      <c r="IA70" s="224"/>
      <c r="IB70" s="245"/>
      <c r="IC70" s="236"/>
      <c r="ID70" s="224"/>
      <c r="IE70" s="84"/>
      <c r="IF70" s="236"/>
      <c r="IG70" s="224"/>
      <c r="IH70" s="245"/>
      <c r="II70" s="236"/>
      <c r="IJ70" s="224"/>
      <c r="IK70" s="245"/>
      <c r="IL70" s="236"/>
      <c r="IM70" s="224"/>
      <c r="IN70" s="245"/>
      <c r="IO70" s="236"/>
      <c r="IP70" s="224"/>
      <c r="IQ70" s="245"/>
      <c r="IR70" s="236"/>
      <c r="IS70" s="224"/>
      <c r="IT70" s="245"/>
      <c r="IU70" s="236"/>
      <c r="IV70" s="224"/>
      <c r="IW70" s="245"/>
      <c r="IX70" s="236"/>
      <c r="IY70" s="224"/>
      <c r="IZ70" s="245"/>
      <c r="JA70" s="236"/>
      <c r="JB70" s="224"/>
      <c r="JC70" s="245"/>
      <c r="JD70" s="236"/>
      <c r="JE70" s="224"/>
      <c r="JF70" s="245"/>
      <c r="JG70" s="236"/>
      <c r="JH70" s="224"/>
      <c r="JI70" s="84"/>
      <c r="JJ70" s="124"/>
      <c r="JK70" s="224"/>
      <c r="JL70" s="245"/>
      <c r="JM70" s="236"/>
      <c r="JN70" s="224"/>
      <c r="JO70" s="84"/>
      <c r="JP70" s="124"/>
      <c r="JQ70" s="224"/>
      <c r="JR70" s="245"/>
      <c r="JS70" s="236"/>
      <c r="JT70" s="224"/>
      <c r="JU70" s="84"/>
      <c r="JV70" s="124"/>
      <c r="JW70" s="224"/>
      <c r="JX70" s="245"/>
      <c r="JY70" s="236"/>
      <c r="JZ70" s="224"/>
      <c r="KA70" s="245"/>
      <c r="KB70" s="236"/>
      <c r="KC70" s="224"/>
      <c r="KD70" s="245"/>
      <c r="KE70" s="236"/>
      <c r="KF70" s="224"/>
      <c r="KG70" s="245"/>
      <c r="KH70" s="236"/>
      <c r="KI70" s="224"/>
      <c r="KJ70" s="245"/>
      <c r="KK70" s="236"/>
      <c r="KL70" s="224"/>
      <c r="KM70" s="224"/>
      <c r="KN70" s="236"/>
      <c r="KO70" s="224"/>
      <c r="KP70" s="224"/>
      <c r="KQ70" s="236"/>
      <c r="KR70" s="224"/>
      <c r="KS70" s="224"/>
      <c r="KT70" s="236"/>
      <c r="KU70" s="224"/>
      <c r="KV70" s="245"/>
      <c r="KW70" s="236"/>
      <c r="KX70" s="224"/>
      <c r="KY70" s="84"/>
      <c r="KZ70" s="236"/>
      <c r="LA70" s="224"/>
      <c r="LB70" s="224"/>
      <c r="LC70" s="236"/>
      <c r="LD70" s="224"/>
      <c r="LE70" s="224"/>
      <c r="LF70" s="236"/>
      <c r="LG70" s="224"/>
      <c r="LH70" s="245"/>
      <c r="LI70" s="236"/>
      <c r="LJ70" s="224"/>
      <c r="LK70" s="84"/>
      <c r="LL70" s="236"/>
      <c r="LM70" s="224"/>
      <c r="LN70" s="84"/>
      <c r="LO70" s="124"/>
      <c r="LP70" s="224"/>
      <c r="LQ70" s="224"/>
      <c r="LR70" s="236"/>
      <c r="LS70" s="224"/>
      <c r="LT70" s="245"/>
      <c r="LU70" s="236"/>
      <c r="LV70" s="224"/>
      <c r="LW70" s="84"/>
      <c r="LX70" s="124"/>
      <c r="LY70" s="224"/>
      <c r="LZ70" s="224"/>
      <c r="MA70" s="236"/>
      <c r="MB70" s="224"/>
      <c r="MC70" s="224"/>
      <c r="MD70" s="236"/>
      <c r="ME70" s="224"/>
      <c r="MF70" s="224"/>
      <c r="MG70" s="236"/>
      <c r="MH70" s="224"/>
      <c r="MI70" s="224"/>
      <c r="MJ70" s="236"/>
      <c r="MK70" s="224"/>
      <c r="ML70" s="245"/>
      <c r="MM70" s="236"/>
      <c r="MN70" s="224"/>
      <c r="MO70" s="84"/>
      <c r="MP70" s="236"/>
      <c r="MQ70" s="224"/>
      <c r="MR70" s="84"/>
      <c r="MS70" s="124"/>
      <c r="MT70" s="224"/>
      <c r="MU70" s="224"/>
      <c r="MV70" s="236"/>
      <c r="MW70" s="224"/>
      <c r="MX70" s="245"/>
      <c r="MY70" s="236"/>
      <c r="MZ70" s="224"/>
      <c r="NA70" s="84"/>
      <c r="NB70" s="236"/>
      <c r="NC70" s="224"/>
      <c r="ND70" s="245"/>
      <c r="NE70" s="236"/>
      <c r="NF70" s="224"/>
      <c r="NG70" s="84"/>
      <c r="NH70" s="236"/>
      <c r="NI70" s="224"/>
      <c r="NJ70" s="245"/>
      <c r="NK70" s="236"/>
      <c r="NL70" s="224"/>
      <c r="NM70" s="84"/>
      <c r="NN70" s="236"/>
      <c r="NO70" s="224"/>
      <c r="NP70" s="84"/>
      <c r="NQ70" s="236"/>
      <c r="NR70" s="224"/>
      <c r="NS70" s="84"/>
      <c r="NT70" s="236"/>
      <c r="NU70" s="224"/>
      <c r="NV70" s="84"/>
      <c r="NW70" s="124"/>
      <c r="NX70" s="224"/>
      <c r="NY70" s="245"/>
      <c r="NZ70" s="236"/>
      <c r="OA70" s="224"/>
      <c r="OB70" s="316"/>
      <c r="OC70" s="236"/>
      <c r="OD70" s="224"/>
      <c r="OE70" s="84"/>
      <c r="OF70" s="236"/>
      <c r="OG70" s="224"/>
      <c r="OH70" s="84"/>
      <c r="OI70" s="157"/>
      <c r="OJ70" s="157"/>
      <c r="OK70" s="157"/>
      <c r="OL70" s="157"/>
      <c r="OM70" s="157"/>
      <c r="ON70" s="157"/>
      <c r="OO70" s="157"/>
      <c r="OP70" s="157"/>
      <c r="OQ70" s="157"/>
      <c r="OR70" s="157"/>
      <c r="OS70" s="157"/>
      <c r="OT70" s="157"/>
      <c r="OU70" s="157"/>
      <c r="OV70" s="157"/>
      <c r="OW70" s="157"/>
    </row>
    <row r="71" spans="1:414" s="36" customFormat="1" hidden="1" outlineLevel="1" x14ac:dyDescent="0.25">
      <c r="A71" s="74" t="s">
        <v>393</v>
      </c>
      <c r="B71" s="373" t="s">
        <v>394</v>
      </c>
      <c r="C71" s="229">
        <f>C72+C73+C74+C75</f>
        <v>9104</v>
      </c>
      <c r="D71" s="220">
        <f t="shared" ref="D71:P71" si="114">D72+D73+D74+D75</f>
        <v>10319</v>
      </c>
      <c r="E71" s="68">
        <f t="shared" ref="E71" si="115">E72+E73+E74+E75</f>
        <v>7435.64</v>
      </c>
      <c r="F71" s="229">
        <f t="shared" si="114"/>
        <v>1000</v>
      </c>
      <c r="G71" s="220">
        <f t="shared" si="114"/>
        <v>1000</v>
      </c>
      <c r="H71" s="68">
        <f t="shared" ref="H71:I71" si="116">H72+H73+H74+H75</f>
        <v>1189</v>
      </c>
      <c r="I71" s="122">
        <f t="shared" si="116"/>
        <v>2800</v>
      </c>
      <c r="J71" s="220">
        <f t="shared" si="114"/>
        <v>2800</v>
      </c>
      <c r="K71" s="220">
        <f t="shared" ref="K71:N71" si="117">K72+K73+K74+K75</f>
        <v>2557.81</v>
      </c>
      <c r="L71" s="229">
        <f t="shared" si="117"/>
        <v>0</v>
      </c>
      <c r="M71" s="220">
        <f t="shared" si="117"/>
        <v>0</v>
      </c>
      <c r="N71" s="220">
        <f t="shared" si="117"/>
        <v>0</v>
      </c>
      <c r="O71" s="229">
        <f t="shared" si="114"/>
        <v>0</v>
      </c>
      <c r="P71" s="220">
        <f t="shared" si="114"/>
        <v>0</v>
      </c>
      <c r="Q71" s="220">
        <f t="shared" ref="Q71" si="118">Q72+Q73+Q74+Q75</f>
        <v>0</v>
      </c>
      <c r="R71" s="229">
        <f t="shared" ref="R71:AH71" si="119">R72+R73+R74+R75</f>
        <v>0</v>
      </c>
      <c r="S71" s="220">
        <f t="shared" si="119"/>
        <v>0</v>
      </c>
      <c r="T71" s="220">
        <f t="shared" ref="T71" si="120">T72+T73+T74+T75</f>
        <v>0</v>
      </c>
      <c r="U71" s="229">
        <f t="shared" si="119"/>
        <v>0</v>
      </c>
      <c r="V71" s="220">
        <f t="shared" si="119"/>
        <v>0</v>
      </c>
      <c r="W71" s="220">
        <f t="shared" ref="W71" si="121">W72+W73+W74+W75</f>
        <v>0</v>
      </c>
      <c r="X71" s="229">
        <f t="shared" si="119"/>
        <v>0</v>
      </c>
      <c r="Y71" s="220">
        <f t="shared" si="119"/>
        <v>0</v>
      </c>
      <c r="Z71" s="220">
        <f t="shared" ref="Z71" si="122">Z72+Z73+Z74+Z75</f>
        <v>0</v>
      </c>
      <c r="AA71" s="229">
        <f t="shared" si="119"/>
        <v>0</v>
      </c>
      <c r="AB71" s="220">
        <f t="shared" si="119"/>
        <v>0</v>
      </c>
      <c r="AC71" s="220">
        <f t="shared" ref="AC71" si="123">AC72+AC73+AC74+AC75</f>
        <v>0</v>
      </c>
      <c r="AD71" s="229">
        <f t="shared" si="119"/>
        <v>0</v>
      </c>
      <c r="AE71" s="220">
        <f t="shared" si="119"/>
        <v>0</v>
      </c>
      <c r="AF71" s="220">
        <f t="shared" ref="AF71" si="124">AF72+AF73+AF74+AF75</f>
        <v>0</v>
      </c>
      <c r="AG71" s="229">
        <f t="shared" si="119"/>
        <v>0</v>
      </c>
      <c r="AH71" s="220">
        <f t="shared" si="119"/>
        <v>0</v>
      </c>
      <c r="AI71" s="220">
        <f t="shared" ref="AI71" si="125">AI72+AI73+AI74+AI75</f>
        <v>0</v>
      </c>
      <c r="AJ71" s="229">
        <f t="shared" ref="AJ71:BA71" si="126">AJ72+AJ73+AJ74+AJ75</f>
        <v>0</v>
      </c>
      <c r="AK71" s="220">
        <f t="shared" si="126"/>
        <v>0</v>
      </c>
      <c r="AL71" s="220">
        <f t="shared" si="126"/>
        <v>0</v>
      </c>
      <c r="AM71" s="229">
        <f t="shared" si="126"/>
        <v>0</v>
      </c>
      <c r="AN71" s="220">
        <f t="shared" si="126"/>
        <v>0</v>
      </c>
      <c r="AO71" s="220">
        <f t="shared" si="126"/>
        <v>0</v>
      </c>
      <c r="AP71" s="229">
        <f t="shared" si="126"/>
        <v>0</v>
      </c>
      <c r="AQ71" s="220">
        <f t="shared" si="126"/>
        <v>0</v>
      </c>
      <c r="AR71" s="220">
        <f t="shared" si="126"/>
        <v>0</v>
      </c>
      <c r="AS71" s="229">
        <f t="shared" si="126"/>
        <v>0</v>
      </c>
      <c r="AT71" s="220">
        <f t="shared" si="126"/>
        <v>0</v>
      </c>
      <c r="AU71" s="220">
        <f t="shared" si="126"/>
        <v>0</v>
      </c>
      <c r="AV71" s="229">
        <f t="shared" si="126"/>
        <v>0</v>
      </c>
      <c r="AW71" s="220">
        <f t="shared" si="126"/>
        <v>0</v>
      </c>
      <c r="AX71" s="220">
        <f t="shared" si="126"/>
        <v>0</v>
      </c>
      <c r="AY71" s="229">
        <f t="shared" si="126"/>
        <v>0</v>
      </c>
      <c r="AZ71" s="220">
        <f t="shared" si="126"/>
        <v>0</v>
      </c>
      <c r="BA71" s="220">
        <f t="shared" si="126"/>
        <v>0</v>
      </c>
      <c r="BB71" s="229">
        <f t="shared" ref="BB71:BK71" si="127">BB72+BB73+BB74+BB75</f>
        <v>0</v>
      </c>
      <c r="BC71" s="220">
        <f t="shared" si="127"/>
        <v>0</v>
      </c>
      <c r="BD71" s="220">
        <f t="shared" ref="BD71:BG71" si="128">BD72+BD73+BD74+BD75</f>
        <v>0</v>
      </c>
      <c r="BE71" s="229">
        <f t="shared" si="128"/>
        <v>0</v>
      </c>
      <c r="BF71" s="220">
        <f t="shared" si="128"/>
        <v>0</v>
      </c>
      <c r="BG71" s="220">
        <f t="shared" si="128"/>
        <v>0</v>
      </c>
      <c r="BH71" s="229">
        <f t="shared" si="127"/>
        <v>0</v>
      </c>
      <c r="BI71" s="220">
        <f t="shared" si="127"/>
        <v>0</v>
      </c>
      <c r="BJ71" s="220">
        <f t="shared" ref="BJ71" si="129">BJ72+BJ73+BJ74+BJ75</f>
        <v>0</v>
      </c>
      <c r="BK71" s="229">
        <f t="shared" si="127"/>
        <v>0</v>
      </c>
      <c r="BL71" s="220">
        <f t="shared" ref="BL71:CG71" si="130">BL72+BL73+BL74+BL75</f>
        <v>0</v>
      </c>
      <c r="BM71" s="220">
        <f t="shared" ref="BM71" si="131">BM72+BM73+BM74+BM75</f>
        <v>0</v>
      </c>
      <c r="BN71" s="229">
        <f t="shared" si="130"/>
        <v>0</v>
      </c>
      <c r="BO71" s="220">
        <f t="shared" si="130"/>
        <v>0</v>
      </c>
      <c r="BP71" s="220">
        <f t="shared" ref="BP71" si="132">BP72+BP73+BP74+BP75</f>
        <v>0</v>
      </c>
      <c r="BQ71" s="229">
        <f>BQ72+BQ73+BQ74+BQ75</f>
        <v>0</v>
      </c>
      <c r="BR71" s="220">
        <f t="shared" si="130"/>
        <v>0</v>
      </c>
      <c r="BS71" s="220">
        <f t="shared" ref="BS71" si="133">BS72+BS73+BS74+BS75</f>
        <v>0</v>
      </c>
      <c r="BT71" s="229">
        <f t="shared" si="130"/>
        <v>0</v>
      </c>
      <c r="BU71" s="220">
        <f t="shared" si="130"/>
        <v>0</v>
      </c>
      <c r="BV71" s="220">
        <f t="shared" ref="BV71" si="134">BV72+BV73+BV74+BV75</f>
        <v>0</v>
      </c>
      <c r="BW71" s="229">
        <f t="shared" si="130"/>
        <v>0</v>
      </c>
      <c r="BX71" s="220">
        <f t="shared" si="130"/>
        <v>0</v>
      </c>
      <c r="BY71" s="220">
        <f t="shared" ref="BY71" si="135">BY72+BY73+BY74+BY75</f>
        <v>16.899999999999999</v>
      </c>
      <c r="BZ71" s="229">
        <f t="shared" si="130"/>
        <v>0</v>
      </c>
      <c r="CA71" s="229">
        <f t="shared" ref="CA71" si="136">CA72+CA73+CA74+CA75</f>
        <v>0</v>
      </c>
      <c r="CB71" s="220">
        <f t="shared" ref="CB71:CE71" si="137">CB72+CB73+CB74+CB75</f>
        <v>0</v>
      </c>
      <c r="CC71" s="229">
        <f t="shared" si="137"/>
        <v>50</v>
      </c>
      <c r="CD71" s="220">
        <f t="shared" si="137"/>
        <v>50</v>
      </c>
      <c r="CE71" s="220">
        <f t="shared" si="137"/>
        <v>44.74</v>
      </c>
      <c r="CF71" s="229">
        <f t="shared" si="130"/>
        <v>0</v>
      </c>
      <c r="CG71" s="220">
        <f t="shared" si="130"/>
        <v>0</v>
      </c>
      <c r="CH71" s="220">
        <f t="shared" ref="CH71:CK71" si="138">CH72+CH73+CH74+CH75</f>
        <v>0</v>
      </c>
      <c r="CI71" s="229">
        <f t="shared" si="138"/>
        <v>0</v>
      </c>
      <c r="CJ71" s="220">
        <f t="shared" si="138"/>
        <v>0</v>
      </c>
      <c r="CK71" s="220">
        <f t="shared" si="138"/>
        <v>0</v>
      </c>
      <c r="CL71" s="229">
        <f t="shared" ref="CL71:CM71" si="139">CL72+CL73+CL74+CL75</f>
        <v>0</v>
      </c>
      <c r="CM71" s="220">
        <f t="shared" si="139"/>
        <v>0</v>
      </c>
      <c r="CN71" s="117">
        <f t="shared" ref="CN71:CQ71" si="140">CN72+CN73+CN74+CN75</f>
        <v>0</v>
      </c>
      <c r="CO71" s="229">
        <f t="shared" ref="CO71" si="141">CO72+CO73+CO74+CO75</f>
        <v>0</v>
      </c>
      <c r="CP71" s="220">
        <f t="shared" si="140"/>
        <v>0</v>
      </c>
      <c r="CQ71" s="68">
        <f t="shared" si="140"/>
        <v>0</v>
      </c>
      <c r="CR71" s="229">
        <f t="shared" ref="CR71:DW71" si="142">CR72+CR73+CR74+CR75</f>
        <v>0</v>
      </c>
      <c r="CS71" s="220">
        <f t="shared" si="142"/>
        <v>0</v>
      </c>
      <c r="CT71" s="220">
        <f t="shared" ref="CT71" si="143">CT72+CT73+CT74+CT75</f>
        <v>0</v>
      </c>
      <c r="CU71" s="229">
        <f t="shared" si="142"/>
        <v>0</v>
      </c>
      <c r="CV71" s="220">
        <f t="shared" si="142"/>
        <v>0</v>
      </c>
      <c r="CW71" s="220">
        <f t="shared" ref="CW71:DC71" si="144">CW72+CW73+CW74+CW75</f>
        <v>0</v>
      </c>
      <c r="CX71" s="229">
        <f t="shared" si="144"/>
        <v>0</v>
      </c>
      <c r="CY71" s="220">
        <f t="shared" si="144"/>
        <v>0</v>
      </c>
      <c r="CZ71" s="220">
        <f t="shared" si="144"/>
        <v>0</v>
      </c>
      <c r="DA71" s="229">
        <f t="shared" si="144"/>
        <v>0</v>
      </c>
      <c r="DB71" s="220">
        <f t="shared" si="144"/>
        <v>0</v>
      </c>
      <c r="DC71" s="220">
        <f t="shared" si="144"/>
        <v>0</v>
      </c>
      <c r="DD71" s="229">
        <f t="shared" si="142"/>
        <v>0</v>
      </c>
      <c r="DE71" s="220">
        <f t="shared" si="142"/>
        <v>0</v>
      </c>
      <c r="DF71" s="220">
        <f t="shared" ref="DF71" si="145">DF72+DF73+DF74+DF75</f>
        <v>0</v>
      </c>
      <c r="DG71" s="229">
        <f>DG72+DG73+DG74+DG75</f>
        <v>0</v>
      </c>
      <c r="DH71" s="220">
        <f>DH72+DH73+DH74+DH75</f>
        <v>0</v>
      </c>
      <c r="DI71" s="220">
        <f>DI72+DI73+DI74+DI75</f>
        <v>0</v>
      </c>
      <c r="DJ71" s="229">
        <f t="shared" si="142"/>
        <v>0</v>
      </c>
      <c r="DK71" s="220">
        <f t="shared" si="142"/>
        <v>0</v>
      </c>
      <c r="DL71" s="220">
        <f t="shared" ref="DL71:DU71" si="146">DL72+DL73+DL74+DL75</f>
        <v>0</v>
      </c>
      <c r="DM71" s="229">
        <f t="shared" si="146"/>
        <v>0</v>
      </c>
      <c r="DN71" s="220">
        <f t="shared" si="146"/>
        <v>0</v>
      </c>
      <c r="DO71" s="220">
        <f t="shared" si="146"/>
        <v>0</v>
      </c>
      <c r="DP71" s="229">
        <f t="shared" si="146"/>
        <v>0</v>
      </c>
      <c r="DQ71" s="220">
        <f t="shared" si="146"/>
        <v>0</v>
      </c>
      <c r="DR71" s="220">
        <f t="shared" si="146"/>
        <v>0</v>
      </c>
      <c r="DS71" s="229">
        <f t="shared" si="146"/>
        <v>0</v>
      </c>
      <c r="DT71" s="220">
        <f t="shared" si="146"/>
        <v>0</v>
      </c>
      <c r="DU71" s="220">
        <f t="shared" si="146"/>
        <v>0</v>
      </c>
      <c r="DV71" s="229">
        <f t="shared" si="142"/>
        <v>0</v>
      </c>
      <c r="DW71" s="220">
        <f t="shared" si="142"/>
        <v>0</v>
      </c>
      <c r="DX71" s="117">
        <f t="shared" ref="DX71" si="147">DX72+DX73+DX74+DX75</f>
        <v>0</v>
      </c>
      <c r="DY71" s="229">
        <f t="shared" ref="DY71:EI71" si="148">DY72+DY73+DY74+DY75</f>
        <v>0</v>
      </c>
      <c r="DZ71" s="220">
        <f t="shared" si="148"/>
        <v>0</v>
      </c>
      <c r="EA71" s="68">
        <f t="shared" ref="EA71:EB71" si="149">EA72+EA73+EA74+EA75</f>
        <v>0</v>
      </c>
      <c r="EB71" s="122">
        <f t="shared" si="149"/>
        <v>0</v>
      </c>
      <c r="EC71" s="220">
        <f t="shared" si="148"/>
        <v>0</v>
      </c>
      <c r="ED71" s="117">
        <f t="shared" ref="ED71" si="150">ED72+ED73+ED74+ED75</f>
        <v>0</v>
      </c>
      <c r="EE71" s="229">
        <f t="shared" si="148"/>
        <v>0</v>
      </c>
      <c r="EF71" s="220">
        <f t="shared" si="148"/>
        <v>0</v>
      </c>
      <c r="EG71" s="117">
        <f t="shared" ref="EG71" si="151">EG72+EG73+EG74+EG75</f>
        <v>0</v>
      </c>
      <c r="EH71" s="229">
        <f t="shared" si="148"/>
        <v>0</v>
      </c>
      <c r="EI71" s="220">
        <f t="shared" si="148"/>
        <v>0</v>
      </c>
      <c r="EJ71" s="117">
        <f t="shared" ref="EJ71" si="152">EJ72+EJ73+EJ74+EJ75</f>
        <v>0</v>
      </c>
      <c r="EK71" s="229">
        <f>EK72+EK73+EK74+EK75</f>
        <v>60</v>
      </c>
      <c r="EL71" s="220">
        <f t="shared" ref="EL71:EU71" si="153">EL72+EL73+EL74+EL75</f>
        <v>210</v>
      </c>
      <c r="EM71" s="117">
        <f t="shared" ref="EM71" si="154">EM72+EM73+EM74+EM75</f>
        <v>322.57</v>
      </c>
      <c r="EN71" s="229">
        <f>EN72+EN73+EN74+EN75</f>
        <v>0</v>
      </c>
      <c r="EO71" s="220">
        <f t="shared" ref="EO71:EP71" si="155">EO72+EO73+EO74+EO75</f>
        <v>0</v>
      </c>
      <c r="EP71" s="117">
        <f t="shared" si="155"/>
        <v>0</v>
      </c>
      <c r="EQ71" s="229">
        <f t="shared" si="153"/>
        <v>0</v>
      </c>
      <c r="ER71" s="220">
        <f t="shared" si="153"/>
        <v>0</v>
      </c>
      <c r="ES71" s="220">
        <f t="shared" ref="ES71" si="156">ES72+ES73+ES74+ES75</f>
        <v>0</v>
      </c>
      <c r="ET71" s="229">
        <f t="shared" si="153"/>
        <v>0</v>
      </c>
      <c r="EU71" s="220">
        <f t="shared" si="153"/>
        <v>0</v>
      </c>
      <c r="EV71" s="220">
        <f t="shared" ref="EV71:EW71" si="157">EV72+EV73+EV74+EV75</f>
        <v>0</v>
      </c>
      <c r="EW71" s="229">
        <f t="shared" si="157"/>
        <v>100</v>
      </c>
      <c r="EX71" s="220">
        <f t="shared" ref="EX71" si="158">EX72+EX73+EX74+EX75</f>
        <v>100</v>
      </c>
      <c r="EY71" s="220">
        <f t="shared" ref="EY71" si="159">EY72+EY73+EY74+EY75</f>
        <v>0</v>
      </c>
      <c r="EZ71" s="220">
        <f t="shared" ref="EZ71:FA71" si="160">EZ72+EZ73+EZ74+EZ75</f>
        <v>100</v>
      </c>
      <c r="FA71" s="220">
        <f t="shared" si="160"/>
        <v>100</v>
      </c>
      <c r="FB71" s="220">
        <f t="shared" ref="FB71:FC71" si="161">FB72+FB73+FB74+FB75</f>
        <v>0</v>
      </c>
      <c r="FC71" s="229">
        <f t="shared" si="161"/>
        <v>100</v>
      </c>
      <c r="FD71" s="220">
        <f t="shared" ref="FD71" si="162">FD72+FD73+FD74+FD75</f>
        <v>0</v>
      </c>
      <c r="FE71" s="220">
        <f t="shared" ref="FE71" si="163">FE72+FE73+FE74+FE75</f>
        <v>0</v>
      </c>
      <c r="FF71" s="229">
        <f>FF72+FF73+FF74+FF75</f>
        <v>0</v>
      </c>
      <c r="FG71" s="220">
        <f t="shared" ref="FG71" si="164">FG72+FG73+FG74+FG75</f>
        <v>0</v>
      </c>
      <c r="FH71" s="220">
        <f t="shared" ref="FH71:FI71" si="165">FH72+FH73+FH74+FH75</f>
        <v>0</v>
      </c>
      <c r="FI71" s="229">
        <f t="shared" si="165"/>
        <v>0</v>
      </c>
      <c r="FJ71" s="220">
        <f t="shared" ref="FJ71" si="166">FJ72+FJ73+FJ74+FJ75</f>
        <v>0</v>
      </c>
      <c r="FK71" s="117">
        <f t="shared" ref="FK71" si="167">FK72+FK73+FK74+FK75</f>
        <v>0</v>
      </c>
      <c r="FL71" s="395">
        <f>FL72+FL73+FL74+FL75</f>
        <v>0</v>
      </c>
      <c r="FM71" s="220">
        <f t="shared" ref="FM71" si="168">FM72+FM73+FM74+FM75</f>
        <v>0</v>
      </c>
      <c r="FN71" s="68">
        <f t="shared" ref="FN71:FO71" si="169">FN72+FN73+FN74+FN75</f>
        <v>0</v>
      </c>
      <c r="FO71" s="229">
        <f t="shared" si="169"/>
        <v>200</v>
      </c>
      <c r="FP71" s="220">
        <f t="shared" ref="FP71" si="170">FP72+FP73+FP74+FP75</f>
        <v>200</v>
      </c>
      <c r="FQ71" s="220">
        <f t="shared" ref="FQ71:FR71" si="171">FQ72+FQ73+FQ74+FQ75</f>
        <v>176.07</v>
      </c>
      <c r="FR71" s="229">
        <f t="shared" si="171"/>
        <v>0</v>
      </c>
      <c r="FS71" s="220">
        <f t="shared" ref="FS71" si="172">FS72+FS73+FS74+FS75</f>
        <v>0</v>
      </c>
      <c r="FT71" s="220">
        <f t="shared" ref="FT71:FU71" si="173">FT72+FT73+FT74+FT75</f>
        <v>0</v>
      </c>
      <c r="FU71" s="229">
        <f t="shared" si="173"/>
        <v>0</v>
      </c>
      <c r="FV71" s="220">
        <f t="shared" ref="FV71" si="174">FV72+FV73+FV74+FV75</f>
        <v>0</v>
      </c>
      <c r="FW71" s="220">
        <f t="shared" ref="FW71:FX71" si="175">FW72+FW73+FW74+FW75</f>
        <v>0</v>
      </c>
      <c r="FX71" s="342">
        <f t="shared" si="175"/>
        <v>100</v>
      </c>
      <c r="FY71" s="246">
        <f t="shared" ref="FY71" si="176">FY72+FY73+FY74+FY75</f>
        <v>170</v>
      </c>
      <c r="FZ71" s="246">
        <f t="shared" ref="FZ71:GA71" si="177">FZ72+FZ73+FZ74+FZ75</f>
        <v>0</v>
      </c>
      <c r="GA71" s="342">
        <f t="shared" si="177"/>
        <v>100</v>
      </c>
      <c r="GB71" s="220">
        <f t="shared" ref="GB71" si="178">GB72+GB73+GB74+GB75</f>
        <v>145</v>
      </c>
      <c r="GC71" s="220">
        <f t="shared" ref="GC71:GD71" si="179">GC72+GC73+GC74+GC75</f>
        <v>0</v>
      </c>
      <c r="GD71" s="220">
        <f t="shared" si="179"/>
        <v>170</v>
      </c>
      <c r="GE71" s="220">
        <f t="shared" ref="GE71" si="180">GE72+GE73+GE74+GE75</f>
        <v>170</v>
      </c>
      <c r="GF71" s="220">
        <f t="shared" ref="GF71:GG71" si="181">GF72+GF73+GF74+GF75</f>
        <v>0</v>
      </c>
      <c r="GG71" s="229">
        <f t="shared" si="181"/>
        <v>0</v>
      </c>
      <c r="GH71" s="220">
        <f t="shared" ref="GH71" si="182">GH72+GH73+GH74+GH75</f>
        <v>0</v>
      </c>
      <c r="GI71" s="220">
        <f t="shared" ref="GI71:GO71" si="183">GI72+GI73+GI74+GI75</f>
        <v>0</v>
      </c>
      <c r="GJ71" s="229">
        <f t="shared" si="183"/>
        <v>0</v>
      </c>
      <c r="GK71" s="220">
        <f t="shared" si="183"/>
        <v>0</v>
      </c>
      <c r="GL71" s="68">
        <f t="shared" si="183"/>
        <v>0</v>
      </c>
      <c r="GM71" s="246">
        <f t="shared" ref="GM71" si="184">GM72+GM73+GM74+GM75</f>
        <v>0</v>
      </c>
      <c r="GN71" s="246">
        <f t="shared" si="183"/>
        <v>0</v>
      </c>
      <c r="GO71" s="266">
        <f t="shared" si="183"/>
        <v>0</v>
      </c>
      <c r="GP71" s="220">
        <f>GP72+GP73+GP74+GP75</f>
        <v>0</v>
      </c>
      <c r="GQ71" s="220">
        <f t="shared" ref="GQ71:GS71" si="185">GQ72+GQ73+GQ74+GQ75</f>
        <v>0</v>
      </c>
      <c r="GR71" s="68">
        <f t="shared" si="185"/>
        <v>0</v>
      </c>
      <c r="GS71" s="220">
        <f t="shared" si="185"/>
        <v>0</v>
      </c>
      <c r="GT71" s="220">
        <f t="shared" ref="GT71" si="186">GT72+GT73+GT74+GT75</f>
        <v>0</v>
      </c>
      <c r="GU71" s="220">
        <f t="shared" ref="GU71" si="187">GU72+GU73+GU74+GU75</f>
        <v>0</v>
      </c>
      <c r="GV71" s="229">
        <f t="shared" ref="GV71:HF71" si="188">GV72+GV73+GV74+GV75</f>
        <v>0</v>
      </c>
      <c r="GW71" s="220">
        <f t="shared" si="188"/>
        <v>0</v>
      </c>
      <c r="GX71" s="220">
        <f t="shared" ref="GX71" si="189">GX72+GX73+GX74+GX75</f>
        <v>0</v>
      </c>
      <c r="GY71" s="229">
        <f t="shared" si="188"/>
        <v>0</v>
      </c>
      <c r="GZ71" s="220">
        <f t="shared" si="188"/>
        <v>0</v>
      </c>
      <c r="HA71" s="220">
        <f t="shared" ref="HA71" si="190">HA72+HA73+HA74+HA75</f>
        <v>0</v>
      </c>
      <c r="HB71" s="229">
        <f t="shared" si="188"/>
        <v>0</v>
      </c>
      <c r="HC71" s="220">
        <f t="shared" si="188"/>
        <v>0</v>
      </c>
      <c r="HD71" s="117">
        <f t="shared" ref="HD71" si="191">HD72+HD73+HD74+HD75</f>
        <v>0</v>
      </c>
      <c r="HE71" s="229">
        <f t="shared" si="188"/>
        <v>0</v>
      </c>
      <c r="HF71" s="220">
        <f t="shared" si="188"/>
        <v>0</v>
      </c>
      <c r="HG71" s="68">
        <f t="shared" ref="HG71:HH71" si="192">HG72+HG73+HG74+HG75</f>
        <v>0</v>
      </c>
      <c r="HH71" s="229">
        <f t="shared" si="192"/>
        <v>0</v>
      </c>
      <c r="HI71" s="220">
        <f t="shared" ref="HI71:HX71" si="193">HI72+HI73+HI74+HI75</f>
        <v>0</v>
      </c>
      <c r="HJ71" s="117">
        <f t="shared" ref="HJ71:HK71" si="194">HJ72+HJ73+HJ74+HJ75</f>
        <v>0</v>
      </c>
      <c r="HK71" s="229">
        <f t="shared" si="194"/>
        <v>64</v>
      </c>
      <c r="HL71" s="220">
        <f t="shared" si="193"/>
        <v>64</v>
      </c>
      <c r="HM71" s="117">
        <f t="shared" ref="HM71:HN71" si="195">HM72+HM73+HM74+HM75</f>
        <v>0</v>
      </c>
      <c r="HN71" s="229">
        <f t="shared" si="195"/>
        <v>0</v>
      </c>
      <c r="HO71" s="220">
        <f t="shared" si="193"/>
        <v>50</v>
      </c>
      <c r="HP71" s="117">
        <f t="shared" ref="HP71:HQ71" si="196">HP72+HP73+HP74+HP75</f>
        <v>0</v>
      </c>
      <c r="HQ71" s="229">
        <f t="shared" si="196"/>
        <v>0</v>
      </c>
      <c r="HR71" s="220">
        <f t="shared" si="193"/>
        <v>0</v>
      </c>
      <c r="HS71" s="117">
        <f t="shared" ref="HS71:HT71" si="197">HS72+HS73+HS74+HS75</f>
        <v>0</v>
      </c>
      <c r="HT71" s="229">
        <f t="shared" si="197"/>
        <v>0</v>
      </c>
      <c r="HU71" s="220">
        <f t="shared" si="193"/>
        <v>0</v>
      </c>
      <c r="HV71" s="117">
        <f t="shared" ref="HV71:HW71" si="198">HV72+HV73+HV74+HV75</f>
        <v>0</v>
      </c>
      <c r="HW71" s="229">
        <f t="shared" si="198"/>
        <v>0</v>
      </c>
      <c r="HX71" s="220">
        <f t="shared" si="193"/>
        <v>0</v>
      </c>
      <c r="HY71" s="117">
        <f t="shared" ref="HY71" si="199">HY72+HY73+HY74+HY75</f>
        <v>0</v>
      </c>
      <c r="HZ71" s="229">
        <f t="shared" ref="HZ71:IA71" si="200">HZ72+HZ73+HZ74+HZ75</f>
        <v>0</v>
      </c>
      <c r="IA71" s="220">
        <f t="shared" si="200"/>
        <v>0</v>
      </c>
      <c r="IB71" s="117">
        <f t="shared" ref="IB71:IF71" si="201">IB72+IB73+IB74+IB75</f>
        <v>0</v>
      </c>
      <c r="IC71" s="229">
        <f t="shared" si="201"/>
        <v>0</v>
      </c>
      <c r="ID71" s="220">
        <f t="shared" si="201"/>
        <v>0</v>
      </c>
      <c r="IE71" s="68">
        <f t="shared" si="201"/>
        <v>0</v>
      </c>
      <c r="IF71" s="229">
        <f t="shared" si="201"/>
        <v>100</v>
      </c>
      <c r="IG71" s="220">
        <f t="shared" ref="IG71:JW71" si="202">IG72+IG73+IG74+IG75</f>
        <v>0</v>
      </c>
      <c r="IH71" s="117">
        <f t="shared" ref="IH71:II71" si="203">IH72+IH73+IH74+IH75</f>
        <v>130.04</v>
      </c>
      <c r="II71" s="229">
        <f t="shared" si="203"/>
        <v>0</v>
      </c>
      <c r="IJ71" s="220">
        <f t="shared" si="202"/>
        <v>0</v>
      </c>
      <c r="IK71" s="117">
        <f t="shared" ref="IK71:IL71" si="204">IK72+IK73+IK74+IK75</f>
        <v>0</v>
      </c>
      <c r="IL71" s="229">
        <f t="shared" si="204"/>
        <v>60</v>
      </c>
      <c r="IM71" s="220">
        <f t="shared" si="202"/>
        <v>60</v>
      </c>
      <c r="IN71" s="117">
        <f t="shared" ref="IN71:IO71" si="205">IN72+IN73+IN74+IN75</f>
        <v>0</v>
      </c>
      <c r="IO71" s="229">
        <f t="shared" si="205"/>
        <v>0</v>
      </c>
      <c r="IP71" s="220">
        <f t="shared" si="202"/>
        <v>0</v>
      </c>
      <c r="IQ71" s="117">
        <f t="shared" ref="IQ71:IR71" si="206">IQ72+IQ73+IQ74+IQ75</f>
        <v>0</v>
      </c>
      <c r="IR71" s="229">
        <f t="shared" si="206"/>
        <v>0</v>
      </c>
      <c r="IS71" s="220">
        <f t="shared" si="202"/>
        <v>0</v>
      </c>
      <c r="IT71" s="117">
        <f t="shared" ref="IT71:IU71" si="207">IT72+IT73+IT74+IT75</f>
        <v>61.22</v>
      </c>
      <c r="IU71" s="229">
        <f t="shared" si="207"/>
        <v>0</v>
      </c>
      <c r="IV71" s="220">
        <f t="shared" si="202"/>
        <v>0</v>
      </c>
      <c r="IW71" s="117">
        <f t="shared" ref="IW71" si="208">IW72+IW73+IW74+IW75</f>
        <v>0</v>
      </c>
      <c r="IX71" s="229">
        <v>1500</v>
      </c>
      <c r="IY71" s="220">
        <f t="shared" si="202"/>
        <v>1500</v>
      </c>
      <c r="IZ71" s="117">
        <f t="shared" ref="IZ71:JA71" si="209">IZ72+IZ73+IZ74+IZ75</f>
        <v>156.6</v>
      </c>
      <c r="JA71" s="229">
        <f t="shared" si="209"/>
        <v>0</v>
      </c>
      <c r="JB71" s="220">
        <f t="shared" si="202"/>
        <v>0</v>
      </c>
      <c r="JC71" s="117">
        <f t="shared" ref="JC71" si="210">JC72+JC73+JC74+JC75</f>
        <v>0</v>
      </c>
      <c r="JD71" s="229">
        <f t="shared" si="202"/>
        <v>0</v>
      </c>
      <c r="JE71" s="220">
        <f t="shared" si="202"/>
        <v>0</v>
      </c>
      <c r="JF71" s="117">
        <f t="shared" ref="JF71:JJ71" si="211">JF72+JF73+JF74+JF75</f>
        <v>0</v>
      </c>
      <c r="JG71" s="229">
        <f t="shared" ref="JG71" si="212">JG72+JG73+JG74+JG75</f>
        <v>0</v>
      </c>
      <c r="JH71" s="220">
        <f t="shared" si="211"/>
        <v>0</v>
      </c>
      <c r="JI71" s="68">
        <f t="shared" si="211"/>
        <v>0</v>
      </c>
      <c r="JJ71" s="122">
        <f t="shared" si="211"/>
        <v>0</v>
      </c>
      <c r="JK71" s="220">
        <f t="shared" si="202"/>
        <v>0</v>
      </c>
      <c r="JL71" s="117">
        <f t="shared" ref="JL71:JM71" si="213">JL72+JL73+JL74+JL75</f>
        <v>0</v>
      </c>
      <c r="JM71" s="229">
        <f t="shared" si="213"/>
        <v>0</v>
      </c>
      <c r="JN71" s="220">
        <f t="shared" si="202"/>
        <v>0</v>
      </c>
      <c r="JO71" s="68">
        <f t="shared" ref="JO71:JP71" si="214">JO72+JO73+JO74+JO75</f>
        <v>0</v>
      </c>
      <c r="JP71" s="122">
        <f t="shared" si="214"/>
        <v>0</v>
      </c>
      <c r="JQ71" s="220">
        <f t="shared" si="202"/>
        <v>0</v>
      </c>
      <c r="JR71" s="117">
        <f t="shared" ref="JR71:JS71" si="215">JR72+JR73+JR74+JR75</f>
        <v>390.52</v>
      </c>
      <c r="JS71" s="229">
        <f t="shared" si="215"/>
        <v>0</v>
      </c>
      <c r="JT71" s="220">
        <f t="shared" si="202"/>
        <v>700</v>
      </c>
      <c r="JU71" s="68">
        <f t="shared" ref="JU71:JV71" si="216">JU72+JU73+JU74+JU75</f>
        <v>605.04999999999995</v>
      </c>
      <c r="JV71" s="122">
        <f t="shared" si="216"/>
        <v>0</v>
      </c>
      <c r="JW71" s="220">
        <f t="shared" si="202"/>
        <v>0</v>
      </c>
      <c r="JX71" s="117">
        <f t="shared" ref="JX71" si="217">JX72+JX73+JX74+JX75</f>
        <v>0</v>
      </c>
      <c r="JY71" s="229">
        <f t="shared" ref="JY71:LP71" si="218">JY72+JY73+JY74+JY75</f>
        <v>0</v>
      </c>
      <c r="JZ71" s="220">
        <f t="shared" si="218"/>
        <v>0</v>
      </c>
      <c r="KA71" s="117">
        <f t="shared" ref="KA71" si="219">KA72+KA73+KA74+KA75</f>
        <v>0</v>
      </c>
      <c r="KB71" s="229">
        <f t="shared" ref="KB71:KF71" si="220">KB72+KB73+KB74+KB75</f>
        <v>0</v>
      </c>
      <c r="KC71" s="220">
        <f t="shared" si="220"/>
        <v>0</v>
      </c>
      <c r="KD71" s="117">
        <f t="shared" ref="KD71:KE71" si="221">KD72+KD73+KD74+KD75</f>
        <v>0</v>
      </c>
      <c r="KE71" s="229">
        <f t="shared" si="221"/>
        <v>2100</v>
      </c>
      <c r="KF71" s="220">
        <f t="shared" si="220"/>
        <v>2400</v>
      </c>
      <c r="KG71" s="117">
        <f t="shared" ref="KG71" si="222">KG72+KG73+KG74+KG75</f>
        <v>1652.9099999999999</v>
      </c>
      <c r="KH71" s="229">
        <f t="shared" si="218"/>
        <v>0</v>
      </c>
      <c r="KI71" s="220">
        <f t="shared" si="218"/>
        <v>0</v>
      </c>
      <c r="KJ71" s="117">
        <f t="shared" ref="KJ71:KK71" si="223">KJ72+KJ73+KJ74+KJ75</f>
        <v>0</v>
      </c>
      <c r="KK71" s="229">
        <f t="shared" si="223"/>
        <v>0</v>
      </c>
      <c r="KL71" s="220">
        <f t="shared" ref="KL71:LM71" si="224">KL72+KL73+KL74+KL75</f>
        <v>0</v>
      </c>
      <c r="KM71" s="220">
        <f t="shared" ref="KM71:KN71" si="225">KM72+KM73+KM74+KM75</f>
        <v>0</v>
      </c>
      <c r="KN71" s="229">
        <f t="shared" si="225"/>
        <v>0</v>
      </c>
      <c r="KO71" s="220">
        <f t="shared" si="224"/>
        <v>0</v>
      </c>
      <c r="KP71" s="220">
        <f t="shared" ref="KP71" si="226">KP72+KP73+KP74+KP75</f>
        <v>0</v>
      </c>
      <c r="KQ71" s="229">
        <f t="shared" si="224"/>
        <v>0</v>
      </c>
      <c r="KR71" s="220">
        <f t="shared" si="224"/>
        <v>0</v>
      </c>
      <c r="KS71" s="220">
        <f t="shared" ref="KS71" si="227">KS72+KS73+KS74+KS75</f>
        <v>0</v>
      </c>
      <c r="KT71" s="229">
        <f t="shared" si="224"/>
        <v>0</v>
      </c>
      <c r="KU71" s="220">
        <f t="shared" si="224"/>
        <v>0</v>
      </c>
      <c r="KV71" s="117">
        <f t="shared" ref="KV71" si="228">KV72+KV73+KV74+KV75</f>
        <v>0</v>
      </c>
      <c r="KW71" s="229">
        <f t="shared" si="224"/>
        <v>0</v>
      </c>
      <c r="KX71" s="220">
        <f t="shared" si="224"/>
        <v>0</v>
      </c>
      <c r="KY71" s="68">
        <f t="shared" ref="KY71" si="229">KY72+KY73+KY74+KY75</f>
        <v>0</v>
      </c>
      <c r="KZ71" s="229">
        <f t="shared" si="224"/>
        <v>0</v>
      </c>
      <c r="LA71" s="220">
        <f t="shared" si="224"/>
        <v>0</v>
      </c>
      <c r="LB71" s="220">
        <f t="shared" ref="LB71:LC71" si="230">LB72+LB73+LB74+LB75</f>
        <v>0</v>
      </c>
      <c r="LC71" s="229">
        <f t="shared" si="230"/>
        <v>0</v>
      </c>
      <c r="LD71" s="220">
        <f t="shared" si="224"/>
        <v>0</v>
      </c>
      <c r="LE71" s="220">
        <f t="shared" ref="LE71:LF71" si="231">LE72+LE73+LE74+LE75</f>
        <v>0</v>
      </c>
      <c r="LF71" s="229">
        <f t="shared" si="231"/>
        <v>0</v>
      </c>
      <c r="LG71" s="220">
        <f t="shared" si="224"/>
        <v>0</v>
      </c>
      <c r="LH71" s="117">
        <f t="shared" ref="LH71" si="232">LH72+LH73+LH74+LH75</f>
        <v>0</v>
      </c>
      <c r="LI71" s="229">
        <f t="shared" si="224"/>
        <v>0</v>
      </c>
      <c r="LJ71" s="220">
        <f t="shared" si="224"/>
        <v>0</v>
      </c>
      <c r="LK71" s="68">
        <f t="shared" ref="LK71" si="233">LK72+LK73+LK74+LK75</f>
        <v>0</v>
      </c>
      <c r="LL71" s="229">
        <f t="shared" si="224"/>
        <v>0</v>
      </c>
      <c r="LM71" s="220">
        <f t="shared" si="224"/>
        <v>0</v>
      </c>
      <c r="LN71" s="68">
        <f t="shared" ref="LN71" si="234">LN72+LN73+LN74+LN75</f>
        <v>0</v>
      </c>
      <c r="LO71" s="122">
        <f t="shared" si="218"/>
        <v>0</v>
      </c>
      <c r="LP71" s="220">
        <f t="shared" si="218"/>
        <v>0</v>
      </c>
      <c r="LQ71" s="220">
        <f t="shared" ref="LQ71" si="235">LQ72+LQ73+LQ74+LQ75</f>
        <v>0</v>
      </c>
      <c r="LR71" s="229">
        <f>LR72+LR73+LR74+LR75</f>
        <v>0</v>
      </c>
      <c r="LS71" s="220">
        <f>LS72+LS73+LS74+LS75</f>
        <v>0</v>
      </c>
      <c r="LT71" s="117">
        <f>LT72+LT73+LT74+LT75</f>
        <v>0</v>
      </c>
      <c r="LU71" s="229">
        <f t="shared" ref="LU71:LV71" si="236">LU72+LU73+LU74+LU75</f>
        <v>0</v>
      </c>
      <c r="LV71" s="220">
        <f t="shared" si="236"/>
        <v>0</v>
      </c>
      <c r="LW71" s="68">
        <f t="shared" ref="LW71:LX71" si="237">LW72+LW73+LW74+LW75</f>
        <v>0</v>
      </c>
      <c r="LX71" s="343">
        <f t="shared" si="237"/>
        <v>0</v>
      </c>
      <c r="LY71" s="220">
        <f t="shared" ref="LY71:MZ71" si="238">LY72+LY73+LY74+LY75</f>
        <v>0</v>
      </c>
      <c r="LZ71" s="220">
        <f t="shared" ref="LZ71:MA71" si="239">LZ72+LZ73+LZ74+LZ75</f>
        <v>0</v>
      </c>
      <c r="MA71" s="344">
        <f t="shared" si="239"/>
        <v>0</v>
      </c>
      <c r="MB71" s="220">
        <f t="shared" si="238"/>
        <v>0</v>
      </c>
      <c r="MC71" s="220">
        <f t="shared" ref="MC71:MD71" si="240">MC72+MC73+MC74+MC75</f>
        <v>0</v>
      </c>
      <c r="MD71" s="344">
        <f t="shared" si="240"/>
        <v>0</v>
      </c>
      <c r="ME71" s="220">
        <f t="shared" si="238"/>
        <v>0</v>
      </c>
      <c r="MF71" s="220">
        <f t="shared" ref="MF71:MG71" si="241">MF72+MF73+MF74+MF75</f>
        <v>0</v>
      </c>
      <c r="MG71" s="344">
        <f t="shared" si="241"/>
        <v>0</v>
      </c>
      <c r="MH71" s="220">
        <f t="shared" si="238"/>
        <v>0</v>
      </c>
      <c r="MI71" s="220">
        <f t="shared" ref="MI71" si="242">MI72+MI73+MI74+MI75</f>
        <v>0</v>
      </c>
      <c r="MJ71" s="344">
        <f t="shared" ref="MJ71" si="243">MJ72+MJ73+MJ74+MJ75</f>
        <v>0</v>
      </c>
      <c r="MK71" s="220">
        <f t="shared" si="238"/>
        <v>0</v>
      </c>
      <c r="ML71" s="117">
        <f t="shared" ref="ML71" si="244">ML72+ML73+ML74+ML75</f>
        <v>0</v>
      </c>
      <c r="MM71" s="229">
        <f t="shared" si="238"/>
        <v>0</v>
      </c>
      <c r="MN71" s="220">
        <f t="shared" si="238"/>
        <v>0</v>
      </c>
      <c r="MO71" s="68">
        <f t="shared" ref="MO71:MP71" si="245">MO72+MO73+MO74+MO75</f>
        <v>0</v>
      </c>
      <c r="MP71" s="344">
        <f t="shared" si="245"/>
        <v>100</v>
      </c>
      <c r="MQ71" s="220">
        <f t="shared" si="238"/>
        <v>200</v>
      </c>
      <c r="MR71" s="68">
        <f t="shared" ref="MR71:MS71" si="246">MR72+MR73+MR74+MR75</f>
        <v>0</v>
      </c>
      <c r="MS71" s="343">
        <f t="shared" si="246"/>
        <v>0</v>
      </c>
      <c r="MT71" s="220">
        <f t="shared" si="238"/>
        <v>0</v>
      </c>
      <c r="MU71" s="220">
        <f t="shared" ref="MU71:MV71" si="247">MU72+MU73+MU74+MU75</f>
        <v>0</v>
      </c>
      <c r="MV71" s="344">
        <f t="shared" si="247"/>
        <v>0</v>
      </c>
      <c r="MW71" s="220">
        <f t="shared" si="238"/>
        <v>0</v>
      </c>
      <c r="MX71" s="117">
        <f t="shared" ref="MX71:MY71" si="248">MX72+MX73+MX74+MX75</f>
        <v>0</v>
      </c>
      <c r="MY71" s="344">
        <f t="shared" si="248"/>
        <v>0</v>
      </c>
      <c r="MZ71" s="246">
        <f t="shared" si="238"/>
        <v>0</v>
      </c>
      <c r="NA71" s="266">
        <f t="shared" ref="NA71:NB71" si="249">NA72+NA73+NA74+NA75</f>
        <v>0</v>
      </c>
      <c r="NB71" s="344">
        <f t="shared" si="249"/>
        <v>0</v>
      </c>
      <c r="NC71" s="246">
        <f t="shared" ref="NC71:OD71" si="250">NC72+NC73+NC74+NC75</f>
        <v>0</v>
      </c>
      <c r="ND71" s="323">
        <f t="shared" ref="ND71:NE71" si="251">ND72+ND73+ND74+ND75</f>
        <v>0</v>
      </c>
      <c r="NE71" s="344">
        <f t="shared" si="251"/>
        <v>0</v>
      </c>
      <c r="NF71" s="220">
        <f t="shared" si="250"/>
        <v>0</v>
      </c>
      <c r="NG71" s="68">
        <f t="shared" ref="NG71" si="252">NG72+NG73+NG74+NG75</f>
        <v>0</v>
      </c>
      <c r="NH71" s="229">
        <f t="shared" si="250"/>
        <v>0</v>
      </c>
      <c r="NI71" s="220">
        <f t="shared" si="250"/>
        <v>0</v>
      </c>
      <c r="NJ71" s="117">
        <f t="shared" ref="NJ71" si="253">NJ72+NJ73+NJ74+NJ75</f>
        <v>0</v>
      </c>
      <c r="NK71" s="229">
        <f t="shared" si="250"/>
        <v>0</v>
      </c>
      <c r="NL71" s="220">
        <f t="shared" si="250"/>
        <v>0</v>
      </c>
      <c r="NM71" s="68">
        <f t="shared" ref="NM71:NN71" si="254">NM72+NM73+NM74+NM75</f>
        <v>0</v>
      </c>
      <c r="NN71" s="344">
        <f t="shared" si="254"/>
        <v>0</v>
      </c>
      <c r="NO71" s="220">
        <f t="shared" si="250"/>
        <v>0</v>
      </c>
      <c r="NP71" s="68">
        <f t="shared" ref="NP71:NQ71" si="255">NP72+NP73+NP74+NP75</f>
        <v>0</v>
      </c>
      <c r="NQ71" s="344">
        <f t="shared" si="255"/>
        <v>0</v>
      </c>
      <c r="NR71" s="220">
        <f t="shared" si="250"/>
        <v>0</v>
      </c>
      <c r="NS71" s="68">
        <f t="shared" ref="NS71:NT71" si="256">NS72+NS73+NS74+NS75</f>
        <v>0</v>
      </c>
      <c r="NT71" s="344">
        <f t="shared" si="256"/>
        <v>0</v>
      </c>
      <c r="NU71" s="220">
        <f t="shared" si="250"/>
        <v>0</v>
      </c>
      <c r="NV71" s="68">
        <f t="shared" ref="NV71" si="257">NV72+NV73+NV74+NV75</f>
        <v>0</v>
      </c>
      <c r="NW71" s="122">
        <f t="shared" si="250"/>
        <v>0</v>
      </c>
      <c r="NX71" s="220">
        <f t="shared" si="250"/>
        <v>0</v>
      </c>
      <c r="NY71" s="117">
        <f t="shared" ref="NY71:NZ71" si="258">NY72+NY73+NY74+NY75</f>
        <v>0</v>
      </c>
      <c r="NZ71" s="344">
        <f t="shared" si="258"/>
        <v>0</v>
      </c>
      <c r="OA71" s="220">
        <f t="shared" si="250"/>
        <v>0</v>
      </c>
      <c r="OB71" s="314">
        <f t="shared" ref="OB71" si="259">OB72+OB73+OB74+OB75</f>
        <v>0</v>
      </c>
      <c r="OC71" s="229">
        <f t="shared" si="250"/>
        <v>0</v>
      </c>
      <c r="OD71" s="220">
        <f t="shared" si="250"/>
        <v>0</v>
      </c>
      <c r="OE71" s="68">
        <f t="shared" ref="OE71:OF71" si="260">OE72+OE73+OE74+OE75</f>
        <v>0</v>
      </c>
      <c r="OF71" s="344">
        <f t="shared" si="260"/>
        <v>400</v>
      </c>
      <c r="OG71" s="220">
        <f t="shared" ref="OG71" si="261">OG72+OG73+OG74+OG75</f>
        <v>400</v>
      </c>
      <c r="OH71" s="68">
        <f t="shared" ref="OH71" si="262">OH72+OH73+OH74+OH75</f>
        <v>132.21</v>
      </c>
      <c r="OI71" s="163"/>
      <c r="OJ71" s="163"/>
      <c r="OK71" s="163"/>
      <c r="OL71" s="163"/>
      <c r="OM71" s="163"/>
      <c r="ON71" s="163"/>
      <c r="OO71" s="163"/>
      <c r="OP71" s="163"/>
      <c r="OQ71" s="163"/>
      <c r="OR71" s="163"/>
      <c r="OS71" s="163"/>
      <c r="OT71" s="163"/>
      <c r="OU71" s="163"/>
      <c r="OV71" s="163"/>
      <c r="OW71" s="163"/>
    </row>
    <row r="72" spans="1:414" s="345" customFormat="1" hidden="1" outlineLevel="2" x14ac:dyDescent="0.25">
      <c r="A72" s="257" t="s">
        <v>395</v>
      </c>
      <c r="B72" s="188" t="s">
        <v>396</v>
      </c>
      <c r="C72" s="236">
        <f t="shared" ref="C72:C75" si="263">F72+I72+L72+O72+R72+U72+X72+AA72+AD72+AG72+AJ72+AM72+AP72+AS72+AV72+AY72+BB72+BE72+BH72+BK72+BN72+BQ72+BT72+BW72+BZ72+CC72+CF72+CI72+CL72+CO72+CR72+CU72+CX72+DA72+DD72+DG72+DJ72+DM72+DP72+DS72+DV72+DY72+EB72+EE72+EH72+EK72+EN72+EQ72+ET72+EW72+EZ72+FC72+FF72+FI72+FL72+FO72+FR72+FU72+FX72+GA72+GD72+GG72+GJ72+GM72+GP72+GS72+GV72+GY72+HB72+HE72+HH72+HK72+HN72+HQ72+HT72+HW72+HZ72+IC72+IF72+II72+IL72+IO72+IR72+IU72+IX72+JA72+JD72+JG72+JJ72+JM72+JP72+JS72+JV72+JY72+KB72+KE72+KH72+KK72+KN72+KQ72+KT72+KW72+KZ72+LC72+LF72+LI72+LL72+LO72+LR72+LU72+LX72+MA72+MD72+MG72+MJ72+MM72+MP72+MS72+MV72+MY72+NB72+NE72+NH72+NK72+NN72+NQ72+NT72+NW72+NZ72+OC72+OF72</f>
        <v>1200</v>
      </c>
      <c r="D72" s="236">
        <f t="shared" ref="D72:D75" si="264">G72+J72+M72+P72+S72+V72+Y72+AB72+AE72+AH72+AK72+AN72+AQ72+AT72+AW72+AZ72+BC72+BF72+BI72+BL72+BO72+BR72+BU72+BX72+CA72+CD72+CG72+CJ72+CM72+CP72+CS72+CV72+CY72+DB72+DE72+DH72+DK72+DN72+DQ72+DT72+DW72+DZ72+EC72+EF72+EI72+EL72+EO72+ER72+EU72+EX72+FA72+FD72+FG72+FJ72+FM72+FP72+FS72+FV72+FY72+GB72+GE72+GH72+GK72+GN72+GQ72+GT72+GW72+GZ72+HC72+HF72+HI72+HL72+HO72+HR72+HU72+HX72+IA72+ID72+IG72+IJ72+IM72+IP72+IS72+IV72+IY72+JB72+JE72+JH72+JK72+JN72+JQ72+JT72+JW72+JZ72+KC72+KF72+KI72+KL72+KO72+KR72+KU72+KX72+LA72+LD72+LG72+LJ72+LM72+LP72+LS72+LV72+LY72+MB72+ME72+MH72+MK72+MN72+MQ72+MT72+MW72+MZ72+NC72+NF72+NI72+NL72+NO72+NR72+NU72+NX72+OA72+OD72+OG72</f>
        <v>1500</v>
      </c>
      <c r="E72" s="236">
        <f t="shared" ref="E72:E75" si="265">H72+K72+N72+Q72+T72+W72+Z72+AC72+AF72+AI72+AL72+AO72+AR72+AU72+AX72+BA72+BD72+BG72+BJ72+BM72+BP72+BS72+BV72+BY72+CB72+CE72+CH72+CK72+CN72+CQ72+CT72+CW72+CZ72+DC72+DF72+DI72+DL72+DO72+DR72+DU72+DX72+EA72+ED72+EG72+EJ72+EM72+EP72+ES72+EV72+EY72+FB72+FE72+FH72+FK72+FN72+FQ72+FT72+FW72+FZ72+GC72+GF72+GI72+GL72+GO72+GR72+GU72+GX72+HA72+HD72+HG72+HJ72+HM72+HP72+HS72+HV72+HY72+IB72+IE72+IH72+IK72+IN72+IQ72+IT72+IW72+IZ72+JC72+JF72+JI72+JL72+JO72+JR72+JU72+JX72+KA72+KD72+KG72+KJ72+KM72+KP72+KS72+KV72+KY72+LB72+LE72+LH72+LK72+LN72+LQ72+LT72+LW72+LZ72+MC72+MF72+MI72+ML72+MO72+MR72+MU72+MX72+NA72+ND72+NG72+NJ72+NM72+NP72+NS72+NV72+NY72+OB72+OE72+OH72</f>
        <v>1667.02</v>
      </c>
      <c r="F72" s="236"/>
      <c r="G72" s="224"/>
      <c r="H72" s="84">
        <v>102</v>
      </c>
      <c r="I72" s="124">
        <v>800</v>
      </c>
      <c r="J72" s="224">
        <v>800</v>
      </c>
      <c r="K72" s="224">
        <v>755.01</v>
      </c>
      <c r="L72" s="236"/>
      <c r="M72" s="224"/>
      <c r="N72" s="224"/>
      <c r="O72" s="236"/>
      <c r="P72" s="224"/>
      <c r="Q72" s="224"/>
      <c r="R72" s="236"/>
      <c r="S72" s="224"/>
      <c r="T72" s="224"/>
      <c r="U72" s="236"/>
      <c r="V72" s="224"/>
      <c r="W72" s="224"/>
      <c r="X72" s="236"/>
      <c r="Y72" s="224"/>
      <c r="Z72" s="224"/>
      <c r="AA72" s="236"/>
      <c r="AB72" s="224"/>
      <c r="AC72" s="224"/>
      <c r="AD72" s="236"/>
      <c r="AE72" s="224"/>
      <c r="AF72" s="224"/>
      <c r="AG72" s="236"/>
      <c r="AH72" s="224"/>
      <c r="AI72" s="224"/>
      <c r="AJ72" s="236"/>
      <c r="AK72" s="224"/>
      <c r="AL72" s="224"/>
      <c r="AM72" s="236"/>
      <c r="AN72" s="224"/>
      <c r="AO72" s="224"/>
      <c r="AP72" s="236"/>
      <c r="AQ72" s="224"/>
      <c r="AR72" s="224"/>
      <c r="AS72" s="236"/>
      <c r="AT72" s="224"/>
      <c r="AU72" s="224"/>
      <c r="AV72" s="236"/>
      <c r="AW72" s="224"/>
      <c r="AX72" s="224"/>
      <c r="AY72" s="236"/>
      <c r="AZ72" s="224"/>
      <c r="BA72" s="224"/>
      <c r="BB72" s="236"/>
      <c r="BC72" s="224"/>
      <c r="BD72" s="224"/>
      <c r="BE72" s="236"/>
      <c r="BF72" s="224"/>
      <c r="BG72" s="224"/>
      <c r="BH72" s="236"/>
      <c r="BI72" s="224"/>
      <c r="BJ72" s="224"/>
      <c r="BK72" s="236"/>
      <c r="BL72" s="224"/>
      <c r="BM72" s="224"/>
      <c r="BN72" s="236"/>
      <c r="BO72" s="224"/>
      <c r="BP72" s="224"/>
      <c r="BQ72" s="236"/>
      <c r="BR72" s="224"/>
      <c r="BS72" s="224"/>
      <c r="BT72" s="236"/>
      <c r="BU72" s="224"/>
      <c r="BV72" s="224"/>
      <c r="BW72" s="236"/>
      <c r="BX72" s="224"/>
      <c r="BY72" s="224"/>
      <c r="BZ72" s="236"/>
      <c r="CA72" s="236"/>
      <c r="CB72" s="224"/>
      <c r="CC72" s="236"/>
      <c r="CD72" s="224"/>
      <c r="CE72" s="224"/>
      <c r="CF72" s="236"/>
      <c r="CG72" s="224"/>
      <c r="CH72" s="224"/>
      <c r="CI72" s="236"/>
      <c r="CJ72" s="224"/>
      <c r="CK72" s="224"/>
      <c r="CL72" s="236"/>
      <c r="CM72" s="224"/>
      <c r="CN72" s="245"/>
      <c r="CO72" s="236"/>
      <c r="CP72" s="224"/>
      <c r="CQ72" s="84"/>
      <c r="CR72" s="236"/>
      <c r="CS72" s="224"/>
      <c r="CT72" s="224"/>
      <c r="CU72" s="236"/>
      <c r="CV72" s="224"/>
      <c r="CW72" s="224"/>
      <c r="CX72" s="236"/>
      <c r="CY72" s="224"/>
      <c r="CZ72" s="224"/>
      <c r="DA72" s="236"/>
      <c r="DB72" s="224"/>
      <c r="DC72" s="224"/>
      <c r="DD72" s="236"/>
      <c r="DE72" s="224"/>
      <c r="DF72" s="224"/>
      <c r="DG72" s="236"/>
      <c r="DH72" s="224"/>
      <c r="DI72" s="224"/>
      <c r="DJ72" s="236"/>
      <c r="DK72" s="224"/>
      <c r="DL72" s="224"/>
      <c r="DM72" s="236"/>
      <c r="DN72" s="224"/>
      <c r="DO72" s="224"/>
      <c r="DP72" s="236"/>
      <c r="DQ72" s="224"/>
      <c r="DR72" s="224"/>
      <c r="DS72" s="236"/>
      <c r="DT72" s="224"/>
      <c r="DU72" s="224"/>
      <c r="DV72" s="236"/>
      <c r="DW72" s="224"/>
      <c r="DX72" s="245"/>
      <c r="DY72" s="236"/>
      <c r="DZ72" s="224"/>
      <c r="EA72" s="84"/>
      <c r="EB72" s="124"/>
      <c r="EC72" s="224"/>
      <c r="ED72" s="245"/>
      <c r="EE72" s="236"/>
      <c r="EF72" s="224"/>
      <c r="EG72" s="245"/>
      <c r="EH72" s="236"/>
      <c r="EI72" s="224"/>
      <c r="EJ72" s="245"/>
      <c r="EK72" s="236"/>
      <c r="EL72" s="224"/>
      <c r="EM72" s="245"/>
      <c r="EN72" s="236"/>
      <c r="EO72" s="224"/>
      <c r="EP72" s="245"/>
      <c r="EQ72" s="236"/>
      <c r="ER72" s="224"/>
      <c r="ES72" s="224"/>
      <c r="ET72" s="236"/>
      <c r="EU72" s="224"/>
      <c r="EV72" s="224"/>
      <c r="EW72" s="236"/>
      <c r="EX72" s="224"/>
      <c r="EY72" s="224"/>
      <c r="EZ72" s="236"/>
      <c r="FA72" s="224"/>
      <c r="FB72" s="224"/>
      <c r="FC72" s="236"/>
      <c r="FD72" s="224"/>
      <c r="FE72" s="224"/>
      <c r="FF72" s="236"/>
      <c r="FG72" s="224"/>
      <c r="FH72" s="224"/>
      <c r="FI72" s="236"/>
      <c r="FJ72" s="224"/>
      <c r="FK72" s="245"/>
      <c r="FL72" s="396"/>
      <c r="FM72" s="224"/>
      <c r="FN72" s="84"/>
      <c r="FO72" s="236"/>
      <c r="FP72" s="224"/>
      <c r="FQ72" s="224"/>
      <c r="FR72" s="236"/>
      <c r="FS72" s="224"/>
      <c r="FT72" s="224"/>
      <c r="FU72" s="236"/>
      <c r="FV72" s="224"/>
      <c r="FW72" s="224"/>
      <c r="FX72" s="236"/>
      <c r="FY72" s="224"/>
      <c r="FZ72" s="224"/>
      <c r="GA72" s="236"/>
      <c r="GB72" s="224"/>
      <c r="GC72" s="224"/>
      <c r="GD72" s="236"/>
      <c r="GE72" s="224"/>
      <c r="GF72" s="224"/>
      <c r="GG72" s="236"/>
      <c r="GH72" s="224"/>
      <c r="GI72" s="224"/>
      <c r="GJ72" s="236"/>
      <c r="GK72" s="224"/>
      <c r="GL72" s="84"/>
      <c r="GM72" s="224"/>
      <c r="GN72" s="224"/>
      <c r="GO72" s="84"/>
      <c r="GP72" s="224"/>
      <c r="GQ72" s="224"/>
      <c r="GR72" s="84"/>
      <c r="GS72" s="224"/>
      <c r="GT72" s="224"/>
      <c r="GU72" s="224"/>
      <c r="GV72" s="236"/>
      <c r="GW72" s="224"/>
      <c r="GX72" s="224"/>
      <c r="GY72" s="236"/>
      <c r="GZ72" s="224"/>
      <c r="HA72" s="224"/>
      <c r="HB72" s="236"/>
      <c r="HC72" s="224"/>
      <c r="HD72" s="245"/>
      <c r="HE72" s="236"/>
      <c r="HF72" s="224"/>
      <c r="HG72" s="84"/>
      <c r="HH72" s="236"/>
      <c r="HI72" s="224"/>
      <c r="HJ72" s="245"/>
      <c r="HK72" s="236"/>
      <c r="HL72" s="224"/>
      <c r="HM72" s="245"/>
      <c r="HN72" s="236"/>
      <c r="HO72" s="224"/>
      <c r="HP72" s="245"/>
      <c r="HQ72" s="236"/>
      <c r="HR72" s="224"/>
      <c r="HS72" s="245"/>
      <c r="HT72" s="236"/>
      <c r="HU72" s="224"/>
      <c r="HV72" s="245"/>
      <c r="HW72" s="236"/>
      <c r="HX72" s="224"/>
      <c r="HY72" s="245"/>
      <c r="HZ72" s="236"/>
      <c r="IA72" s="224"/>
      <c r="IB72" s="245"/>
      <c r="IC72" s="236"/>
      <c r="ID72" s="224"/>
      <c r="IE72" s="84"/>
      <c r="IF72" s="236"/>
      <c r="IG72" s="224"/>
      <c r="IH72" s="245"/>
      <c r="II72" s="236"/>
      <c r="IJ72" s="224"/>
      <c r="IK72" s="245"/>
      <c r="IL72" s="236"/>
      <c r="IM72" s="224"/>
      <c r="IN72" s="245"/>
      <c r="IO72" s="236"/>
      <c r="IP72" s="224"/>
      <c r="IQ72" s="245"/>
      <c r="IR72" s="236"/>
      <c r="IS72" s="224"/>
      <c r="IT72" s="245"/>
      <c r="IU72" s="236"/>
      <c r="IV72" s="224"/>
      <c r="IW72" s="245"/>
      <c r="IX72" s="236"/>
      <c r="IY72" s="224"/>
      <c r="IZ72" s="245"/>
      <c r="JA72" s="236"/>
      <c r="JB72" s="224"/>
      <c r="JC72" s="245"/>
      <c r="JD72" s="236"/>
      <c r="JE72" s="224"/>
      <c r="JF72" s="245"/>
      <c r="JG72" s="236"/>
      <c r="JH72" s="224"/>
      <c r="JI72" s="84"/>
      <c r="JJ72" s="124"/>
      <c r="JK72" s="224"/>
      <c r="JL72" s="245"/>
      <c r="JM72" s="236"/>
      <c r="JN72" s="224"/>
      <c r="JO72" s="84"/>
      <c r="JP72" s="124"/>
      <c r="JQ72" s="224"/>
      <c r="JR72" s="245"/>
      <c r="JS72" s="236"/>
      <c r="JT72" s="224"/>
      <c r="JU72" s="84">
        <v>32</v>
      </c>
      <c r="JV72" s="124"/>
      <c r="JW72" s="224"/>
      <c r="JX72" s="245"/>
      <c r="JY72" s="236"/>
      <c r="JZ72" s="224"/>
      <c r="KA72" s="245"/>
      <c r="KB72" s="236"/>
      <c r="KC72" s="224"/>
      <c r="KD72" s="245"/>
      <c r="KE72" s="236">
        <v>400</v>
      </c>
      <c r="KF72" s="224">
        <v>700</v>
      </c>
      <c r="KG72" s="245">
        <v>710.01</v>
      </c>
      <c r="KH72" s="236"/>
      <c r="KI72" s="224"/>
      <c r="KJ72" s="245"/>
      <c r="KK72" s="236"/>
      <c r="KL72" s="224"/>
      <c r="KM72" s="224"/>
      <c r="KN72" s="236"/>
      <c r="KO72" s="224"/>
      <c r="KP72" s="224"/>
      <c r="KQ72" s="236"/>
      <c r="KR72" s="224"/>
      <c r="KS72" s="224"/>
      <c r="KT72" s="236"/>
      <c r="KU72" s="224"/>
      <c r="KV72" s="245"/>
      <c r="KW72" s="236"/>
      <c r="KX72" s="224"/>
      <c r="KY72" s="84"/>
      <c r="KZ72" s="236"/>
      <c r="LA72" s="224"/>
      <c r="LB72" s="224"/>
      <c r="LC72" s="236"/>
      <c r="LD72" s="224"/>
      <c r="LE72" s="224"/>
      <c r="LF72" s="236"/>
      <c r="LG72" s="224"/>
      <c r="LH72" s="245"/>
      <c r="LI72" s="236"/>
      <c r="LJ72" s="224"/>
      <c r="LK72" s="84"/>
      <c r="LL72" s="236"/>
      <c r="LM72" s="224"/>
      <c r="LN72" s="84"/>
      <c r="LO72" s="124"/>
      <c r="LP72" s="224"/>
      <c r="LQ72" s="224"/>
      <c r="LR72" s="236"/>
      <c r="LS72" s="224"/>
      <c r="LT72" s="245"/>
      <c r="LU72" s="236"/>
      <c r="LV72" s="224"/>
      <c r="LW72" s="84"/>
      <c r="LX72" s="124"/>
      <c r="LY72" s="224"/>
      <c r="LZ72" s="224"/>
      <c r="MA72" s="236"/>
      <c r="MB72" s="224"/>
      <c r="MC72" s="224"/>
      <c r="MD72" s="236"/>
      <c r="ME72" s="224"/>
      <c r="MF72" s="224"/>
      <c r="MG72" s="236"/>
      <c r="MH72" s="224"/>
      <c r="MI72" s="224"/>
      <c r="MJ72" s="236"/>
      <c r="MK72" s="224"/>
      <c r="ML72" s="245"/>
      <c r="MM72" s="236"/>
      <c r="MN72" s="224"/>
      <c r="MO72" s="84"/>
      <c r="MP72" s="236"/>
      <c r="MQ72" s="224"/>
      <c r="MR72" s="84"/>
      <c r="MS72" s="124"/>
      <c r="MT72" s="224"/>
      <c r="MU72" s="224"/>
      <c r="MV72" s="236"/>
      <c r="MW72" s="224"/>
      <c r="MX72" s="245"/>
      <c r="MY72" s="236"/>
      <c r="MZ72" s="224"/>
      <c r="NA72" s="84"/>
      <c r="NB72" s="236"/>
      <c r="NC72" s="224"/>
      <c r="ND72" s="245"/>
      <c r="NE72" s="236"/>
      <c r="NF72" s="224"/>
      <c r="NG72" s="84"/>
      <c r="NH72" s="236"/>
      <c r="NI72" s="224"/>
      <c r="NJ72" s="245"/>
      <c r="NK72" s="236"/>
      <c r="NL72" s="224"/>
      <c r="NM72" s="84"/>
      <c r="NN72" s="236"/>
      <c r="NO72" s="224"/>
      <c r="NP72" s="84"/>
      <c r="NQ72" s="236"/>
      <c r="NR72" s="224"/>
      <c r="NS72" s="84"/>
      <c r="NT72" s="236"/>
      <c r="NU72" s="224"/>
      <c r="NV72" s="84"/>
      <c r="NW72" s="124"/>
      <c r="NX72" s="224"/>
      <c r="NY72" s="245"/>
      <c r="NZ72" s="236"/>
      <c r="OA72" s="224"/>
      <c r="OB72" s="316"/>
      <c r="OC72" s="236"/>
      <c r="OD72" s="224"/>
      <c r="OE72" s="84"/>
      <c r="OF72" s="236"/>
      <c r="OG72" s="224"/>
      <c r="OH72" s="84">
        <v>68</v>
      </c>
      <c r="OI72" s="157"/>
      <c r="OJ72" s="157"/>
      <c r="OK72" s="157"/>
      <c r="OL72" s="157"/>
      <c r="OM72" s="157"/>
      <c r="ON72" s="157"/>
      <c r="OO72" s="157"/>
      <c r="OP72" s="157"/>
      <c r="OQ72" s="157"/>
      <c r="OR72" s="157"/>
      <c r="OS72" s="157"/>
      <c r="OT72" s="157"/>
      <c r="OU72" s="157"/>
      <c r="OV72" s="157"/>
      <c r="OW72" s="157"/>
      <c r="OX72" s="350"/>
    </row>
    <row r="73" spans="1:414" s="345" customFormat="1" hidden="1" outlineLevel="2" x14ac:dyDescent="0.25">
      <c r="A73" s="257" t="s">
        <v>397</v>
      </c>
      <c r="B73" s="188" t="s">
        <v>398</v>
      </c>
      <c r="C73" s="236">
        <f t="shared" si="263"/>
        <v>2330</v>
      </c>
      <c r="D73" s="236">
        <f t="shared" si="264"/>
        <v>2890</v>
      </c>
      <c r="E73" s="236">
        <f t="shared" si="265"/>
        <v>3145.5</v>
      </c>
      <c r="F73" s="236"/>
      <c r="G73" s="224"/>
      <c r="H73" s="84">
        <v>142</v>
      </c>
      <c r="I73" s="124">
        <v>600</v>
      </c>
      <c r="J73" s="224">
        <v>600</v>
      </c>
      <c r="K73" s="224">
        <v>585.16</v>
      </c>
      <c r="L73" s="236"/>
      <c r="M73" s="224"/>
      <c r="N73" s="224"/>
      <c r="O73" s="236"/>
      <c r="P73" s="224"/>
      <c r="Q73" s="224"/>
      <c r="R73" s="236"/>
      <c r="S73" s="224"/>
      <c r="T73" s="224"/>
      <c r="U73" s="236"/>
      <c r="V73" s="224"/>
      <c r="W73" s="224"/>
      <c r="X73" s="236"/>
      <c r="Y73" s="224"/>
      <c r="Z73" s="224"/>
      <c r="AA73" s="236"/>
      <c r="AB73" s="224"/>
      <c r="AC73" s="224"/>
      <c r="AD73" s="236"/>
      <c r="AE73" s="224"/>
      <c r="AF73" s="224"/>
      <c r="AG73" s="236"/>
      <c r="AH73" s="224"/>
      <c r="AI73" s="224"/>
      <c r="AJ73" s="236"/>
      <c r="AK73" s="224"/>
      <c r="AL73" s="224"/>
      <c r="AM73" s="236"/>
      <c r="AN73" s="224"/>
      <c r="AO73" s="224"/>
      <c r="AP73" s="236"/>
      <c r="AQ73" s="224"/>
      <c r="AR73" s="224"/>
      <c r="AS73" s="236"/>
      <c r="AT73" s="224"/>
      <c r="AU73" s="224"/>
      <c r="AV73" s="236"/>
      <c r="AW73" s="224"/>
      <c r="AX73" s="224"/>
      <c r="AY73" s="236"/>
      <c r="AZ73" s="224"/>
      <c r="BA73" s="224"/>
      <c r="BB73" s="236"/>
      <c r="BC73" s="224"/>
      <c r="BD73" s="224"/>
      <c r="BE73" s="236"/>
      <c r="BF73" s="224"/>
      <c r="BG73" s="224"/>
      <c r="BH73" s="236"/>
      <c r="BI73" s="224"/>
      <c r="BJ73" s="224"/>
      <c r="BK73" s="236"/>
      <c r="BL73" s="224"/>
      <c r="BM73" s="224"/>
      <c r="BN73" s="236"/>
      <c r="BO73" s="224"/>
      <c r="BP73" s="224"/>
      <c r="BQ73" s="236"/>
      <c r="BR73" s="224"/>
      <c r="BS73" s="224"/>
      <c r="BT73" s="236"/>
      <c r="BU73" s="224"/>
      <c r="BV73" s="224"/>
      <c r="BW73" s="236"/>
      <c r="BX73" s="224"/>
      <c r="BY73" s="224">
        <v>16.899999999999999</v>
      </c>
      <c r="BZ73" s="236"/>
      <c r="CA73" s="236"/>
      <c r="CB73" s="224"/>
      <c r="CC73" s="236"/>
      <c r="CD73" s="224"/>
      <c r="CE73" s="224"/>
      <c r="CF73" s="236"/>
      <c r="CG73" s="224"/>
      <c r="CH73" s="224"/>
      <c r="CI73" s="236"/>
      <c r="CJ73" s="224"/>
      <c r="CK73" s="224"/>
      <c r="CL73" s="236"/>
      <c r="CM73" s="224"/>
      <c r="CN73" s="245"/>
      <c r="CO73" s="236"/>
      <c r="CP73" s="224"/>
      <c r="CQ73" s="84"/>
      <c r="CR73" s="236"/>
      <c r="CS73" s="224"/>
      <c r="CT73" s="224"/>
      <c r="CU73" s="236"/>
      <c r="CV73" s="224"/>
      <c r="CW73" s="224"/>
      <c r="CX73" s="236"/>
      <c r="CY73" s="224"/>
      <c r="CZ73" s="224"/>
      <c r="DA73" s="236"/>
      <c r="DB73" s="224"/>
      <c r="DC73" s="224"/>
      <c r="DD73" s="236"/>
      <c r="DE73" s="224"/>
      <c r="DF73" s="224"/>
      <c r="DG73" s="236"/>
      <c r="DH73" s="224"/>
      <c r="DI73" s="224"/>
      <c r="DJ73" s="236"/>
      <c r="DK73" s="224"/>
      <c r="DL73" s="224"/>
      <c r="DM73" s="236"/>
      <c r="DN73" s="224"/>
      <c r="DO73" s="224"/>
      <c r="DP73" s="236"/>
      <c r="DQ73" s="224"/>
      <c r="DR73" s="224"/>
      <c r="DS73" s="236"/>
      <c r="DT73" s="224"/>
      <c r="DU73" s="224"/>
      <c r="DV73" s="236"/>
      <c r="DW73" s="224"/>
      <c r="DX73" s="245"/>
      <c r="DY73" s="236"/>
      <c r="DZ73" s="224"/>
      <c r="EA73" s="84"/>
      <c r="EB73" s="124"/>
      <c r="EC73" s="224"/>
      <c r="ED73" s="245"/>
      <c r="EE73" s="236"/>
      <c r="EF73" s="224"/>
      <c r="EG73" s="245"/>
      <c r="EH73" s="236"/>
      <c r="EI73" s="224"/>
      <c r="EJ73" s="245"/>
      <c r="EK73" s="236">
        <v>60</v>
      </c>
      <c r="EL73" s="224">
        <v>50</v>
      </c>
      <c r="EM73" s="245">
        <v>101.83</v>
      </c>
      <c r="EN73" s="236"/>
      <c r="EO73" s="224"/>
      <c r="EP73" s="245"/>
      <c r="EQ73" s="236"/>
      <c r="ER73" s="224"/>
      <c r="ES73" s="224"/>
      <c r="ET73" s="236"/>
      <c r="EU73" s="224"/>
      <c r="EV73" s="224"/>
      <c r="EW73" s="236"/>
      <c r="EX73" s="224"/>
      <c r="EY73" s="224"/>
      <c r="EZ73" s="236"/>
      <c r="FA73" s="224"/>
      <c r="FB73" s="224"/>
      <c r="FC73" s="236">
        <v>100</v>
      </c>
      <c r="FD73" s="224"/>
      <c r="FE73" s="224"/>
      <c r="FF73" s="236"/>
      <c r="FG73" s="224"/>
      <c r="FH73" s="224"/>
      <c r="FI73" s="236"/>
      <c r="FJ73" s="224"/>
      <c r="FK73" s="245"/>
      <c r="FL73" s="396"/>
      <c r="FM73" s="224"/>
      <c r="FN73" s="84"/>
      <c r="FO73" s="236"/>
      <c r="FP73" s="224"/>
      <c r="FQ73" s="224">
        <v>16.07</v>
      </c>
      <c r="FR73" s="236"/>
      <c r="FS73" s="224"/>
      <c r="FT73" s="224"/>
      <c r="FU73" s="236"/>
      <c r="FV73" s="224"/>
      <c r="FW73" s="224"/>
      <c r="FX73" s="236"/>
      <c r="FY73" s="224">
        <v>70</v>
      </c>
      <c r="FZ73" s="224"/>
      <c r="GA73" s="236"/>
      <c r="GB73" s="224"/>
      <c r="GC73" s="224"/>
      <c r="GD73" s="236">
        <v>70</v>
      </c>
      <c r="GE73" s="224">
        <v>70</v>
      </c>
      <c r="GF73" s="224"/>
      <c r="GG73" s="236"/>
      <c r="GH73" s="224"/>
      <c r="GI73" s="224"/>
      <c r="GJ73" s="236"/>
      <c r="GK73" s="224"/>
      <c r="GL73" s="84"/>
      <c r="GM73" s="224"/>
      <c r="GN73" s="224"/>
      <c r="GO73" s="84"/>
      <c r="GP73" s="224"/>
      <c r="GQ73" s="224"/>
      <c r="GR73" s="84"/>
      <c r="GS73" s="224"/>
      <c r="GT73" s="224"/>
      <c r="GU73" s="224"/>
      <c r="GV73" s="236"/>
      <c r="GW73" s="224"/>
      <c r="GX73" s="224"/>
      <c r="GY73" s="236"/>
      <c r="GZ73" s="224"/>
      <c r="HA73" s="224"/>
      <c r="HB73" s="236"/>
      <c r="HC73" s="224"/>
      <c r="HD73" s="245"/>
      <c r="HE73" s="236"/>
      <c r="HF73" s="224"/>
      <c r="HG73" s="84"/>
      <c r="HH73" s="236"/>
      <c r="HI73" s="224"/>
      <c r="HJ73" s="245"/>
      <c r="HK73" s="236"/>
      <c r="HL73" s="224"/>
      <c r="HM73" s="245"/>
      <c r="HN73" s="236"/>
      <c r="HO73" s="224"/>
      <c r="HP73" s="245"/>
      <c r="HQ73" s="236"/>
      <c r="HR73" s="224"/>
      <c r="HS73" s="245"/>
      <c r="HT73" s="236"/>
      <c r="HU73" s="224"/>
      <c r="HV73" s="245"/>
      <c r="HW73" s="236"/>
      <c r="HX73" s="224"/>
      <c r="HY73" s="245"/>
      <c r="HZ73" s="236"/>
      <c r="IA73" s="224"/>
      <c r="IB73" s="245"/>
      <c r="IC73" s="236"/>
      <c r="ID73" s="224"/>
      <c r="IE73" s="84"/>
      <c r="IF73" s="236">
        <v>100</v>
      </c>
      <c r="IG73" s="224"/>
      <c r="IH73" s="245">
        <v>130.04</v>
      </c>
      <c r="II73" s="236"/>
      <c r="IJ73" s="224"/>
      <c r="IK73" s="245"/>
      <c r="IL73" s="236"/>
      <c r="IM73" s="224"/>
      <c r="IN73" s="245"/>
      <c r="IO73" s="236"/>
      <c r="IP73" s="224"/>
      <c r="IQ73" s="245"/>
      <c r="IR73" s="236"/>
      <c r="IS73" s="224"/>
      <c r="IT73" s="245">
        <v>61.22</v>
      </c>
      <c r="IU73" s="236"/>
      <c r="IV73" s="224"/>
      <c r="IW73" s="245"/>
      <c r="IX73" s="236"/>
      <c r="IY73" s="224"/>
      <c r="IZ73" s="245">
        <v>136.6</v>
      </c>
      <c r="JA73" s="236"/>
      <c r="JB73" s="224"/>
      <c r="JC73" s="245"/>
      <c r="JD73" s="236"/>
      <c r="JE73" s="224"/>
      <c r="JF73" s="245"/>
      <c r="JG73" s="236"/>
      <c r="JH73" s="224"/>
      <c r="JI73" s="84"/>
      <c r="JJ73" s="124"/>
      <c r="JK73" s="224"/>
      <c r="JL73" s="245"/>
      <c r="JM73" s="236"/>
      <c r="JN73" s="224"/>
      <c r="JO73" s="84"/>
      <c r="JP73" s="124"/>
      <c r="JQ73" s="224"/>
      <c r="JR73" s="245">
        <v>390.52</v>
      </c>
      <c r="JS73" s="236"/>
      <c r="JT73" s="224">
        <v>700</v>
      </c>
      <c r="JU73" s="84">
        <v>573.04999999999995</v>
      </c>
      <c r="JV73" s="124"/>
      <c r="JW73" s="224"/>
      <c r="JX73" s="245"/>
      <c r="JY73" s="236"/>
      <c r="JZ73" s="224"/>
      <c r="KA73" s="245"/>
      <c r="KB73" s="236"/>
      <c r="KC73" s="224"/>
      <c r="KD73" s="245"/>
      <c r="KE73" s="236">
        <v>1200</v>
      </c>
      <c r="KF73" s="224">
        <v>1200</v>
      </c>
      <c r="KG73" s="245">
        <v>937.9</v>
      </c>
      <c r="KH73" s="236"/>
      <c r="KI73" s="224"/>
      <c r="KJ73" s="245"/>
      <c r="KK73" s="236"/>
      <c r="KL73" s="224"/>
      <c r="KM73" s="224"/>
      <c r="KN73" s="236"/>
      <c r="KO73" s="224"/>
      <c r="KP73" s="224"/>
      <c r="KQ73" s="236"/>
      <c r="KR73" s="224"/>
      <c r="KS73" s="224"/>
      <c r="KT73" s="236"/>
      <c r="KU73" s="224"/>
      <c r="KV73" s="245"/>
      <c r="KW73" s="236"/>
      <c r="KX73" s="224"/>
      <c r="KY73" s="84"/>
      <c r="KZ73" s="236"/>
      <c r="LA73" s="224"/>
      <c r="LB73" s="224"/>
      <c r="LC73" s="236"/>
      <c r="LD73" s="224"/>
      <c r="LE73" s="224"/>
      <c r="LF73" s="236"/>
      <c r="LG73" s="224"/>
      <c r="LH73" s="245"/>
      <c r="LI73" s="236"/>
      <c r="LJ73" s="224"/>
      <c r="LK73" s="84"/>
      <c r="LL73" s="236"/>
      <c r="LM73" s="224"/>
      <c r="LN73" s="84"/>
      <c r="LO73" s="124"/>
      <c r="LP73" s="224"/>
      <c r="LQ73" s="224"/>
      <c r="LR73" s="236"/>
      <c r="LS73" s="224"/>
      <c r="LT73" s="245"/>
      <c r="LU73" s="236"/>
      <c r="LV73" s="224"/>
      <c r="LW73" s="84"/>
      <c r="LX73" s="124"/>
      <c r="LY73" s="224"/>
      <c r="LZ73" s="224"/>
      <c r="MA73" s="236"/>
      <c r="MB73" s="224"/>
      <c r="MC73" s="224"/>
      <c r="MD73" s="236"/>
      <c r="ME73" s="224"/>
      <c r="MF73" s="224"/>
      <c r="MG73" s="236"/>
      <c r="MH73" s="224"/>
      <c r="MI73" s="224"/>
      <c r="MJ73" s="236"/>
      <c r="MK73" s="224"/>
      <c r="ML73" s="245"/>
      <c r="MM73" s="236"/>
      <c r="MN73" s="224"/>
      <c r="MO73" s="84"/>
      <c r="MP73" s="236"/>
      <c r="MQ73" s="224"/>
      <c r="MR73" s="84"/>
      <c r="MS73" s="124"/>
      <c r="MT73" s="224"/>
      <c r="MU73" s="224"/>
      <c r="MV73" s="236"/>
      <c r="MW73" s="224"/>
      <c r="MX73" s="245"/>
      <c r="MY73" s="236"/>
      <c r="MZ73" s="224"/>
      <c r="NA73" s="84"/>
      <c r="NB73" s="236"/>
      <c r="NC73" s="224"/>
      <c r="ND73" s="245"/>
      <c r="NE73" s="236"/>
      <c r="NF73" s="224"/>
      <c r="NG73" s="84"/>
      <c r="NH73" s="236"/>
      <c r="NI73" s="224"/>
      <c r="NJ73" s="245"/>
      <c r="NK73" s="236"/>
      <c r="NL73" s="224"/>
      <c r="NM73" s="84"/>
      <c r="NN73" s="236"/>
      <c r="NO73" s="224"/>
      <c r="NP73" s="84"/>
      <c r="NQ73" s="236"/>
      <c r="NR73" s="224"/>
      <c r="NS73" s="84"/>
      <c r="NT73" s="236"/>
      <c r="NU73" s="224"/>
      <c r="NV73" s="84"/>
      <c r="NW73" s="124"/>
      <c r="NX73" s="224"/>
      <c r="NY73" s="245"/>
      <c r="NZ73" s="236"/>
      <c r="OA73" s="224"/>
      <c r="OB73" s="316"/>
      <c r="OC73" s="236"/>
      <c r="OD73" s="224"/>
      <c r="OE73" s="84"/>
      <c r="OF73" s="236">
        <v>200</v>
      </c>
      <c r="OG73" s="224">
        <v>200</v>
      </c>
      <c r="OH73" s="84">
        <v>54.21</v>
      </c>
      <c r="OI73" s="157"/>
      <c r="OJ73" s="157"/>
      <c r="OK73" s="157"/>
      <c r="OL73" s="157"/>
      <c r="OM73" s="157"/>
      <c r="ON73" s="157"/>
      <c r="OO73" s="157"/>
      <c r="OP73" s="157"/>
      <c r="OQ73" s="157"/>
      <c r="OR73" s="157"/>
      <c r="OS73" s="157"/>
      <c r="OT73" s="157"/>
      <c r="OU73" s="157"/>
      <c r="OV73" s="157"/>
      <c r="OW73" s="157"/>
    </row>
    <row r="74" spans="1:414" s="345" customFormat="1" hidden="1" outlineLevel="2" x14ac:dyDescent="0.25">
      <c r="A74" s="257" t="s">
        <v>399</v>
      </c>
      <c r="B74" s="188" t="s">
        <v>400</v>
      </c>
      <c r="C74" s="236">
        <f t="shared" si="263"/>
        <v>1200</v>
      </c>
      <c r="D74" s="236">
        <f t="shared" si="264"/>
        <v>1360</v>
      </c>
      <c r="E74" s="236">
        <f t="shared" si="265"/>
        <v>2499.7399999999998</v>
      </c>
      <c r="F74" s="236"/>
      <c r="G74" s="224"/>
      <c r="H74" s="84">
        <v>945</v>
      </c>
      <c r="I74" s="124">
        <v>1200</v>
      </c>
      <c r="J74" s="224">
        <v>1200</v>
      </c>
      <c r="K74" s="224">
        <v>1190</v>
      </c>
      <c r="L74" s="236"/>
      <c r="M74" s="224"/>
      <c r="N74" s="224"/>
      <c r="O74" s="236"/>
      <c r="P74" s="224"/>
      <c r="Q74" s="224"/>
      <c r="R74" s="236"/>
      <c r="S74" s="224"/>
      <c r="T74" s="224"/>
      <c r="U74" s="236"/>
      <c r="V74" s="224"/>
      <c r="W74" s="224"/>
      <c r="X74" s="236"/>
      <c r="Y74" s="224"/>
      <c r="Z74" s="224"/>
      <c r="AA74" s="236"/>
      <c r="AB74" s="224"/>
      <c r="AC74" s="224"/>
      <c r="AD74" s="236"/>
      <c r="AE74" s="224"/>
      <c r="AF74" s="224"/>
      <c r="AG74" s="236"/>
      <c r="AH74" s="224"/>
      <c r="AI74" s="224"/>
      <c r="AJ74" s="236"/>
      <c r="AK74" s="224"/>
      <c r="AL74" s="224"/>
      <c r="AM74" s="236"/>
      <c r="AN74" s="224"/>
      <c r="AO74" s="224"/>
      <c r="AP74" s="236"/>
      <c r="AQ74" s="224"/>
      <c r="AR74" s="224"/>
      <c r="AS74" s="236"/>
      <c r="AT74" s="224"/>
      <c r="AU74" s="224"/>
      <c r="AV74" s="236"/>
      <c r="AW74" s="224"/>
      <c r="AX74" s="224"/>
      <c r="AY74" s="236"/>
      <c r="AZ74" s="224"/>
      <c r="BA74" s="224"/>
      <c r="BB74" s="236"/>
      <c r="BC74" s="224"/>
      <c r="BD74" s="224"/>
      <c r="BE74" s="236"/>
      <c r="BF74" s="224"/>
      <c r="BG74" s="224"/>
      <c r="BH74" s="236"/>
      <c r="BI74" s="224"/>
      <c r="BJ74" s="224"/>
      <c r="BK74" s="236"/>
      <c r="BL74" s="224"/>
      <c r="BM74" s="224"/>
      <c r="BN74" s="236"/>
      <c r="BO74" s="224"/>
      <c r="BP74" s="224"/>
      <c r="BQ74" s="236"/>
      <c r="BR74" s="224"/>
      <c r="BS74" s="224"/>
      <c r="BT74" s="236"/>
      <c r="BU74" s="224"/>
      <c r="BV74" s="224"/>
      <c r="BW74" s="236"/>
      <c r="BX74" s="224"/>
      <c r="BY74" s="224"/>
      <c r="BZ74" s="236"/>
      <c r="CA74" s="236"/>
      <c r="CB74" s="224"/>
      <c r="CC74" s="236"/>
      <c r="CD74" s="224"/>
      <c r="CE74" s="224">
        <v>44.74</v>
      </c>
      <c r="CF74" s="236"/>
      <c r="CG74" s="224"/>
      <c r="CH74" s="224"/>
      <c r="CI74" s="236"/>
      <c r="CJ74" s="224"/>
      <c r="CK74" s="224"/>
      <c r="CL74" s="236"/>
      <c r="CM74" s="224"/>
      <c r="CN74" s="245"/>
      <c r="CO74" s="236"/>
      <c r="CP74" s="224"/>
      <c r="CQ74" s="84"/>
      <c r="CR74" s="236"/>
      <c r="CS74" s="224"/>
      <c r="CT74" s="224"/>
      <c r="CU74" s="236"/>
      <c r="CV74" s="224"/>
      <c r="CW74" s="224"/>
      <c r="CX74" s="236"/>
      <c r="CY74" s="224"/>
      <c r="CZ74" s="224"/>
      <c r="DA74" s="236"/>
      <c r="DB74" s="224"/>
      <c r="DC74" s="224"/>
      <c r="DD74" s="236"/>
      <c r="DE74" s="224"/>
      <c r="DF74" s="224"/>
      <c r="DG74" s="236"/>
      <c r="DH74" s="224"/>
      <c r="DI74" s="224"/>
      <c r="DJ74" s="236"/>
      <c r="DK74" s="224"/>
      <c r="DL74" s="224"/>
      <c r="DM74" s="236"/>
      <c r="DN74" s="224"/>
      <c r="DO74" s="224"/>
      <c r="DP74" s="236"/>
      <c r="DQ74" s="224"/>
      <c r="DR74" s="224"/>
      <c r="DS74" s="236"/>
      <c r="DT74" s="224"/>
      <c r="DU74" s="224"/>
      <c r="DV74" s="236"/>
      <c r="DW74" s="224"/>
      <c r="DX74" s="245"/>
      <c r="DY74" s="236"/>
      <c r="DZ74" s="224"/>
      <c r="EA74" s="84"/>
      <c r="EB74" s="124"/>
      <c r="EC74" s="224"/>
      <c r="ED74" s="245"/>
      <c r="EE74" s="236"/>
      <c r="EF74" s="224"/>
      <c r="EG74" s="245"/>
      <c r="EH74" s="236"/>
      <c r="EI74" s="224"/>
      <c r="EJ74" s="245"/>
      <c r="EK74" s="236">
        <v>0</v>
      </c>
      <c r="EL74" s="224">
        <v>160</v>
      </c>
      <c r="EM74" s="245">
        <v>160</v>
      </c>
      <c r="EN74" s="236"/>
      <c r="EO74" s="224"/>
      <c r="EP74" s="245"/>
      <c r="EQ74" s="236"/>
      <c r="ER74" s="224"/>
      <c r="ES74" s="224"/>
      <c r="ET74" s="236"/>
      <c r="EU74" s="224"/>
      <c r="EV74" s="224"/>
      <c r="EW74" s="236"/>
      <c r="EX74" s="224"/>
      <c r="EY74" s="224"/>
      <c r="EZ74" s="236"/>
      <c r="FA74" s="224"/>
      <c r="FB74" s="224"/>
      <c r="FC74" s="236"/>
      <c r="FD74" s="224"/>
      <c r="FE74" s="224"/>
      <c r="FF74" s="236"/>
      <c r="FG74" s="224"/>
      <c r="FH74" s="224"/>
      <c r="FI74" s="236"/>
      <c r="FJ74" s="224"/>
      <c r="FK74" s="245"/>
      <c r="FL74" s="396"/>
      <c r="FM74" s="224"/>
      <c r="FN74" s="84"/>
      <c r="FO74" s="236"/>
      <c r="FP74" s="224"/>
      <c r="FQ74" s="224">
        <v>160</v>
      </c>
      <c r="FR74" s="236"/>
      <c r="FS74" s="224"/>
      <c r="FT74" s="224"/>
      <c r="FU74" s="236"/>
      <c r="FV74" s="224"/>
      <c r="FW74" s="224"/>
      <c r="FX74" s="236"/>
      <c r="FY74" s="224"/>
      <c r="FZ74" s="224"/>
      <c r="GA74" s="236"/>
      <c r="GB74" s="224"/>
      <c r="GC74" s="224"/>
      <c r="GD74" s="236"/>
      <c r="GE74" s="224"/>
      <c r="GF74" s="224"/>
      <c r="GG74" s="236"/>
      <c r="GH74" s="224"/>
      <c r="GI74" s="224"/>
      <c r="GJ74" s="236"/>
      <c r="GK74" s="224"/>
      <c r="GL74" s="84"/>
      <c r="GM74" s="224"/>
      <c r="GN74" s="224"/>
      <c r="GO74" s="84"/>
      <c r="GP74" s="224"/>
      <c r="GQ74" s="224"/>
      <c r="GR74" s="84"/>
      <c r="GS74" s="224"/>
      <c r="GT74" s="224"/>
      <c r="GU74" s="224"/>
      <c r="GV74" s="236"/>
      <c r="GW74" s="224"/>
      <c r="GX74" s="224"/>
      <c r="GY74" s="236"/>
      <c r="GZ74" s="224"/>
      <c r="HA74" s="224"/>
      <c r="HB74" s="236"/>
      <c r="HC74" s="224"/>
      <c r="HD74" s="245"/>
      <c r="HE74" s="236"/>
      <c r="HF74" s="224"/>
      <c r="HG74" s="84"/>
      <c r="HH74" s="236"/>
      <c r="HI74" s="224"/>
      <c r="HJ74" s="245"/>
      <c r="HK74" s="236"/>
      <c r="HL74" s="224"/>
      <c r="HM74" s="245"/>
      <c r="HN74" s="236"/>
      <c r="HO74" s="224"/>
      <c r="HP74" s="245"/>
      <c r="HQ74" s="236"/>
      <c r="HR74" s="224"/>
      <c r="HS74" s="245"/>
      <c r="HT74" s="236"/>
      <c r="HU74" s="224"/>
      <c r="HV74" s="245"/>
      <c r="HW74" s="236"/>
      <c r="HX74" s="224"/>
      <c r="HY74" s="245"/>
      <c r="HZ74" s="236"/>
      <c r="IA74" s="224"/>
      <c r="IB74" s="245"/>
      <c r="IC74" s="236"/>
      <c r="ID74" s="224"/>
      <c r="IE74" s="84"/>
      <c r="IF74" s="236"/>
      <c r="IG74" s="224"/>
      <c r="IH74" s="245"/>
      <c r="II74" s="236"/>
      <c r="IJ74" s="224"/>
      <c r="IK74" s="245"/>
      <c r="IL74" s="236"/>
      <c r="IM74" s="224"/>
      <c r="IN74" s="245"/>
      <c r="IO74" s="236"/>
      <c r="IP74" s="224"/>
      <c r="IQ74" s="245"/>
      <c r="IR74" s="236"/>
      <c r="IS74" s="224"/>
      <c r="IT74" s="245"/>
      <c r="IU74" s="236"/>
      <c r="IV74" s="224"/>
      <c r="IW74" s="245"/>
      <c r="IX74" s="236"/>
      <c r="IY74" s="224"/>
      <c r="IZ74" s="245"/>
      <c r="JA74" s="236"/>
      <c r="JB74" s="224"/>
      <c r="JC74" s="245"/>
      <c r="JD74" s="236"/>
      <c r="JE74" s="224"/>
      <c r="JF74" s="245"/>
      <c r="JG74" s="236"/>
      <c r="JH74" s="224"/>
      <c r="JI74" s="84"/>
      <c r="JJ74" s="124"/>
      <c r="JK74" s="224"/>
      <c r="JL74" s="245"/>
      <c r="JM74" s="236"/>
      <c r="JN74" s="224"/>
      <c r="JO74" s="84"/>
      <c r="JP74" s="124"/>
      <c r="JQ74" s="224"/>
      <c r="JR74" s="245"/>
      <c r="JS74" s="236"/>
      <c r="JT74" s="224"/>
      <c r="JU74" s="84"/>
      <c r="JV74" s="124"/>
      <c r="JW74" s="224"/>
      <c r="JX74" s="245"/>
      <c r="JY74" s="236"/>
      <c r="JZ74" s="224"/>
      <c r="KA74" s="245"/>
      <c r="KB74" s="236"/>
      <c r="KC74" s="224"/>
      <c r="KD74" s="245"/>
      <c r="KE74" s="236"/>
      <c r="KF74" s="224"/>
      <c r="KG74" s="245"/>
      <c r="KH74" s="236"/>
      <c r="KI74" s="224"/>
      <c r="KJ74" s="245"/>
      <c r="KK74" s="236"/>
      <c r="KL74" s="224"/>
      <c r="KM74" s="224"/>
      <c r="KN74" s="236"/>
      <c r="KO74" s="224"/>
      <c r="KP74" s="224"/>
      <c r="KQ74" s="236"/>
      <c r="KR74" s="224"/>
      <c r="KS74" s="224"/>
      <c r="KT74" s="236"/>
      <c r="KU74" s="224"/>
      <c r="KV74" s="245"/>
      <c r="KW74" s="236"/>
      <c r="KX74" s="224"/>
      <c r="KY74" s="84"/>
      <c r="KZ74" s="236"/>
      <c r="LA74" s="224"/>
      <c r="LB74" s="224"/>
      <c r="LC74" s="236"/>
      <c r="LD74" s="224"/>
      <c r="LE74" s="224"/>
      <c r="LF74" s="236"/>
      <c r="LG74" s="224"/>
      <c r="LH74" s="245"/>
      <c r="LI74" s="236"/>
      <c r="LJ74" s="224"/>
      <c r="LK74" s="84"/>
      <c r="LL74" s="236"/>
      <c r="LM74" s="224"/>
      <c r="LN74" s="84"/>
      <c r="LO74" s="124"/>
      <c r="LP74" s="224"/>
      <c r="LQ74" s="224"/>
      <c r="LR74" s="236"/>
      <c r="LS74" s="224"/>
      <c r="LT74" s="245"/>
      <c r="LU74" s="236"/>
      <c r="LV74" s="224"/>
      <c r="LW74" s="84"/>
      <c r="LX74" s="124"/>
      <c r="LY74" s="224"/>
      <c r="LZ74" s="224"/>
      <c r="MA74" s="236"/>
      <c r="MB74" s="224"/>
      <c r="MC74" s="224"/>
      <c r="MD74" s="236"/>
      <c r="ME74" s="224"/>
      <c r="MF74" s="224"/>
      <c r="MG74" s="236"/>
      <c r="MH74" s="224"/>
      <c r="MI74" s="224"/>
      <c r="MJ74" s="236"/>
      <c r="MK74" s="224"/>
      <c r="ML74" s="245"/>
      <c r="MM74" s="236"/>
      <c r="MN74" s="224"/>
      <c r="MO74" s="84"/>
      <c r="MP74" s="236"/>
      <c r="MQ74" s="224"/>
      <c r="MR74" s="84"/>
      <c r="MS74" s="124"/>
      <c r="MT74" s="224"/>
      <c r="MU74" s="224"/>
      <c r="MV74" s="236"/>
      <c r="MW74" s="224"/>
      <c r="MX74" s="245"/>
      <c r="MY74" s="236"/>
      <c r="MZ74" s="224"/>
      <c r="NA74" s="84"/>
      <c r="NB74" s="236"/>
      <c r="NC74" s="224"/>
      <c r="ND74" s="245"/>
      <c r="NE74" s="236"/>
      <c r="NF74" s="224"/>
      <c r="NG74" s="84"/>
      <c r="NH74" s="236"/>
      <c r="NI74" s="224"/>
      <c r="NJ74" s="245"/>
      <c r="NK74" s="236"/>
      <c r="NL74" s="224"/>
      <c r="NM74" s="84"/>
      <c r="NN74" s="236"/>
      <c r="NO74" s="224"/>
      <c r="NP74" s="84"/>
      <c r="NQ74" s="236"/>
      <c r="NR74" s="224"/>
      <c r="NS74" s="84"/>
      <c r="NT74" s="236"/>
      <c r="NU74" s="224"/>
      <c r="NV74" s="84"/>
      <c r="NW74" s="124"/>
      <c r="NX74" s="224"/>
      <c r="NY74" s="245"/>
      <c r="NZ74" s="236"/>
      <c r="OA74" s="224"/>
      <c r="OB74" s="316"/>
      <c r="OC74" s="236"/>
      <c r="OD74" s="224"/>
      <c r="OE74" s="84"/>
      <c r="OF74" s="236"/>
      <c r="OG74" s="224"/>
      <c r="OH74" s="84"/>
      <c r="OI74" s="157"/>
      <c r="OJ74" s="157"/>
      <c r="OK74" s="157"/>
      <c r="OL74" s="157"/>
      <c r="OM74" s="157"/>
      <c r="ON74" s="157"/>
      <c r="OO74" s="157"/>
      <c r="OP74" s="157"/>
      <c r="OQ74" s="157"/>
      <c r="OR74" s="157"/>
      <c r="OS74" s="157"/>
      <c r="OT74" s="157"/>
      <c r="OU74" s="157"/>
      <c r="OV74" s="157"/>
      <c r="OW74" s="157"/>
    </row>
    <row r="75" spans="1:414" s="345" customFormat="1" hidden="1" outlineLevel="2" x14ac:dyDescent="0.25">
      <c r="A75" s="257" t="s">
        <v>401</v>
      </c>
      <c r="B75" s="188" t="s">
        <v>402</v>
      </c>
      <c r="C75" s="236">
        <f t="shared" si="263"/>
        <v>4374</v>
      </c>
      <c r="D75" s="236">
        <f t="shared" si="264"/>
        <v>4569</v>
      </c>
      <c r="E75" s="236">
        <f t="shared" si="265"/>
        <v>123.38</v>
      </c>
      <c r="F75" s="236">
        <v>1000</v>
      </c>
      <c r="G75" s="224">
        <v>1000</v>
      </c>
      <c r="H75" s="84"/>
      <c r="I75" s="124">
        <v>200</v>
      </c>
      <c r="J75" s="224">
        <v>200</v>
      </c>
      <c r="K75" s="224">
        <v>27.64</v>
      </c>
      <c r="L75" s="236"/>
      <c r="M75" s="224"/>
      <c r="N75" s="224"/>
      <c r="O75" s="236"/>
      <c r="P75" s="224"/>
      <c r="Q75" s="224"/>
      <c r="R75" s="236"/>
      <c r="S75" s="224"/>
      <c r="T75" s="224"/>
      <c r="U75" s="236"/>
      <c r="V75" s="224"/>
      <c r="W75" s="224"/>
      <c r="X75" s="236"/>
      <c r="Y75" s="224"/>
      <c r="Z75" s="224"/>
      <c r="AA75" s="236"/>
      <c r="AB75" s="224"/>
      <c r="AC75" s="224"/>
      <c r="AD75" s="236"/>
      <c r="AE75" s="224"/>
      <c r="AF75" s="224"/>
      <c r="AG75" s="236"/>
      <c r="AH75" s="224"/>
      <c r="AI75" s="224"/>
      <c r="AJ75" s="236"/>
      <c r="AK75" s="224"/>
      <c r="AL75" s="224"/>
      <c r="AM75" s="236"/>
      <c r="AN75" s="224"/>
      <c r="AO75" s="224"/>
      <c r="AP75" s="236"/>
      <c r="AQ75" s="224"/>
      <c r="AR75" s="224"/>
      <c r="AS75" s="236"/>
      <c r="AT75" s="224"/>
      <c r="AU75" s="224"/>
      <c r="AV75" s="236"/>
      <c r="AW75" s="224"/>
      <c r="AX75" s="224"/>
      <c r="AY75" s="236"/>
      <c r="AZ75" s="224"/>
      <c r="BA75" s="224"/>
      <c r="BB75" s="236"/>
      <c r="BC75" s="224"/>
      <c r="BD75" s="224"/>
      <c r="BE75" s="236"/>
      <c r="BF75" s="224"/>
      <c r="BG75" s="224"/>
      <c r="BH75" s="236"/>
      <c r="BI75" s="224"/>
      <c r="BJ75" s="224"/>
      <c r="BK75" s="236"/>
      <c r="BL75" s="224"/>
      <c r="BM75" s="224"/>
      <c r="BN75" s="236"/>
      <c r="BO75" s="224"/>
      <c r="BP75" s="224"/>
      <c r="BQ75" s="236"/>
      <c r="BR75" s="224"/>
      <c r="BS75" s="224"/>
      <c r="BT75" s="236"/>
      <c r="BU75" s="224"/>
      <c r="BV75" s="224"/>
      <c r="BW75" s="236"/>
      <c r="BX75" s="224"/>
      <c r="BY75" s="224"/>
      <c r="BZ75" s="236"/>
      <c r="CA75" s="236"/>
      <c r="CB75" s="224"/>
      <c r="CC75" s="236">
        <v>50</v>
      </c>
      <c r="CD75" s="224">
        <v>50</v>
      </c>
      <c r="CE75" s="224"/>
      <c r="CF75" s="236"/>
      <c r="CG75" s="224"/>
      <c r="CH75" s="224"/>
      <c r="CI75" s="236"/>
      <c r="CJ75" s="224"/>
      <c r="CK75" s="224"/>
      <c r="CL75" s="236"/>
      <c r="CM75" s="224"/>
      <c r="CN75" s="245"/>
      <c r="CO75" s="236"/>
      <c r="CP75" s="224"/>
      <c r="CQ75" s="84"/>
      <c r="CR75" s="236"/>
      <c r="CS75" s="224"/>
      <c r="CT75" s="224"/>
      <c r="CU75" s="236"/>
      <c r="CV75" s="224"/>
      <c r="CW75" s="224"/>
      <c r="CX75" s="236"/>
      <c r="CY75" s="224"/>
      <c r="CZ75" s="224"/>
      <c r="DA75" s="236"/>
      <c r="DB75" s="224"/>
      <c r="DC75" s="224"/>
      <c r="DD75" s="236"/>
      <c r="DE75" s="224"/>
      <c r="DF75" s="224"/>
      <c r="DG75" s="236"/>
      <c r="DH75" s="224"/>
      <c r="DI75" s="224"/>
      <c r="DJ75" s="236"/>
      <c r="DK75" s="224"/>
      <c r="DL75" s="224"/>
      <c r="DM75" s="236"/>
      <c r="DN75" s="224"/>
      <c r="DO75" s="224"/>
      <c r="DP75" s="236"/>
      <c r="DQ75" s="224"/>
      <c r="DR75" s="224"/>
      <c r="DS75" s="236"/>
      <c r="DT75" s="224"/>
      <c r="DU75" s="224"/>
      <c r="DV75" s="236"/>
      <c r="DW75" s="224"/>
      <c r="DX75" s="245"/>
      <c r="DY75" s="236"/>
      <c r="DZ75" s="224"/>
      <c r="EA75" s="84"/>
      <c r="EB75" s="124"/>
      <c r="EC75" s="224"/>
      <c r="ED75" s="245"/>
      <c r="EE75" s="236"/>
      <c r="EF75" s="224"/>
      <c r="EG75" s="245"/>
      <c r="EH75" s="236"/>
      <c r="EI75" s="224"/>
      <c r="EJ75" s="245"/>
      <c r="EK75" s="236"/>
      <c r="EL75" s="224"/>
      <c r="EM75" s="245">
        <v>60.74</v>
      </c>
      <c r="EN75" s="236"/>
      <c r="EO75" s="224"/>
      <c r="EP75" s="245"/>
      <c r="EQ75" s="236"/>
      <c r="ER75" s="224"/>
      <c r="ES75" s="224"/>
      <c r="ET75" s="236"/>
      <c r="EU75" s="224"/>
      <c r="EV75" s="224"/>
      <c r="EW75" s="236">
        <v>100</v>
      </c>
      <c r="EX75" s="224">
        <v>100</v>
      </c>
      <c r="EY75" s="224"/>
      <c r="EZ75" s="236">
        <v>100</v>
      </c>
      <c r="FA75" s="224">
        <v>100</v>
      </c>
      <c r="FB75" s="224"/>
      <c r="FC75" s="236"/>
      <c r="FD75" s="224"/>
      <c r="FE75" s="224"/>
      <c r="FF75" s="236"/>
      <c r="FG75" s="224"/>
      <c r="FH75" s="224"/>
      <c r="FI75" s="236"/>
      <c r="FJ75" s="224"/>
      <c r="FK75" s="245"/>
      <c r="FL75" s="396"/>
      <c r="FM75" s="224"/>
      <c r="FN75" s="84"/>
      <c r="FO75" s="236">
        <v>200</v>
      </c>
      <c r="FP75" s="224">
        <v>200</v>
      </c>
      <c r="FQ75" s="224"/>
      <c r="FR75" s="236"/>
      <c r="FS75" s="224"/>
      <c r="FT75" s="224"/>
      <c r="FU75" s="236"/>
      <c r="FV75" s="224"/>
      <c r="FW75" s="224"/>
      <c r="FX75" s="236">
        <v>100</v>
      </c>
      <c r="FY75" s="224">
        <v>100</v>
      </c>
      <c r="FZ75" s="224"/>
      <c r="GA75" s="236">
        <v>100</v>
      </c>
      <c r="GB75" s="224">
        <v>145</v>
      </c>
      <c r="GC75" s="224"/>
      <c r="GD75" s="236">
        <v>100</v>
      </c>
      <c r="GE75" s="224">
        <v>100</v>
      </c>
      <c r="GF75" s="224"/>
      <c r="GG75" s="236"/>
      <c r="GH75" s="224"/>
      <c r="GI75" s="224"/>
      <c r="GJ75" s="236"/>
      <c r="GK75" s="224"/>
      <c r="GL75" s="84"/>
      <c r="GM75" s="224"/>
      <c r="GN75" s="224"/>
      <c r="GO75" s="84"/>
      <c r="GP75" s="224"/>
      <c r="GQ75" s="224"/>
      <c r="GR75" s="84"/>
      <c r="GS75" s="224"/>
      <c r="GT75" s="224"/>
      <c r="GU75" s="224"/>
      <c r="GV75" s="236"/>
      <c r="GW75" s="224"/>
      <c r="GX75" s="224"/>
      <c r="GY75" s="236"/>
      <c r="GZ75" s="224"/>
      <c r="HA75" s="224"/>
      <c r="HB75" s="236"/>
      <c r="HC75" s="224"/>
      <c r="HD75" s="245"/>
      <c r="HE75" s="236"/>
      <c r="HF75" s="224"/>
      <c r="HG75" s="84"/>
      <c r="HH75" s="236"/>
      <c r="HI75" s="224"/>
      <c r="HJ75" s="245"/>
      <c r="HK75" s="236">
        <v>64</v>
      </c>
      <c r="HL75" s="224">
        <v>64</v>
      </c>
      <c r="HM75" s="245"/>
      <c r="HN75" s="236"/>
      <c r="HO75" s="224">
        <v>50</v>
      </c>
      <c r="HP75" s="245"/>
      <c r="HQ75" s="236"/>
      <c r="HR75" s="224"/>
      <c r="HS75" s="245"/>
      <c r="HT75" s="236"/>
      <c r="HU75" s="224"/>
      <c r="HV75" s="245"/>
      <c r="HW75" s="236"/>
      <c r="HX75" s="224"/>
      <c r="HY75" s="245"/>
      <c r="HZ75" s="236"/>
      <c r="IA75" s="224"/>
      <c r="IB75" s="245"/>
      <c r="IC75" s="236"/>
      <c r="ID75" s="224"/>
      <c r="IE75" s="84"/>
      <c r="IF75" s="236"/>
      <c r="IG75" s="224"/>
      <c r="IH75" s="245"/>
      <c r="II75" s="236"/>
      <c r="IJ75" s="224"/>
      <c r="IK75" s="245"/>
      <c r="IL75" s="236">
        <v>60</v>
      </c>
      <c r="IM75" s="224">
        <v>60</v>
      </c>
      <c r="IN75" s="245"/>
      <c r="IO75" s="236"/>
      <c r="IP75" s="224"/>
      <c r="IQ75" s="245"/>
      <c r="IR75" s="236"/>
      <c r="IS75" s="224"/>
      <c r="IT75" s="245"/>
      <c r="IU75" s="236"/>
      <c r="IV75" s="224"/>
      <c r="IW75" s="245"/>
      <c r="IX75" s="236">
        <v>1500</v>
      </c>
      <c r="IY75" s="224">
        <v>1500</v>
      </c>
      <c r="IZ75" s="245">
        <v>20</v>
      </c>
      <c r="JA75" s="236"/>
      <c r="JB75" s="224"/>
      <c r="JC75" s="245"/>
      <c r="JD75" s="236"/>
      <c r="JE75" s="224"/>
      <c r="JF75" s="245"/>
      <c r="JG75" s="236"/>
      <c r="JH75" s="224"/>
      <c r="JI75" s="84"/>
      <c r="JJ75" s="124"/>
      <c r="JK75" s="224"/>
      <c r="JL75" s="245"/>
      <c r="JM75" s="236"/>
      <c r="JN75" s="224"/>
      <c r="JO75" s="84"/>
      <c r="JP75" s="124"/>
      <c r="JQ75" s="224"/>
      <c r="JR75" s="245"/>
      <c r="JS75" s="236"/>
      <c r="JT75" s="224"/>
      <c r="JU75" s="84"/>
      <c r="JV75" s="124"/>
      <c r="JW75" s="224"/>
      <c r="JX75" s="245"/>
      <c r="JY75" s="236"/>
      <c r="JZ75" s="224"/>
      <c r="KA75" s="245"/>
      <c r="KB75" s="236"/>
      <c r="KC75" s="224"/>
      <c r="KD75" s="245"/>
      <c r="KE75" s="236">
        <v>500</v>
      </c>
      <c r="KF75" s="224">
        <v>500</v>
      </c>
      <c r="KG75" s="245">
        <v>5</v>
      </c>
      <c r="KH75" s="236"/>
      <c r="KI75" s="224"/>
      <c r="KJ75" s="245"/>
      <c r="KK75" s="236"/>
      <c r="KL75" s="224"/>
      <c r="KM75" s="224"/>
      <c r="KN75" s="236"/>
      <c r="KO75" s="224"/>
      <c r="KP75" s="224"/>
      <c r="KQ75" s="236"/>
      <c r="KR75" s="224"/>
      <c r="KS75" s="224"/>
      <c r="KT75" s="236"/>
      <c r="KU75" s="224"/>
      <c r="KV75" s="245"/>
      <c r="KW75" s="236"/>
      <c r="KX75" s="224"/>
      <c r="KY75" s="84"/>
      <c r="KZ75" s="236"/>
      <c r="LA75" s="224"/>
      <c r="LB75" s="224"/>
      <c r="LC75" s="236"/>
      <c r="LD75" s="224"/>
      <c r="LE75" s="224"/>
      <c r="LF75" s="236"/>
      <c r="LG75" s="224"/>
      <c r="LH75" s="245"/>
      <c r="LI75" s="236"/>
      <c r="LJ75" s="224"/>
      <c r="LK75" s="84"/>
      <c r="LL75" s="236"/>
      <c r="LM75" s="224"/>
      <c r="LN75" s="84"/>
      <c r="LO75" s="124"/>
      <c r="LP75" s="224"/>
      <c r="LQ75" s="224"/>
      <c r="LR75" s="236"/>
      <c r="LS75" s="224"/>
      <c r="LT75" s="245"/>
      <c r="LU75" s="236"/>
      <c r="LV75" s="224"/>
      <c r="LW75" s="84"/>
      <c r="LX75" s="124"/>
      <c r="LY75" s="224"/>
      <c r="LZ75" s="224"/>
      <c r="MA75" s="236"/>
      <c r="MB75" s="224"/>
      <c r="MC75" s="224"/>
      <c r="MD75" s="236"/>
      <c r="ME75" s="224"/>
      <c r="MF75" s="224"/>
      <c r="MG75" s="236"/>
      <c r="MH75" s="224"/>
      <c r="MI75" s="224"/>
      <c r="MJ75" s="236"/>
      <c r="MK75" s="224"/>
      <c r="ML75" s="245"/>
      <c r="MM75" s="236"/>
      <c r="MN75" s="224"/>
      <c r="MO75" s="84"/>
      <c r="MP75" s="236">
        <v>100</v>
      </c>
      <c r="MQ75" s="224">
        <v>200</v>
      </c>
      <c r="MR75" s="84">
        <v>0</v>
      </c>
      <c r="MS75" s="124"/>
      <c r="MT75" s="224"/>
      <c r="MU75" s="224"/>
      <c r="MV75" s="236"/>
      <c r="MW75" s="224"/>
      <c r="MX75" s="245"/>
      <c r="MY75" s="236"/>
      <c r="MZ75" s="224"/>
      <c r="NA75" s="84"/>
      <c r="NB75" s="236"/>
      <c r="NC75" s="224"/>
      <c r="ND75" s="245"/>
      <c r="NE75" s="236"/>
      <c r="NF75" s="224"/>
      <c r="NG75" s="84"/>
      <c r="NH75" s="236"/>
      <c r="NI75" s="224"/>
      <c r="NJ75" s="245"/>
      <c r="NK75" s="236"/>
      <c r="NL75" s="224"/>
      <c r="NM75" s="84"/>
      <c r="NN75" s="236"/>
      <c r="NO75" s="224"/>
      <c r="NP75" s="84"/>
      <c r="NQ75" s="236"/>
      <c r="NR75" s="224"/>
      <c r="NS75" s="84"/>
      <c r="NT75" s="236"/>
      <c r="NU75" s="224"/>
      <c r="NV75" s="84"/>
      <c r="NW75" s="124"/>
      <c r="NX75" s="224"/>
      <c r="NY75" s="245"/>
      <c r="NZ75" s="236"/>
      <c r="OA75" s="224"/>
      <c r="OB75" s="316"/>
      <c r="OC75" s="236"/>
      <c r="OD75" s="224"/>
      <c r="OE75" s="84"/>
      <c r="OF75" s="236">
        <v>200</v>
      </c>
      <c r="OG75" s="224">
        <v>200</v>
      </c>
      <c r="OH75" s="84">
        <v>10</v>
      </c>
      <c r="OI75" s="157"/>
      <c r="OJ75" s="157"/>
      <c r="OK75" s="157"/>
      <c r="OL75" s="157"/>
      <c r="OM75" s="157"/>
      <c r="ON75" s="157"/>
      <c r="OO75" s="157"/>
      <c r="OP75" s="157"/>
      <c r="OQ75" s="157"/>
      <c r="OR75" s="157"/>
      <c r="OS75" s="157"/>
      <c r="OT75" s="157"/>
      <c r="OU75" s="157"/>
      <c r="OV75" s="157"/>
      <c r="OW75" s="157"/>
    </row>
    <row r="76" spans="1:414" s="345" customFormat="1" hidden="1" outlineLevel="1" collapsed="1" x14ac:dyDescent="0.25">
      <c r="A76" s="257"/>
      <c r="B76" s="188"/>
      <c r="C76" s="236"/>
      <c r="D76" s="224"/>
      <c r="E76" s="84"/>
      <c r="F76" s="236"/>
      <c r="G76" s="224"/>
      <c r="H76" s="84"/>
      <c r="I76" s="124"/>
      <c r="J76" s="224"/>
      <c r="K76" s="224"/>
      <c r="L76" s="236"/>
      <c r="M76" s="224"/>
      <c r="N76" s="224"/>
      <c r="O76" s="236"/>
      <c r="P76" s="224"/>
      <c r="Q76" s="224"/>
      <c r="R76" s="236"/>
      <c r="S76" s="224"/>
      <c r="T76" s="224"/>
      <c r="U76" s="236"/>
      <c r="V76" s="224"/>
      <c r="W76" s="224"/>
      <c r="X76" s="236"/>
      <c r="Y76" s="224"/>
      <c r="Z76" s="224"/>
      <c r="AA76" s="236"/>
      <c r="AB76" s="224"/>
      <c r="AC76" s="224"/>
      <c r="AD76" s="236"/>
      <c r="AE76" s="224"/>
      <c r="AF76" s="224"/>
      <c r="AG76" s="236"/>
      <c r="AH76" s="224"/>
      <c r="AI76" s="224"/>
      <c r="AJ76" s="236"/>
      <c r="AK76" s="224"/>
      <c r="AL76" s="224"/>
      <c r="AM76" s="236"/>
      <c r="AN76" s="224"/>
      <c r="AO76" s="224"/>
      <c r="AP76" s="236"/>
      <c r="AQ76" s="224"/>
      <c r="AR76" s="224"/>
      <c r="AS76" s="236"/>
      <c r="AT76" s="224"/>
      <c r="AU76" s="224"/>
      <c r="AV76" s="236"/>
      <c r="AW76" s="224"/>
      <c r="AX76" s="224"/>
      <c r="AY76" s="236"/>
      <c r="AZ76" s="224"/>
      <c r="BA76" s="224"/>
      <c r="BB76" s="236"/>
      <c r="BC76" s="224"/>
      <c r="BD76" s="224"/>
      <c r="BE76" s="236"/>
      <c r="BF76" s="224"/>
      <c r="BG76" s="224"/>
      <c r="BH76" s="236"/>
      <c r="BI76" s="224"/>
      <c r="BJ76" s="224"/>
      <c r="BK76" s="236"/>
      <c r="BL76" s="224"/>
      <c r="BM76" s="224"/>
      <c r="BN76" s="236"/>
      <c r="BO76" s="224"/>
      <c r="BP76" s="224"/>
      <c r="BQ76" s="236"/>
      <c r="BR76" s="224"/>
      <c r="BS76" s="224"/>
      <c r="BT76" s="236"/>
      <c r="BU76" s="224"/>
      <c r="BV76" s="224"/>
      <c r="BW76" s="236"/>
      <c r="BX76" s="224"/>
      <c r="BY76" s="224"/>
      <c r="BZ76" s="236"/>
      <c r="CA76" s="236"/>
      <c r="CB76" s="224"/>
      <c r="CC76" s="236"/>
      <c r="CD76" s="224"/>
      <c r="CE76" s="224"/>
      <c r="CF76" s="236"/>
      <c r="CG76" s="224"/>
      <c r="CH76" s="224"/>
      <c r="CI76" s="236"/>
      <c r="CJ76" s="224"/>
      <c r="CK76" s="224"/>
      <c r="CL76" s="236"/>
      <c r="CM76" s="224"/>
      <c r="CN76" s="245"/>
      <c r="CO76" s="236"/>
      <c r="CP76" s="224"/>
      <c r="CQ76" s="84"/>
      <c r="CR76" s="236"/>
      <c r="CS76" s="224"/>
      <c r="CT76" s="224"/>
      <c r="CU76" s="236"/>
      <c r="CV76" s="224"/>
      <c r="CW76" s="224"/>
      <c r="CX76" s="236"/>
      <c r="CY76" s="224"/>
      <c r="CZ76" s="224"/>
      <c r="DA76" s="236"/>
      <c r="DB76" s="224"/>
      <c r="DC76" s="224"/>
      <c r="DD76" s="236"/>
      <c r="DE76" s="224"/>
      <c r="DF76" s="224"/>
      <c r="DG76" s="236"/>
      <c r="DH76" s="224"/>
      <c r="DI76" s="224"/>
      <c r="DJ76" s="236"/>
      <c r="DK76" s="224"/>
      <c r="DL76" s="224"/>
      <c r="DM76" s="236"/>
      <c r="DN76" s="224"/>
      <c r="DO76" s="224"/>
      <c r="DP76" s="236"/>
      <c r="DQ76" s="224"/>
      <c r="DR76" s="224"/>
      <c r="DS76" s="236"/>
      <c r="DT76" s="224"/>
      <c r="DU76" s="224"/>
      <c r="DV76" s="236"/>
      <c r="DW76" s="224"/>
      <c r="DX76" s="245"/>
      <c r="DY76" s="236"/>
      <c r="DZ76" s="224"/>
      <c r="EA76" s="84"/>
      <c r="EB76" s="124"/>
      <c r="EC76" s="224"/>
      <c r="ED76" s="245"/>
      <c r="EE76" s="236"/>
      <c r="EF76" s="224"/>
      <c r="EG76" s="245"/>
      <c r="EH76" s="236"/>
      <c r="EI76" s="224"/>
      <c r="EJ76" s="245"/>
      <c r="EK76" s="236"/>
      <c r="EL76" s="224"/>
      <c r="EM76" s="245"/>
      <c r="EN76" s="236"/>
      <c r="EO76" s="224"/>
      <c r="EP76" s="245"/>
      <c r="EQ76" s="236"/>
      <c r="ER76" s="224"/>
      <c r="ES76" s="224"/>
      <c r="ET76" s="236"/>
      <c r="EU76" s="224"/>
      <c r="EV76" s="224"/>
      <c r="EW76" s="236"/>
      <c r="EX76" s="224"/>
      <c r="EY76" s="224"/>
      <c r="EZ76" s="236"/>
      <c r="FA76" s="224"/>
      <c r="FB76" s="224"/>
      <c r="FC76" s="236"/>
      <c r="FD76" s="224"/>
      <c r="FE76" s="224"/>
      <c r="FF76" s="236"/>
      <c r="FG76" s="224"/>
      <c r="FH76" s="224"/>
      <c r="FI76" s="236"/>
      <c r="FJ76" s="224"/>
      <c r="FK76" s="245"/>
      <c r="FL76" s="396"/>
      <c r="FM76" s="224"/>
      <c r="FN76" s="84"/>
      <c r="FO76" s="236"/>
      <c r="FP76" s="224"/>
      <c r="FQ76" s="224"/>
      <c r="FR76" s="236"/>
      <c r="FS76" s="224"/>
      <c r="FT76" s="224"/>
      <c r="FU76" s="236"/>
      <c r="FV76" s="224"/>
      <c r="FW76" s="224"/>
      <c r="FX76" s="236"/>
      <c r="FY76" s="224"/>
      <c r="FZ76" s="224"/>
      <c r="GA76" s="236"/>
      <c r="GB76" s="224"/>
      <c r="GC76" s="224"/>
      <c r="GD76" s="236"/>
      <c r="GE76" s="224"/>
      <c r="GF76" s="224"/>
      <c r="GG76" s="236"/>
      <c r="GH76" s="224"/>
      <c r="GI76" s="224"/>
      <c r="GJ76" s="236"/>
      <c r="GK76" s="224"/>
      <c r="GL76" s="84"/>
      <c r="GM76" s="224"/>
      <c r="GN76" s="224"/>
      <c r="GO76" s="84"/>
      <c r="GP76" s="224"/>
      <c r="GQ76" s="224"/>
      <c r="GR76" s="84"/>
      <c r="GS76" s="224"/>
      <c r="GT76" s="224"/>
      <c r="GU76" s="224"/>
      <c r="GV76" s="236"/>
      <c r="GW76" s="224"/>
      <c r="GX76" s="224"/>
      <c r="GY76" s="236"/>
      <c r="GZ76" s="224"/>
      <c r="HA76" s="224"/>
      <c r="HB76" s="236"/>
      <c r="HC76" s="224"/>
      <c r="HD76" s="245"/>
      <c r="HE76" s="236"/>
      <c r="HF76" s="224"/>
      <c r="HG76" s="84"/>
      <c r="HH76" s="236"/>
      <c r="HI76" s="224"/>
      <c r="HJ76" s="245"/>
      <c r="HK76" s="236"/>
      <c r="HL76" s="224"/>
      <c r="HM76" s="245"/>
      <c r="HN76" s="236"/>
      <c r="HO76" s="224"/>
      <c r="HP76" s="245"/>
      <c r="HQ76" s="236"/>
      <c r="HR76" s="224"/>
      <c r="HS76" s="245"/>
      <c r="HT76" s="236"/>
      <c r="HU76" s="224"/>
      <c r="HV76" s="245"/>
      <c r="HW76" s="236"/>
      <c r="HX76" s="224"/>
      <c r="HY76" s="245"/>
      <c r="HZ76" s="236"/>
      <c r="IA76" s="224"/>
      <c r="IB76" s="245"/>
      <c r="IC76" s="236"/>
      <c r="ID76" s="224"/>
      <c r="IE76" s="84"/>
      <c r="IF76" s="236"/>
      <c r="IG76" s="224"/>
      <c r="IH76" s="245"/>
      <c r="II76" s="236"/>
      <c r="IJ76" s="224"/>
      <c r="IK76" s="245"/>
      <c r="IL76" s="236"/>
      <c r="IM76" s="224"/>
      <c r="IN76" s="245"/>
      <c r="IO76" s="236"/>
      <c r="IP76" s="224"/>
      <c r="IQ76" s="245"/>
      <c r="IR76" s="236"/>
      <c r="IS76" s="224"/>
      <c r="IT76" s="245"/>
      <c r="IU76" s="236"/>
      <c r="IV76" s="224"/>
      <c r="IW76" s="245"/>
      <c r="IX76" s="236"/>
      <c r="IY76" s="224"/>
      <c r="IZ76" s="245"/>
      <c r="JA76" s="236"/>
      <c r="JB76" s="224"/>
      <c r="JC76" s="245"/>
      <c r="JD76" s="236"/>
      <c r="JE76" s="224"/>
      <c r="JF76" s="245"/>
      <c r="JG76" s="236"/>
      <c r="JH76" s="224"/>
      <c r="JI76" s="84"/>
      <c r="JJ76" s="124"/>
      <c r="JK76" s="224"/>
      <c r="JL76" s="245"/>
      <c r="JM76" s="236"/>
      <c r="JN76" s="224"/>
      <c r="JO76" s="84"/>
      <c r="JP76" s="124"/>
      <c r="JQ76" s="224"/>
      <c r="JR76" s="245"/>
      <c r="JS76" s="236"/>
      <c r="JT76" s="224"/>
      <c r="JU76" s="84"/>
      <c r="JV76" s="124"/>
      <c r="JW76" s="224"/>
      <c r="JX76" s="245"/>
      <c r="JY76" s="236"/>
      <c r="JZ76" s="224"/>
      <c r="KA76" s="245"/>
      <c r="KB76" s="236"/>
      <c r="KC76" s="224"/>
      <c r="KD76" s="245"/>
      <c r="KE76" s="236"/>
      <c r="KF76" s="224"/>
      <c r="KG76" s="245"/>
      <c r="KH76" s="236"/>
      <c r="KI76" s="224"/>
      <c r="KJ76" s="245"/>
      <c r="KK76" s="236"/>
      <c r="KL76" s="224"/>
      <c r="KM76" s="224"/>
      <c r="KN76" s="236"/>
      <c r="KO76" s="224"/>
      <c r="KP76" s="224"/>
      <c r="KQ76" s="236"/>
      <c r="KR76" s="224"/>
      <c r="KS76" s="224"/>
      <c r="KT76" s="236"/>
      <c r="KU76" s="224"/>
      <c r="KV76" s="245"/>
      <c r="KW76" s="236"/>
      <c r="KX76" s="224"/>
      <c r="KY76" s="84"/>
      <c r="KZ76" s="236"/>
      <c r="LA76" s="224"/>
      <c r="LB76" s="224"/>
      <c r="LC76" s="236"/>
      <c r="LD76" s="224"/>
      <c r="LE76" s="224"/>
      <c r="LF76" s="236"/>
      <c r="LG76" s="224"/>
      <c r="LH76" s="245"/>
      <c r="LI76" s="236"/>
      <c r="LJ76" s="224"/>
      <c r="LK76" s="84"/>
      <c r="LL76" s="236"/>
      <c r="LM76" s="224"/>
      <c r="LN76" s="84"/>
      <c r="LO76" s="124"/>
      <c r="LP76" s="224"/>
      <c r="LQ76" s="224"/>
      <c r="LR76" s="236"/>
      <c r="LS76" s="224"/>
      <c r="LT76" s="245"/>
      <c r="LU76" s="236"/>
      <c r="LV76" s="224"/>
      <c r="LW76" s="84"/>
      <c r="LX76" s="124"/>
      <c r="LY76" s="224"/>
      <c r="LZ76" s="224"/>
      <c r="MA76" s="236"/>
      <c r="MB76" s="224"/>
      <c r="MC76" s="224"/>
      <c r="MD76" s="236"/>
      <c r="ME76" s="224"/>
      <c r="MF76" s="224"/>
      <c r="MG76" s="236"/>
      <c r="MH76" s="224"/>
      <c r="MI76" s="224"/>
      <c r="MJ76" s="236"/>
      <c r="MK76" s="224"/>
      <c r="ML76" s="245"/>
      <c r="MM76" s="236"/>
      <c r="MN76" s="224"/>
      <c r="MO76" s="84"/>
      <c r="MP76" s="236"/>
      <c r="MQ76" s="224"/>
      <c r="MR76" s="84"/>
      <c r="MS76" s="124"/>
      <c r="MT76" s="224"/>
      <c r="MU76" s="224"/>
      <c r="MV76" s="236"/>
      <c r="MW76" s="224"/>
      <c r="MX76" s="245"/>
      <c r="MY76" s="236"/>
      <c r="MZ76" s="224"/>
      <c r="NA76" s="84"/>
      <c r="NB76" s="236"/>
      <c r="NC76" s="224"/>
      <c r="ND76" s="245"/>
      <c r="NE76" s="236"/>
      <c r="NF76" s="224"/>
      <c r="NG76" s="84"/>
      <c r="NH76" s="236"/>
      <c r="NI76" s="224"/>
      <c r="NJ76" s="245"/>
      <c r="NK76" s="236"/>
      <c r="NL76" s="224"/>
      <c r="NM76" s="84"/>
      <c r="NN76" s="236"/>
      <c r="NO76" s="224"/>
      <c r="NP76" s="84"/>
      <c r="NQ76" s="236"/>
      <c r="NR76" s="224"/>
      <c r="NS76" s="84"/>
      <c r="NT76" s="236"/>
      <c r="NU76" s="224"/>
      <c r="NV76" s="84"/>
      <c r="NW76" s="124"/>
      <c r="NX76" s="224"/>
      <c r="NY76" s="245"/>
      <c r="NZ76" s="236"/>
      <c r="OA76" s="224"/>
      <c r="OB76" s="316"/>
      <c r="OC76" s="236"/>
      <c r="OD76" s="224"/>
      <c r="OE76" s="84"/>
      <c r="OF76" s="236"/>
      <c r="OG76" s="224"/>
      <c r="OH76" s="84"/>
      <c r="OI76" s="157"/>
      <c r="OJ76" s="157"/>
      <c r="OK76" s="157"/>
      <c r="OL76" s="157"/>
      <c r="OM76" s="157"/>
      <c r="ON76" s="157"/>
      <c r="OO76" s="157"/>
      <c r="OP76" s="157"/>
      <c r="OQ76" s="157"/>
      <c r="OR76" s="157"/>
      <c r="OS76" s="157"/>
      <c r="OT76" s="157"/>
      <c r="OU76" s="157"/>
      <c r="OV76" s="157"/>
      <c r="OW76" s="157"/>
    </row>
    <row r="77" spans="1:414" s="36" customFormat="1" hidden="1" outlineLevel="1" x14ac:dyDescent="0.25">
      <c r="A77" s="74" t="s">
        <v>403</v>
      </c>
      <c r="B77" s="373" t="s">
        <v>404</v>
      </c>
      <c r="C77" s="229">
        <f>C78+C79+C80+C81</f>
        <v>35302</v>
      </c>
      <c r="D77" s="220">
        <f t="shared" ref="D77:BL77" si="266">D78+D79+D80+D81</f>
        <v>35962</v>
      </c>
      <c r="E77" s="68">
        <f t="shared" ref="E77" si="267">E78+E79+E80+E81</f>
        <v>26473.57</v>
      </c>
      <c r="F77" s="229">
        <f t="shared" si="266"/>
        <v>2700</v>
      </c>
      <c r="G77" s="220">
        <f t="shared" si="266"/>
        <v>2700</v>
      </c>
      <c r="H77" s="68">
        <f t="shared" ref="H77:I77" si="268">H78+H79+H80+H81</f>
        <v>2435</v>
      </c>
      <c r="I77" s="122">
        <f t="shared" si="268"/>
        <v>4500</v>
      </c>
      <c r="J77" s="220">
        <f t="shared" si="266"/>
        <v>4500</v>
      </c>
      <c r="K77" s="220">
        <f t="shared" ref="K77:N77" si="269">K78+K79+K80+K81</f>
        <v>2124.1400000000003</v>
      </c>
      <c r="L77" s="229">
        <f t="shared" si="269"/>
        <v>0</v>
      </c>
      <c r="M77" s="220">
        <f t="shared" si="269"/>
        <v>0</v>
      </c>
      <c r="N77" s="220">
        <f t="shared" si="269"/>
        <v>0</v>
      </c>
      <c r="O77" s="229">
        <f t="shared" si="266"/>
        <v>0</v>
      </c>
      <c r="P77" s="220">
        <f t="shared" si="266"/>
        <v>0</v>
      </c>
      <c r="Q77" s="220">
        <f t="shared" ref="Q77" si="270">Q78+Q79+Q80+Q81</f>
        <v>0</v>
      </c>
      <c r="R77" s="229">
        <f t="shared" si="266"/>
        <v>0</v>
      </c>
      <c r="S77" s="220">
        <f t="shared" si="266"/>
        <v>0</v>
      </c>
      <c r="T77" s="220">
        <f t="shared" ref="T77" si="271">T78+T79+T80+T81</f>
        <v>0</v>
      </c>
      <c r="U77" s="229">
        <f t="shared" si="266"/>
        <v>0</v>
      </c>
      <c r="V77" s="220">
        <f t="shared" si="266"/>
        <v>0</v>
      </c>
      <c r="W77" s="220">
        <f t="shared" ref="W77" si="272">W78+W79+W80+W81</f>
        <v>0</v>
      </c>
      <c r="X77" s="229">
        <f t="shared" si="266"/>
        <v>0</v>
      </c>
      <c r="Y77" s="220">
        <f t="shared" si="266"/>
        <v>0</v>
      </c>
      <c r="Z77" s="220">
        <f t="shared" ref="Z77" si="273">Z78+Z79+Z80+Z81</f>
        <v>0</v>
      </c>
      <c r="AA77" s="229">
        <f t="shared" si="266"/>
        <v>0</v>
      </c>
      <c r="AB77" s="220">
        <f t="shared" si="266"/>
        <v>0</v>
      </c>
      <c r="AC77" s="220">
        <f t="shared" ref="AC77" si="274">AC78+AC79+AC80+AC81</f>
        <v>0</v>
      </c>
      <c r="AD77" s="229">
        <f t="shared" si="266"/>
        <v>0</v>
      </c>
      <c r="AE77" s="220">
        <f t="shared" si="266"/>
        <v>0</v>
      </c>
      <c r="AF77" s="220">
        <f t="shared" ref="AF77" si="275">AF78+AF79+AF80+AF81</f>
        <v>0</v>
      </c>
      <c r="AG77" s="229">
        <f t="shared" si="266"/>
        <v>0</v>
      </c>
      <c r="AH77" s="220">
        <f t="shared" si="266"/>
        <v>0</v>
      </c>
      <c r="AI77" s="220">
        <f t="shared" ref="AI77" si="276">AI78+AI79+AI80+AI81</f>
        <v>0</v>
      </c>
      <c r="AJ77" s="229">
        <f t="shared" ref="AJ77:BA77" si="277">AJ78+AJ79+AJ80+AJ81</f>
        <v>0</v>
      </c>
      <c r="AK77" s="220">
        <f t="shared" si="277"/>
        <v>0</v>
      </c>
      <c r="AL77" s="220">
        <f t="shared" si="277"/>
        <v>0</v>
      </c>
      <c r="AM77" s="229">
        <f t="shared" si="277"/>
        <v>0</v>
      </c>
      <c r="AN77" s="220">
        <f t="shared" si="277"/>
        <v>0</v>
      </c>
      <c r="AO77" s="220">
        <f t="shared" si="277"/>
        <v>0</v>
      </c>
      <c r="AP77" s="229">
        <f t="shared" si="277"/>
        <v>0</v>
      </c>
      <c r="AQ77" s="220">
        <f t="shared" si="277"/>
        <v>0</v>
      </c>
      <c r="AR77" s="220">
        <f t="shared" si="277"/>
        <v>0</v>
      </c>
      <c r="AS77" s="229">
        <f t="shared" si="277"/>
        <v>0</v>
      </c>
      <c r="AT77" s="220">
        <f t="shared" si="277"/>
        <v>0</v>
      </c>
      <c r="AU77" s="220">
        <f t="shared" si="277"/>
        <v>0</v>
      </c>
      <c r="AV77" s="229">
        <f t="shared" si="277"/>
        <v>0</v>
      </c>
      <c r="AW77" s="220">
        <f t="shared" si="277"/>
        <v>0</v>
      </c>
      <c r="AX77" s="220">
        <f t="shared" si="277"/>
        <v>0</v>
      </c>
      <c r="AY77" s="229">
        <f t="shared" si="277"/>
        <v>0</v>
      </c>
      <c r="AZ77" s="220">
        <f t="shared" si="277"/>
        <v>0</v>
      </c>
      <c r="BA77" s="220">
        <f t="shared" si="277"/>
        <v>0</v>
      </c>
      <c r="BB77" s="229">
        <f t="shared" si="266"/>
        <v>0</v>
      </c>
      <c r="BC77" s="220">
        <f t="shared" si="266"/>
        <v>0</v>
      </c>
      <c r="BD77" s="220">
        <f t="shared" ref="BD77:BG77" si="278">BD78+BD79+BD80+BD81</f>
        <v>0</v>
      </c>
      <c r="BE77" s="229">
        <f t="shared" si="278"/>
        <v>0</v>
      </c>
      <c r="BF77" s="220">
        <f t="shared" si="278"/>
        <v>0</v>
      </c>
      <c r="BG77" s="220">
        <f t="shared" si="278"/>
        <v>0</v>
      </c>
      <c r="BH77" s="229">
        <f t="shared" si="266"/>
        <v>0</v>
      </c>
      <c r="BI77" s="220">
        <f t="shared" si="266"/>
        <v>0</v>
      </c>
      <c r="BJ77" s="220">
        <f t="shared" ref="BJ77" si="279">BJ78+BJ79+BJ80+BJ81</f>
        <v>0</v>
      </c>
      <c r="BK77" s="229">
        <f t="shared" si="266"/>
        <v>0</v>
      </c>
      <c r="BL77" s="220">
        <f t="shared" si="266"/>
        <v>0</v>
      </c>
      <c r="BM77" s="220">
        <f t="shared" ref="BM77" si="280">BM78+BM79+BM80+BM81</f>
        <v>0</v>
      </c>
      <c r="BN77" s="229">
        <f t="shared" ref="BN77:DW77" si="281">BN78+BN79+BN80+BN81</f>
        <v>0</v>
      </c>
      <c r="BO77" s="220">
        <f t="shared" si="281"/>
        <v>0</v>
      </c>
      <c r="BP77" s="220">
        <f t="shared" ref="BP77" si="282">BP78+BP79+BP80+BP81</f>
        <v>0</v>
      </c>
      <c r="BQ77" s="229">
        <f t="shared" si="281"/>
        <v>0</v>
      </c>
      <c r="BR77" s="220">
        <f t="shared" si="281"/>
        <v>0</v>
      </c>
      <c r="BS77" s="220">
        <f t="shared" ref="BS77" si="283">BS78+BS79+BS80+BS81</f>
        <v>0</v>
      </c>
      <c r="BT77" s="229">
        <f t="shared" si="281"/>
        <v>0</v>
      </c>
      <c r="BU77" s="220">
        <f t="shared" si="281"/>
        <v>0</v>
      </c>
      <c r="BV77" s="220">
        <f t="shared" ref="BV77" si="284">BV78+BV79+BV80+BV81</f>
        <v>0</v>
      </c>
      <c r="BW77" s="229">
        <f t="shared" si="281"/>
        <v>1000</v>
      </c>
      <c r="BX77" s="220">
        <f t="shared" si="281"/>
        <v>1000</v>
      </c>
      <c r="BY77" s="220">
        <f t="shared" ref="BY77" si="285">BY78+BY79+BY80+BY81</f>
        <v>348.8</v>
      </c>
      <c r="BZ77" s="229">
        <f t="shared" si="281"/>
        <v>0</v>
      </c>
      <c r="CA77" s="229">
        <f t="shared" ref="CA77" si="286">CA78+CA79+CA80+CA81</f>
        <v>0</v>
      </c>
      <c r="CB77" s="220">
        <f t="shared" ref="CB77:CE77" si="287">CB78+CB79+CB80+CB81</f>
        <v>0</v>
      </c>
      <c r="CC77" s="229">
        <f t="shared" si="287"/>
        <v>150</v>
      </c>
      <c r="CD77" s="220">
        <f t="shared" si="287"/>
        <v>150</v>
      </c>
      <c r="CE77" s="220">
        <f t="shared" si="287"/>
        <v>473.48</v>
      </c>
      <c r="CF77" s="229">
        <f t="shared" si="281"/>
        <v>0</v>
      </c>
      <c r="CG77" s="220">
        <f t="shared" si="281"/>
        <v>0</v>
      </c>
      <c r="CH77" s="220">
        <f t="shared" ref="CH77:CK77" si="288">CH78+CH79+CH80+CH81</f>
        <v>0</v>
      </c>
      <c r="CI77" s="229">
        <f t="shared" si="288"/>
        <v>0</v>
      </c>
      <c r="CJ77" s="220">
        <f t="shared" si="288"/>
        <v>0</v>
      </c>
      <c r="CK77" s="220">
        <f t="shared" si="288"/>
        <v>0</v>
      </c>
      <c r="CL77" s="229">
        <f t="shared" si="281"/>
        <v>0</v>
      </c>
      <c r="CM77" s="220">
        <f t="shared" si="281"/>
        <v>0</v>
      </c>
      <c r="CN77" s="117">
        <f t="shared" ref="CN77:CQ77" si="289">CN78+CN79+CN80+CN81</f>
        <v>0</v>
      </c>
      <c r="CO77" s="229">
        <f t="shared" ref="CO77" si="290">CO78+CO79+CO80+CO81</f>
        <v>0</v>
      </c>
      <c r="CP77" s="220">
        <f t="shared" si="289"/>
        <v>0</v>
      </c>
      <c r="CQ77" s="68">
        <f t="shared" si="289"/>
        <v>0</v>
      </c>
      <c r="CR77" s="229">
        <f t="shared" si="281"/>
        <v>0</v>
      </c>
      <c r="CS77" s="220">
        <f t="shared" si="281"/>
        <v>0</v>
      </c>
      <c r="CT77" s="220">
        <f t="shared" ref="CT77" si="291">CT78+CT79+CT80+CT81</f>
        <v>0</v>
      </c>
      <c r="CU77" s="229">
        <f t="shared" si="281"/>
        <v>0</v>
      </c>
      <c r="CV77" s="220">
        <f t="shared" si="281"/>
        <v>0</v>
      </c>
      <c r="CW77" s="220">
        <f t="shared" ref="CW77:DC77" si="292">CW78+CW79+CW80+CW81</f>
        <v>0</v>
      </c>
      <c r="CX77" s="229">
        <f t="shared" si="292"/>
        <v>0</v>
      </c>
      <c r="CY77" s="220">
        <f t="shared" si="292"/>
        <v>0</v>
      </c>
      <c r="CZ77" s="220">
        <f t="shared" si="292"/>
        <v>0</v>
      </c>
      <c r="DA77" s="229">
        <f t="shared" si="292"/>
        <v>0</v>
      </c>
      <c r="DB77" s="220">
        <f t="shared" si="292"/>
        <v>0</v>
      </c>
      <c r="DC77" s="220">
        <f t="shared" si="292"/>
        <v>0</v>
      </c>
      <c r="DD77" s="229">
        <f t="shared" si="281"/>
        <v>0</v>
      </c>
      <c r="DE77" s="220">
        <f t="shared" si="281"/>
        <v>0</v>
      </c>
      <c r="DF77" s="220">
        <f t="shared" ref="DF77:DI77" si="293">DF78+DF79+DF80+DF81</f>
        <v>0</v>
      </c>
      <c r="DG77" s="229">
        <f t="shared" si="293"/>
        <v>0</v>
      </c>
      <c r="DH77" s="220">
        <f t="shared" si="293"/>
        <v>0</v>
      </c>
      <c r="DI77" s="220">
        <f t="shared" si="293"/>
        <v>0</v>
      </c>
      <c r="DJ77" s="229">
        <f t="shared" si="281"/>
        <v>0</v>
      </c>
      <c r="DK77" s="220">
        <f t="shared" si="281"/>
        <v>0</v>
      </c>
      <c r="DL77" s="220">
        <f t="shared" ref="DL77:DU77" si="294">DL78+DL79+DL80+DL81</f>
        <v>0</v>
      </c>
      <c r="DM77" s="229">
        <f t="shared" si="294"/>
        <v>0</v>
      </c>
      <c r="DN77" s="220">
        <f t="shared" si="294"/>
        <v>0</v>
      </c>
      <c r="DO77" s="220">
        <f t="shared" si="294"/>
        <v>0</v>
      </c>
      <c r="DP77" s="229">
        <f t="shared" si="294"/>
        <v>0</v>
      </c>
      <c r="DQ77" s="220">
        <f t="shared" si="294"/>
        <v>0</v>
      </c>
      <c r="DR77" s="220">
        <f t="shared" si="294"/>
        <v>0</v>
      </c>
      <c r="DS77" s="229">
        <f t="shared" si="294"/>
        <v>0</v>
      </c>
      <c r="DT77" s="220">
        <f t="shared" si="294"/>
        <v>0</v>
      </c>
      <c r="DU77" s="220">
        <f t="shared" si="294"/>
        <v>0</v>
      </c>
      <c r="DV77" s="229">
        <f t="shared" si="281"/>
        <v>0</v>
      </c>
      <c r="DW77" s="220">
        <f t="shared" si="281"/>
        <v>0</v>
      </c>
      <c r="DX77" s="117">
        <f t="shared" ref="DX77" si="295">DX78+DX79+DX80+DX81</f>
        <v>0</v>
      </c>
      <c r="DY77" s="229">
        <f t="shared" ref="DY77:GH77" si="296">DY78+DY79+DY80+DY81</f>
        <v>0</v>
      </c>
      <c r="DZ77" s="229">
        <f t="shared" si="296"/>
        <v>0</v>
      </c>
      <c r="EA77" s="384">
        <f t="shared" ref="EA77:EB77" si="297">EA78+EA79+EA80+EA81</f>
        <v>0</v>
      </c>
      <c r="EB77" s="122">
        <f t="shared" si="297"/>
        <v>0</v>
      </c>
      <c r="EC77" s="220">
        <f t="shared" si="296"/>
        <v>0</v>
      </c>
      <c r="ED77" s="117">
        <f t="shared" ref="ED77" si="298">ED78+ED79+ED80+ED81</f>
        <v>0</v>
      </c>
      <c r="EE77" s="229">
        <f t="shared" si="296"/>
        <v>0</v>
      </c>
      <c r="EF77" s="220">
        <f t="shared" si="296"/>
        <v>0</v>
      </c>
      <c r="EG77" s="117">
        <f t="shared" ref="EG77" si="299">EG78+EG79+EG80+EG81</f>
        <v>0</v>
      </c>
      <c r="EH77" s="229">
        <f t="shared" si="296"/>
        <v>0</v>
      </c>
      <c r="EI77" s="220">
        <f t="shared" si="296"/>
        <v>0</v>
      </c>
      <c r="EJ77" s="117">
        <f t="shared" ref="EJ77:EK77" si="300">EJ78+EJ79+EJ80+EJ81</f>
        <v>0</v>
      </c>
      <c r="EK77" s="229">
        <f t="shared" si="300"/>
        <v>1230</v>
      </c>
      <c r="EL77" s="220">
        <f t="shared" si="296"/>
        <v>1510</v>
      </c>
      <c r="EM77" s="117">
        <f t="shared" ref="EM77:EO77" si="301">EM78+EM79+EM80+EM81</f>
        <v>2665.07</v>
      </c>
      <c r="EN77" s="229">
        <f t="shared" si="301"/>
        <v>200</v>
      </c>
      <c r="EO77" s="220">
        <f t="shared" si="301"/>
        <v>0</v>
      </c>
      <c r="EP77" s="117">
        <f t="shared" ref="EP77" si="302">EP78+EP79+EP80+EP81</f>
        <v>940</v>
      </c>
      <c r="EQ77" s="229">
        <f t="shared" si="296"/>
        <v>0</v>
      </c>
      <c r="ER77" s="220">
        <f t="shared" si="296"/>
        <v>0</v>
      </c>
      <c r="ES77" s="220">
        <f t="shared" ref="ES77" si="303">ES78+ES79+ES80+ES81</f>
        <v>0</v>
      </c>
      <c r="ET77" s="229">
        <f t="shared" si="296"/>
        <v>0</v>
      </c>
      <c r="EU77" s="220">
        <f t="shared" si="296"/>
        <v>0</v>
      </c>
      <c r="EV77" s="220">
        <f t="shared" ref="EV77:EW77" si="304">EV78+EV79+EV80+EV81</f>
        <v>0</v>
      </c>
      <c r="EW77" s="229">
        <f t="shared" si="304"/>
        <v>100</v>
      </c>
      <c r="EX77" s="220">
        <f t="shared" si="296"/>
        <v>100</v>
      </c>
      <c r="EY77" s="220">
        <f t="shared" ref="EY77" si="305">EY78+EY79+EY80+EY81</f>
        <v>0</v>
      </c>
      <c r="EZ77" s="220">
        <f t="shared" si="296"/>
        <v>500</v>
      </c>
      <c r="FA77" s="220">
        <f t="shared" si="296"/>
        <v>500</v>
      </c>
      <c r="FB77" s="220">
        <f t="shared" ref="FB77:FC77" si="306">FB78+FB79+FB80+FB81</f>
        <v>89.8</v>
      </c>
      <c r="FC77" s="229">
        <f t="shared" si="306"/>
        <v>400</v>
      </c>
      <c r="FD77" s="220">
        <f t="shared" si="296"/>
        <v>1080</v>
      </c>
      <c r="FE77" s="220">
        <f t="shared" ref="FE77" si="307">FE78+FE79+FE80+FE81</f>
        <v>639.20000000000005</v>
      </c>
      <c r="FF77" s="229">
        <f>FF78+FF79+FF80+FF81</f>
        <v>200</v>
      </c>
      <c r="FG77" s="220">
        <f t="shared" si="296"/>
        <v>400</v>
      </c>
      <c r="FH77" s="220">
        <f t="shared" ref="FH77:FI77" si="308">FH78+FH79+FH80+FH81</f>
        <v>0</v>
      </c>
      <c r="FI77" s="229">
        <f t="shared" si="308"/>
        <v>550</v>
      </c>
      <c r="FJ77" s="220">
        <f t="shared" si="296"/>
        <v>550</v>
      </c>
      <c r="FK77" s="117">
        <f t="shared" ref="FK77" si="309">FK78+FK79+FK80+FK81</f>
        <v>330</v>
      </c>
      <c r="FL77" s="395">
        <f>FL78+FL79+FL80+FL81</f>
        <v>70</v>
      </c>
      <c r="FM77" s="220">
        <f t="shared" si="296"/>
        <v>70</v>
      </c>
      <c r="FN77" s="68">
        <f t="shared" ref="FN77:FO77" si="310">FN78+FN79+FN80+FN81</f>
        <v>0</v>
      </c>
      <c r="FO77" s="229">
        <f t="shared" si="310"/>
        <v>650</v>
      </c>
      <c r="FP77" s="220">
        <f t="shared" si="296"/>
        <v>200</v>
      </c>
      <c r="FQ77" s="220">
        <f t="shared" ref="FQ77:FR77" si="311">FQ78+FQ79+FQ80+FQ81</f>
        <v>210</v>
      </c>
      <c r="FR77" s="229">
        <f t="shared" si="311"/>
        <v>100</v>
      </c>
      <c r="FS77" s="220">
        <f t="shared" si="296"/>
        <v>100</v>
      </c>
      <c r="FT77" s="220">
        <f t="shared" ref="FT77:FU77" si="312">FT78+FT79+FT80+FT81</f>
        <v>0</v>
      </c>
      <c r="FU77" s="229">
        <f t="shared" si="312"/>
        <v>240</v>
      </c>
      <c r="FV77" s="220">
        <f t="shared" si="296"/>
        <v>200</v>
      </c>
      <c r="FW77" s="220">
        <f t="shared" ref="FW77:FX77" si="313">FW78+FW79+FW80+FW81</f>
        <v>130</v>
      </c>
      <c r="FX77" s="342">
        <f t="shared" si="313"/>
        <v>310</v>
      </c>
      <c r="FY77" s="220">
        <f t="shared" si="296"/>
        <v>500</v>
      </c>
      <c r="FZ77" s="220">
        <f t="shared" ref="FZ77:GA77" si="314">FZ78+FZ79+FZ80+FZ81</f>
        <v>110</v>
      </c>
      <c r="GA77" s="342">
        <f t="shared" si="314"/>
        <v>100</v>
      </c>
      <c r="GB77" s="220">
        <f t="shared" si="296"/>
        <v>250</v>
      </c>
      <c r="GC77" s="220">
        <f t="shared" ref="GC77:GD77" si="315">GC78+GC79+GC80+GC81</f>
        <v>0</v>
      </c>
      <c r="GD77" s="229">
        <f t="shared" si="315"/>
        <v>500</v>
      </c>
      <c r="GE77" s="220">
        <f t="shared" si="296"/>
        <v>500</v>
      </c>
      <c r="GF77" s="220">
        <f t="shared" ref="GF77:GG77" si="316">GF78+GF79+GF80+GF81</f>
        <v>85</v>
      </c>
      <c r="GG77" s="229">
        <f t="shared" si="316"/>
        <v>0</v>
      </c>
      <c r="GH77" s="220">
        <f t="shared" si="296"/>
        <v>0</v>
      </c>
      <c r="GI77" s="220">
        <f t="shared" ref="GI77:GN77" si="317">GI78+GI79+GI80+GI81</f>
        <v>0</v>
      </c>
      <c r="GJ77" s="229">
        <f t="shared" si="317"/>
        <v>0</v>
      </c>
      <c r="GK77" s="220">
        <f t="shared" si="317"/>
        <v>0</v>
      </c>
      <c r="GL77" s="68">
        <f t="shared" si="317"/>
        <v>0</v>
      </c>
      <c r="GM77" s="220">
        <f t="shared" ref="GM77" si="318">GM78+GM79+GM80+GM81</f>
        <v>0</v>
      </c>
      <c r="GN77" s="220">
        <f t="shared" si="317"/>
        <v>0</v>
      </c>
      <c r="GO77" s="68">
        <f>GO78+GO79+GO80+GO81</f>
        <v>0</v>
      </c>
      <c r="GP77" s="220">
        <f>GP78+GP79+GP80+GP81</f>
        <v>0</v>
      </c>
      <c r="GQ77" s="220">
        <f t="shared" ref="GQ77" si="319">GQ78+GQ79+GQ80+GQ81</f>
        <v>0</v>
      </c>
      <c r="GR77" s="68">
        <f>GR78+GR79+GR80+GR81</f>
        <v>0</v>
      </c>
      <c r="GS77" s="220">
        <f t="shared" ref="GS77" si="320">GS78+GS79+GS80+GS81</f>
        <v>0</v>
      </c>
      <c r="GT77" s="220">
        <f t="shared" ref="GT77:IY77" si="321">GT78+GT79+GT80+GT81</f>
        <v>0</v>
      </c>
      <c r="GU77" s="220">
        <f t="shared" ref="GU77" si="322">GU78+GU79+GU80+GU81</f>
        <v>0</v>
      </c>
      <c r="GV77" s="229">
        <f t="shared" si="321"/>
        <v>0</v>
      </c>
      <c r="GW77" s="220">
        <f t="shared" si="321"/>
        <v>0</v>
      </c>
      <c r="GX77" s="220">
        <f t="shared" ref="GX77" si="323">GX78+GX79+GX80+GX81</f>
        <v>0</v>
      </c>
      <c r="GY77" s="229">
        <f t="shared" si="321"/>
        <v>0</v>
      </c>
      <c r="GZ77" s="220">
        <f t="shared" si="321"/>
        <v>0</v>
      </c>
      <c r="HA77" s="220">
        <f t="shared" ref="HA77" si="324">HA78+HA79+HA80+HA81</f>
        <v>0</v>
      </c>
      <c r="HB77" s="229">
        <f t="shared" si="321"/>
        <v>0</v>
      </c>
      <c r="HC77" s="220">
        <f t="shared" si="321"/>
        <v>0</v>
      </c>
      <c r="HD77" s="117">
        <f t="shared" ref="HD77" si="325">HD78+HD79+HD80+HD81</f>
        <v>0</v>
      </c>
      <c r="HE77" s="229">
        <f t="shared" si="321"/>
        <v>0</v>
      </c>
      <c r="HF77" s="220">
        <f t="shared" si="321"/>
        <v>0</v>
      </c>
      <c r="HG77" s="68">
        <f t="shared" ref="HG77:HH77" si="326">HG78+HG79+HG80+HG81</f>
        <v>0</v>
      </c>
      <c r="HH77" s="229">
        <f t="shared" si="326"/>
        <v>1800</v>
      </c>
      <c r="HI77" s="220">
        <f t="shared" si="321"/>
        <v>2130</v>
      </c>
      <c r="HJ77" s="117">
        <f t="shared" ref="HJ77:HK77" si="327">HJ78+HJ79+HJ80+HJ81</f>
        <v>1480.49</v>
      </c>
      <c r="HK77" s="229">
        <f t="shared" si="327"/>
        <v>500</v>
      </c>
      <c r="HL77" s="220">
        <f t="shared" si="321"/>
        <v>500</v>
      </c>
      <c r="HM77" s="117">
        <f t="shared" ref="HM77:HN77" si="328">HM78+HM79+HM80+HM81</f>
        <v>476.9</v>
      </c>
      <c r="HN77" s="229">
        <f t="shared" si="328"/>
        <v>970</v>
      </c>
      <c r="HO77" s="220">
        <f t="shared" si="321"/>
        <v>150</v>
      </c>
      <c r="HP77" s="117">
        <f t="shared" ref="HP77:HQ77" si="329">HP78+HP79+HP80+HP81</f>
        <v>54</v>
      </c>
      <c r="HQ77" s="229">
        <f t="shared" si="329"/>
        <v>500</v>
      </c>
      <c r="HR77" s="220">
        <f t="shared" si="321"/>
        <v>550</v>
      </c>
      <c r="HS77" s="117">
        <f t="shared" ref="HS77:HT77" si="330">HS78+HS79+HS80+HS81</f>
        <v>342</v>
      </c>
      <c r="HT77" s="229">
        <f t="shared" si="330"/>
        <v>0</v>
      </c>
      <c r="HU77" s="220">
        <f t="shared" si="321"/>
        <v>0</v>
      </c>
      <c r="HV77" s="117">
        <f t="shared" ref="HV77:HW77" si="331">HV78+HV79+HV80+HV81</f>
        <v>40</v>
      </c>
      <c r="HW77" s="229">
        <f t="shared" si="331"/>
        <v>0</v>
      </c>
      <c r="HX77" s="220">
        <f t="shared" si="321"/>
        <v>0</v>
      </c>
      <c r="HY77" s="117">
        <f t="shared" ref="HY77" si="332">HY78+HY79+HY80+HY81</f>
        <v>0</v>
      </c>
      <c r="HZ77" s="229">
        <f t="shared" si="321"/>
        <v>0</v>
      </c>
      <c r="IA77" s="220">
        <f t="shared" si="321"/>
        <v>0</v>
      </c>
      <c r="IB77" s="117">
        <f t="shared" ref="IB77:IF77" si="333">IB78+IB79+IB80+IB81</f>
        <v>0</v>
      </c>
      <c r="IC77" s="229">
        <f t="shared" si="333"/>
        <v>0</v>
      </c>
      <c r="ID77" s="220">
        <f t="shared" si="333"/>
        <v>0</v>
      </c>
      <c r="IE77" s="68">
        <f t="shared" si="333"/>
        <v>0</v>
      </c>
      <c r="IF77" s="229">
        <f t="shared" si="333"/>
        <v>1560</v>
      </c>
      <c r="IG77" s="220">
        <f t="shared" si="321"/>
        <v>1560</v>
      </c>
      <c r="IH77" s="117">
        <f t="shared" ref="IH77:II77" si="334">IH78+IH79+IH80+IH81</f>
        <v>1524.6699999999998</v>
      </c>
      <c r="II77" s="229">
        <f t="shared" si="334"/>
        <v>1479</v>
      </c>
      <c r="IJ77" s="220">
        <f t="shared" si="321"/>
        <v>1479</v>
      </c>
      <c r="IK77" s="117">
        <f t="shared" ref="IK77:IL77" si="335">IK78+IK79+IK80+IK81</f>
        <v>1479</v>
      </c>
      <c r="IL77" s="229">
        <f t="shared" si="335"/>
        <v>200</v>
      </c>
      <c r="IM77" s="220">
        <f t="shared" si="321"/>
        <v>100</v>
      </c>
      <c r="IN77" s="117">
        <f t="shared" ref="IN77:IO77" si="336">IN78+IN79+IN80+IN81</f>
        <v>0</v>
      </c>
      <c r="IO77" s="229">
        <f t="shared" si="336"/>
        <v>1173</v>
      </c>
      <c r="IP77" s="220">
        <f t="shared" si="321"/>
        <v>1173</v>
      </c>
      <c r="IQ77" s="117">
        <f t="shared" ref="IQ77:IR77" si="337">IQ78+IQ79+IQ80+IQ81</f>
        <v>868</v>
      </c>
      <c r="IR77" s="229">
        <f t="shared" si="337"/>
        <v>960</v>
      </c>
      <c r="IS77" s="220">
        <f t="shared" si="321"/>
        <v>960</v>
      </c>
      <c r="IT77" s="117">
        <f t="shared" ref="IT77:IU77" si="338">IT78+IT79+IT80+IT81</f>
        <v>995.49</v>
      </c>
      <c r="IU77" s="229">
        <f t="shared" si="338"/>
        <v>0</v>
      </c>
      <c r="IV77" s="220">
        <f t="shared" si="321"/>
        <v>0</v>
      </c>
      <c r="IW77" s="117">
        <f t="shared" ref="IW77" si="339">IW78+IW79+IW80+IW81</f>
        <v>0</v>
      </c>
      <c r="IX77" s="229">
        <v>2000</v>
      </c>
      <c r="IY77" s="220">
        <f t="shared" si="321"/>
        <v>2000</v>
      </c>
      <c r="IZ77" s="117">
        <f t="shared" ref="IZ77:JA77" si="340">IZ78+IZ79+IZ80+IZ81</f>
        <v>961.31999999999994</v>
      </c>
      <c r="JA77" s="229">
        <f t="shared" si="340"/>
        <v>0</v>
      </c>
      <c r="JB77" s="220">
        <f t="shared" ref="JB77:LM77" si="341">JB78+JB79+JB80+JB81</f>
        <v>0</v>
      </c>
      <c r="JC77" s="117">
        <f t="shared" ref="JC77" si="342">JC78+JC79+JC80+JC81</f>
        <v>0</v>
      </c>
      <c r="JD77" s="229">
        <f t="shared" si="341"/>
        <v>0</v>
      </c>
      <c r="JE77" s="220">
        <f t="shared" si="341"/>
        <v>0</v>
      </c>
      <c r="JF77" s="117">
        <f t="shared" ref="JF77:JJ77" si="343">JF78+JF79+JF80+JF81</f>
        <v>0</v>
      </c>
      <c r="JG77" s="229">
        <f t="shared" ref="JG77" si="344">JG78+JG79+JG80+JG81</f>
        <v>0</v>
      </c>
      <c r="JH77" s="220">
        <f t="shared" si="343"/>
        <v>0</v>
      </c>
      <c r="JI77" s="68">
        <f t="shared" si="343"/>
        <v>0</v>
      </c>
      <c r="JJ77" s="122">
        <f t="shared" si="343"/>
        <v>0</v>
      </c>
      <c r="JK77" s="220">
        <f t="shared" si="341"/>
        <v>0</v>
      </c>
      <c r="JL77" s="117">
        <f t="shared" ref="JL77:JM77" si="345">JL78+JL79+JL80+JL81</f>
        <v>0</v>
      </c>
      <c r="JM77" s="229">
        <f t="shared" si="345"/>
        <v>0</v>
      </c>
      <c r="JN77" s="220">
        <f t="shared" si="341"/>
        <v>0</v>
      </c>
      <c r="JO77" s="68">
        <f t="shared" ref="JO77:JP77" si="346">JO78+JO79+JO80+JO81</f>
        <v>17.260000000000002</v>
      </c>
      <c r="JP77" s="122">
        <f t="shared" si="346"/>
        <v>5600</v>
      </c>
      <c r="JQ77" s="220">
        <f t="shared" si="341"/>
        <v>5600</v>
      </c>
      <c r="JR77" s="117">
        <f t="shared" ref="JR77:JS77" si="347">JR78+JR79+JR80+JR81</f>
        <v>3786.9700000000003</v>
      </c>
      <c r="JS77" s="229">
        <f t="shared" si="347"/>
        <v>1500</v>
      </c>
      <c r="JT77" s="220">
        <f t="shared" si="341"/>
        <v>1500</v>
      </c>
      <c r="JU77" s="68">
        <f t="shared" ref="JU77:JV77" si="348">JU78+JU79+JU80+JU81</f>
        <v>1757.75</v>
      </c>
      <c r="JV77" s="122">
        <f t="shared" si="348"/>
        <v>0</v>
      </c>
      <c r="JW77" s="220">
        <f t="shared" si="341"/>
        <v>0</v>
      </c>
      <c r="JX77" s="117">
        <f t="shared" ref="JX77" si="349">JX78+JX79+JX80+JX81</f>
        <v>0</v>
      </c>
      <c r="JY77" s="229">
        <f t="shared" si="341"/>
        <v>0</v>
      </c>
      <c r="JZ77" s="220">
        <f t="shared" si="341"/>
        <v>0</v>
      </c>
      <c r="KA77" s="117">
        <f t="shared" ref="KA77" si="350">KA78+KA79+KA80+KA81</f>
        <v>0</v>
      </c>
      <c r="KB77" s="229">
        <f t="shared" si="341"/>
        <v>0</v>
      </c>
      <c r="KC77" s="220">
        <f t="shared" si="341"/>
        <v>0</v>
      </c>
      <c r="KD77" s="117">
        <f t="shared" ref="KD77:KE77" si="351">KD78+KD79+KD80+KD81</f>
        <v>0</v>
      </c>
      <c r="KE77" s="229">
        <f t="shared" si="351"/>
        <v>250</v>
      </c>
      <c r="KF77" s="220">
        <f t="shared" si="341"/>
        <v>500</v>
      </c>
      <c r="KG77" s="117">
        <f t="shared" ref="KG77" si="352">KG78+KG79+KG80+KG81</f>
        <v>265.5</v>
      </c>
      <c r="KH77" s="229">
        <f t="shared" si="341"/>
        <v>0</v>
      </c>
      <c r="KI77" s="220">
        <f t="shared" si="341"/>
        <v>0</v>
      </c>
      <c r="KJ77" s="117">
        <f t="shared" ref="KJ77:KK77" si="353">KJ78+KJ79+KJ80+KJ81</f>
        <v>0</v>
      </c>
      <c r="KK77" s="229">
        <f t="shared" si="353"/>
        <v>0</v>
      </c>
      <c r="KL77" s="220">
        <f t="shared" si="341"/>
        <v>0</v>
      </c>
      <c r="KM77" s="220">
        <f t="shared" ref="KM77:KN77" si="354">KM78+KM79+KM80+KM81</f>
        <v>0</v>
      </c>
      <c r="KN77" s="229">
        <f t="shared" si="354"/>
        <v>0</v>
      </c>
      <c r="KO77" s="220">
        <f t="shared" si="341"/>
        <v>0</v>
      </c>
      <c r="KP77" s="220">
        <f t="shared" ref="KP77" si="355">KP78+KP79+KP80+KP81</f>
        <v>0</v>
      </c>
      <c r="KQ77" s="229">
        <f t="shared" si="341"/>
        <v>0</v>
      </c>
      <c r="KR77" s="220">
        <f t="shared" si="341"/>
        <v>0</v>
      </c>
      <c r="KS77" s="220">
        <f t="shared" ref="KS77" si="356">KS78+KS79+KS80+KS81</f>
        <v>0</v>
      </c>
      <c r="KT77" s="229">
        <f t="shared" si="341"/>
        <v>0</v>
      </c>
      <c r="KU77" s="220">
        <f t="shared" si="341"/>
        <v>0</v>
      </c>
      <c r="KV77" s="117">
        <f t="shared" ref="KV77" si="357">KV78+KV79+KV80+KV81</f>
        <v>0</v>
      </c>
      <c r="KW77" s="229">
        <f t="shared" si="341"/>
        <v>0</v>
      </c>
      <c r="KX77" s="220">
        <f t="shared" si="341"/>
        <v>0</v>
      </c>
      <c r="KY77" s="68">
        <f t="shared" ref="KY77" si="358">KY78+KY79+KY80+KY81</f>
        <v>0</v>
      </c>
      <c r="KZ77" s="229">
        <f t="shared" si="341"/>
        <v>0</v>
      </c>
      <c r="LA77" s="220">
        <f t="shared" si="341"/>
        <v>0</v>
      </c>
      <c r="LB77" s="220">
        <f t="shared" ref="LB77:LC77" si="359">LB78+LB79+LB80+LB81</f>
        <v>0</v>
      </c>
      <c r="LC77" s="229">
        <f t="shared" si="359"/>
        <v>0</v>
      </c>
      <c r="LD77" s="220">
        <f t="shared" si="341"/>
        <v>0</v>
      </c>
      <c r="LE77" s="220">
        <f t="shared" ref="LE77:LF77" si="360">LE78+LE79+LE80+LE81</f>
        <v>0</v>
      </c>
      <c r="LF77" s="229">
        <f t="shared" si="360"/>
        <v>0</v>
      </c>
      <c r="LG77" s="220">
        <f t="shared" si="341"/>
        <v>0</v>
      </c>
      <c r="LH77" s="117">
        <f t="shared" ref="LH77" si="361">LH78+LH79+LH80+LH81</f>
        <v>0</v>
      </c>
      <c r="LI77" s="229">
        <f t="shared" si="341"/>
        <v>0</v>
      </c>
      <c r="LJ77" s="220">
        <f t="shared" si="341"/>
        <v>0</v>
      </c>
      <c r="LK77" s="68">
        <f t="shared" ref="LK77" si="362">LK78+LK79+LK80+LK81</f>
        <v>0</v>
      </c>
      <c r="LL77" s="229">
        <f t="shared" si="341"/>
        <v>0</v>
      </c>
      <c r="LM77" s="220">
        <f t="shared" si="341"/>
        <v>0</v>
      </c>
      <c r="LN77" s="68">
        <f t="shared" ref="LN77" si="363">LN78+LN79+LN80+LN81</f>
        <v>0</v>
      </c>
      <c r="LO77" s="122">
        <f t="shared" ref="LO77:NW77" si="364">LO78+LO79+LO80+LO81</f>
        <v>0</v>
      </c>
      <c r="LP77" s="220">
        <f t="shared" si="364"/>
        <v>0</v>
      </c>
      <c r="LQ77" s="220">
        <f t="shared" ref="LQ77:LR77" si="365">LQ78+LQ79+LQ80+LQ81</f>
        <v>0</v>
      </c>
      <c r="LR77" s="229">
        <f t="shared" si="365"/>
        <v>0</v>
      </c>
      <c r="LS77" s="220">
        <f t="shared" si="364"/>
        <v>0</v>
      </c>
      <c r="LT77" s="117">
        <f t="shared" ref="LT77" si="366">LT78+LT79+LT80+LT81</f>
        <v>0</v>
      </c>
      <c r="LU77" s="229">
        <f t="shared" si="364"/>
        <v>0</v>
      </c>
      <c r="LV77" s="220">
        <f t="shared" si="364"/>
        <v>0</v>
      </c>
      <c r="LW77" s="68">
        <f t="shared" ref="LW77:LX77" si="367">LW78+LW79+LW80+LW81</f>
        <v>0</v>
      </c>
      <c r="LX77" s="343">
        <f t="shared" si="367"/>
        <v>0</v>
      </c>
      <c r="LY77" s="220">
        <f t="shared" si="364"/>
        <v>0</v>
      </c>
      <c r="LZ77" s="220">
        <f t="shared" ref="LZ77:MA77" si="368">LZ78+LZ79+LZ80+LZ81</f>
        <v>0</v>
      </c>
      <c r="MA77" s="344">
        <f t="shared" si="368"/>
        <v>0</v>
      </c>
      <c r="MB77" s="220">
        <f t="shared" si="364"/>
        <v>0</v>
      </c>
      <c r="MC77" s="220">
        <f t="shared" ref="MC77:MD77" si="369">MC78+MC79+MC80+MC81</f>
        <v>0</v>
      </c>
      <c r="MD77" s="344">
        <f t="shared" si="369"/>
        <v>160</v>
      </c>
      <c r="ME77" s="220">
        <f t="shared" si="364"/>
        <v>0</v>
      </c>
      <c r="MF77" s="220">
        <f t="shared" ref="MF77:MG77" si="370">MF78+MF79+MF80+MF81</f>
        <v>160</v>
      </c>
      <c r="MG77" s="344">
        <f t="shared" si="370"/>
        <v>0</v>
      </c>
      <c r="MH77" s="220">
        <f t="shared" si="364"/>
        <v>0</v>
      </c>
      <c r="MI77" s="220">
        <f t="shared" ref="MI77" si="371">MI78+MI79+MI80+MI81</f>
        <v>0</v>
      </c>
      <c r="MJ77" s="344">
        <f t="shared" ref="MJ77" si="372">MJ78+MJ79+MJ80+MJ81</f>
        <v>0</v>
      </c>
      <c r="MK77" s="220">
        <f t="shared" si="364"/>
        <v>0</v>
      </c>
      <c r="ML77" s="117">
        <f t="shared" ref="ML77" si="373">ML78+ML79+ML80+ML81</f>
        <v>0</v>
      </c>
      <c r="MM77" s="229">
        <f t="shared" si="364"/>
        <v>0</v>
      </c>
      <c r="MN77" s="220">
        <f t="shared" si="364"/>
        <v>0</v>
      </c>
      <c r="MO77" s="68">
        <f t="shared" ref="MO77:MP77" si="374">MO78+MO79+MO80+MO81</f>
        <v>0</v>
      </c>
      <c r="MP77" s="344">
        <f t="shared" si="374"/>
        <v>500</v>
      </c>
      <c r="MQ77" s="220">
        <f t="shared" si="364"/>
        <v>800</v>
      </c>
      <c r="MR77" s="68">
        <f t="shared" ref="MR77:MS77" si="375">MR78+MR79+MR80+MR81</f>
        <v>0</v>
      </c>
      <c r="MS77" s="343">
        <f t="shared" si="375"/>
        <v>0</v>
      </c>
      <c r="MT77" s="220">
        <f t="shared" si="364"/>
        <v>0</v>
      </c>
      <c r="MU77" s="220">
        <f t="shared" ref="MU77:MV77" si="376">MU78+MU79+MU80+MU81</f>
        <v>0</v>
      </c>
      <c r="MV77" s="344">
        <f t="shared" si="376"/>
        <v>0</v>
      </c>
      <c r="MW77" s="220">
        <f t="shared" si="364"/>
        <v>0</v>
      </c>
      <c r="MX77" s="117">
        <f t="shared" ref="MX77:MY77" si="377">MX78+MX79+MX80+MX81</f>
        <v>0</v>
      </c>
      <c r="MY77" s="344">
        <f t="shared" si="377"/>
        <v>0</v>
      </c>
      <c r="MZ77" s="220">
        <f t="shared" si="364"/>
        <v>0</v>
      </c>
      <c r="NA77" s="68">
        <f t="shared" ref="NA77:NB77" si="378">NA78+NA79+NA80+NA81</f>
        <v>0</v>
      </c>
      <c r="NB77" s="344">
        <f t="shared" si="378"/>
        <v>0</v>
      </c>
      <c r="NC77" s="220">
        <f t="shared" si="364"/>
        <v>0</v>
      </c>
      <c r="ND77" s="117">
        <f t="shared" ref="ND77:NE77" si="379">ND78+ND79+ND80+ND81</f>
        <v>0</v>
      </c>
      <c r="NE77" s="344">
        <f t="shared" si="379"/>
        <v>0</v>
      </c>
      <c r="NF77" s="220">
        <f t="shared" si="364"/>
        <v>0</v>
      </c>
      <c r="NG77" s="68">
        <f t="shared" ref="NG77" si="380">NG78+NG79+NG80+NG81</f>
        <v>0</v>
      </c>
      <c r="NH77" s="229">
        <f t="shared" si="364"/>
        <v>0</v>
      </c>
      <c r="NI77" s="220">
        <f t="shared" si="364"/>
        <v>0</v>
      </c>
      <c r="NJ77" s="117">
        <f t="shared" ref="NJ77" si="381">NJ78+NJ79+NJ80+NJ81</f>
        <v>0</v>
      </c>
      <c r="NK77" s="229">
        <f t="shared" si="364"/>
        <v>0</v>
      </c>
      <c r="NL77" s="220">
        <f t="shared" si="364"/>
        <v>0</v>
      </c>
      <c r="NM77" s="68">
        <f t="shared" ref="NM77:NN77" si="382">NM78+NM79+NM80+NM81</f>
        <v>0</v>
      </c>
      <c r="NN77" s="344">
        <f t="shared" si="382"/>
        <v>0</v>
      </c>
      <c r="NO77" s="220">
        <f t="shared" si="364"/>
        <v>0</v>
      </c>
      <c r="NP77" s="68">
        <f t="shared" ref="NP77:NQ77" si="383">NP78+NP79+NP80+NP81</f>
        <v>0</v>
      </c>
      <c r="NQ77" s="344">
        <f t="shared" si="383"/>
        <v>0</v>
      </c>
      <c r="NR77" s="220">
        <f t="shared" si="364"/>
        <v>0</v>
      </c>
      <c r="NS77" s="68">
        <f t="shared" ref="NS77:NT77" si="384">NS78+NS79+NS80+NS81</f>
        <v>0</v>
      </c>
      <c r="NT77" s="344">
        <f t="shared" si="384"/>
        <v>0</v>
      </c>
      <c r="NU77" s="220">
        <f t="shared" si="364"/>
        <v>0</v>
      </c>
      <c r="NV77" s="68">
        <f t="shared" ref="NV77" si="385">NV78+NV79+NV80+NV81</f>
        <v>0</v>
      </c>
      <c r="NW77" s="122">
        <f t="shared" si="364"/>
        <v>0</v>
      </c>
      <c r="NX77" s="220">
        <f t="shared" ref="NX77:OH77" si="386">NX78+NX79+NX80+NX81</f>
        <v>0</v>
      </c>
      <c r="NY77" s="117">
        <f t="shared" ref="NY77:NZ77" si="387">NY78+NY79+NY80+NY81</f>
        <v>1202</v>
      </c>
      <c r="NZ77" s="344">
        <f t="shared" si="387"/>
        <v>0</v>
      </c>
      <c r="OA77" s="220">
        <f t="shared" si="386"/>
        <v>0</v>
      </c>
      <c r="OB77" s="314">
        <f t="shared" ref="OB77" si="388">OB78+OB79+OB80+OB81</f>
        <v>0</v>
      </c>
      <c r="OC77" s="229">
        <f t="shared" si="386"/>
        <v>0</v>
      </c>
      <c r="OD77" s="220">
        <f t="shared" si="386"/>
        <v>0</v>
      </c>
      <c r="OE77" s="68">
        <f t="shared" ref="OE77:OF77" si="389">OE78+OE79+OE80+OE81</f>
        <v>0</v>
      </c>
      <c r="OF77" s="344">
        <f t="shared" si="389"/>
        <v>2650</v>
      </c>
      <c r="OG77" s="220">
        <f t="shared" si="386"/>
        <v>2650</v>
      </c>
      <c r="OH77" s="68">
        <f t="shared" si="386"/>
        <v>481.73</v>
      </c>
      <c r="OI77" s="163"/>
      <c r="OJ77" s="163"/>
      <c r="OK77" s="163"/>
      <c r="OL77" s="163"/>
      <c r="OM77" s="163"/>
      <c r="ON77" s="163"/>
      <c r="OO77" s="163"/>
      <c r="OP77" s="163"/>
      <c r="OQ77" s="163"/>
      <c r="OR77" s="163"/>
      <c r="OS77" s="163"/>
      <c r="OT77" s="163"/>
      <c r="OU77" s="163"/>
      <c r="OV77" s="163"/>
      <c r="OW77" s="163"/>
    </row>
    <row r="78" spans="1:414" s="345" customFormat="1" hidden="1" outlineLevel="2" x14ac:dyDescent="0.25">
      <c r="A78" s="257" t="s">
        <v>405</v>
      </c>
      <c r="B78" s="188" t="s">
        <v>406</v>
      </c>
      <c r="C78" s="236">
        <f t="shared" ref="C78:C81" si="390">F78+I78+L78+O78+R78+U78+X78+AA78+AD78+AG78+AJ78+AM78+AP78+AS78+AV78+AY78+BB78+BE78+BH78+BK78+BN78+BQ78+BT78+BW78+BZ78+CC78+CF78+CI78+CL78+CO78+CR78+CU78+CX78+DA78+DD78+DG78+DJ78+DM78+DP78+DS78+DV78+DY78+EB78+EE78+EH78+EK78+EN78+EQ78+ET78+EW78+EZ78+FC78+FF78+FI78+FL78+FO78+FR78+FU78+FX78+GA78+GD78+GG78+GJ78+GM78+GP78+GS78+GV78+GY78+HB78+HE78+HH78+HK78+HN78+HQ78+HT78+HW78+HZ78+IC78+IF78+II78+IL78+IO78+IR78+IU78+IX78+JA78+JD78+JG78+JJ78+JM78+JP78+JS78+JV78+JY78+KB78+KE78+KH78+KK78+KN78+KQ78+KT78+KW78+KZ78+LC78+LF78+LI78+LL78+LO78+LR78+LU78+LX78+MA78+MD78+MG78+MJ78+MM78+MP78+MS78+MV78+MY78+NB78+NE78+NH78+NK78+NN78+NQ78+NT78+NW78+NZ78+OC78+OF78</f>
        <v>30822</v>
      </c>
      <c r="D78" s="236">
        <f t="shared" ref="D78:D81" si="391">G78+J78+M78+P78+S78+V78+Y78+AB78+AE78+AH78+AK78+AN78+AQ78+AT78+AW78+AZ78+BC78+BF78+BI78+BL78+BO78+BR78+BU78+BX78+CA78+CD78+CG78+CJ78+CM78+CP78+CS78+CV78+CY78+DB78+DE78+DH78+DK78+DN78+DQ78+DT78+DW78+DZ78+EC78+EF78+EI78+EL78+EO78+ER78+EU78+EX78+FA78+FD78+FG78+FJ78+FM78+FP78+FS78+FV78+FY78+GB78+GE78+GH78+GK78+GN78+GQ78+GT78+GW78+GZ78+HC78+HF78+HI78+HL78+HO78+HR78+HU78+HX78+IA78+ID78+IG78+IJ78+IM78+IP78+IS78+IV78+IY78+JB78+JE78+JH78+JK78+JN78+JQ78+JT78+JW78+JZ78+KC78+KF78+KI78+KL78+KO78+KR78+KU78+KX78+LA78+LD78+LG78+LJ78+LM78+LP78+LS78+LV78+LY78+MB78+ME78+MH78+MK78+MN78+MQ78+MT78+MW78+MZ78+NC78+NF78+NI78+NL78+NO78+NR78+NU78+NX78+OA78+OD78+OG78</f>
        <v>30992</v>
      </c>
      <c r="E78" s="236">
        <f t="shared" ref="E78:E81" si="392">H78+K78+N78+Q78+T78+W78+Z78+AC78+AF78+AI78+AL78+AO78+AR78+AU78+AX78+BA78+BD78+BG78+BJ78+BM78+BP78+BS78+BV78+BY78+CB78+CE78+CH78+CK78+CN78+CQ78+CT78+CW78+CZ78+DC78+DF78+DI78+DL78+DO78+DR78+DU78+DX78+EA78+ED78+EG78+EJ78+EM78+EP78+ES78+EV78+EY78+FB78+FE78+FH78+FK78+FN78+FQ78+FT78+FW78+FZ78+GC78+GF78+GI78+GL78+GO78+GR78+GU78+GX78+HA78+HD78+HG78+HJ78+HM78+HP78+HS78+HV78+HY78+IB78+IE78+IH78+IK78+IN78+IQ78+IT78+IW78+IZ78+JC78+JF78+JI78+JL78+JO78+JR78+JU78+JX78+KA78+KD78+KG78+KJ78+KM78+KP78+KS78+KV78+KY78+LB78+LE78+LH78+LK78+LN78+LQ78+LT78+LW78+LZ78+MC78+MF78+MI78+ML78+MO78+MR78+MU78+MX78+NA78+ND78+NG78+NJ78+NM78+NP78+NS78+NV78+NY78+OB78+OE78+OH78</f>
        <v>20935.8</v>
      </c>
      <c r="F78" s="236">
        <v>500</v>
      </c>
      <c r="G78" s="224">
        <v>500</v>
      </c>
      <c r="H78" s="84">
        <v>315</v>
      </c>
      <c r="I78" s="124">
        <v>4000</v>
      </c>
      <c r="J78" s="224">
        <v>4000</v>
      </c>
      <c r="K78" s="224">
        <v>1573.7</v>
      </c>
      <c r="L78" s="236"/>
      <c r="M78" s="224"/>
      <c r="N78" s="224"/>
      <c r="O78" s="236"/>
      <c r="P78" s="224"/>
      <c r="Q78" s="224"/>
      <c r="R78" s="236"/>
      <c r="S78" s="224"/>
      <c r="T78" s="224"/>
      <c r="U78" s="236"/>
      <c r="V78" s="224"/>
      <c r="W78" s="224"/>
      <c r="X78" s="236"/>
      <c r="Y78" s="224"/>
      <c r="Z78" s="224"/>
      <c r="AA78" s="236"/>
      <c r="AB78" s="224"/>
      <c r="AC78" s="224"/>
      <c r="AD78" s="236"/>
      <c r="AE78" s="224"/>
      <c r="AF78" s="224"/>
      <c r="AG78" s="236"/>
      <c r="AH78" s="224"/>
      <c r="AI78" s="224"/>
      <c r="AJ78" s="236"/>
      <c r="AK78" s="224"/>
      <c r="AL78" s="224"/>
      <c r="AM78" s="236"/>
      <c r="AN78" s="224"/>
      <c r="AO78" s="224"/>
      <c r="AP78" s="236"/>
      <c r="AQ78" s="224"/>
      <c r="AR78" s="224"/>
      <c r="AS78" s="236"/>
      <c r="AT78" s="224"/>
      <c r="AU78" s="224"/>
      <c r="AV78" s="236"/>
      <c r="AW78" s="224"/>
      <c r="AX78" s="224"/>
      <c r="AY78" s="236"/>
      <c r="AZ78" s="224"/>
      <c r="BA78" s="224"/>
      <c r="BB78" s="236"/>
      <c r="BC78" s="224"/>
      <c r="BD78" s="224"/>
      <c r="BE78" s="236"/>
      <c r="BF78" s="224"/>
      <c r="BG78" s="224"/>
      <c r="BH78" s="236"/>
      <c r="BI78" s="224"/>
      <c r="BJ78" s="224"/>
      <c r="BK78" s="236"/>
      <c r="BL78" s="224"/>
      <c r="BM78" s="224"/>
      <c r="BN78" s="236"/>
      <c r="BO78" s="224"/>
      <c r="BP78" s="224"/>
      <c r="BQ78" s="236"/>
      <c r="BR78" s="224"/>
      <c r="BS78" s="224"/>
      <c r="BT78" s="236"/>
      <c r="BU78" s="224"/>
      <c r="BV78" s="224"/>
      <c r="BW78" s="236">
        <f>500+500</f>
        <v>1000</v>
      </c>
      <c r="BX78" s="224">
        <v>1000</v>
      </c>
      <c r="BY78" s="224">
        <v>328.8</v>
      </c>
      <c r="BZ78" s="236"/>
      <c r="CA78" s="236"/>
      <c r="CB78" s="224"/>
      <c r="CC78" s="236">
        <v>150</v>
      </c>
      <c r="CD78" s="224">
        <v>150</v>
      </c>
      <c r="CE78" s="224">
        <v>426</v>
      </c>
      <c r="CF78" s="236"/>
      <c r="CG78" s="224"/>
      <c r="CH78" s="224"/>
      <c r="CI78" s="236"/>
      <c r="CJ78" s="224"/>
      <c r="CK78" s="224"/>
      <c r="CL78" s="236"/>
      <c r="CM78" s="224"/>
      <c r="CN78" s="245"/>
      <c r="CO78" s="236"/>
      <c r="CP78" s="224"/>
      <c r="CQ78" s="84"/>
      <c r="CR78" s="236"/>
      <c r="CS78" s="224"/>
      <c r="CT78" s="224"/>
      <c r="CU78" s="236"/>
      <c r="CV78" s="224"/>
      <c r="CW78" s="224"/>
      <c r="CX78" s="236"/>
      <c r="CY78" s="224"/>
      <c r="CZ78" s="224"/>
      <c r="DA78" s="236"/>
      <c r="DB78" s="224"/>
      <c r="DC78" s="224"/>
      <c r="DD78" s="236"/>
      <c r="DE78" s="224"/>
      <c r="DF78" s="224"/>
      <c r="DG78" s="236"/>
      <c r="DH78" s="224"/>
      <c r="DI78" s="224"/>
      <c r="DJ78" s="236"/>
      <c r="DK78" s="224"/>
      <c r="DL78" s="224"/>
      <c r="DM78" s="236"/>
      <c r="DN78" s="224"/>
      <c r="DO78" s="224"/>
      <c r="DP78" s="236"/>
      <c r="DQ78" s="224"/>
      <c r="DR78" s="224"/>
      <c r="DS78" s="236"/>
      <c r="DT78" s="224"/>
      <c r="DU78" s="224"/>
      <c r="DV78" s="236"/>
      <c r="DW78" s="224"/>
      <c r="DX78" s="245"/>
      <c r="DY78" s="236"/>
      <c r="DZ78" s="224"/>
      <c r="EA78" s="84"/>
      <c r="EB78" s="124"/>
      <c r="EC78" s="224"/>
      <c r="ED78" s="245"/>
      <c r="EE78" s="236"/>
      <c r="EF78" s="224"/>
      <c r="EG78" s="245"/>
      <c r="EH78" s="236"/>
      <c r="EI78" s="224"/>
      <c r="EJ78" s="245"/>
      <c r="EK78" s="236">
        <v>760</v>
      </c>
      <c r="EL78" s="224">
        <v>760</v>
      </c>
      <c r="EM78" s="245">
        <v>2003.9</v>
      </c>
      <c r="EN78" s="236">
        <v>200</v>
      </c>
      <c r="EO78" s="224"/>
      <c r="EP78" s="245">
        <v>940</v>
      </c>
      <c r="EQ78" s="236"/>
      <c r="ER78" s="224"/>
      <c r="ES78" s="224"/>
      <c r="ET78" s="236"/>
      <c r="EU78" s="224"/>
      <c r="EV78" s="224"/>
      <c r="EW78" s="236">
        <v>100</v>
      </c>
      <c r="EX78" s="224">
        <v>100</v>
      </c>
      <c r="EY78" s="224"/>
      <c r="EZ78" s="236">
        <v>350</v>
      </c>
      <c r="FA78" s="224">
        <v>350</v>
      </c>
      <c r="FB78" s="224">
        <v>81.599999999999994</v>
      </c>
      <c r="FC78" s="236">
        <v>300</v>
      </c>
      <c r="FD78" s="224">
        <v>540</v>
      </c>
      <c r="FE78" s="224">
        <v>530</v>
      </c>
      <c r="FF78" s="236">
        <v>100</v>
      </c>
      <c r="FG78" s="224">
        <v>300</v>
      </c>
      <c r="FH78" s="224"/>
      <c r="FI78" s="236">
        <v>550</v>
      </c>
      <c r="FJ78" s="224">
        <v>550</v>
      </c>
      <c r="FK78" s="245">
        <v>330</v>
      </c>
      <c r="FL78" s="396">
        <v>70</v>
      </c>
      <c r="FM78" s="224">
        <v>70</v>
      </c>
      <c r="FN78" s="84"/>
      <c r="FO78" s="236">
        <v>500</v>
      </c>
      <c r="FP78" s="224">
        <v>200</v>
      </c>
      <c r="FQ78" s="224">
        <v>210</v>
      </c>
      <c r="FR78" s="236">
        <v>100</v>
      </c>
      <c r="FS78" s="224">
        <v>100</v>
      </c>
      <c r="FT78" s="224"/>
      <c r="FU78" s="236">
        <v>240</v>
      </c>
      <c r="FV78" s="224">
        <v>200</v>
      </c>
      <c r="FW78" s="224">
        <v>130</v>
      </c>
      <c r="FX78" s="236">
        <v>150</v>
      </c>
      <c r="FY78" s="224">
        <v>250</v>
      </c>
      <c r="FZ78" s="224">
        <v>110</v>
      </c>
      <c r="GA78" s="236">
        <v>100</v>
      </c>
      <c r="GB78" s="224">
        <v>250</v>
      </c>
      <c r="GC78" s="224"/>
      <c r="GD78" s="236">
        <v>300</v>
      </c>
      <c r="GE78" s="224">
        <v>300</v>
      </c>
      <c r="GF78" s="224">
        <v>85</v>
      </c>
      <c r="GG78" s="236"/>
      <c r="GH78" s="224"/>
      <c r="GI78" s="224"/>
      <c r="GJ78" s="236"/>
      <c r="GK78" s="224"/>
      <c r="GL78" s="84"/>
      <c r="GM78" s="224"/>
      <c r="GN78" s="224"/>
      <c r="GO78" s="84"/>
      <c r="GP78" s="224"/>
      <c r="GQ78" s="224"/>
      <c r="GR78" s="84"/>
      <c r="GS78" s="224"/>
      <c r="GT78" s="224"/>
      <c r="GU78" s="224"/>
      <c r="GV78" s="236"/>
      <c r="GW78" s="224"/>
      <c r="GX78" s="224"/>
      <c r="GY78" s="236"/>
      <c r="GZ78" s="224"/>
      <c r="HA78" s="224"/>
      <c r="HB78" s="236"/>
      <c r="HC78" s="224"/>
      <c r="HD78" s="245"/>
      <c r="HE78" s="236"/>
      <c r="HF78" s="224"/>
      <c r="HG78" s="84"/>
      <c r="HH78" s="236">
        <v>1600</v>
      </c>
      <c r="HI78" s="224">
        <v>2000</v>
      </c>
      <c r="HJ78" s="245">
        <v>1343.8</v>
      </c>
      <c r="HK78" s="236">
        <v>500</v>
      </c>
      <c r="HL78" s="224">
        <v>500</v>
      </c>
      <c r="HM78" s="245">
        <v>476.9</v>
      </c>
      <c r="HN78" s="236">
        <v>970</v>
      </c>
      <c r="HO78" s="224">
        <v>150</v>
      </c>
      <c r="HP78" s="245">
        <v>54</v>
      </c>
      <c r="HQ78" s="236">
        <v>500</v>
      </c>
      <c r="HR78" s="224">
        <v>550</v>
      </c>
      <c r="HS78" s="245">
        <v>342</v>
      </c>
      <c r="HT78" s="236"/>
      <c r="HU78" s="224"/>
      <c r="HV78" s="245"/>
      <c r="HW78" s="236"/>
      <c r="HX78" s="224"/>
      <c r="HY78" s="245"/>
      <c r="HZ78" s="236"/>
      <c r="IA78" s="224"/>
      <c r="IB78" s="245"/>
      <c r="IC78" s="236"/>
      <c r="ID78" s="224"/>
      <c r="IE78" s="84"/>
      <c r="IF78" s="236">
        <v>1560</v>
      </c>
      <c r="IG78" s="224">
        <v>1560</v>
      </c>
      <c r="IH78" s="245">
        <v>1432.1</v>
      </c>
      <c r="II78" s="236">
        <v>1479</v>
      </c>
      <c r="IJ78" s="224">
        <v>1479</v>
      </c>
      <c r="IK78" s="245">
        <v>1059.5</v>
      </c>
      <c r="IL78" s="236">
        <v>200</v>
      </c>
      <c r="IM78" s="224">
        <v>100</v>
      </c>
      <c r="IN78" s="245">
        <v>0</v>
      </c>
      <c r="IO78" s="236">
        <v>1173</v>
      </c>
      <c r="IP78" s="224">
        <v>1173</v>
      </c>
      <c r="IQ78" s="245">
        <v>868</v>
      </c>
      <c r="IR78" s="236">
        <v>960</v>
      </c>
      <c r="IS78" s="224">
        <v>960</v>
      </c>
      <c r="IT78" s="245">
        <v>880</v>
      </c>
      <c r="IU78" s="236"/>
      <c r="IV78" s="224"/>
      <c r="IW78" s="245"/>
      <c r="IX78" s="236">
        <v>2000</v>
      </c>
      <c r="IY78" s="224">
        <v>2000</v>
      </c>
      <c r="IZ78" s="245">
        <v>744</v>
      </c>
      <c r="JA78" s="236"/>
      <c r="JB78" s="224"/>
      <c r="JC78" s="245"/>
      <c r="JD78" s="236"/>
      <c r="JE78" s="224"/>
      <c r="JF78" s="245"/>
      <c r="JG78" s="236"/>
      <c r="JH78" s="224"/>
      <c r="JI78" s="84"/>
      <c r="JJ78" s="124"/>
      <c r="JK78" s="224"/>
      <c r="JL78" s="245"/>
      <c r="JM78" s="236"/>
      <c r="JN78" s="224"/>
      <c r="JO78" s="84"/>
      <c r="JP78" s="124">
        <v>5600</v>
      </c>
      <c r="JQ78" s="224">
        <v>5600</v>
      </c>
      <c r="JR78" s="245">
        <v>3266</v>
      </c>
      <c r="JS78" s="236">
        <v>1500</v>
      </c>
      <c r="JT78" s="224">
        <v>1500</v>
      </c>
      <c r="JU78" s="84">
        <v>1397.8</v>
      </c>
      <c r="JV78" s="124"/>
      <c r="JW78" s="224"/>
      <c r="JX78" s="245"/>
      <c r="JY78" s="236"/>
      <c r="JZ78" s="224"/>
      <c r="KA78" s="245"/>
      <c r="KB78" s="236"/>
      <c r="KC78" s="224"/>
      <c r="KD78" s="245"/>
      <c r="KE78" s="236">
        <v>150</v>
      </c>
      <c r="KF78" s="224">
        <v>500</v>
      </c>
      <c r="KG78" s="245">
        <v>218.5</v>
      </c>
      <c r="KH78" s="236"/>
      <c r="KI78" s="224"/>
      <c r="KJ78" s="245"/>
      <c r="KK78" s="236"/>
      <c r="KL78" s="224"/>
      <c r="KM78" s="224"/>
      <c r="KN78" s="236"/>
      <c r="KO78" s="224"/>
      <c r="KP78" s="224"/>
      <c r="KQ78" s="236"/>
      <c r="KR78" s="224"/>
      <c r="KS78" s="224"/>
      <c r="KT78" s="236"/>
      <c r="KU78" s="224"/>
      <c r="KV78" s="245"/>
      <c r="KW78" s="236"/>
      <c r="KX78" s="224"/>
      <c r="KY78" s="84"/>
      <c r="KZ78" s="236"/>
      <c r="LA78" s="224"/>
      <c r="LB78" s="224"/>
      <c r="LC78" s="236"/>
      <c r="LD78" s="224"/>
      <c r="LE78" s="224"/>
      <c r="LF78" s="236"/>
      <c r="LG78" s="224"/>
      <c r="LH78" s="245"/>
      <c r="LI78" s="236"/>
      <c r="LJ78" s="224"/>
      <c r="LK78" s="84"/>
      <c r="LL78" s="236"/>
      <c r="LM78" s="224"/>
      <c r="LN78" s="84"/>
      <c r="LO78" s="124"/>
      <c r="LP78" s="224"/>
      <c r="LQ78" s="224"/>
      <c r="LR78" s="236"/>
      <c r="LS78" s="224"/>
      <c r="LT78" s="245"/>
      <c r="LU78" s="236"/>
      <c r="LV78" s="224"/>
      <c r="LW78" s="84"/>
      <c r="LX78" s="124"/>
      <c r="LY78" s="224"/>
      <c r="LZ78" s="224"/>
      <c r="MA78" s="236"/>
      <c r="MB78" s="224"/>
      <c r="MC78" s="224"/>
      <c r="MD78" s="236">
        <v>160</v>
      </c>
      <c r="ME78" s="224"/>
      <c r="MF78" s="224">
        <v>160</v>
      </c>
      <c r="MG78" s="236"/>
      <c r="MH78" s="224"/>
      <c r="MI78" s="224"/>
      <c r="MJ78" s="236"/>
      <c r="MK78" s="224"/>
      <c r="ML78" s="245"/>
      <c r="MM78" s="236"/>
      <c r="MN78" s="224"/>
      <c r="MO78" s="84"/>
      <c r="MP78" s="236">
        <v>500</v>
      </c>
      <c r="MQ78" s="224">
        <v>800</v>
      </c>
      <c r="MR78" s="84">
        <v>0</v>
      </c>
      <c r="MS78" s="124"/>
      <c r="MT78" s="224"/>
      <c r="MU78" s="224"/>
      <c r="MV78" s="236"/>
      <c r="MW78" s="224"/>
      <c r="MX78" s="245"/>
      <c r="MY78" s="236"/>
      <c r="MZ78" s="224"/>
      <c r="NA78" s="84"/>
      <c r="NB78" s="236"/>
      <c r="NC78" s="224"/>
      <c r="ND78" s="245"/>
      <c r="NE78" s="236"/>
      <c r="NF78" s="224"/>
      <c r="NG78" s="84"/>
      <c r="NH78" s="236"/>
      <c r="NI78" s="224"/>
      <c r="NJ78" s="245"/>
      <c r="NK78" s="236"/>
      <c r="NL78" s="224"/>
      <c r="NM78" s="84"/>
      <c r="NN78" s="236"/>
      <c r="NO78" s="224"/>
      <c r="NP78" s="84"/>
      <c r="NQ78" s="236"/>
      <c r="NR78" s="224"/>
      <c r="NS78" s="84"/>
      <c r="NT78" s="236"/>
      <c r="NU78" s="224"/>
      <c r="NV78" s="84"/>
      <c r="NW78" s="124"/>
      <c r="NX78" s="224"/>
      <c r="NY78" s="245">
        <v>1202</v>
      </c>
      <c r="NZ78" s="236"/>
      <c r="OA78" s="224"/>
      <c r="OB78" s="316"/>
      <c r="OC78" s="236"/>
      <c r="OD78" s="224"/>
      <c r="OE78" s="84"/>
      <c r="OF78" s="236">
        <v>2500</v>
      </c>
      <c r="OG78" s="224">
        <v>2500</v>
      </c>
      <c r="OH78" s="84">
        <v>427.2</v>
      </c>
      <c r="OI78" s="157"/>
      <c r="OJ78" s="157"/>
      <c r="OK78" s="157"/>
      <c r="OL78" s="157"/>
      <c r="OM78" s="157"/>
      <c r="ON78" s="157"/>
      <c r="OO78" s="157"/>
      <c r="OP78" s="157"/>
      <c r="OQ78" s="157"/>
      <c r="OR78" s="157"/>
      <c r="OS78" s="157"/>
      <c r="OT78" s="157"/>
      <c r="OU78" s="157"/>
      <c r="OV78" s="157"/>
      <c r="OW78" s="157"/>
      <c r="OX78" s="350"/>
    </row>
    <row r="79" spans="1:414" s="345" customFormat="1" hidden="1" outlineLevel="2" x14ac:dyDescent="0.25">
      <c r="A79" s="257" t="s">
        <v>407</v>
      </c>
      <c r="B79" s="188" t="s">
        <v>398</v>
      </c>
      <c r="C79" s="236">
        <f t="shared" si="390"/>
        <v>1250</v>
      </c>
      <c r="D79" s="236">
        <f t="shared" si="391"/>
        <v>1290</v>
      </c>
      <c r="E79" s="236">
        <f t="shared" si="392"/>
        <v>2265.44</v>
      </c>
      <c r="F79" s="236"/>
      <c r="G79" s="224"/>
      <c r="H79" s="84"/>
      <c r="I79" s="124"/>
      <c r="J79" s="224"/>
      <c r="K79" s="224">
        <v>90.44</v>
      </c>
      <c r="L79" s="236"/>
      <c r="M79" s="224"/>
      <c r="N79" s="224"/>
      <c r="O79" s="236"/>
      <c r="P79" s="224"/>
      <c r="Q79" s="224"/>
      <c r="R79" s="236"/>
      <c r="S79" s="224"/>
      <c r="T79" s="224"/>
      <c r="U79" s="236"/>
      <c r="V79" s="224"/>
      <c r="W79" s="224"/>
      <c r="X79" s="236"/>
      <c r="Y79" s="224"/>
      <c r="Z79" s="224"/>
      <c r="AA79" s="236"/>
      <c r="AB79" s="224"/>
      <c r="AC79" s="224"/>
      <c r="AD79" s="236"/>
      <c r="AE79" s="224"/>
      <c r="AF79" s="224"/>
      <c r="AG79" s="236"/>
      <c r="AH79" s="224"/>
      <c r="AI79" s="224"/>
      <c r="AJ79" s="236"/>
      <c r="AK79" s="224"/>
      <c r="AL79" s="224"/>
      <c r="AM79" s="236"/>
      <c r="AN79" s="224"/>
      <c r="AO79" s="224"/>
      <c r="AP79" s="236"/>
      <c r="AQ79" s="224"/>
      <c r="AR79" s="224"/>
      <c r="AS79" s="236"/>
      <c r="AT79" s="224"/>
      <c r="AU79" s="224"/>
      <c r="AV79" s="236"/>
      <c r="AW79" s="224"/>
      <c r="AX79" s="224"/>
      <c r="AY79" s="236"/>
      <c r="AZ79" s="224"/>
      <c r="BA79" s="224"/>
      <c r="BB79" s="236"/>
      <c r="BC79" s="224"/>
      <c r="BD79" s="224"/>
      <c r="BE79" s="236"/>
      <c r="BF79" s="224"/>
      <c r="BG79" s="224"/>
      <c r="BH79" s="236"/>
      <c r="BI79" s="224"/>
      <c r="BJ79" s="224"/>
      <c r="BK79" s="236"/>
      <c r="BL79" s="224"/>
      <c r="BM79" s="224"/>
      <c r="BN79" s="236"/>
      <c r="BO79" s="224"/>
      <c r="BP79" s="224"/>
      <c r="BQ79" s="236"/>
      <c r="BR79" s="224"/>
      <c r="BS79" s="224"/>
      <c r="BT79" s="236"/>
      <c r="BU79" s="224"/>
      <c r="BV79" s="224"/>
      <c r="BW79" s="236"/>
      <c r="BX79" s="224"/>
      <c r="BY79" s="224"/>
      <c r="BZ79" s="236"/>
      <c r="CA79" s="236"/>
      <c r="CB79" s="224"/>
      <c r="CC79" s="236"/>
      <c r="CD79" s="224"/>
      <c r="CE79" s="224">
        <v>37.479999999999997</v>
      </c>
      <c r="CF79" s="236"/>
      <c r="CG79" s="224"/>
      <c r="CH79" s="224"/>
      <c r="CI79" s="236"/>
      <c r="CJ79" s="224"/>
      <c r="CK79" s="224"/>
      <c r="CL79" s="236"/>
      <c r="CM79" s="224"/>
      <c r="CN79" s="245"/>
      <c r="CO79" s="236"/>
      <c r="CP79" s="224"/>
      <c r="CQ79" s="84"/>
      <c r="CR79" s="236"/>
      <c r="CS79" s="224"/>
      <c r="CT79" s="224"/>
      <c r="CU79" s="236"/>
      <c r="CV79" s="224"/>
      <c r="CW79" s="224"/>
      <c r="CX79" s="236"/>
      <c r="CY79" s="224"/>
      <c r="CZ79" s="224"/>
      <c r="DA79" s="236"/>
      <c r="DB79" s="224"/>
      <c r="DC79" s="224"/>
      <c r="DD79" s="236"/>
      <c r="DE79" s="224"/>
      <c r="DF79" s="224"/>
      <c r="DG79" s="236"/>
      <c r="DH79" s="224"/>
      <c r="DI79" s="224"/>
      <c r="DJ79" s="236"/>
      <c r="DK79" s="224"/>
      <c r="DL79" s="224"/>
      <c r="DM79" s="236"/>
      <c r="DN79" s="224"/>
      <c r="DO79" s="224"/>
      <c r="DP79" s="236"/>
      <c r="DQ79" s="224"/>
      <c r="DR79" s="224"/>
      <c r="DS79" s="236"/>
      <c r="DT79" s="224"/>
      <c r="DU79" s="224"/>
      <c r="DV79" s="236"/>
      <c r="DW79" s="224"/>
      <c r="DX79" s="245"/>
      <c r="DY79" s="236"/>
      <c r="DZ79" s="224"/>
      <c r="EA79" s="84"/>
      <c r="EB79" s="124"/>
      <c r="EC79" s="224"/>
      <c r="ED79" s="245"/>
      <c r="EE79" s="236"/>
      <c r="EF79" s="224"/>
      <c r="EG79" s="245"/>
      <c r="EH79" s="236"/>
      <c r="EI79" s="224"/>
      <c r="EJ79" s="245"/>
      <c r="EK79" s="236">
        <v>150</v>
      </c>
      <c r="EL79" s="224">
        <v>430</v>
      </c>
      <c r="EM79" s="245">
        <v>96.84</v>
      </c>
      <c r="EN79" s="236"/>
      <c r="EO79" s="224"/>
      <c r="EP79" s="245"/>
      <c r="EQ79" s="236"/>
      <c r="ER79" s="224"/>
      <c r="ES79" s="224"/>
      <c r="ET79" s="236"/>
      <c r="EU79" s="224"/>
      <c r="EV79" s="224"/>
      <c r="EW79" s="236"/>
      <c r="EX79" s="224"/>
      <c r="EY79" s="224"/>
      <c r="EZ79" s="236">
        <v>150</v>
      </c>
      <c r="FA79" s="224">
        <v>150</v>
      </c>
      <c r="FB79" s="224">
        <v>8.1999999999999993</v>
      </c>
      <c r="FC79" s="236">
        <v>100</v>
      </c>
      <c r="FD79" s="224">
        <v>180</v>
      </c>
      <c r="FE79" s="224">
        <v>26.2</v>
      </c>
      <c r="FF79" s="236">
        <v>100</v>
      </c>
      <c r="FG79" s="224">
        <v>100</v>
      </c>
      <c r="FH79" s="224"/>
      <c r="FI79" s="236"/>
      <c r="FJ79" s="224"/>
      <c r="FK79" s="245"/>
      <c r="FL79" s="396"/>
      <c r="FM79" s="224"/>
      <c r="FN79" s="84"/>
      <c r="FO79" s="236">
        <v>150</v>
      </c>
      <c r="FP79" s="224"/>
      <c r="FQ79" s="224"/>
      <c r="FR79" s="236"/>
      <c r="FS79" s="224"/>
      <c r="FT79" s="224"/>
      <c r="FU79" s="236"/>
      <c r="FV79" s="224"/>
      <c r="FW79" s="224"/>
      <c r="FX79" s="236"/>
      <c r="FY79" s="224"/>
      <c r="FZ79" s="224"/>
      <c r="GA79" s="236"/>
      <c r="GB79" s="224"/>
      <c r="GC79" s="224"/>
      <c r="GD79" s="236">
        <v>200</v>
      </c>
      <c r="GE79" s="224">
        <v>200</v>
      </c>
      <c r="GF79" s="224"/>
      <c r="GG79" s="236"/>
      <c r="GH79" s="224"/>
      <c r="GI79" s="224"/>
      <c r="GJ79" s="236"/>
      <c r="GK79" s="224"/>
      <c r="GL79" s="84"/>
      <c r="GM79" s="224"/>
      <c r="GN79" s="224"/>
      <c r="GO79" s="84"/>
      <c r="GP79" s="224"/>
      <c r="GQ79" s="224"/>
      <c r="GR79" s="84"/>
      <c r="GS79" s="224"/>
      <c r="GT79" s="224"/>
      <c r="GU79" s="224"/>
      <c r="GV79" s="236"/>
      <c r="GW79" s="224"/>
      <c r="GX79" s="224"/>
      <c r="GY79" s="236"/>
      <c r="GZ79" s="224"/>
      <c r="HA79" s="224"/>
      <c r="HB79" s="236"/>
      <c r="HC79" s="224"/>
      <c r="HD79" s="245"/>
      <c r="HE79" s="236"/>
      <c r="HF79" s="224"/>
      <c r="HG79" s="84"/>
      <c r="HH79" s="236">
        <v>200</v>
      </c>
      <c r="HI79" s="224">
        <v>130</v>
      </c>
      <c r="HJ79" s="245">
        <v>136.69</v>
      </c>
      <c r="HK79" s="236"/>
      <c r="HL79" s="224"/>
      <c r="HM79" s="245"/>
      <c r="HN79" s="236"/>
      <c r="HO79" s="224"/>
      <c r="HP79" s="245"/>
      <c r="HQ79" s="236"/>
      <c r="HR79" s="224"/>
      <c r="HS79" s="245"/>
      <c r="HT79" s="236"/>
      <c r="HU79" s="224"/>
      <c r="HV79" s="245">
        <v>40</v>
      </c>
      <c r="HW79" s="236"/>
      <c r="HX79" s="224"/>
      <c r="HY79" s="245"/>
      <c r="HZ79" s="236"/>
      <c r="IA79" s="224"/>
      <c r="IB79" s="245"/>
      <c r="IC79" s="236"/>
      <c r="ID79" s="224"/>
      <c r="IE79" s="84"/>
      <c r="IF79" s="236"/>
      <c r="IG79" s="224"/>
      <c r="IH79" s="245">
        <v>92.57</v>
      </c>
      <c r="II79" s="236"/>
      <c r="IJ79" s="224"/>
      <c r="IK79" s="245">
        <v>419.5</v>
      </c>
      <c r="IL79" s="236"/>
      <c r="IM79" s="224"/>
      <c r="IN79" s="245"/>
      <c r="IO79" s="236"/>
      <c r="IP79" s="224"/>
      <c r="IQ79" s="245"/>
      <c r="IR79" s="236"/>
      <c r="IS79" s="224"/>
      <c r="IT79" s="245">
        <v>115.49</v>
      </c>
      <c r="IU79" s="236"/>
      <c r="IV79" s="224"/>
      <c r="IW79" s="245"/>
      <c r="IX79" s="236"/>
      <c r="IY79" s="224"/>
      <c r="IZ79" s="245">
        <v>217.32</v>
      </c>
      <c r="JA79" s="236"/>
      <c r="JB79" s="224"/>
      <c r="JC79" s="245"/>
      <c r="JD79" s="236"/>
      <c r="JE79" s="224"/>
      <c r="JF79" s="245"/>
      <c r="JG79" s="236"/>
      <c r="JH79" s="224"/>
      <c r="JI79" s="84"/>
      <c r="JJ79" s="124"/>
      <c r="JK79" s="224"/>
      <c r="JL79" s="245"/>
      <c r="JM79" s="236"/>
      <c r="JN79" s="224"/>
      <c r="JO79" s="84">
        <v>17.260000000000002</v>
      </c>
      <c r="JP79" s="124"/>
      <c r="JQ79" s="224"/>
      <c r="JR79" s="245">
        <v>520.97</v>
      </c>
      <c r="JS79" s="236"/>
      <c r="JT79" s="224"/>
      <c r="JU79" s="84">
        <f>332.69+17.26</f>
        <v>349.95</v>
      </c>
      <c r="JV79" s="124"/>
      <c r="JW79" s="224"/>
      <c r="JX79" s="245"/>
      <c r="JY79" s="236"/>
      <c r="JZ79" s="224"/>
      <c r="KA79" s="245"/>
      <c r="KB79" s="236"/>
      <c r="KC79" s="224"/>
      <c r="KD79" s="245"/>
      <c r="KE79" s="236">
        <v>100</v>
      </c>
      <c r="KF79" s="224"/>
      <c r="KG79" s="245">
        <v>47</v>
      </c>
      <c r="KH79" s="236"/>
      <c r="KI79" s="224"/>
      <c r="KJ79" s="245"/>
      <c r="KK79" s="236"/>
      <c r="KL79" s="224"/>
      <c r="KM79" s="224"/>
      <c r="KN79" s="236"/>
      <c r="KO79" s="224"/>
      <c r="KP79" s="224"/>
      <c r="KQ79" s="236"/>
      <c r="KR79" s="224"/>
      <c r="KS79" s="224"/>
      <c r="KT79" s="236"/>
      <c r="KU79" s="224"/>
      <c r="KV79" s="245"/>
      <c r="KW79" s="236"/>
      <c r="KX79" s="224"/>
      <c r="KY79" s="84"/>
      <c r="KZ79" s="236"/>
      <c r="LA79" s="224"/>
      <c r="LB79" s="224"/>
      <c r="LC79" s="236"/>
      <c r="LD79" s="224"/>
      <c r="LE79" s="224"/>
      <c r="LF79" s="236"/>
      <c r="LG79" s="224"/>
      <c r="LH79" s="245"/>
      <c r="LI79" s="236"/>
      <c r="LJ79" s="224"/>
      <c r="LK79" s="84"/>
      <c r="LL79" s="236"/>
      <c r="LM79" s="224"/>
      <c r="LN79" s="84"/>
      <c r="LO79" s="124"/>
      <c r="LP79" s="224"/>
      <c r="LQ79" s="224"/>
      <c r="LR79" s="236"/>
      <c r="LS79" s="224"/>
      <c r="LT79" s="245"/>
      <c r="LU79" s="236"/>
      <c r="LV79" s="224"/>
      <c r="LW79" s="84"/>
      <c r="LX79" s="124"/>
      <c r="LY79" s="224"/>
      <c r="LZ79" s="224"/>
      <c r="MA79" s="236"/>
      <c r="MB79" s="224"/>
      <c r="MC79" s="224"/>
      <c r="MD79" s="236"/>
      <c r="ME79" s="224"/>
      <c r="MF79" s="224"/>
      <c r="MG79" s="236"/>
      <c r="MH79" s="224"/>
      <c r="MI79" s="224"/>
      <c r="MJ79" s="236"/>
      <c r="MK79" s="224"/>
      <c r="ML79" s="245"/>
      <c r="MM79" s="236"/>
      <c r="MN79" s="224"/>
      <c r="MO79" s="84"/>
      <c r="MP79" s="236"/>
      <c r="MQ79" s="224"/>
      <c r="MR79" s="84"/>
      <c r="MS79" s="124"/>
      <c r="MT79" s="224"/>
      <c r="MU79" s="224"/>
      <c r="MV79" s="236"/>
      <c r="MW79" s="224"/>
      <c r="MX79" s="245"/>
      <c r="MY79" s="236"/>
      <c r="MZ79" s="224"/>
      <c r="NA79" s="84"/>
      <c r="NB79" s="236"/>
      <c r="NC79" s="224"/>
      <c r="ND79" s="245"/>
      <c r="NE79" s="236"/>
      <c r="NF79" s="224"/>
      <c r="NG79" s="84"/>
      <c r="NH79" s="236"/>
      <c r="NI79" s="224"/>
      <c r="NJ79" s="245"/>
      <c r="NK79" s="236"/>
      <c r="NL79" s="224"/>
      <c r="NM79" s="84"/>
      <c r="NN79" s="236"/>
      <c r="NO79" s="224"/>
      <c r="NP79" s="84"/>
      <c r="NQ79" s="236"/>
      <c r="NR79" s="224"/>
      <c r="NS79" s="84"/>
      <c r="NT79" s="236"/>
      <c r="NU79" s="224"/>
      <c r="NV79" s="84"/>
      <c r="NW79" s="124"/>
      <c r="NX79" s="224"/>
      <c r="NY79" s="245"/>
      <c r="NZ79" s="236"/>
      <c r="OA79" s="224"/>
      <c r="OB79" s="316"/>
      <c r="OC79" s="236"/>
      <c r="OD79" s="224"/>
      <c r="OE79" s="84"/>
      <c r="OF79" s="236">
        <v>100</v>
      </c>
      <c r="OG79" s="224">
        <v>100</v>
      </c>
      <c r="OH79" s="84">
        <v>49.53</v>
      </c>
      <c r="OI79" s="157"/>
      <c r="OJ79" s="157"/>
      <c r="OK79" s="157"/>
      <c r="OL79" s="157"/>
      <c r="OM79" s="157"/>
      <c r="ON79" s="157"/>
      <c r="OO79" s="157"/>
      <c r="OP79" s="157"/>
      <c r="OQ79" s="157"/>
      <c r="OR79" s="157"/>
      <c r="OS79" s="157"/>
      <c r="OT79" s="157"/>
      <c r="OU79" s="157"/>
      <c r="OV79" s="157"/>
      <c r="OW79" s="157"/>
    </row>
    <row r="80" spans="1:414" s="345" customFormat="1" hidden="1" outlineLevel="2" x14ac:dyDescent="0.25">
      <c r="A80" s="257" t="s">
        <v>408</v>
      </c>
      <c r="B80" s="188" t="s">
        <v>400</v>
      </c>
      <c r="C80" s="236">
        <f t="shared" si="390"/>
        <v>2080</v>
      </c>
      <c r="D80" s="236">
        <f t="shared" si="391"/>
        <v>2020</v>
      </c>
      <c r="E80" s="236">
        <f t="shared" si="392"/>
        <v>1771.33</v>
      </c>
      <c r="F80" s="236">
        <v>1200</v>
      </c>
      <c r="G80" s="224">
        <v>1200</v>
      </c>
      <c r="H80" s="84">
        <v>1120</v>
      </c>
      <c r="I80" s="124">
        <v>500</v>
      </c>
      <c r="J80" s="224">
        <v>500</v>
      </c>
      <c r="K80" s="224">
        <v>450</v>
      </c>
      <c r="L80" s="236"/>
      <c r="M80" s="224"/>
      <c r="N80" s="224"/>
      <c r="O80" s="236"/>
      <c r="P80" s="224"/>
      <c r="Q80" s="224"/>
      <c r="R80" s="236"/>
      <c r="S80" s="224"/>
      <c r="T80" s="224"/>
      <c r="U80" s="236"/>
      <c r="V80" s="224"/>
      <c r="W80" s="224"/>
      <c r="X80" s="236"/>
      <c r="Y80" s="224"/>
      <c r="Z80" s="224"/>
      <c r="AA80" s="236"/>
      <c r="AB80" s="224"/>
      <c r="AC80" s="224"/>
      <c r="AD80" s="236"/>
      <c r="AE80" s="224"/>
      <c r="AF80" s="224"/>
      <c r="AG80" s="236"/>
      <c r="AH80" s="224"/>
      <c r="AI80" s="224"/>
      <c r="AJ80" s="236"/>
      <c r="AK80" s="224"/>
      <c r="AL80" s="224"/>
      <c r="AM80" s="236"/>
      <c r="AN80" s="224"/>
      <c r="AO80" s="224"/>
      <c r="AP80" s="236"/>
      <c r="AQ80" s="224"/>
      <c r="AR80" s="224"/>
      <c r="AS80" s="236"/>
      <c r="AT80" s="224"/>
      <c r="AU80" s="224"/>
      <c r="AV80" s="236"/>
      <c r="AW80" s="224"/>
      <c r="AX80" s="224"/>
      <c r="AY80" s="236"/>
      <c r="AZ80" s="224"/>
      <c r="BA80" s="224"/>
      <c r="BB80" s="236"/>
      <c r="BC80" s="224"/>
      <c r="BD80" s="224"/>
      <c r="BE80" s="236"/>
      <c r="BF80" s="224"/>
      <c r="BG80" s="224"/>
      <c r="BH80" s="236"/>
      <c r="BI80" s="224"/>
      <c r="BJ80" s="224"/>
      <c r="BK80" s="236"/>
      <c r="BL80" s="224"/>
      <c r="BM80" s="224"/>
      <c r="BN80" s="236"/>
      <c r="BO80" s="224"/>
      <c r="BP80" s="224"/>
      <c r="BQ80" s="236"/>
      <c r="BR80" s="224"/>
      <c r="BS80" s="224"/>
      <c r="BT80" s="236"/>
      <c r="BU80" s="224"/>
      <c r="BV80" s="224"/>
      <c r="BW80" s="236"/>
      <c r="BX80" s="224"/>
      <c r="BY80" s="224"/>
      <c r="BZ80" s="236"/>
      <c r="CA80" s="236"/>
      <c r="CB80" s="224"/>
      <c r="CC80" s="236"/>
      <c r="CD80" s="224"/>
      <c r="CE80" s="224"/>
      <c r="CF80" s="236"/>
      <c r="CG80" s="224"/>
      <c r="CH80" s="224"/>
      <c r="CI80" s="236"/>
      <c r="CJ80" s="224"/>
      <c r="CK80" s="224"/>
      <c r="CL80" s="236"/>
      <c r="CM80" s="224"/>
      <c r="CN80" s="245"/>
      <c r="CO80" s="236"/>
      <c r="CP80" s="224"/>
      <c r="CQ80" s="84"/>
      <c r="CR80" s="236"/>
      <c r="CS80" s="224"/>
      <c r="CT80" s="224"/>
      <c r="CU80" s="236"/>
      <c r="CV80" s="224"/>
      <c r="CW80" s="224"/>
      <c r="CX80" s="236"/>
      <c r="CY80" s="224"/>
      <c r="CZ80" s="224"/>
      <c r="DA80" s="236"/>
      <c r="DB80" s="224"/>
      <c r="DC80" s="224"/>
      <c r="DD80" s="236"/>
      <c r="DE80" s="224"/>
      <c r="DF80" s="224"/>
      <c r="DG80" s="236"/>
      <c r="DH80" s="224"/>
      <c r="DI80" s="224"/>
      <c r="DJ80" s="236"/>
      <c r="DK80" s="224"/>
      <c r="DL80" s="224"/>
      <c r="DM80" s="236"/>
      <c r="DN80" s="224"/>
      <c r="DO80" s="224"/>
      <c r="DP80" s="236"/>
      <c r="DQ80" s="224"/>
      <c r="DR80" s="224"/>
      <c r="DS80" s="236"/>
      <c r="DT80" s="224"/>
      <c r="DU80" s="224"/>
      <c r="DV80" s="236"/>
      <c r="DW80" s="224"/>
      <c r="DX80" s="245"/>
      <c r="DY80" s="236"/>
      <c r="DZ80" s="224"/>
      <c r="EA80" s="84"/>
      <c r="EB80" s="124"/>
      <c r="EC80" s="224"/>
      <c r="ED80" s="245"/>
      <c r="EE80" s="236"/>
      <c r="EF80" s="224"/>
      <c r="EG80" s="245"/>
      <c r="EH80" s="236"/>
      <c r="EI80" s="224"/>
      <c r="EJ80" s="245"/>
      <c r="EK80" s="236">
        <v>320</v>
      </c>
      <c r="EL80" s="224">
        <v>320</v>
      </c>
      <c r="EM80" s="245">
        <v>201.33</v>
      </c>
      <c r="EN80" s="236"/>
      <c r="EO80" s="224"/>
      <c r="EP80" s="245"/>
      <c r="EQ80" s="236"/>
      <c r="ER80" s="224"/>
      <c r="ES80" s="224"/>
      <c r="ET80" s="236"/>
      <c r="EU80" s="224"/>
      <c r="EV80" s="224"/>
      <c r="EW80" s="236"/>
      <c r="EX80" s="224"/>
      <c r="EY80" s="224"/>
      <c r="EZ80" s="236"/>
      <c r="FA80" s="224"/>
      <c r="FB80" s="224"/>
      <c r="FC80" s="236"/>
      <c r="FD80" s="224"/>
      <c r="FE80" s="224"/>
      <c r="FF80" s="236"/>
      <c r="FG80" s="224"/>
      <c r="FH80" s="224"/>
      <c r="FI80" s="236"/>
      <c r="FJ80" s="224"/>
      <c r="FK80" s="245"/>
      <c r="FL80" s="396"/>
      <c r="FM80" s="224"/>
      <c r="FN80" s="84"/>
      <c r="FO80" s="236"/>
      <c r="FP80" s="224"/>
      <c r="FQ80" s="224"/>
      <c r="FR80" s="236"/>
      <c r="FS80" s="224"/>
      <c r="FT80" s="224"/>
      <c r="FU80" s="236"/>
      <c r="FV80" s="224"/>
      <c r="FW80" s="224"/>
      <c r="FX80" s="236">
        <v>60</v>
      </c>
      <c r="FY80" s="224"/>
      <c r="FZ80" s="224"/>
      <c r="GA80" s="236"/>
      <c r="GB80" s="224"/>
      <c r="GC80" s="224"/>
      <c r="GD80" s="236"/>
      <c r="GE80" s="224"/>
      <c r="GF80" s="224"/>
      <c r="GG80" s="236"/>
      <c r="GH80" s="224"/>
      <c r="GI80" s="224"/>
      <c r="GJ80" s="236"/>
      <c r="GK80" s="224"/>
      <c r="GL80" s="84"/>
      <c r="GM80" s="224"/>
      <c r="GN80" s="224"/>
      <c r="GO80" s="84"/>
      <c r="GP80" s="224"/>
      <c r="GQ80" s="224"/>
      <c r="GR80" s="84"/>
      <c r="GS80" s="224"/>
      <c r="GT80" s="224"/>
      <c r="GU80" s="224"/>
      <c r="GV80" s="236"/>
      <c r="GW80" s="224"/>
      <c r="GX80" s="224"/>
      <c r="GY80" s="236"/>
      <c r="GZ80" s="224"/>
      <c r="HA80" s="224"/>
      <c r="HB80" s="236"/>
      <c r="HC80" s="224"/>
      <c r="HD80" s="245"/>
      <c r="HE80" s="236"/>
      <c r="HF80" s="224"/>
      <c r="HG80" s="84"/>
      <c r="HH80" s="236"/>
      <c r="HI80" s="224"/>
      <c r="HJ80" s="245"/>
      <c r="HK80" s="236"/>
      <c r="HL80" s="224"/>
      <c r="HM80" s="245"/>
      <c r="HN80" s="236"/>
      <c r="HO80" s="224"/>
      <c r="HP80" s="245"/>
      <c r="HQ80" s="236"/>
      <c r="HR80" s="224"/>
      <c r="HS80" s="245"/>
      <c r="HT80" s="236"/>
      <c r="HU80" s="224"/>
      <c r="HV80" s="245"/>
      <c r="HW80" s="236"/>
      <c r="HX80" s="224"/>
      <c r="HY80" s="245"/>
      <c r="HZ80" s="236"/>
      <c r="IA80" s="224"/>
      <c r="IB80" s="245"/>
      <c r="IC80" s="236"/>
      <c r="ID80" s="224"/>
      <c r="IE80" s="84"/>
      <c r="IF80" s="236"/>
      <c r="IG80" s="224"/>
      <c r="IH80" s="245"/>
      <c r="II80" s="236"/>
      <c r="IJ80" s="224"/>
      <c r="IK80" s="245"/>
      <c r="IL80" s="236"/>
      <c r="IM80" s="224"/>
      <c r="IN80" s="245"/>
      <c r="IO80" s="236"/>
      <c r="IP80" s="224"/>
      <c r="IQ80" s="245"/>
      <c r="IR80" s="236"/>
      <c r="IS80" s="224"/>
      <c r="IT80" s="245"/>
      <c r="IU80" s="236"/>
      <c r="IV80" s="224"/>
      <c r="IW80" s="245"/>
      <c r="IX80" s="236"/>
      <c r="IY80" s="224"/>
      <c r="IZ80" s="245"/>
      <c r="JA80" s="236"/>
      <c r="JB80" s="224"/>
      <c r="JC80" s="245"/>
      <c r="JD80" s="236"/>
      <c r="JE80" s="224"/>
      <c r="JF80" s="245"/>
      <c r="JG80" s="236"/>
      <c r="JH80" s="224"/>
      <c r="JI80" s="84"/>
      <c r="JJ80" s="124"/>
      <c r="JK80" s="224"/>
      <c r="JL80" s="245"/>
      <c r="JM80" s="236"/>
      <c r="JN80" s="224"/>
      <c r="JO80" s="84"/>
      <c r="JP80" s="124"/>
      <c r="JQ80" s="224"/>
      <c r="JR80" s="245"/>
      <c r="JS80" s="236"/>
      <c r="JT80" s="224"/>
      <c r="JU80" s="84"/>
      <c r="JV80" s="124"/>
      <c r="JW80" s="224"/>
      <c r="JX80" s="245"/>
      <c r="JY80" s="236"/>
      <c r="JZ80" s="224"/>
      <c r="KA80" s="245"/>
      <c r="KB80" s="236"/>
      <c r="KC80" s="224"/>
      <c r="KD80" s="245"/>
      <c r="KE80" s="236"/>
      <c r="KF80" s="224"/>
      <c r="KG80" s="245"/>
      <c r="KH80" s="236"/>
      <c r="KI80" s="224"/>
      <c r="KJ80" s="245"/>
      <c r="KK80" s="236"/>
      <c r="KL80" s="224"/>
      <c r="KM80" s="224"/>
      <c r="KN80" s="236"/>
      <c r="KO80" s="224"/>
      <c r="KP80" s="224"/>
      <c r="KQ80" s="236"/>
      <c r="KR80" s="224"/>
      <c r="KS80" s="224"/>
      <c r="KT80" s="236"/>
      <c r="KU80" s="224"/>
      <c r="KV80" s="245"/>
      <c r="KW80" s="236"/>
      <c r="KX80" s="224"/>
      <c r="KY80" s="84"/>
      <c r="KZ80" s="236"/>
      <c r="LA80" s="224"/>
      <c r="LB80" s="224"/>
      <c r="LC80" s="236"/>
      <c r="LD80" s="224"/>
      <c r="LE80" s="224"/>
      <c r="LF80" s="236"/>
      <c r="LG80" s="224"/>
      <c r="LH80" s="245"/>
      <c r="LI80" s="236"/>
      <c r="LJ80" s="224"/>
      <c r="LK80" s="84"/>
      <c r="LL80" s="236"/>
      <c r="LM80" s="224"/>
      <c r="LN80" s="84"/>
      <c r="LO80" s="124"/>
      <c r="LP80" s="224"/>
      <c r="LQ80" s="224"/>
      <c r="LR80" s="236"/>
      <c r="LS80" s="224"/>
      <c r="LT80" s="245"/>
      <c r="LU80" s="236"/>
      <c r="LV80" s="224"/>
      <c r="LW80" s="84"/>
      <c r="LX80" s="124"/>
      <c r="LY80" s="224"/>
      <c r="LZ80" s="224"/>
      <c r="MA80" s="236"/>
      <c r="MB80" s="224"/>
      <c r="MC80" s="224"/>
      <c r="MD80" s="236"/>
      <c r="ME80" s="224"/>
      <c r="MF80" s="224"/>
      <c r="MG80" s="236"/>
      <c r="MH80" s="224"/>
      <c r="MI80" s="224"/>
      <c r="MJ80" s="236"/>
      <c r="MK80" s="224"/>
      <c r="ML80" s="245"/>
      <c r="MM80" s="236"/>
      <c r="MN80" s="224"/>
      <c r="MO80" s="84"/>
      <c r="MP80" s="236"/>
      <c r="MQ80" s="224"/>
      <c r="MR80" s="84"/>
      <c r="MS80" s="124"/>
      <c r="MT80" s="224"/>
      <c r="MU80" s="224"/>
      <c r="MV80" s="236"/>
      <c r="MW80" s="224"/>
      <c r="MX80" s="245"/>
      <c r="MY80" s="236"/>
      <c r="MZ80" s="224"/>
      <c r="NA80" s="84"/>
      <c r="NB80" s="236"/>
      <c r="NC80" s="224"/>
      <c r="ND80" s="245"/>
      <c r="NE80" s="236"/>
      <c r="NF80" s="224"/>
      <c r="NG80" s="84"/>
      <c r="NH80" s="236"/>
      <c r="NI80" s="224"/>
      <c r="NJ80" s="245"/>
      <c r="NK80" s="236"/>
      <c r="NL80" s="224"/>
      <c r="NM80" s="84"/>
      <c r="NN80" s="236"/>
      <c r="NO80" s="224"/>
      <c r="NP80" s="84"/>
      <c r="NQ80" s="236"/>
      <c r="NR80" s="224"/>
      <c r="NS80" s="84"/>
      <c r="NT80" s="236"/>
      <c r="NU80" s="224"/>
      <c r="NV80" s="84"/>
      <c r="NW80" s="124"/>
      <c r="NX80" s="224"/>
      <c r="NY80" s="245"/>
      <c r="NZ80" s="236"/>
      <c r="OA80" s="224"/>
      <c r="OB80" s="316"/>
      <c r="OC80" s="236"/>
      <c r="OD80" s="224"/>
      <c r="OE80" s="84"/>
      <c r="OF80" s="236"/>
      <c r="OG80" s="224"/>
      <c r="OH80" s="84"/>
      <c r="OI80" s="157"/>
      <c r="OJ80" s="157"/>
      <c r="OK80" s="157"/>
      <c r="OL80" s="157"/>
      <c r="OM80" s="157"/>
      <c r="ON80" s="157"/>
      <c r="OO80" s="157"/>
      <c r="OP80" s="157"/>
      <c r="OQ80" s="157"/>
      <c r="OR80" s="157"/>
      <c r="OS80" s="157"/>
      <c r="OT80" s="157"/>
      <c r="OU80" s="157"/>
      <c r="OV80" s="157"/>
      <c r="OW80" s="157"/>
    </row>
    <row r="81" spans="1:414" s="345" customFormat="1" hidden="1" outlineLevel="2" x14ac:dyDescent="0.25">
      <c r="A81" s="257" t="s">
        <v>409</v>
      </c>
      <c r="B81" s="188" t="s">
        <v>410</v>
      </c>
      <c r="C81" s="236">
        <f t="shared" si="390"/>
        <v>1150</v>
      </c>
      <c r="D81" s="236">
        <f t="shared" si="391"/>
        <v>1660</v>
      </c>
      <c r="E81" s="236">
        <f t="shared" si="392"/>
        <v>1501</v>
      </c>
      <c r="F81" s="236">
        <v>1000</v>
      </c>
      <c r="G81" s="224">
        <v>1000</v>
      </c>
      <c r="H81" s="84">
        <v>1000</v>
      </c>
      <c r="I81" s="124"/>
      <c r="J81" s="224"/>
      <c r="K81" s="224">
        <v>10</v>
      </c>
      <c r="L81" s="236"/>
      <c r="M81" s="224"/>
      <c r="N81" s="224"/>
      <c r="O81" s="236"/>
      <c r="P81" s="224"/>
      <c r="Q81" s="224"/>
      <c r="R81" s="236"/>
      <c r="S81" s="224"/>
      <c r="T81" s="224"/>
      <c r="U81" s="236"/>
      <c r="V81" s="224"/>
      <c r="W81" s="224"/>
      <c r="X81" s="236"/>
      <c r="Y81" s="224"/>
      <c r="Z81" s="224"/>
      <c r="AA81" s="236"/>
      <c r="AB81" s="224"/>
      <c r="AC81" s="224"/>
      <c r="AD81" s="236"/>
      <c r="AE81" s="224"/>
      <c r="AF81" s="224"/>
      <c r="AG81" s="236"/>
      <c r="AH81" s="224"/>
      <c r="AI81" s="224"/>
      <c r="AJ81" s="236"/>
      <c r="AK81" s="224"/>
      <c r="AL81" s="224"/>
      <c r="AM81" s="236"/>
      <c r="AN81" s="224"/>
      <c r="AO81" s="224"/>
      <c r="AP81" s="236"/>
      <c r="AQ81" s="224"/>
      <c r="AR81" s="224"/>
      <c r="AS81" s="236"/>
      <c r="AT81" s="224"/>
      <c r="AU81" s="224"/>
      <c r="AV81" s="236"/>
      <c r="AW81" s="224"/>
      <c r="AX81" s="224"/>
      <c r="AY81" s="236"/>
      <c r="AZ81" s="224"/>
      <c r="BA81" s="224"/>
      <c r="BB81" s="236"/>
      <c r="BC81" s="224"/>
      <c r="BD81" s="224"/>
      <c r="BE81" s="236"/>
      <c r="BF81" s="224"/>
      <c r="BG81" s="224"/>
      <c r="BH81" s="236"/>
      <c r="BI81" s="224"/>
      <c r="BJ81" s="224"/>
      <c r="BK81" s="236"/>
      <c r="BL81" s="224"/>
      <c r="BM81" s="224"/>
      <c r="BN81" s="236"/>
      <c r="BO81" s="224"/>
      <c r="BP81" s="224"/>
      <c r="BQ81" s="236"/>
      <c r="BR81" s="224"/>
      <c r="BS81" s="224"/>
      <c r="BT81" s="236"/>
      <c r="BU81" s="224"/>
      <c r="BV81" s="224"/>
      <c r="BW81" s="236"/>
      <c r="BX81" s="224"/>
      <c r="BY81" s="224">
        <v>20</v>
      </c>
      <c r="BZ81" s="236"/>
      <c r="CA81" s="236"/>
      <c r="CB81" s="224"/>
      <c r="CC81" s="236"/>
      <c r="CD81" s="224"/>
      <c r="CE81" s="224">
        <v>10</v>
      </c>
      <c r="CF81" s="236"/>
      <c r="CG81" s="224"/>
      <c r="CH81" s="224"/>
      <c r="CI81" s="236"/>
      <c r="CJ81" s="224"/>
      <c r="CK81" s="224"/>
      <c r="CL81" s="236"/>
      <c r="CM81" s="224"/>
      <c r="CN81" s="245"/>
      <c r="CO81" s="236"/>
      <c r="CP81" s="224"/>
      <c r="CQ81" s="84"/>
      <c r="CR81" s="236"/>
      <c r="CS81" s="224"/>
      <c r="CT81" s="224"/>
      <c r="CU81" s="236"/>
      <c r="CV81" s="224"/>
      <c r="CW81" s="224"/>
      <c r="CX81" s="236"/>
      <c r="CY81" s="224"/>
      <c r="CZ81" s="224"/>
      <c r="DA81" s="236"/>
      <c r="DB81" s="224"/>
      <c r="DC81" s="224"/>
      <c r="DD81" s="236"/>
      <c r="DE81" s="224"/>
      <c r="DF81" s="224"/>
      <c r="DG81" s="236"/>
      <c r="DH81" s="224"/>
      <c r="DI81" s="224"/>
      <c r="DJ81" s="236"/>
      <c r="DK81" s="224"/>
      <c r="DL81" s="224"/>
      <c r="DM81" s="236"/>
      <c r="DN81" s="224"/>
      <c r="DO81" s="224"/>
      <c r="DP81" s="236"/>
      <c r="DQ81" s="224"/>
      <c r="DR81" s="224"/>
      <c r="DS81" s="236"/>
      <c r="DT81" s="224"/>
      <c r="DU81" s="224"/>
      <c r="DV81" s="236"/>
      <c r="DW81" s="224"/>
      <c r="DX81" s="245"/>
      <c r="DY81" s="236"/>
      <c r="DZ81" s="224"/>
      <c r="EA81" s="84"/>
      <c r="EB81" s="124"/>
      <c r="EC81" s="224"/>
      <c r="ED81" s="245"/>
      <c r="EE81" s="236"/>
      <c r="EF81" s="224"/>
      <c r="EG81" s="245"/>
      <c r="EH81" s="236"/>
      <c r="EI81" s="224"/>
      <c r="EJ81" s="245"/>
      <c r="EK81" s="236"/>
      <c r="EL81" s="224"/>
      <c r="EM81" s="245">
        <v>363</v>
      </c>
      <c r="EN81" s="236"/>
      <c r="EO81" s="224"/>
      <c r="EP81" s="245"/>
      <c r="EQ81" s="236"/>
      <c r="ER81" s="224"/>
      <c r="ES81" s="224"/>
      <c r="ET81" s="236"/>
      <c r="EU81" s="224"/>
      <c r="EV81" s="224"/>
      <c r="EW81" s="236"/>
      <c r="EX81" s="224"/>
      <c r="EY81" s="224"/>
      <c r="EZ81" s="236"/>
      <c r="FA81" s="224"/>
      <c r="FB81" s="224"/>
      <c r="FC81" s="236"/>
      <c r="FD81" s="224">
        <v>360</v>
      </c>
      <c r="FE81" s="224">
        <v>83</v>
      </c>
      <c r="FF81" s="236"/>
      <c r="FG81" s="224"/>
      <c r="FH81" s="224"/>
      <c r="FI81" s="236"/>
      <c r="FJ81" s="224"/>
      <c r="FK81" s="245"/>
      <c r="FL81" s="396"/>
      <c r="FM81" s="224"/>
      <c r="FN81" s="84"/>
      <c r="FO81" s="236"/>
      <c r="FP81" s="224"/>
      <c r="FQ81" s="224"/>
      <c r="FR81" s="236"/>
      <c r="FS81" s="224"/>
      <c r="FT81" s="224"/>
      <c r="FU81" s="236"/>
      <c r="FV81" s="224"/>
      <c r="FW81" s="224"/>
      <c r="FX81" s="236">
        <v>100</v>
      </c>
      <c r="FY81" s="224">
        <v>250</v>
      </c>
      <c r="FZ81" s="224"/>
      <c r="GA81" s="236"/>
      <c r="GB81" s="224"/>
      <c r="GC81" s="224"/>
      <c r="GD81" s="236"/>
      <c r="GE81" s="224"/>
      <c r="GF81" s="224"/>
      <c r="GG81" s="236"/>
      <c r="GH81" s="224"/>
      <c r="GI81" s="224"/>
      <c r="GJ81" s="236"/>
      <c r="GK81" s="224"/>
      <c r="GL81" s="84"/>
      <c r="GM81" s="224"/>
      <c r="GN81" s="224"/>
      <c r="GO81" s="84"/>
      <c r="GP81" s="224"/>
      <c r="GQ81" s="224"/>
      <c r="GR81" s="84"/>
      <c r="GS81" s="224"/>
      <c r="GT81" s="224"/>
      <c r="GU81" s="224"/>
      <c r="GV81" s="236"/>
      <c r="GW81" s="224"/>
      <c r="GX81" s="224"/>
      <c r="GY81" s="236"/>
      <c r="GZ81" s="224"/>
      <c r="HA81" s="224"/>
      <c r="HB81" s="236"/>
      <c r="HC81" s="224"/>
      <c r="HD81" s="245"/>
      <c r="HE81" s="236"/>
      <c r="HF81" s="224"/>
      <c r="HG81" s="84"/>
      <c r="HH81" s="236"/>
      <c r="HI81" s="224"/>
      <c r="HJ81" s="245"/>
      <c r="HK81" s="236"/>
      <c r="HL81" s="224"/>
      <c r="HM81" s="245"/>
      <c r="HN81" s="236"/>
      <c r="HO81" s="224"/>
      <c r="HP81" s="245"/>
      <c r="HQ81" s="236"/>
      <c r="HR81" s="224"/>
      <c r="HS81" s="245"/>
      <c r="HT81" s="236"/>
      <c r="HU81" s="224"/>
      <c r="HV81" s="245"/>
      <c r="HW81" s="236"/>
      <c r="HX81" s="224"/>
      <c r="HY81" s="245"/>
      <c r="HZ81" s="236"/>
      <c r="IA81" s="224"/>
      <c r="IB81" s="245"/>
      <c r="IC81" s="236"/>
      <c r="ID81" s="224"/>
      <c r="IE81" s="84"/>
      <c r="IF81" s="236"/>
      <c r="IG81" s="224"/>
      <c r="IH81" s="245"/>
      <c r="II81" s="236"/>
      <c r="IJ81" s="224"/>
      <c r="IK81" s="245"/>
      <c r="IL81" s="236"/>
      <c r="IM81" s="224"/>
      <c r="IN81" s="245"/>
      <c r="IO81" s="236"/>
      <c r="IP81" s="224"/>
      <c r="IQ81" s="245"/>
      <c r="IR81" s="236"/>
      <c r="IS81" s="224"/>
      <c r="IT81" s="245"/>
      <c r="IU81" s="236"/>
      <c r="IV81" s="224"/>
      <c r="IW81" s="245"/>
      <c r="IX81" s="236"/>
      <c r="IY81" s="224"/>
      <c r="IZ81" s="245"/>
      <c r="JA81" s="236"/>
      <c r="JB81" s="224"/>
      <c r="JC81" s="245"/>
      <c r="JD81" s="236"/>
      <c r="JE81" s="224"/>
      <c r="JF81" s="245"/>
      <c r="JG81" s="236"/>
      <c r="JH81" s="224"/>
      <c r="JI81" s="84"/>
      <c r="JJ81" s="124"/>
      <c r="JK81" s="224"/>
      <c r="JL81" s="245"/>
      <c r="JM81" s="236"/>
      <c r="JN81" s="224"/>
      <c r="JO81" s="84"/>
      <c r="JP81" s="124"/>
      <c r="JQ81" s="224"/>
      <c r="JR81" s="245"/>
      <c r="JS81" s="236"/>
      <c r="JT81" s="224"/>
      <c r="JU81" s="84">
        <v>10</v>
      </c>
      <c r="JV81" s="124"/>
      <c r="JW81" s="224"/>
      <c r="JX81" s="245"/>
      <c r="JY81" s="236"/>
      <c r="JZ81" s="224"/>
      <c r="KA81" s="245"/>
      <c r="KB81" s="236"/>
      <c r="KC81" s="224"/>
      <c r="KD81" s="245"/>
      <c r="KE81" s="236"/>
      <c r="KF81" s="224"/>
      <c r="KG81" s="245"/>
      <c r="KH81" s="236"/>
      <c r="KI81" s="224"/>
      <c r="KJ81" s="245"/>
      <c r="KK81" s="236"/>
      <c r="KL81" s="224"/>
      <c r="KM81" s="224"/>
      <c r="KN81" s="236"/>
      <c r="KO81" s="224"/>
      <c r="KP81" s="224"/>
      <c r="KQ81" s="236"/>
      <c r="KR81" s="224"/>
      <c r="KS81" s="224"/>
      <c r="KT81" s="236"/>
      <c r="KU81" s="224"/>
      <c r="KV81" s="245"/>
      <c r="KW81" s="236"/>
      <c r="KX81" s="224"/>
      <c r="KY81" s="84"/>
      <c r="KZ81" s="236"/>
      <c r="LA81" s="224"/>
      <c r="LB81" s="224"/>
      <c r="LC81" s="236"/>
      <c r="LD81" s="224"/>
      <c r="LE81" s="224"/>
      <c r="LF81" s="236"/>
      <c r="LG81" s="224"/>
      <c r="LH81" s="245"/>
      <c r="LI81" s="236"/>
      <c r="LJ81" s="224"/>
      <c r="LK81" s="84"/>
      <c r="LL81" s="236"/>
      <c r="LM81" s="224"/>
      <c r="LN81" s="84"/>
      <c r="LO81" s="124"/>
      <c r="LP81" s="224"/>
      <c r="LQ81" s="224"/>
      <c r="LR81" s="236"/>
      <c r="LS81" s="224"/>
      <c r="LT81" s="245"/>
      <c r="LU81" s="236"/>
      <c r="LV81" s="224"/>
      <c r="LW81" s="84"/>
      <c r="LX81" s="124"/>
      <c r="LY81" s="224"/>
      <c r="LZ81" s="224"/>
      <c r="MA81" s="236"/>
      <c r="MB81" s="224"/>
      <c r="MC81" s="224"/>
      <c r="MD81" s="236"/>
      <c r="ME81" s="224"/>
      <c r="MF81" s="224"/>
      <c r="MG81" s="236"/>
      <c r="MH81" s="224"/>
      <c r="MI81" s="224"/>
      <c r="MJ81" s="236"/>
      <c r="MK81" s="224"/>
      <c r="ML81" s="245"/>
      <c r="MM81" s="236"/>
      <c r="MN81" s="224"/>
      <c r="MO81" s="84"/>
      <c r="MP81" s="236"/>
      <c r="MQ81" s="224"/>
      <c r="MR81" s="84"/>
      <c r="MS81" s="124"/>
      <c r="MT81" s="224"/>
      <c r="MU81" s="224"/>
      <c r="MV81" s="236"/>
      <c r="MW81" s="224"/>
      <c r="MX81" s="245"/>
      <c r="MY81" s="236"/>
      <c r="MZ81" s="224"/>
      <c r="NA81" s="84"/>
      <c r="NB81" s="236"/>
      <c r="NC81" s="224"/>
      <c r="ND81" s="245"/>
      <c r="NE81" s="236"/>
      <c r="NF81" s="224"/>
      <c r="NG81" s="84"/>
      <c r="NH81" s="236"/>
      <c r="NI81" s="224"/>
      <c r="NJ81" s="245"/>
      <c r="NK81" s="236"/>
      <c r="NL81" s="224"/>
      <c r="NM81" s="84"/>
      <c r="NN81" s="236"/>
      <c r="NO81" s="224"/>
      <c r="NP81" s="84"/>
      <c r="NQ81" s="236"/>
      <c r="NR81" s="224"/>
      <c r="NS81" s="84"/>
      <c r="NT81" s="236"/>
      <c r="NU81" s="224"/>
      <c r="NV81" s="84"/>
      <c r="NW81" s="124"/>
      <c r="NX81" s="224"/>
      <c r="NY81" s="245"/>
      <c r="NZ81" s="236"/>
      <c r="OA81" s="224"/>
      <c r="OB81" s="316"/>
      <c r="OC81" s="236"/>
      <c r="OD81" s="224"/>
      <c r="OE81" s="84"/>
      <c r="OF81" s="236">
        <v>50</v>
      </c>
      <c r="OG81" s="224">
        <v>50</v>
      </c>
      <c r="OH81" s="84">
        <v>5</v>
      </c>
      <c r="OI81" s="157"/>
      <c r="OJ81" s="157"/>
      <c r="OK81" s="157"/>
      <c r="OL81" s="157"/>
      <c r="OM81" s="157"/>
      <c r="ON81" s="157"/>
      <c r="OO81" s="157"/>
      <c r="OP81" s="157"/>
      <c r="OQ81" s="157"/>
      <c r="OR81" s="157"/>
      <c r="OS81" s="157"/>
      <c r="OT81" s="157"/>
      <c r="OU81" s="157"/>
      <c r="OV81" s="157"/>
      <c r="OW81" s="157"/>
    </row>
    <row r="82" spans="1:414" s="345" customFormat="1" hidden="1" outlineLevel="1" collapsed="1" x14ac:dyDescent="0.25">
      <c r="A82" s="257"/>
      <c r="B82" s="188"/>
      <c r="C82" s="236"/>
      <c r="D82" s="224"/>
      <c r="E82" s="84"/>
      <c r="F82" s="236"/>
      <c r="G82" s="224"/>
      <c r="H82" s="84"/>
      <c r="I82" s="124"/>
      <c r="J82" s="224"/>
      <c r="K82" s="224"/>
      <c r="L82" s="236"/>
      <c r="M82" s="224"/>
      <c r="N82" s="224"/>
      <c r="O82" s="236"/>
      <c r="P82" s="224"/>
      <c r="Q82" s="224"/>
      <c r="R82" s="236"/>
      <c r="S82" s="224"/>
      <c r="T82" s="224"/>
      <c r="U82" s="236"/>
      <c r="V82" s="224"/>
      <c r="W82" s="224"/>
      <c r="X82" s="236"/>
      <c r="Y82" s="224"/>
      <c r="Z82" s="224"/>
      <c r="AA82" s="236"/>
      <c r="AB82" s="224"/>
      <c r="AC82" s="224"/>
      <c r="AD82" s="236"/>
      <c r="AE82" s="224"/>
      <c r="AF82" s="224"/>
      <c r="AG82" s="236"/>
      <c r="AH82" s="224"/>
      <c r="AI82" s="224"/>
      <c r="AJ82" s="236"/>
      <c r="AK82" s="224"/>
      <c r="AL82" s="224"/>
      <c r="AM82" s="236"/>
      <c r="AN82" s="224"/>
      <c r="AO82" s="224"/>
      <c r="AP82" s="236"/>
      <c r="AQ82" s="224"/>
      <c r="AR82" s="224"/>
      <c r="AS82" s="236"/>
      <c r="AT82" s="224"/>
      <c r="AU82" s="224"/>
      <c r="AV82" s="236"/>
      <c r="AW82" s="224"/>
      <c r="AX82" s="224"/>
      <c r="AY82" s="236"/>
      <c r="AZ82" s="224"/>
      <c r="BA82" s="224"/>
      <c r="BB82" s="236"/>
      <c r="BC82" s="224"/>
      <c r="BD82" s="224"/>
      <c r="BE82" s="236"/>
      <c r="BF82" s="224"/>
      <c r="BG82" s="224"/>
      <c r="BH82" s="236"/>
      <c r="BI82" s="224"/>
      <c r="BJ82" s="224"/>
      <c r="BK82" s="236"/>
      <c r="BL82" s="224"/>
      <c r="BM82" s="224"/>
      <c r="BN82" s="236"/>
      <c r="BO82" s="224"/>
      <c r="BP82" s="224"/>
      <c r="BQ82" s="236"/>
      <c r="BR82" s="224"/>
      <c r="BS82" s="224"/>
      <c r="BT82" s="236"/>
      <c r="BU82" s="224"/>
      <c r="BV82" s="224"/>
      <c r="BW82" s="236"/>
      <c r="BX82" s="224"/>
      <c r="BY82" s="224"/>
      <c r="BZ82" s="236"/>
      <c r="CA82" s="236"/>
      <c r="CB82" s="224"/>
      <c r="CC82" s="236"/>
      <c r="CD82" s="224"/>
      <c r="CE82" s="224"/>
      <c r="CF82" s="236"/>
      <c r="CG82" s="224"/>
      <c r="CH82" s="224"/>
      <c r="CI82" s="236"/>
      <c r="CJ82" s="224"/>
      <c r="CK82" s="224"/>
      <c r="CL82" s="236"/>
      <c r="CM82" s="224"/>
      <c r="CN82" s="245"/>
      <c r="CO82" s="236"/>
      <c r="CP82" s="224"/>
      <c r="CQ82" s="84"/>
      <c r="CR82" s="236"/>
      <c r="CS82" s="224"/>
      <c r="CT82" s="224"/>
      <c r="CU82" s="236"/>
      <c r="CV82" s="224"/>
      <c r="CW82" s="224"/>
      <c r="CX82" s="236"/>
      <c r="CY82" s="224"/>
      <c r="CZ82" s="224"/>
      <c r="DA82" s="236"/>
      <c r="DB82" s="224"/>
      <c r="DC82" s="224"/>
      <c r="DD82" s="236"/>
      <c r="DE82" s="224"/>
      <c r="DF82" s="224"/>
      <c r="DG82" s="236"/>
      <c r="DH82" s="224"/>
      <c r="DI82" s="224"/>
      <c r="DJ82" s="236"/>
      <c r="DK82" s="224"/>
      <c r="DL82" s="224"/>
      <c r="DM82" s="236"/>
      <c r="DN82" s="224"/>
      <c r="DO82" s="224"/>
      <c r="DP82" s="236"/>
      <c r="DQ82" s="224"/>
      <c r="DR82" s="224"/>
      <c r="DS82" s="236"/>
      <c r="DT82" s="224"/>
      <c r="DU82" s="224"/>
      <c r="DV82" s="236"/>
      <c r="DW82" s="224"/>
      <c r="DX82" s="245"/>
      <c r="DY82" s="236"/>
      <c r="DZ82" s="224"/>
      <c r="EA82" s="84"/>
      <c r="EB82" s="124"/>
      <c r="EC82" s="224"/>
      <c r="ED82" s="245"/>
      <c r="EE82" s="236"/>
      <c r="EF82" s="224"/>
      <c r="EG82" s="245"/>
      <c r="EH82" s="236"/>
      <c r="EI82" s="224"/>
      <c r="EJ82" s="245"/>
      <c r="EK82" s="236"/>
      <c r="EL82" s="224"/>
      <c r="EM82" s="245"/>
      <c r="EN82" s="236"/>
      <c r="EO82" s="224"/>
      <c r="EP82" s="245"/>
      <c r="EQ82" s="236"/>
      <c r="ER82" s="224"/>
      <c r="ES82" s="224"/>
      <c r="ET82" s="236"/>
      <c r="EU82" s="224"/>
      <c r="EV82" s="224"/>
      <c r="EW82" s="236"/>
      <c r="EX82" s="224"/>
      <c r="EY82" s="224"/>
      <c r="EZ82" s="236"/>
      <c r="FA82" s="224"/>
      <c r="FB82" s="224"/>
      <c r="FC82" s="236"/>
      <c r="FD82" s="224"/>
      <c r="FE82" s="224"/>
      <c r="FF82" s="236"/>
      <c r="FG82" s="224"/>
      <c r="FH82" s="224"/>
      <c r="FI82" s="236"/>
      <c r="FJ82" s="224"/>
      <c r="FK82" s="245"/>
      <c r="FL82" s="396"/>
      <c r="FM82" s="224"/>
      <c r="FN82" s="84"/>
      <c r="FO82" s="236"/>
      <c r="FP82" s="224"/>
      <c r="FQ82" s="224"/>
      <c r="FR82" s="236"/>
      <c r="FS82" s="224"/>
      <c r="FT82" s="224"/>
      <c r="FU82" s="236"/>
      <c r="FV82" s="224"/>
      <c r="FW82" s="224"/>
      <c r="FX82" s="236"/>
      <c r="FY82" s="224"/>
      <c r="FZ82" s="224"/>
      <c r="GA82" s="236"/>
      <c r="GB82" s="224"/>
      <c r="GC82" s="224"/>
      <c r="GD82" s="236"/>
      <c r="GE82" s="224"/>
      <c r="GF82" s="224"/>
      <c r="GG82" s="236"/>
      <c r="GH82" s="224"/>
      <c r="GI82" s="224"/>
      <c r="GJ82" s="236"/>
      <c r="GK82" s="224"/>
      <c r="GL82" s="84"/>
      <c r="GM82" s="224"/>
      <c r="GN82" s="224"/>
      <c r="GO82" s="84"/>
      <c r="GP82" s="224"/>
      <c r="GQ82" s="224"/>
      <c r="GR82" s="84"/>
      <c r="GS82" s="224"/>
      <c r="GT82" s="224"/>
      <c r="GU82" s="224"/>
      <c r="GV82" s="236"/>
      <c r="GW82" s="224"/>
      <c r="GX82" s="224"/>
      <c r="GY82" s="236"/>
      <c r="GZ82" s="224"/>
      <c r="HA82" s="224"/>
      <c r="HB82" s="236"/>
      <c r="HC82" s="224"/>
      <c r="HD82" s="245"/>
      <c r="HE82" s="236"/>
      <c r="HF82" s="224"/>
      <c r="HG82" s="84"/>
      <c r="HH82" s="236"/>
      <c r="HI82" s="224"/>
      <c r="HJ82" s="245"/>
      <c r="HK82" s="236"/>
      <c r="HL82" s="224"/>
      <c r="HM82" s="245"/>
      <c r="HN82" s="236"/>
      <c r="HO82" s="224"/>
      <c r="HP82" s="245"/>
      <c r="HQ82" s="236"/>
      <c r="HR82" s="224"/>
      <c r="HS82" s="245"/>
      <c r="HT82" s="236"/>
      <c r="HU82" s="224"/>
      <c r="HV82" s="245"/>
      <c r="HW82" s="236"/>
      <c r="HX82" s="224"/>
      <c r="HY82" s="245"/>
      <c r="HZ82" s="236"/>
      <c r="IA82" s="224"/>
      <c r="IB82" s="245"/>
      <c r="IC82" s="236"/>
      <c r="ID82" s="224"/>
      <c r="IE82" s="84"/>
      <c r="IF82" s="236"/>
      <c r="IG82" s="224"/>
      <c r="IH82" s="245"/>
      <c r="II82" s="236"/>
      <c r="IJ82" s="224"/>
      <c r="IK82" s="245"/>
      <c r="IL82" s="236"/>
      <c r="IM82" s="224"/>
      <c r="IN82" s="245"/>
      <c r="IO82" s="236"/>
      <c r="IP82" s="224"/>
      <c r="IQ82" s="245"/>
      <c r="IR82" s="236"/>
      <c r="IS82" s="224"/>
      <c r="IT82" s="245"/>
      <c r="IU82" s="236"/>
      <c r="IV82" s="224"/>
      <c r="IW82" s="245"/>
      <c r="IX82" s="236"/>
      <c r="IY82" s="224"/>
      <c r="IZ82" s="245"/>
      <c r="JA82" s="236"/>
      <c r="JB82" s="224"/>
      <c r="JC82" s="245"/>
      <c r="JD82" s="236"/>
      <c r="JE82" s="224"/>
      <c r="JF82" s="245"/>
      <c r="JG82" s="236"/>
      <c r="JH82" s="224"/>
      <c r="JI82" s="84"/>
      <c r="JJ82" s="124"/>
      <c r="JK82" s="224"/>
      <c r="JL82" s="245"/>
      <c r="JM82" s="236"/>
      <c r="JN82" s="224"/>
      <c r="JO82" s="84"/>
      <c r="JP82" s="124"/>
      <c r="JQ82" s="224"/>
      <c r="JR82" s="245"/>
      <c r="JS82" s="236"/>
      <c r="JT82" s="224"/>
      <c r="JU82" s="84"/>
      <c r="JV82" s="124"/>
      <c r="JW82" s="224"/>
      <c r="JX82" s="245"/>
      <c r="JY82" s="236"/>
      <c r="JZ82" s="224"/>
      <c r="KA82" s="245"/>
      <c r="KB82" s="236"/>
      <c r="KC82" s="224"/>
      <c r="KD82" s="245"/>
      <c r="KE82" s="236"/>
      <c r="KF82" s="224"/>
      <c r="KG82" s="245"/>
      <c r="KH82" s="236"/>
      <c r="KI82" s="224"/>
      <c r="KJ82" s="245"/>
      <c r="KK82" s="236"/>
      <c r="KL82" s="224"/>
      <c r="KM82" s="224"/>
      <c r="KN82" s="236"/>
      <c r="KO82" s="224"/>
      <c r="KP82" s="224"/>
      <c r="KQ82" s="236"/>
      <c r="KR82" s="224"/>
      <c r="KS82" s="224"/>
      <c r="KT82" s="236"/>
      <c r="KU82" s="224"/>
      <c r="KV82" s="245"/>
      <c r="KW82" s="236"/>
      <c r="KX82" s="224"/>
      <c r="KY82" s="84"/>
      <c r="KZ82" s="236"/>
      <c r="LA82" s="224"/>
      <c r="LB82" s="224"/>
      <c r="LC82" s="236"/>
      <c r="LD82" s="224"/>
      <c r="LE82" s="224"/>
      <c r="LF82" s="236"/>
      <c r="LG82" s="224"/>
      <c r="LH82" s="245"/>
      <c r="LI82" s="236"/>
      <c r="LJ82" s="224"/>
      <c r="LK82" s="84"/>
      <c r="LL82" s="236"/>
      <c r="LM82" s="224"/>
      <c r="LN82" s="84"/>
      <c r="LO82" s="124"/>
      <c r="LP82" s="224"/>
      <c r="LQ82" s="224"/>
      <c r="LR82" s="236"/>
      <c r="LS82" s="224"/>
      <c r="LT82" s="245"/>
      <c r="LU82" s="236"/>
      <c r="LV82" s="224"/>
      <c r="LW82" s="84"/>
      <c r="LX82" s="124"/>
      <c r="LY82" s="224"/>
      <c r="LZ82" s="224"/>
      <c r="MA82" s="236"/>
      <c r="MB82" s="224"/>
      <c r="MC82" s="224"/>
      <c r="MD82" s="236"/>
      <c r="ME82" s="224"/>
      <c r="MF82" s="224"/>
      <c r="MG82" s="236"/>
      <c r="MH82" s="224"/>
      <c r="MI82" s="224"/>
      <c r="MJ82" s="236"/>
      <c r="MK82" s="224"/>
      <c r="ML82" s="245"/>
      <c r="MM82" s="236"/>
      <c r="MN82" s="224"/>
      <c r="MO82" s="84"/>
      <c r="MP82" s="236"/>
      <c r="MQ82" s="224"/>
      <c r="MR82" s="84"/>
      <c r="MS82" s="124"/>
      <c r="MT82" s="224"/>
      <c r="MU82" s="224"/>
      <c r="MV82" s="236"/>
      <c r="MW82" s="224"/>
      <c r="MX82" s="245"/>
      <c r="MY82" s="236"/>
      <c r="MZ82" s="224"/>
      <c r="NA82" s="84"/>
      <c r="NB82" s="236"/>
      <c r="NC82" s="224"/>
      <c r="ND82" s="245"/>
      <c r="NE82" s="236"/>
      <c r="NF82" s="224"/>
      <c r="NG82" s="84"/>
      <c r="NH82" s="236"/>
      <c r="NI82" s="224"/>
      <c r="NJ82" s="245"/>
      <c r="NK82" s="236"/>
      <c r="NL82" s="224"/>
      <c r="NM82" s="84"/>
      <c r="NN82" s="236"/>
      <c r="NO82" s="224"/>
      <c r="NP82" s="84"/>
      <c r="NQ82" s="236"/>
      <c r="NR82" s="224"/>
      <c r="NS82" s="84"/>
      <c r="NT82" s="236"/>
      <c r="NU82" s="224"/>
      <c r="NV82" s="84"/>
      <c r="NW82" s="124"/>
      <c r="NX82" s="224"/>
      <c r="NY82" s="245"/>
      <c r="NZ82" s="236"/>
      <c r="OA82" s="224"/>
      <c r="OB82" s="316"/>
      <c r="OC82" s="236"/>
      <c r="OD82" s="224"/>
      <c r="OE82" s="84"/>
      <c r="OF82" s="236"/>
      <c r="OG82" s="224"/>
      <c r="OH82" s="84"/>
      <c r="OI82" s="157"/>
      <c r="OJ82" s="157"/>
      <c r="OK82" s="157"/>
      <c r="OL82" s="157"/>
      <c r="OM82" s="157"/>
      <c r="ON82" s="157"/>
      <c r="OO82" s="157"/>
      <c r="OP82" s="157"/>
      <c r="OQ82" s="157"/>
      <c r="OR82" s="157"/>
      <c r="OS82" s="157"/>
      <c r="OT82" s="157"/>
      <c r="OU82" s="157"/>
      <c r="OV82" s="157"/>
      <c r="OW82" s="157"/>
    </row>
    <row r="83" spans="1:414" s="36" customFormat="1" hidden="1" outlineLevel="1" x14ac:dyDescent="0.25">
      <c r="A83" s="74" t="s">
        <v>411</v>
      </c>
      <c r="B83" s="373" t="s">
        <v>412</v>
      </c>
      <c r="C83" s="229">
        <f>C84+C85+C86+C87+C88+C89+C90+C91+C92</f>
        <v>683009</v>
      </c>
      <c r="D83" s="220">
        <f t="shared" ref="D83:BO83" si="393">D84+D85+D86+D87+D88+D89+D90+D91+D92</f>
        <v>648056</v>
      </c>
      <c r="E83" s="68">
        <f t="shared" ref="E83" si="394">E84+E85+E86+E87+E88+E89+E90+E91+E92</f>
        <v>607050.35</v>
      </c>
      <c r="F83" s="229">
        <f t="shared" si="393"/>
        <v>0</v>
      </c>
      <c r="G83" s="229">
        <f t="shared" si="393"/>
        <v>0</v>
      </c>
      <c r="H83" s="229">
        <f t="shared" si="393"/>
        <v>0</v>
      </c>
      <c r="I83" s="229">
        <f t="shared" si="393"/>
        <v>29790</v>
      </c>
      <c r="J83" s="229">
        <f t="shared" si="393"/>
        <v>30790</v>
      </c>
      <c r="K83" s="229">
        <f t="shared" si="393"/>
        <v>25465.440000000002</v>
      </c>
      <c r="L83" s="229">
        <f t="shared" si="393"/>
        <v>0</v>
      </c>
      <c r="M83" s="229">
        <f t="shared" si="393"/>
        <v>200</v>
      </c>
      <c r="N83" s="229">
        <f t="shared" si="393"/>
        <v>0</v>
      </c>
      <c r="O83" s="229">
        <f t="shared" si="393"/>
        <v>0</v>
      </c>
      <c r="P83" s="229">
        <f t="shared" si="393"/>
        <v>0</v>
      </c>
      <c r="Q83" s="229">
        <f t="shared" si="393"/>
        <v>0</v>
      </c>
      <c r="R83" s="229">
        <f t="shared" si="393"/>
        <v>0</v>
      </c>
      <c r="S83" s="229">
        <f t="shared" si="393"/>
        <v>0</v>
      </c>
      <c r="T83" s="229">
        <f t="shared" si="393"/>
        <v>0</v>
      </c>
      <c r="U83" s="229">
        <f t="shared" si="393"/>
        <v>0</v>
      </c>
      <c r="V83" s="229">
        <f t="shared" si="393"/>
        <v>0</v>
      </c>
      <c r="W83" s="229">
        <f t="shared" si="393"/>
        <v>0</v>
      </c>
      <c r="X83" s="229">
        <f t="shared" si="393"/>
        <v>0</v>
      </c>
      <c r="Y83" s="229">
        <f t="shared" si="393"/>
        <v>0</v>
      </c>
      <c r="Z83" s="229">
        <f t="shared" si="393"/>
        <v>0</v>
      </c>
      <c r="AA83" s="229">
        <f t="shared" si="393"/>
        <v>0</v>
      </c>
      <c r="AB83" s="229">
        <f t="shared" si="393"/>
        <v>0</v>
      </c>
      <c r="AC83" s="229">
        <f t="shared" si="393"/>
        <v>0</v>
      </c>
      <c r="AD83" s="229">
        <f t="shared" si="393"/>
        <v>36</v>
      </c>
      <c r="AE83" s="229">
        <f t="shared" si="393"/>
        <v>0</v>
      </c>
      <c r="AF83" s="229">
        <f t="shared" si="393"/>
        <v>36</v>
      </c>
      <c r="AG83" s="229">
        <f t="shared" si="393"/>
        <v>0</v>
      </c>
      <c r="AH83" s="229">
        <f t="shared" si="393"/>
        <v>0</v>
      </c>
      <c r="AI83" s="229">
        <f t="shared" si="393"/>
        <v>18.8</v>
      </c>
      <c r="AJ83" s="229">
        <f t="shared" si="393"/>
        <v>0</v>
      </c>
      <c r="AK83" s="229">
        <f t="shared" si="393"/>
        <v>0</v>
      </c>
      <c r="AL83" s="229">
        <f t="shared" si="393"/>
        <v>0</v>
      </c>
      <c r="AM83" s="229">
        <f t="shared" si="393"/>
        <v>23230</v>
      </c>
      <c r="AN83" s="229">
        <f t="shared" si="393"/>
        <v>23230</v>
      </c>
      <c r="AO83" s="229">
        <f t="shared" si="393"/>
        <v>20140.550000000003</v>
      </c>
      <c r="AP83" s="229">
        <f t="shared" si="393"/>
        <v>300</v>
      </c>
      <c r="AQ83" s="229">
        <f t="shared" si="393"/>
        <v>300</v>
      </c>
      <c r="AR83" s="229">
        <f t="shared" si="393"/>
        <v>406.18</v>
      </c>
      <c r="AS83" s="229">
        <f t="shared" si="393"/>
        <v>7500</v>
      </c>
      <c r="AT83" s="229">
        <f t="shared" si="393"/>
        <v>15000</v>
      </c>
      <c r="AU83" s="229">
        <f t="shared" si="393"/>
        <v>14539.369999999999</v>
      </c>
      <c r="AV83" s="229">
        <f t="shared" si="393"/>
        <v>0</v>
      </c>
      <c r="AW83" s="229">
        <f t="shared" si="393"/>
        <v>0</v>
      </c>
      <c r="AX83" s="229">
        <f t="shared" si="393"/>
        <v>0</v>
      </c>
      <c r="AY83" s="229">
        <f t="shared" si="393"/>
        <v>0</v>
      </c>
      <c r="AZ83" s="229">
        <f t="shared" si="393"/>
        <v>0</v>
      </c>
      <c r="BA83" s="229">
        <f t="shared" si="393"/>
        <v>0</v>
      </c>
      <c r="BB83" s="229">
        <f t="shared" si="393"/>
        <v>6160</v>
      </c>
      <c r="BC83" s="229">
        <f t="shared" si="393"/>
        <v>6000</v>
      </c>
      <c r="BD83" s="229">
        <f t="shared" si="393"/>
        <v>9893.23</v>
      </c>
      <c r="BE83" s="229">
        <f t="shared" si="393"/>
        <v>7426</v>
      </c>
      <c r="BF83" s="229">
        <f t="shared" si="393"/>
        <v>5950</v>
      </c>
      <c r="BG83" s="229">
        <f t="shared" si="393"/>
        <v>4569.1000000000004</v>
      </c>
      <c r="BH83" s="229">
        <f t="shared" si="393"/>
        <v>0</v>
      </c>
      <c r="BI83" s="229">
        <f t="shared" si="393"/>
        <v>0</v>
      </c>
      <c r="BJ83" s="229">
        <f t="shared" si="393"/>
        <v>0</v>
      </c>
      <c r="BK83" s="229">
        <f t="shared" si="393"/>
        <v>120</v>
      </c>
      <c r="BL83" s="229">
        <f t="shared" si="393"/>
        <v>300</v>
      </c>
      <c r="BM83" s="229">
        <f t="shared" si="393"/>
        <v>65.42</v>
      </c>
      <c r="BN83" s="229">
        <f t="shared" si="393"/>
        <v>10500</v>
      </c>
      <c r="BO83" s="229">
        <f t="shared" si="393"/>
        <v>10500</v>
      </c>
      <c r="BP83" s="229">
        <f t="shared" ref="BP83:EA83" si="395">BP84+BP85+BP86+BP87+BP88+BP89+BP90+BP91+BP92</f>
        <v>31301.72</v>
      </c>
      <c r="BQ83" s="229">
        <f t="shared" si="395"/>
        <v>7700</v>
      </c>
      <c r="BR83" s="229">
        <f t="shared" si="395"/>
        <v>7700</v>
      </c>
      <c r="BS83" s="229">
        <f t="shared" si="395"/>
        <v>11556</v>
      </c>
      <c r="BT83" s="229">
        <f t="shared" si="395"/>
        <v>24000</v>
      </c>
      <c r="BU83" s="229">
        <f t="shared" si="395"/>
        <v>16000</v>
      </c>
      <c r="BV83" s="229">
        <f t="shared" si="395"/>
        <v>16244.94</v>
      </c>
      <c r="BW83" s="229">
        <f t="shared" si="395"/>
        <v>0</v>
      </c>
      <c r="BX83" s="229">
        <f t="shared" si="395"/>
        <v>0</v>
      </c>
      <c r="BY83" s="229">
        <f t="shared" si="395"/>
        <v>537.75</v>
      </c>
      <c r="BZ83" s="229">
        <f t="shared" si="395"/>
        <v>3300</v>
      </c>
      <c r="CA83" s="229">
        <f t="shared" si="395"/>
        <v>1900</v>
      </c>
      <c r="CB83" s="229">
        <f t="shared" si="395"/>
        <v>1165.6999999999998</v>
      </c>
      <c r="CC83" s="229">
        <f t="shared" si="395"/>
        <v>5317</v>
      </c>
      <c r="CD83" s="229">
        <f t="shared" si="395"/>
        <v>5197</v>
      </c>
      <c r="CE83" s="229">
        <f t="shared" si="395"/>
        <v>5200.5</v>
      </c>
      <c r="CF83" s="229">
        <f t="shared" si="395"/>
        <v>0</v>
      </c>
      <c r="CG83" s="229">
        <f t="shared" si="395"/>
        <v>0</v>
      </c>
      <c r="CH83" s="229">
        <f t="shared" si="395"/>
        <v>121.66</v>
      </c>
      <c r="CI83" s="229">
        <f t="shared" si="395"/>
        <v>2000</v>
      </c>
      <c r="CJ83" s="229">
        <f t="shared" si="395"/>
        <v>2000</v>
      </c>
      <c r="CK83" s="229">
        <f t="shared" si="395"/>
        <v>1189.8900000000001</v>
      </c>
      <c r="CL83" s="229">
        <f t="shared" si="395"/>
        <v>1040</v>
      </c>
      <c r="CM83" s="229">
        <f t="shared" si="395"/>
        <v>1040</v>
      </c>
      <c r="CN83" s="229">
        <f t="shared" si="395"/>
        <v>14668.71</v>
      </c>
      <c r="CO83" s="229">
        <f t="shared" si="395"/>
        <v>0</v>
      </c>
      <c r="CP83" s="229">
        <f t="shared" si="395"/>
        <v>0</v>
      </c>
      <c r="CQ83" s="229">
        <f t="shared" si="395"/>
        <v>734.4</v>
      </c>
      <c r="CR83" s="229">
        <f t="shared" si="395"/>
        <v>200</v>
      </c>
      <c r="CS83" s="229">
        <f t="shared" si="395"/>
        <v>200</v>
      </c>
      <c r="CT83" s="229">
        <f t="shared" si="395"/>
        <v>459.52</v>
      </c>
      <c r="CU83" s="229">
        <f t="shared" si="395"/>
        <v>0</v>
      </c>
      <c r="CV83" s="229">
        <f t="shared" si="395"/>
        <v>0</v>
      </c>
      <c r="CW83" s="229">
        <f t="shared" si="395"/>
        <v>52.28</v>
      </c>
      <c r="CX83" s="229">
        <f t="shared" si="395"/>
        <v>9000</v>
      </c>
      <c r="CY83" s="229">
        <f t="shared" si="395"/>
        <v>7000</v>
      </c>
      <c r="CZ83" s="229">
        <f t="shared" si="395"/>
        <v>5369.05</v>
      </c>
      <c r="DA83" s="229">
        <f t="shared" si="395"/>
        <v>46900</v>
      </c>
      <c r="DB83" s="229">
        <f t="shared" si="395"/>
        <v>38800</v>
      </c>
      <c r="DC83" s="229">
        <f t="shared" si="395"/>
        <v>55352.369999999995</v>
      </c>
      <c r="DD83" s="229">
        <f t="shared" si="395"/>
        <v>0</v>
      </c>
      <c r="DE83" s="229">
        <f t="shared" si="395"/>
        <v>0</v>
      </c>
      <c r="DF83" s="229">
        <f t="shared" si="395"/>
        <v>0</v>
      </c>
      <c r="DG83" s="229">
        <f t="shared" si="395"/>
        <v>0</v>
      </c>
      <c r="DH83" s="229">
        <f t="shared" si="395"/>
        <v>0</v>
      </c>
      <c r="DI83" s="229">
        <f t="shared" si="395"/>
        <v>0</v>
      </c>
      <c r="DJ83" s="229">
        <f t="shared" si="395"/>
        <v>0</v>
      </c>
      <c r="DK83" s="229">
        <f t="shared" si="395"/>
        <v>0</v>
      </c>
      <c r="DL83" s="229">
        <f t="shared" si="395"/>
        <v>0</v>
      </c>
      <c r="DM83" s="229">
        <f t="shared" si="395"/>
        <v>0</v>
      </c>
      <c r="DN83" s="229">
        <f t="shared" si="395"/>
        <v>200</v>
      </c>
      <c r="DO83" s="229">
        <f t="shared" si="395"/>
        <v>182.42000000000002</v>
      </c>
      <c r="DP83" s="229">
        <f t="shared" si="395"/>
        <v>550</v>
      </c>
      <c r="DQ83" s="229">
        <f t="shared" si="395"/>
        <v>550</v>
      </c>
      <c r="DR83" s="229">
        <f t="shared" si="395"/>
        <v>272.39999999999998</v>
      </c>
      <c r="DS83" s="229">
        <f t="shared" si="395"/>
        <v>3000</v>
      </c>
      <c r="DT83" s="229">
        <f t="shared" si="395"/>
        <v>3000</v>
      </c>
      <c r="DU83" s="229">
        <f t="shared" si="395"/>
        <v>2509.75</v>
      </c>
      <c r="DV83" s="229">
        <f t="shared" si="395"/>
        <v>2610</v>
      </c>
      <c r="DW83" s="229">
        <f t="shared" si="395"/>
        <v>2700</v>
      </c>
      <c r="DX83" s="229">
        <f t="shared" si="395"/>
        <v>807.26</v>
      </c>
      <c r="DY83" s="229">
        <f t="shared" si="395"/>
        <v>2670</v>
      </c>
      <c r="DZ83" s="229">
        <f t="shared" si="395"/>
        <v>2670</v>
      </c>
      <c r="EA83" s="229">
        <f t="shared" si="395"/>
        <v>826.64</v>
      </c>
      <c r="EB83" s="229">
        <f t="shared" ref="EB83:GM83" si="396">EB84+EB85+EB86+EB87+EB88+EB89+EB90+EB91+EB92</f>
        <v>13500</v>
      </c>
      <c r="EC83" s="229">
        <f t="shared" si="396"/>
        <v>13500</v>
      </c>
      <c r="ED83" s="229">
        <f t="shared" si="396"/>
        <v>5982.13</v>
      </c>
      <c r="EE83" s="229">
        <f t="shared" si="396"/>
        <v>400</v>
      </c>
      <c r="EF83" s="229">
        <f t="shared" si="396"/>
        <v>4500</v>
      </c>
      <c r="EG83" s="229">
        <f t="shared" si="396"/>
        <v>288.13</v>
      </c>
      <c r="EH83" s="229">
        <f t="shared" si="396"/>
        <v>0</v>
      </c>
      <c r="EI83" s="229">
        <f t="shared" si="396"/>
        <v>0</v>
      </c>
      <c r="EJ83" s="229">
        <f t="shared" si="396"/>
        <v>308.5</v>
      </c>
      <c r="EK83" s="229">
        <f t="shared" si="396"/>
        <v>17260</v>
      </c>
      <c r="EL83" s="229">
        <f t="shared" si="396"/>
        <v>18360</v>
      </c>
      <c r="EM83" s="229">
        <f t="shared" si="396"/>
        <v>14974.329999999998</v>
      </c>
      <c r="EN83" s="229">
        <f t="shared" si="396"/>
        <v>0</v>
      </c>
      <c r="EO83" s="229">
        <f t="shared" si="396"/>
        <v>0</v>
      </c>
      <c r="EP83" s="229">
        <f t="shared" si="396"/>
        <v>4950</v>
      </c>
      <c r="EQ83" s="229">
        <f t="shared" si="396"/>
        <v>0</v>
      </c>
      <c r="ER83" s="229">
        <f t="shared" si="396"/>
        <v>0</v>
      </c>
      <c r="ES83" s="229">
        <f t="shared" si="396"/>
        <v>0</v>
      </c>
      <c r="ET83" s="229">
        <f t="shared" si="396"/>
        <v>0</v>
      </c>
      <c r="EU83" s="229">
        <f t="shared" si="396"/>
        <v>0</v>
      </c>
      <c r="EV83" s="229">
        <f t="shared" si="396"/>
        <v>1145.1300000000001</v>
      </c>
      <c r="EW83" s="229">
        <f t="shared" si="396"/>
        <v>2885</v>
      </c>
      <c r="EX83" s="229">
        <f t="shared" si="396"/>
        <v>2385</v>
      </c>
      <c r="EY83" s="229">
        <f t="shared" si="396"/>
        <v>1163.04</v>
      </c>
      <c r="EZ83" s="229">
        <f t="shared" si="396"/>
        <v>4880</v>
      </c>
      <c r="FA83" s="229">
        <f t="shared" si="396"/>
        <v>4880</v>
      </c>
      <c r="FB83" s="229">
        <f t="shared" si="396"/>
        <v>2399.2399999999998</v>
      </c>
      <c r="FC83" s="229">
        <f t="shared" si="396"/>
        <v>7200</v>
      </c>
      <c r="FD83" s="229">
        <f t="shared" si="396"/>
        <v>5270</v>
      </c>
      <c r="FE83" s="229">
        <f t="shared" si="396"/>
        <v>3871.27</v>
      </c>
      <c r="FF83" s="229">
        <f t="shared" si="396"/>
        <v>2500</v>
      </c>
      <c r="FG83" s="229">
        <f t="shared" si="396"/>
        <v>800</v>
      </c>
      <c r="FH83" s="229">
        <f t="shared" si="396"/>
        <v>969.76</v>
      </c>
      <c r="FI83" s="229">
        <f t="shared" si="396"/>
        <v>880</v>
      </c>
      <c r="FJ83" s="229">
        <f t="shared" si="396"/>
        <v>750</v>
      </c>
      <c r="FK83" s="229">
        <f t="shared" si="396"/>
        <v>155.24</v>
      </c>
      <c r="FL83" s="229">
        <f t="shared" si="396"/>
        <v>5000</v>
      </c>
      <c r="FM83" s="229">
        <f t="shared" si="396"/>
        <v>5000</v>
      </c>
      <c r="FN83" s="229">
        <f t="shared" si="396"/>
        <v>578.46</v>
      </c>
      <c r="FO83" s="229">
        <f t="shared" si="396"/>
        <v>17750</v>
      </c>
      <c r="FP83" s="229">
        <f t="shared" si="396"/>
        <v>17250</v>
      </c>
      <c r="FQ83" s="229">
        <f t="shared" si="396"/>
        <v>15664.98</v>
      </c>
      <c r="FR83" s="229">
        <f t="shared" si="396"/>
        <v>0</v>
      </c>
      <c r="FS83" s="229">
        <f t="shared" si="396"/>
        <v>0</v>
      </c>
      <c r="FT83" s="229">
        <f t="shared" si="396"/>
        <v>405.87</v>
      </c>
      <c r="FU83" s="229">
        <f t="shared" si="396"/>
        <v>40</v>
      </c>
      <c r="FV83" s="229">
        <f t="shared" si="396"/>
        <v>40</v>
      </c>
      <c r="FW83" s="229">
        <f t="shared" si="396"/>
        <v>0</v>
      </c>
      <c r="FX83" s="229">
        <f t="shared" si="396"/>
        <v>10880</v>
      </c>
      <c r="FY83" s="229">
        <f t="shared" si="396"/>
        <v>9330</v>
      </c>
      <c r="FZ83" s="229">
        <f t="shared" si="396"/>
        <v>8189.7199999999993</v>
      </c>
      <c r="GA83" s="229">
        <f t="shared" si="396"/>
        <v>2090</v>
      </c>
      <c r="GB83" s="229">
        <f t="shared" si="396"/>
        <v>3150</v>
      </c>
      <c r="GC83" s="229">
        <f t="shared" si="396"/>
        <v>2197.5600000000004</v>
      </c>
      <c r="GD83" s="229">
        <f t="shared" si="396"/>
        <v>7550</v>
      </c>
      <c r="GE83" s="229">
        <f t="shared" si="396"/>
        <v>7380</v>
      </c>
      <c r="GF83" s="229">
        <f t="shared" si="396"/>
        <v>649.02</v>
      </c>
      <c r="GG83" s="229">
        <f t="shared" si="396"/>
        <v>1690</v>
      </c>
      <c r="GH83" s="229">
        <f t="shared" si="396"/>
        <v>1840</v>
      </c>
      <c r="GI83" s="229">
        <f t="shared" si="396"/>
        <v>1900.26</v>
      </c>
      <c r="GJ83" s="229">
        <f t="shared" si="396"/>
        <v>0</v>
      </c>
      <c r="GK83" s="229">
        <f t="shared" si="396"/>
        <v>0</v>
      </c>
      <c r="GL83" s="229">
        <f t="shared" si="396"/>
        <v>0</v>
      </c>
      <c r="GM83" s="229">
        <f t="shared" si="396"/>
        <v>3250</v>
      </c>
      <c r="GN83" s="229">
        <f t="shared" ref="GN83:IY83" si="397">GN84+GN85+GN86+GN87+GN88+GN89+GN90+GN91+GN92</f>
        <v>8500</v>
      </c>
      <c r="GO83" s="229">
        <f t="shared" si="397"/>
        <v>417.37</v>
      </c>
      <c r="GP83" s="229">
        <f t="shared" si="397"/>
        <v>6920</v>
      </c>
      <c r="GQ83" s="229">
        <f t="shared" si="397"/>
        <v>6910</v>
      </c>
      <c r="GR83" s="229">
        <f t="shared" si="397"/>
        <v>4757.18</v>
      </c>
      <c r="GS83" s="229">
        <f t="shared" si="397"/>
        <v>7790</v>
      </c>
      <c r="GT83" s="229">
        <f t="shared" si="397"/>
        <v>12177</v>
      </c>
      <c r="GU83" s="229">
        <f t="shared" si="397"/>
        <v>2170.4899999999998</v>
      </c>
      <c r="GV83" s="229">
        <f t="shared" si="397"/>
        <v>0</v>
      </c>
      <c r="GW83" s="229">
        <f t="shared" si="397"/>
        <v>0</v>
      </c>
      <c r="GX83" s="229">
        <f t="shared" si="397"/>
        <v>0</v>
      </c>
      <c r="GY83" s="229">
        <f t="shared" si="397"/>
        <v>0</v>
      </c>
      <c r="GZ83" s="229">
        <f t="shared" si="397"/>
        <v>100</v>
      </c>
      <c r="HA83" s="229">
        <f t="shared" si="397"/>
        <v>205.01</v>
      </c>
      <c r="HB83" s="229">
        <f t="shared" si="397"/>
        <v>10390</v>
      </c>
      <c r="HC83" s="229">
        <f t="shared" si="397"/>
        <v>10390</v>
      </c>
      <c r="HD83" s="229">
        <f t="shared" si="397"/>
        <v>901.32999999999993</v>
      </c>
      <c r="HE83" s="229">
        <f t="shared" si="397"/>
        <v>0</v>
      </c>
      <c r="HF83" s="229">
        <f t="shared" si="397"/>
        <v>0</v>
      </c>
      <c r="HG83" s="229">
        <f t="shared" si="397"/>
        <v>2199.2999999999997</v>
      </c>
      <c r="HH83" s="229">
        <f t="shared" si="397"/>
        <v>39000</v>
      </c>
      <c r="HI83" s="229">
        <f t="shared" si="397"/>
        <v>36000</v>
      </c>
      <c r="HJ83" s="229">
        <f t="shared" si="397"/>
        <v>30174.21</v>
      </c>
      <c r="HK83" s="229">
        <f t="shared" si="397"/>
        <v>12700</v>
      </c>
      <c r="HL83" s="229">
        <f t="shared" si="397"/>
        <v>11900</v>
      </c>
      <c r="HM83" s="229">
        <f t="shared" si="397"/>
        <v>10001.56</v>
      </c>
      <c r="HN83" s="229">
        <f t="shared" si="397"/>
        <v>2855</v>
      </c>
      <c r="HO83" s="229">
        <f t="shared" si="397"/>
        <v>2760</v>
      </c>
      <c r="HP83" s="229">
        <f t="shared" si="397"/>
        <v>558.79999999999995</v>
      </c>
      <c r="HQ83" s="229">
        <f t="shared" si="397"/>
        <v>6950</v>
      </c>
      <c r="HR83" s="229">
        <f t="shared" si="397"/>
        <v>4340</v>
      </c>
      <c r="HS83" s="229">
        <f t="shared" si="397"/>
        <v>4475.1799999999994</v>
      </c>
      <c r="HT83" s="229">
        <f t="shared" si="397"/>
        <v>28250</v>
      </c>
      <c r="HU83" s="229">
        <f t="shared" si="397"/>
        <v>28250</v>
      </c>
      <c r="HV83" s="229">
        <f t="shared" si="397"/>
        <v>296.58000000000004</v>
      </c>
      <c r="HW83" s="229">
        <f t="shared" si="397"/>
        <v>9320</v>
      </c>
      <c r="HX83" s="229">
        <f t="shared" si="397"/>
        <v>7920</v>
      </c>
      <c r="HY83" s="229">
        <f t="shared" si="397"/>
        <v>0</v>
      </c>
      <c r="HZ83" s="229">
        <f t="shared" si="397"/>
        <v>0</v>
      </c>
      <c r="IA83" s="229">
        <f t="shared" si="397"/>
        <v>0</v>
      </c>
      <c r="IB83" s="229">
        <f t="shared" si="397"/>
        <v>0</v>
      </c>
      <c r="IC83" s="229">
        <f t="shared" si="397"/>
        <v>0</v>
      </c>
      <c r="ID83" s="229">
        <f t="shared" si="397"/>
        <v>0</v>
      </c>
      <c r="IE83" s="229">
        <f t="shared" si="397"/>
        <v>0</v>
      </c>
      <c r="IF83" s="229">
        <f t="shared" si="397"/>
        <v>28985</v>
      </c>
      <c r="IG83" s="229">
        <f t="shared" si="397"/>
        <v>25787</v>
      </c>
      <c r="IH83" s="229">
        <f t="shared" si="397"/>
        <v>21089.06</v>
      </c>
      <c r="II83" s="229">
        <f t="shared" si="397"/>
        <v>0</v>
      </c>
      <c r="IJ83" s="229">
        <f t="shared" si="397"/>
        <v>0</v>
      </c>
      <c r="IK83" s="229">
        <f t="shared" si="397"/>
        <v>0</v>
      </c>
      <c r="IL83" s="229">
        <f t="shared" si="397"/>
        <v>24450</v>
      </c>
      <c r="IM83" s="229">
        <f t="shared" si="397"/>
        <v>24450</v>
      </c>
      <c r="IN83" s="229">
        <f t="shared" si="397"/>
        <v>20491.87</v>
      </c>
      <c r="IO83" s="229">
        <f t="shared" si="397"/>
        <v>0</v>
      </c>
      <c r="IP83" s="229">
        <f t="shared" si="397"/>
        <v>0</v>
      </c>
      <c r="IQ83" s="229">
        <f t="shared" si="397"/>
        <v>0</v>
      </c>
      <c r="IR83" s="229">
        <f t="shared" si="397"/>
        <v>14400</v>
      </c>
      <c r="IS83" s="229">
        <f t="shared" si="397"/>
        <v>14400</v>
      </c>
      <c r="IT83" s="229">
        <f t="shared" si="397"/>
        <v>40018.25</v>
      </c>
      <c r="IU83" s="229">
        <f t="shared" si="397"/>
        <v>0</v>
      </c>
      <c r="IV83" s="229">
        <f t="shared" si="397"/>
        <v>0</v>
      </c>
      <c r="IW83" s="229">
        <f t="shared" si="397"/>
        <v>0</v>
      </c>
      <c r="IX83" s="229">
        <f t="shared" si="397"/>
        <v>31380</v>
      </c>
      <c r="IY83" s="229">
        <f t="shared" si="397"/>
        <v>30780</v>
      </c>
      <c r="IZ83" s="229">
        <f t="shared" ref="IZ83:LK83" si="398">IZ84+IZ85+IZ86+IZ87+IZ88+IZ89+IZ90+IZ91+IZ92</f>
        <v>34213.58</v>
      </c>
      <c r="JA83" s="229">
        <f t="shared" si="398"/>
        <v>0</v>
      </c>
      <c r="JB83" s="229">
        <f t="shared" si="398"/>
        <v>0</v>
      </c>
      <c r="JC83" s="229">
        <f t="shared" si="398"/>
        <v>0</v>
      </c>
      <c r="JD83" s="229">
        <f t="shared" si="398"/>
        <v>0</v>
      </c>
      <c r="JE83" s="229">
        <f t="shared" si="398"/>
        <v>0</v>
      </c>
      <c r="JF83" s="229">
        <f t="shared" si="398"/>
        <v>178.65</v>
      </c>
      <c r="JG83" s="229">
        <f t="shared" si="398"/>
        <v>0</v>
      </c>
      <c r="JH83" s="229">
        <f t="shared" si="398"/>
        <v>0</v>
      </c>
      <c r="JI83" s="229">
        <f t="shared" si="398"/>
        <v>0</v>
      </c>
      <c r="JJ83" s="229">
        <f t="shared" si="398"/>
        <v>0</v>
      </c>
      <c r="JK83" s="229">
        <f t="shared" si="398"/>
        <v>0</v>
      </c>
      <c r="JL83" s="229">
        <f t="shared" si="398"/>
        <v>0</v>
      </c>
      <c r="JM83" s="229">
        <f t="shared" si="398"/>
        <v>0</v>
      </c>
      <c r="JN83" s="229">
        <f t="shared" si="398"/>
        <v>0</v>
      </c>
      <c r="JO83" s="229">
        <f t="shared" si="398"/>
        <v>0</v>
      </c>
      <c r="JP83" s="229">
        <f t="shared" si="398"/>
        <v>0</v>
      </c>
      <c r="JQ83" s="229">
        <f t="shared" si="398"/>
        <v>0</v>
      </c>
      <c r="JR83" s="229">
        <f t="shared" si="398"/>
        <v>0</v>
      </c>
      <c r="JS83" s="229">
        <f t="shared" si="398"/>
        <v>146000</v>
      </c>
      <c r="JT83" s="229">
        <f t="shared" si="398"/>
        <v>126250</v>
      </c>
      <c r="JU83" s="229">
        <f t="shared" si="398"/>
        <v>122611.63</v>
      </c>
      <c r="JV83" s="229">
        <f t="shared" si="398"/>
        <v>0</v>
      </c>
      <c r="JW83" s="229">
        <f t="shared" si="398"/>
        <v>0</v>
      </c>
      <c r="JX83" s="229">
        <f t="shared" si="398"/>
        <v>0</v>
      </c>
      <c r="JY83" s="229">
        <f t="shared" si="398"/>
        <v>0</v>
      </c>
      <c r="JZ83" s="229">
        <f t="shared" si="398"/>
        <v>0</v>
      </c>
      <c r="KA83" s="229">
        <f t="shared" si="398"/>
        <v>0</v>
      </c>
      <c r="KB83" s="229">
        <f t="shared" si="398"/>
        <v>0</v>
      </c>
      <c r="KC83" s="229">
        <f t="shared" si="398"/>
        <v>0</v>
      </c>
      <c r="KD83" s="229">
        <f t="shared" si="398"/>
        <v>0</v>
      </c>
      <c r="KE83" s="229">
        <f t="shared" si="398"/>
        <v>180</v>
      </c>
      <c r="KF83" s="229">
        <f t="shared" si="398"/>
        <v>300</v>
      </c>
      <c r="KG83" s="229">
        <f t="shared" si="398"/>
        <v>206.05</v>
      </c>
      <c r="KH83" s="229">
        <f t="shared" si="398"/>
        <v>0</v>
      </c>
      <c r="KI83" s="229">
        <f t="shared" si="398"/>
        <v>0</v>
      </c>
      <c r="KJ83" s="229">
        <f t="shared" si="398"/>
        <v>0</v>
      </c>
      <c r="KK83" s="229">
        <f t="shared" si="398"/>
        <v>0</v>
      </c>
      <c r="KL83" s="229">
        <f t="shared" si="398"/>
        <v>0</v>
      </c>
      <c r="KM83" s="229">
        <f t="shared" si="398"/>
        <v>0</v>
      </c>
      <c r="KN83" s="229">
        <f t="shared" si="398"/>
        <v>0</v>
      </c>
      <c r="KO83" s="229">
        <f t="shared" si="398"/>
        <v>0</v>
      </c>
      <c r="KP83" s="229">
        <f t="shared" si="398"/>
        <v>0</v>
      </c>
      <c r="KQ83" s="229">
        <f t="shared" si="398"/>
        <v>0</v>
      </c>
      <c r="KR83" s="229">
        <f t="shared" si="398"/>
        <v>0</v>
      </c>
      <c r="KS83" s="229">
        <f t="shared" si="398"/>
        <v>0</v>
      </c>
      <c r="KT83" s="229">
        <f t="shared" si="398"/>
        <v>0</v>
      </c>
      <c r="KU83" s="229">
        <f t="shared" si="398"/>
        <v>0</v>
      </c>
      <c r="KV83" s="229">
        <f t="shared" si="398"/>
        <v>0</v>
      </c>
      <c r="KW83" s="229">
        <f t="shared" si="398"/>
        <v>0</v>
      </c>
      <c r="KX83" s="229">
        <f t="shared" si="398"/>
        <v>0</v>
      </c>
      <c r="KY83" s="229">
        <f t="shared" si="398"/>
        <v>0</v>
      </c>
      <c r="KZ83" s="229">
        <f t="shared" si="398"/>
        <v>0</v>
      </c>
      <c r="LA83" s="229">
        <f t="shared" si="398"/>
        <v>0</v>
      </c>
      <c r="LB83" s="229">
        <f t="shared" si="398"/>
        <v>0</v>
      </c>
      <c r="LC83" s="229">
        <f t="shared" si="398"/>
        <v>0</v>
      </c>
      <c r="LD83" s="229">
        <f t="shared" si="398"/>
        <v>0</v>
      </c>
      <c r="LE83" s="229">
        <f t="shared" si="398"/>
        <v>0</v>
      </c>
      <c r="LF83" s="229">
        <f t="shared" si="398"/>
        <v>0</v>
      </c>
      <c r="LG83" s="229">
        <f t="shared" si="398"/>
        <v>0</v>
      </c>
      <c r="LH83" s="229">
        <f t="shared" si="398"/>
        <v>0</v>
      </c>
      <c r="LI83" s="229">
        <f t="shared" si="398"/>
        <v>0</v>
      </c>
      <c r="LJ83" s="229">
        <f t="shared" si="398"/>
        <v>0</v>
      </c>
      <c r="LK83" s="229">
        <f t="shared" si="398"/>
        <v>0</v>
      </c>
      <c r="LL83" s="229">
        <f t="shared" ref="LL83:NW83" si="399">LL84+LL85+LL86+LL87+LL88+LL89+LL90+LL91+LL92</f>
        <v>0</v>
      </c>
      <c r="LM83" s="229">
        <f t="shared" si="399"/>
        <v>0</v>
      </c>
      <c r="LN83" s="229">
        <f t="shared" si="399"/>
        <v>0</v>
      </c>
      <c r="LO83" s="229">
        <f t="shared" si="399"/>
        <v>0</v>
      </c>
      <c r="LP83" s="229">
        <f t="shared" si="399"/>
        <v>0</v>
      </c>
      <c r="LQ83" s="229">
        <f t="shared" si="399"/>
        <v>0</v>
      </c>
      <c r="LR83" s="229">
        <f t="shared" si="399"/>
        <v>0</v>
      </c>
      <c r="LS83" s="229">
        <f t="shared" si="399"/>
        <v>0</v>
      </c>
      <c r="LT83" s="229">
        <f t="shared" si="399"/>
        <v>0</v>
      </c>
      <c r="LU83" s="229">
        <f t="shared" si="399"/>
        <v>0</v>
      </c>
      <c r="LV83" s="229">
        <f t="shared" si="399"/>
        <v>0</v>
      </c>
      <c r="LW83" s="229">
        <f t="shared" si="399"/>
        <v>0</v>
      </c>
      <c r="LX83" s="229">
        <f t="shared" si="399"/>
        <v>0</v>
      </c>
      <c r="LY83" s="229">
        <f t="shared" si="399"/>
        <v>0</v>
      </c>
      <c r="LZ83" s="229">
        <f t="shared" si="399"/>
        <v>0</v>
      </c>
      <c r="MA83" s="229">
        <f t="shared" si="399"/>
        <v>0</v>
      </c>
      <c r="MB83" s="229">
        <f t="shared" si="399"/>
        <v>0</v>
      </c>
      <c r="MC83" s="229">
        <f t="shared" si="399"/>
        <v>0</v>
      </c>
      <c r="MD83" s="229">
        <f t="shared" si="399"/>
        <v>0</v>
      </c>
      <c r="ME83" s="229">
        <f t="shared" si="399"/>
        <v>0</v>
      </c>
      <c r="MF83" s="229">
        <f t="shared" si="399"/>
        <v>0</v>
      </c>
      <c r="MG83" s="229">
        <f t="shared" si="399"/>
        <v>0</v>
      </c>
      <c r="MH83" s="229">
        <f t="shared" si="399"/>
        <v>0</v>
      </c>
      <c r="MI83" s="229">
        <f t="shared" si="399"/>
        <v>0</v>
      </c>
      <c r="MJ83" s="229">
        <f t="shared" si="399"/>
        <v>0</v>
      </c>
      <c r="MK83" s="229">
        <f t="shared" si="399"/>
        <v>0</v>
      </c>
      <c r="ML83" s="229">
        <f t="shared" si="399"/>
        <v>0</v>
      </c>
      <c r="MM83" s="229">
        <f t="shared" si="399"/>
        <v>0</v>
      </c>
      <c r="MN83" s="229">
        <f t="shared" si="399"/>
        <v>0</v>
      </c>
      <c r="MO83" s="229">
        <f t="shared" si="399"/>
        <v>3136.83</v>
      </c>
      <c r="MP83" s="229">
        <f t="shared" si="399"/>
        <v>0</v>
      </c>
      <c r="MQ83" s="229">
        <f t="shared" si="399"/>
        <v>0</v>
      </c>
      <c r="MR83" s="229">
        <f t="shared" si="399"/>
        <v>0</v>
      </c>
      <c r="MS83" s="229">
        <f t="shared" si="399"/>
        <v>0</v>
      </c>
      <c r="MT83" s="229">
        <f t="shared" si="399"/>
        <v>0</v>
      </c>
      <c r="MU83" s="229">
        <f t="shared" si="399"/>
        <v>0</v>
      </c>
      <c r="MV83" s="229">
        <f t="shared" si="399"/>
        <v>485</v>
      </c>
      <c r="MW83" s="229">
        <f t="shared" si="399"/>
        <v>485</v>
      </c>
      <c r="MX83" s="229">
        <f t="shared" si="399"/>
        <v>78.849999999999994</v>
      </c>
      <c r="MY83" s="229">
        <f t="shared" si="399"/>
        <v>3300</v>
      </c>
      <c r="MZ83" s="229">
        <f t="shared" si="399"/>
        <v>2100</v>
      </c>
      <c r="NA83" s="229">
        <f t="shared" si="399"/>
        <v>1701.25</v>
      </c>
      <c r="NB83" s="229">
        <f t="shared" si="399"/>
        <v>2930</v>
      </c>
      <c r="NC83" s="229">
        <f t="shared" si="399"/>
        <v>1950</v>
      </c>
      <c r="ND83" s="229">
        <f t="shared" si="399"/>
        <v>1354.84</v>
      </c>
      <c r="NE83" s="229">
        <f t="shared" si="399"/>
        <v>1050</v>
      </c>
      <c r="NF83" s="229">
        <f t="shared" si="399"/>
        <v>1560</v>
      </c>
      <c r="NG83" s="229">
        <f t="shared" si="399"/>
        <v>980.9</v>
      </c>
      <c r="NH83" s="229">
        <f t="shared" si="399"/>
        <v>940</v>
      </c>
      <c r="NI83" s="229">
        <f t="shared" si="399"/>
        <v>1240</v>
      </c>
      <c r="NJ83" s="229">
        <f t="shared" si="399"/>
        <v>1831.75</v>
      </c>
      <c r="NK83" s="229">
        <f t="shared" si="399"/>
        <v>550</v>
      </c>
      <c r="NL83" s="229">
        <f t="shared" si="399"/>
        <v>765</v>
      </c>
      <c r="NM83" s="229">
        <f t="shared" si="399"/>
        <v>592.96</v>
      </c>
      <c r="NN83" s="229">
        <f t="shared" si="399"/>
        <v>0</v>
      </c>
      <c r="NO83" s="229">
        <f t="shared" si="399"/>
        <v>0</v>
      </c>
      <c r="NP83" s="229">
        <f t="shared" si="399"/>
        <v>0</v>
      </c>
      <c r="NQ83" s="229">
        <f t="shared" si="399"/>
        <v>0</v>
      </c>
      <c r="NR83" s="229">
        <f t="shared" si="399"/>
        <v>0</v>
      </c>
      <c r="NS83" s="229">
        <f t="shared" si="399"/>
        <v>56.64</v>
      </c>
      <c r="NT83" s="229">
        <f t="shared" si="399"/>
        <v>6500</v>
      </c>
      <c r="NU83" s="229">
        <f t="shared" si="399"/>
        <v>6500</v>
      </c>
      <c r="NV83" s="229">
        <f t="shared" si="399"/>
        <v>5359.83</v>
      </c>
      <c r="NW83" s="229">
        <f t="shared" si="399"/>
        <v>0</v>
      </c>
      <c r="NX83" s="229">
        <f t="shared" ref="NX83:OH83" si="400">NX84+NX85+NX86+NX87+NX88+NX89+NX90+NX91+NX92</f>
        <v>0</v>
      </c>
      <c r="NY83" s="229">
        <f t="shared" si="400"/>
        <v>2659.35</v>
      </c>
      <c r="NZ83" s="229">
        <f t="shared" si="400"/>
        <v>0</v>
      </c>
      <c r="OA83" s="229">
        <f t="shared" si="400"/>
        <v>0</v>
      </c>
      <c r="OB83" s="229">
        <f t="shared" si="400"/>
        <v>0</v>
      </c>
      <c r="OC83" s="229">
        <f t="shared" si="400"/>
        <v>0</v>
      </c>
      <c r="OD83" s="229">
        <f t="shared" si="400"/>
        <v>0</v>
      </c>
      <c r="OE83" s="229">
        <f t="shared" si="400"/>
        <v>0</v>
      </c>
      <c r="OF83" s="229">
        <f t="shared" si="400"/>
        <v>6580</v>
      </c>
      <c r="OG83" s="229">
        <f t="shared" si="400"/>
        <v>6580</v>
      </c>
      <c r="OH83" s="229">
        <f t="shared" si="400"/>
        <v>4851.3599999999997</v>
      </c>
      <c r="OI83" s="163"/>
      <c r="OJ83" s="163"/>
      <c r="OK83" s="163"/>
      <c r="OL83" s="163"/>
      <c r="OM83" s="163"/>
      <c r="ON83" s="163"/>
      <c r="OO83" s="163"/>
      <c r="OP83" s="163"/>
      <c r="OQ83" s="163"/>
      <c r="OR83" s="163"/>
      <c r="OS83" s="163"/>
      <c r="OT83" s="163"/>
      <c r="OU83" s="163"/>
      <c r="OV83" s="163"/>
      <c r="OW83" s="163"/>
    </row>
    <row r="84" spans="1:414" s="345" customFormat="1" hidden="1" outlineLevel="2" x14ac:dyDescent="0.25">
      <c r="A84" s="257" t="s">
        <v>413</v>
      </c>
      <c r="B84" s="188" t="s">
        <v>414</v>
      </c>
      <c r="C84" s="236">
        <f t="shared" ref="C84:C92" si="401">F84+I84+L84+O84+R84+U84+X84+AA84+AD84+AG84+AJ84+AM84+AP84+AS84+AV84+AY84+BB84+BE84+BH84+BK84+BN84+BQ84+BT84+BW84+BZ84+CC84+CF84+CI84+CL84+CO84+CR84+CU84+CX84+DA84+DD84+DG84+DJ84+DM84+DP84+DS84+DV84+DY84+EB84+EE84+EH84+EK84+EN84+EQ84+ET84+EW84+EZ84+FC84+FF84+FI84+FL84+FO84+FR84+FU84+FX84+GA84+GD84+GG84+GJ84+GM84+GP84+GS84+GV84+GY84+HB84+HE84+HH84+HK84+HN84+HQ84+HT84+HW84+HZ84+IC84+IF84+II84+IL84+IO84+IR84+IU84+IX84+JA84+JD84+JG84+JJ84+JM84+JP84+JS84+JV84+JY84+KB84+KE84+KH84+KK84+KN84+KQ84+KT84+KW84+KZ84+LC84+LF84+LI84+LL84+LO84+LR84+LU84+LX84+MA84+MD84+MG84+MJ84+MM84+MP84+MS84+MV84+MY84+NB84+NE84+NH84+NK84+NN84+NQ84+NT84+NW84+NZ84+OC84+OF84</f>
        <v>249640</v>
      </c>
      <c r="D84" s="236">
        <f t="shared" ref="D84:D92" si="402">G84+J84+M84+P84+S84+V84+Y84+AB84+AE84+AH84+AK84+AN84+AQ84+AT84+AW84+AZ84+BC84+BF84+BI84+BL84+BO84+BR84+BU84+BX84+CA84+CD84+CG84+CJ84+CM84+CP84+CS84+CV84+CY84+DB84+DE84+DH84+DK84+DN84+DQ84+DT84+DW84+DZ84+EC84+EF84+EI84+EL84+EO84+ER84+EU84+EX84+FA84+FD84+FG84+FJ84+FM84+FP84+FS84+FV84+FY84+GB84+GE84+GH84+GK84+GN84+GQ84+GT84+GW84+GZ84+HC84+HF84+HI84+HL84+HO84+HR84+HU84+HX84+IA84+ID84+IG84+IJ84+IM84+IP84+IS84+IV84+IY84+JB84+JE84+JH84+JK84+JN84+JQ84+JT84+JW84+JZ84+KC84+KF84+KI84+KL84+KO84+KR84+KU84+KX84+LA84+LD84+LG84+LJ84+LM84+LP84+LS84+LV84+LY84+MB84+ME84+MH84+MK84+MN84+MQ84+MT84+MW84+MZ84+NC84+NF84+NI84+NL84+NO84+NR84+NU84+NX84+OA84+OD84+OG84</f>
        <v>240540</v>
      </c>
      <c r="E84" s="236">
        <f t="shared" ref="E84:E92" si="403">H84+K84+N84+Q84+T84+W84+Z84+AC84+AF84+AI84+AL84+AO84+AR84+AU84+AX84+BA84+BD84+BG84+BJ84+BM84+BP84+BS84+BV84+BY84+CB84+CE84+CH84+CK84+CN84+CQ84+CT84+CW84+CZ84+DC84+DF84+DI84+DL84+DO84+DR84+DU84+DX84+EA84+ED84+EG84+EJ84+EM84+EP84+ES84+EV84+EY84+FB84+FE84+FH84+FK84+FN84+FQ84+FT84+FW84+FZ84+GC84+GF84+GI84+GL84+GO84+GR84+GU84+GX84+HA84+HD84+HG84+HJ84+HM84+HP84+HS84+HV84+HY84+IB84+IE84+IH84+IK84+IN84+IQ84+IT84+IW84+IZ84+JC84+JF84+JI84+JL84+JO84+JR84+JU84+JX84+KA84+KD84+KG84+KJ84+KM84+KP84+KS84+KV84+KY84+LB84+LE84+LH84+LK84+LN84+LQ84+LT84+LW84+LZ84+MC84+MF84+MI84+ML84+MO84+MR84+MU84+MX84+NA84+ND84+NG84+NJ84+NM84+NP84+NS84+NV84+NY84+OB84+OE84+OH84</f>
        <v>237505.56</v>
      </c>
      <c r="F84" s="236"/>
      <c r="G84" s="224"/>
      <c r="H84" s="84"/>
      <c r="I84" s="124">
        <v>5900</v>
      </c>
      <c r="J84" s="224">
        <v>5900</v>
      </c>
      <c r="K84" s="224">
        <v>4877.13</v>
      </c>
      <c r="L84" s="236"/>
      <c r="M84" s="224"/>
      <c r="N84" s="224"/>
      <c r="O84" s="236"/>
      <c r="P84" s="224"/>
      <c r="Q84" s="224"/>
      <c r="R84" s="236"/>
      <c r="S84" s="224"/>
      <c r="T84" s="224"/>
      <c r="U84" s="236"/>
      <c r="V84" s="224"/>
      <c r="W84" s="224"/>
      <c r="X84" s="236"/>
      <c r="Y84" s="224"/>
      <c r="Z84" s="224"/>
      <c r="AA84" s="236"/>
      <c r="AB84" s="224"/>
      <c r="AC84" s="224"/>
      <c r="AD84" s="236"/>
      <c r="AE84" s="224"/>
      <c r="AF84" s="224"/>
      <c r="AG84" s="236"/>
      <c r="AH84" s="224"/>
      <c r="AI84" s="224"/>
      <c r="AJ84" s="236"/>
      <c r="AK84" s="224"/>
      <c r="AL84" s="224"/>
      <c r="AM84" s="236">
        <v>9500</v>
      </c>
      <c r="AN84" s="224">
        <v>9500</v>
      </c>
      <c r="AO84" s="224">
        <v>9436.08</v>
      </c>
      <c r="AP84" s="236"/>
      <c r="AQ84" s="224"/>
      <c r="AR84" s="224"/>
      <c r="AS84" s="236"/>
      <c r="AT84" s="224"/>
      <c r="AU84" s="224">
        <v>7025.2</v>
      </c>
      <c r="AV84" s="236"/>
      <c r="AW84" s="224"/>
      <c r="AX84" s="224"/>
      <c r="AY84" s="236"/>
      <c r="AZ84" s="224"/>
      <c r="BA84" s="224"/>
      <c r="BB84" s="236">
        <v>4000</v>
      </c>
      <c r="BC84" s="224">
        <v>4000</v>
      </c>
      <c r="BD84" s="224">
        <v>4874.42</v>
      </c>
      <c r="BE84" s="236">
        <v>2000</v>
      </c>
      <c r="BF84" s="224">
        <v>2000</v>
      </c>
      <c r="BG84" s="224">
        <v>644.03</v>
      </c>
      <c r="BH84" s="236"/>
      <c r="BI84" s="224"/>
      <c r="BJ84" s="224"/>
      <c r="BK84" s="236"/>
      <c r="BL84" s="224"/>
      <c r="BM84" s="224"/>
      <c r="BN84" s="351"/>
      <c r="BO84" s="224"/>
      <c r="BP84" s="224"/>
      <c r="BQ84" s="236"/>
      <c r="BR84" s="224"/>
      <c r="BS84" s="224"/>
      <c r="BT84" s="236"/>
      <c r="BU84" s="224"/>
      <c r="BV84" s="224"/>
      <c r="BW84" s="174"/>
      <c r="BX84" s="224"/>
      <c r="BY84" s="224"/>
      <c r="BZ84" s="236"/>
      <c r="CA84" s="236"/>
      <c r="CB84" s="224"/>
      <c r="CC84" s="236">
        <v>2500</v>
      </c>
      <c r="CD84" s="224">
        <v>2500</v>
      </c>
      <c r="CE84" s="224">
        <v>1937.32</v>
      </c>
      <c r="CF84" s="236"/>
      <c r="CG84" s="224"/>
      <c r="CH84" s="224"/>
      <c r="CI84" s="236"/>
      <c r="CJ84" s="224"/>
      <c r="CK84" s="224"/>
      <c r="CL84" s="236"/>
      <c r="CM84" s="224"/>
      <c r="CN84" s="245"/>
      <c r="CO84" s="236"/>
      <c r="CP84" s="224"/>
      <c r="CQ84" s="84"/>
      <c r="CR84" s="236"/>
      <c r="CS84" s="224"/>
      <c r="CT84" s="224"/>
      <c r="CU84" s="236"/>
      <c r="CV84" s="224"/>
      <c r="CW84" s="224"/>
      <c r="CX84" s="236"/>
      <c r="CY84" s="224"/>
      <c r="CZ84" s="224"/>
      <c r="DA84" s="236">
        <v>16000</v>
      </c>
      <c r="DB84" s="236">
        <f>6000+5000</f>
        <v>11000</v>
      </c>
      <c r="DC84" s="224">
        <v>22355.13</v>
      </c>
      <c r="DD84" s="236"/>
      <c r="DE84" s="224"/>
      <c r="DF84" s="224"/>
      <c r="DG84" s="236"/>
      <c r="DH84" s="224"/>
      <c r="DI84" s="224"/>
      <c r="DJ84" s="236"/>
      <c r="DK84" s="224"/>
      <c r="DL84" s="224"/>
      <c r="DM84" s="236"/>
      <c r="DN84" s="224"/>
      <c r="DO84" s="224"/>
      <c r="DP84" s="236"/>
      <c r="DQ84" s="224"/>
      <c r="DR84" s="224"/>
      <c r="DS84" s="236"/>
      <c r="DT84" s="224"/>
      <c r="DU84" s="224"/>
      <c r="DV84" s="236">
        <v>1000</v>
      </c>
      <c r="DW84" s="224">
        <v>1000</v>
      </c>
      <c r="DX84" s="245">
        <v>500.47</v>
      </c>
      <c r="DY84" s="236"/>
      <c r="DZ84" s="224"/>
      <c r="EA84" s="84"/>
      <c r="EB84" s="124">
        <v>10000</v>
      </c>
      <c r="EC84" s="224">
        <v>10000</v>
      </c>
      <c r="ED84" s="245">
        <v>4878.91</v>
      </c>
      <c r="EE84" s="236"/>
      <c r="EF84" s="224"/>
      <c r="EG84" s="245"/>
      <c r="EH84" s="236"/>
      <c r="EI84" s="224"/>
      <c r="EJ84" s="245"/>
      <c r="EK84" s="236">
        <v>1000</v>
      </c>
      <c r="EL84" s="224">
        <v>500</v>
      </c>
      <c r="EM84" s="245">
        <v>3610.61</v>
      </c>
      <c r="EN84" s="236"/>
      <c r="EO84" s="224"/>
      <c r="EP84" s="245"/>
      <c r="EQ84" s="236"/>
      <c r="ER84" s="224"/>
      <c r="ES84" s="224"/>
      <c r="ET84" s="236"/>
      <c r="EU84" s="224"/>
      <c r="EV84" s="224">
        <v>1092.24</v>
      </c>
      <c r="EW84" s="236">
        <v>1110</v>
      </c>
      <c r="EX84" s="224">
        <v>1110</v>
      </c>
      <c r="EY84" s="224">
        <v>925.44</v>
      </c>
      <c r="EZ84" s="224">
        <v>2550</v>
      </c>
      <c r="FA84" s="224">
        <v>2550</v>
      </c>
      <c r="FB84" s="224">
        <v>1677.86</v>
      </c>
      <c r="FC84" s="236">
        <v>1700</v>
      </c>
      <c r="FD84" s="224">
        <v>1600</v>
      </c>
      <c r="FE84" s="224">
        <v>1599.96</v>
      </c>
      <c r="FF84" s="236">
        <v>1000</v>
      </c>
      <c r="FG84" s="224"/>
      <c r="FH84" s="224">
        <v>573.5</v>
      </c>
      <c r="FI84" s="236">
        <v>250</v>
      </c>
      <c r="FJ84" s="224">
        <v>250</v>
      </c>
      <c r="FK84" s="245"/>
      <c r="FL84" s="396">
        <v>3000</v>
      </c>
      <c r="FM84" s="224">
        <v>3000</v>
      </c>
      <c r="FN84" s="84"/>
      <c r="FO84" s="236">
        <v>12000</v>
      </c>
      <c r="FP84" s="224">
        <v>12000</v>
      </c>
      <c r="FQ84" s="224">
        <v>10115.26</v>
      </c>
      <c r="FR84" s="236"/>
      <c r="FS84" s="224"/>
      <c r="FT84" s="224">
        <v>405.87</v>
      </c>
      <c r="FU84" s="236"/>
      <c r="FV84" s="224"/>
      <c r="FW84" s="224"/>
      <c r="FX84" s="236">
        <v>7000</v>
      </c>
      <c r="FY84" s="224">
        <v>6800</v>
      </c>
      <c r="FZ84" s="224">
        <v>5524.2</v>
      </c>
      <c r="GA84" s="236">
        <v>800</v>
      </c>
      <c r="GB84" s="224">
        <v>1300</v>
      </c>
      <c r="GC84" s="224">
        <v>1152.04</v>
      </c>
      <c r="GD84" s="236">
        <v>3000</v>
      </c>
      <c r="GE84" s="224">
        <v>3000</v>
      </c>
      <c r="GF84" s="224"/>
      <c r="GG84" s="236">
        <v>700</v>
      </c>
      <c r="GH84" s="224">
        <v>700</v>
      </c>
      <c r="GI84" s="224">
        <v>429.96</v>
      </c>
      <c r="GJ84" s="236"/>
      <c r="GK84" s="224"/>
      <c r="GL84" s="84"/>
      <c r="GM84" s="224"/>
      <c r="GN84" s="224"/>
      <c r="GO84" s="84"/>
      <c r="GP84" s="224">
        <v>450</v>
      </c>
      <c r="GQ84" s="224">
        <v>450</v>
      </c>
      <c r="GR84" s="84">
        <v>429.96</v>
      </c>
      <c r="GS84" s="224"/>
      <c r="GT84" s="224"/>
      <c r="GU84" s="224"/>
      <c r="GV84" s="236"/>
      <c r="GW84" s="224"/>
      <c r="GX84" s="224"/>
      <c r="GY84" s="236"/>
      <c r="GZ84" s="224"/>
      <c r="HA84" s="224"/>
      <c r="HB84" s="236">
        <v>7000</v>
      </c>
      <c r="HC84" s="236">
        <v>7000</v>
      </c>
      <c r="HD84" s="245">
        <v>666</v>
      </c>
      <c r="HE84" s="236"/>
      <c r="HF84" s="224"/>
      <c r="HG84" s="84">
        <v>1718.03</v>
      </c>
      <c r="HH84" s="236">
        <v>13000</v>
      </c>
      <c r="HI84" s="224">
        <v>13300</v>
      </c>
      <c r="HJ84" s="245">
        <v>12039.98</v>
      </c>
      <c r="HK84" s="236"/>
      <c r="HL84" s="224"/>
      <c r="HM84" s="245"/>
      <c r="HN84" s="236">
        <v>1650</v>
      </c>
      <c r="HO84" s="224">
        <v>1650</v>
      </c>
      <c r="HP84" s="245"/>
      <c r="HQ84" s="236">
        <v>4000</v>
      </c>
      <c r="HR84" s="224">
        <v>2000</v>
      </c>
      <c r="HS84" s="245">
        <v>2305.5100000000002</v>
      </c>
      <c r="HT84" s="236">
        <v>10000</v>
      </c>
      <c r="HU84" s="224">
        <v>10000</v>
      </c>
      <c r="HV84" s="245"/>
      <c r="HW84" s="236">
        <v>4000</v>
      </c>
      <c r="HX84" s="224">
        <v>2600</v>
      </c>
      <c r="HY84" s="245"/>
      <c r="HZ84" s="236"/>
      <c r="IA84" s="224"/>
      <c r="IB84" s="245"/>
      <c r="IC84" s="236"/>
      <c r="ID84" s="224"/>
      <c r="IE84" s="84"/>
      <c r="IF84" s="236">
        <v>15000</v>
      </c>
      <c r="IG84" s="224">
        <v>15000</v>
      </c>
      <c r="IH84" s="245">
        <f>11602.83-377</f>
        <v>11225.83</v>
      </c>
      <c r="II84" s="236"/>
      <c r="IJ84" s="224"/>
      <c r="IK84" s="245"/>
      <c r="IL84" s="236">
        <v>14550</v>
      </c>
      <c r="IM84" s="224">
        <v>14550</v>
      </c>
      <c r="IN84" s="245">
        <v>10053.25</v>
      </c>
      <c r="IO84" s="236"/>
      <c r="IP84" s="224"/>
      <c r="IQ84" s="245"/>
      <c r="IR84" s="174">
        <v>10000</v>
      </c>
      <c r="IS84" s="224">
        <v>10000</v>
      </c>
      <c r="IT84" s="245">
        <v>26915.200000000001</v>
      </c>
      <c r="IU84" s="236"/>
      <c r="IV84" s="224"/>
      <c r="IW84" s="245"/>
      <c r="IX84" s="236">
        <v>10000</v>
      </c>
      <c r="IY84" s="224">
        <v>9400</v>
      </c>
      <c r="IZ84" s="245">
        <v>12324</v>
      </c>
      <c r="JA84" s="236"/>
      <c r="JB84" s="224"/>
      <c r="JC84" s="245"/>
      <c r="JD84" s="236"/>
      <c r="JE84" s="224"/>
      <c r="JF84" s="245"/>
      <c r="JG84" s="236"/>
      <c r="JH84" s="224"/>
      <c r="JI84" s="84"/>
      <c r="JJ84" s="124"/>
      <c r="JK84" s="224"/>
      <c r="JL84" s="245"/>
      <c r="JM84" s="236"/>
      <c r="JN84" s="224"/>
      <c r="JO84" s="84"/>
      <c r="JP84" s="124"/>
      <c r="JQ84" s="224"/>
      <c r="JR84" s="245"/>
      <c r="JS84" s="236">
        <v>70000</v>
      </c>
      <c r="JT84" s="224">
        <v>70000</v>
      </c>
      <c r="JU84" s="84">
        <v>72512.45</v>
      </c>
      <c r="JV84" s="124"/>
      <c r="JW84" s="224"/>
      <c r="JX84" s="245"/>
      <c r="JY84" s="236"/>
      <c r="JZ84" s="224"/>
      <c r="KA84" s="245"/>
      <c r="KB84" s="236"/>
      <c r="KC84" s="224"/>
      <c r="KD84" s="245"/>
      <c r="KE84" s="236"/>
      <c r="KF84" s="224"/>
      <c r="KG84" s="245"/>
      <c r="KH84" s="236"/>
      <c r="KI84" s="224"/>
      <c r="KJ84" s="245"/>
      <c r="KK84" s="236"/>
      <c r="KL84" s="224"/>
      <c r="KM84" s="224"/>
      <c r="KN84" s="236"/>
      <c r="KO84" s="224"/>
      <c r="KP84" s="224"/>
      <c r="KQ84" s="236"/>
      <c r="KR84" s="224"/>
      <c r="KS84" s="224"/>
      <c r="KT84" s="236"/>
      <c r="KU84" s="224"/>
      <c r="KV84" s="245"/>
      <c r="KW84" s="236"/>
      <c r="KX84" s="224"/>
      <c r="KY84" s="84"/>
      <c r="KZ84" s="236"/>
      <c r="LA84" s="224"/>
      <c r="LB84" s="224"/>
      <c r="LC84" s="236"/>
      <c r="LD84" s="224"/>
      <c r="LE84" s="224"/>
      <c r="LF84" s="236"/>
      <c r="LG84" s="224"/>
      <c r="LH84" s="245"/>
      <c r="LI84" s="236"/>
      <c r="LJ84" s="224"/>
      <c r="LK84" s="84"/>
      <c r="LL84" s="236"/>
      <c r="LM84" s="224"/>
      <c r="LN84" s="84"/>
      <c r="LO84" s="124"/>
      <c r="LP84" s="224"/>
      <c r="LQ84" s="224"/>
      <c r="LR84" s="236"/>
      <c r="LS84" s="224"/>
      <c r="LT84" s="245"/>
      <c r="LU84" s="236"/>
      <c r="LV84" s="224"/>
      <c r="LW84" s="84"/>
      <c r="LX84" s="124"/>
      <c r="LY84" s="224"/>
      <c r="LZ84" s="224"/>
      <c r="MA84" s="236"/>
      <c r="MB84" s="224"/>
      <c r="MC84" s="224"/>
      <c r="MD84" s="236"/>
      <c r="ME84" s="224"/>
      <c r="MF84" s="224"/>
      <c r="MG84" s="236"/>
      <c r="MH84" s="224"/>
      <c r="MI84" s="224"/>
      <c r="MJ84" s="236"/>
      <c r="MK84" s="224"/>
      <c r="ML84" s="245"/>
      <c r="MM84" s="236"/>
      <c r="MN84" s="224"/>
      <c r="MO84" s="84">
        <v>347.89</v>
      </c>
      <c r="MP84" s="236"/>
      <c r="MQ84" s="224"/>
      <c r="MR84" s="84"/>
      <c r="MS84" s="124"/>
      <c r="MT84" s="224"/>
      <c r="MU84" s="224"/>
      <c r="MV84" s="236">
        <v>130</v>
      </c>
      <c r="MW84" s="224">
        <v>130</v>
      </c>
      <c r="MX84" s="245">
        <v>0</v>
      </c>
      <c r="MY84" s="236">
        <v>950</v>
      </c>
      <c r="MZ84" s="224">
        <v>950</v>
      </c>
      <c r="NA84" s="84">
        <v>829.92</v>
      </c>
      <c r="NB84" s="236"/>
      <c r="NC84" s="224">
        <v>500</v>
      </c>
      <c r="ND84" s="245">
        <v>429.96</v>
      </c>
      <c r="NE84" s="236">
        <v>300</v>
      </c>
      <c r="NF84" s="224">
        <v>350</v>
      </c>
      <c r="NG84" s="84">
        <v>0</v>
      </c>
      <c r="NH84" s="236"/>
      <c r="NI84" s="224"/>
      <c r="NJ84" s="245">
        <v>0</v>
      </c>
      <c r="NK84" s="236"/>
      <c r="NL84" s="224">
        <v>50</v>
      </c>
      <c r="NM84" s="84">
        <v>0</v>
      </c>
      <c r="NN84" s="236"/>
      <c r="NO84" s="224"/>
      <c r="NP84" s="84"/>
      <c r="NQ84" s="236"/>
      <c r="NR84" s="224"/>
      <c r="NS84" s="84"/>
      <c r="NT84" s="236"/>
      <c r="NU84" s="224">
        <v>300</v>
      </c>
      <c r="NV84" s="84">
        <v>0</v>
      </c>
      <c r="NW84" s="124"/>
      <c r="NX84" s="224"/>
      <c r="NY84" s="245"/>
      <c r="NZ84" s="236"/>
      <c r="OA84" s="224"/>
      <c r="OB84" s="316"/>
      <c r="OC84" s="236"/>
      <c r="OD84" s="224"/>
      <c r="OE84" s="84"/>
      <c r="OF84" s="236">
        <v>3600</v>
      </c>
      <c r="OG84" s="224">
        <v>3600</v>
      </c>
      <c r="OH84" s="84">
        <v>2071.9499999999998</v>
      </c>
      <c r="OI84" s="157"/>
      <c r="OJ84" s="157"/>
      <c r="OK84" s="157"/>
      <c r="OL84" s="157"/>
      <c r="OM84" s="157"/>
      <c r="ON84" s="157"/>
      <c r="OO84" s="157"/>
      <c r="OP84" s="157"/>
      <c r="OQ84" s="157"/>
      <c r="OR84" s="157"/>
      <c r="OS84" s="157"/>
      <c r="OT84" s="157"/>
      <c r="OU84" s="157"/>
      <c r="OV84" s="157"/>
      <c r="OW84" s="157"/>
      <c r="OX84" s="350"/>
    </row>
    <row r="85" spans="1:414" s="345" customFormat="1" hidden="1" outlineLevel="2" x14ac:dyDescent="0.25">
      <c r="A85" s="257" t="s">
        <v>415</v>
      </c>
      <c r="B85" s="188" t="s">
        <v>416</v>
      </c>
      <c r="C85" s="236">
        <f t="shared" si="401"/>
        <v>153850</v>
      </c>
      <c r="D85" s="236">
        <f t="shared" si="402"/>
        <v>149710</v>
      </c>
      <c r="E85" s="236">
        <f t="shared" si="403"/>
        <v>141252.37</v>
      </c>
      <c r="F85" s="236"/>
      <c r="G85" s="224"/>
      <c r="H85" s="84"/>
      <c r="I85" s="124">
        <v>11000</v>
      </c>
      <c r="J85" s="224">
        <v>12000</v>
      </c>
      <c r="K85" s="224">
        <v>11967.85</v>
      </c>
      <c r="L85" s="236"/>
      <c r="M85" s="224"/>
      <c r="N85" s="224"/>
      <c r="O85" s="236"/>
      <c r="P85" s="224"/>
      <c r="Q85" s="224"/>
      <c r="R85" s="236"/>
      <c r="S85" s="224"/>
      <c r="T85" s="224"/>
      <c r="U85" s="236"/>
      <c r="V85" s="224"/>
      <c r="W85" s="224"/>
      <c r="X85" s="236"/>
      <c r="Y85" s="224"/>
      <c r="Z85" s="224"/>
      <c r="AA85" s="236"/>
      <c r="AB85" s="224"/>
      <c r="AC85" s="224"/>
      <c r="AD85" s="236"/>
      <c r="AE85" s="224"/>
      <c r="AF85" s="224"/>
      <c r="AG85" s="236"/>
      <c r="AH85" s="224"/>
      <c r="AI85" s="224"/>
      <c r="AJ85" s="236"/>
      <c r="AK85" s="224"/>
      <c r="AL85" s="224"/>
      <c r="AM85" s="236">
        <v>8000</v>
      </c>
      <c r="AN85" s="224">
        <v>8000</v>
      </c>
      <c r="AO85" s="224">
        <v>7334.92</v>
      </c>
      <c r="AP85" s="236">
        <v>300</v>
      </c>
      <c r="AQ85" s="224">
        <v>300</v>
      </c>
      <c r="AR85" s="224">
        <v>406.18</v>
      </c>
      <c r="AS85" s="236">
        <v>7500</v>
      </c>
      <c r="AT85" s="224">
        <v>15000</v>
      </c>
      <c r="AU85" s="224">
        <v>7407.37</v>
      </c>
      <c r="AV85" s="236"/>
      <c r="AW85" s="224"/>
      <c r="AX85" s="224"/>
      <c r="AY85" s="236"/>
      <c r="AZ85" s="224"/>
      <c r="BA85" s="224"/>
      <c r="BB85" s="236">
        <v>2000</v>
      </c>
      <c r="BC85" s="224">
        <v>2000</v>
      </c>
      <c r="BD85" s="224">
        <v>4871.93</v>
      </c>
      <c r="BE85" s="236">
        <v>2000</v>
      </c>
      <c r="BF85" s="224">
        <v>1600</v>
      </c>
      <c r="BG85" s="224">
        <v>1829.39</v>
      </c>
      <c r="BH85" s="236"/>
      <c r="BI85" s="224"/>
      <c r="BJ85" s="224"/>
      <c r="BK85" s="236"/>
      <c r="BL85" s="224"/>
      <c r="BM85" s="224"/>
      <c r="BN85" s="351">
        <v>500</v>
      </c>
      <c r="BO85" s="224">
        <v>500</v>
      </c>
      <c r="BP85" s="224">
        <v>23.18</v>
      </c>
      <c r="BQ85" s="236"/>
      <c r="BR85" s="224"/>
      <c r="BS85" s="224"/>
      <c r="BT85" s="236">
        <v>24000</v>
      </c>
      <c r="BU85" s="224">
        <v>16000</v>
      </c>
      <c r="BV85" s="224">
        <f>16199.37+45.57</f>
        <v>16244.94</v>
      </c>
      <c r="BW85" s="236"/>
      <c r="BX85" s="224"/>
      <c r="BY85" s="224">
        <v>384.84</v>
      </c>
      <c r="BZ85" s="236"/>
      <c r="CA85" s="236"/>
      <c r="CB85" s="224">
        <v>58.67</v>
      </c>
      <c r="CC85" s="236">
        <v>1100</v>
      </c>
      <c r="CD85" s="224">
        <v>1100</v>
      </c>
      <c r="CE85" s="224">
        <f>1384.84-13.47</f>
        <v>1371.37</v>
      </c>
      <c r="CF85" s="236"/>
      <c r="CG85" s="224"/>
      <c r="CH85" s="224"/>
      <c r="CI85" s="236"/>
      <c r="CJ85" s="224"/>
      <c r="CK85" s="224"/>
      <c r="CL85" s="236">
        <v>360</v>
      </c>
      <c r="CM85" s="224">
        <v>360</v>
      </c>
      <c r="CN85" s="245">
        <v>19.07</v>
      </c>
      <c r="CO85" s="236"/>
      <c r="CP85" s="224"/>
      <c r="CQ85" s="84"/>
      <c r="CR85" s="236"/>
      <c r="CS85" s="224"/>
      <c r="CT85" s="224"/>
      <c r="CU85" s="236"/>
      <c r="CV85" s="224"/>
      <c r="CW85" s="224"/>
      <c r="CX85" s="236"/>
      <c r="CY85" s="224"/>
      <c r="CZ85" s="224"/>
      <c r="DA85" s="236">
        <v>8000</v>
      </c>
      <c r="DB85" s="236">
        <v>5000</v>
      </c>
      <c r="DC85" s="224">
        <f>13819.65-5.18</f>
        <v>13814.47</v>
      </c>
      <c r="DD85" s="236"/>
      <c r="DE85" s="224"/>
      <c r="DF85" s="224"/>
      <c r="DG85" s="236"/>
      <c r="DH85" s="224"/>
      <c r="DI85" s="224"/>
      <c r="DJ85" s="236"/>
      <c r="DK85" s="224"/>
      <c r="DL85" s="224"/>
      <c r="DM85" s="236"/>
      <c r="DN85" s="236">
        <v>100</v>
      </c>
      <c r="DO85" s="224">
        <v>104.17</v>
      </c>
      <c r="DP85" s="236"/>
      <c r="DQ85" s="224"/>
      <c r="DR85" s="224"/>
      <c r="DS85" s="236"/>
      <c r="DT85" s="224"/>
      <c r="DU85" s="224"/>
      <c r="DV85" s="236">
        <v>1000</v>
      </c>
      <c r="DW85" s="224">
        <v>1300</v>
      </c>
      <c r="DX85" s="245">
        <v>83.91</v>
      </c>
      <c r="DY85" s="236"/>
      <c r="DZ85" s="224"/>
      <c r="EA85" s="84">
        <v>433.34</v>
      </c>
      <c r="EB85" s="124">
        <v>3000</v>
      </c>
      <c r="EC85" s="224">
        <v>3000</v>
      </c>
      <c r="ED85" s="245">
        <v>767.82</v>
      </c>
      <c r="EE85" s="236"/>
      <c r="EF85" s="224"/>
      <c r="EG85" s="245">
        <v>2.77</v>
      </c>
      <c r="EH85" s="236"/>
      <c r="EI85" s="224"/>
      <c r="EJ85" s="245"/>
      <c r="EK85" s="236">
        <v>8500</v>
      </c>
      <c r="EL85" s="224">
        <v>9000</v>
      </c>
      <c r="EM85" s="245">
        <v>7079.53</v>
      </c>
      <c r="EN85" s="236"/>
      <c r="EO85" s="224"/>
      <c r="EP85" s="245"/>
      <c r="EQ85" s="236"/>
      <c r="ER85" s="224"/>
      <c r="ES85" s="224"/>
      <c r="ET85" s="236"/>
      <c r="EU85" s="224"/>
      <c r="EV85" s="224">
        <f>13.47+39.42</f>
        <v>52.89</v>
      </c>
      <c r="EW85" s="236">
        <v>720</v>
      </c>
      <c r="EX85" s="224">
        <v>720</v>
      </c>
      <c r="EY85" s="224"/>
      <c r="EZ85" s="224">
        <v>850</v>
      </c>
      <c r="FA85" s="224">
        <v>850</v>
      </c>
      <c r="FB85" s="224">
        <v>184.95</v>
      </c>
      <c r="FC85" s="236">
        <v>1300</v>
      </c>
      <c r="FD85" s="224">
        <v>900</v>
      </c>
      <c r="FE85" s="224">
        <v>1138.3599999999999</v>
      </c>
      <c r="FF85" s="236">
        <v>250</v>
      </c>
      <c r="FG85" s="224"/>
      <c r="FH85" s="224">
        <v>153.93</v>
      </c>
      <c r="FI85" s="236">
        <v>200</v>
      </c>
      <c r="FJ85" s="224">
        <v>200</v>
      </c>
      <c r="FK85" s="245"/>
      <c r="FL85" s="396">
        <v>1000</v>
      </c>
      <c r="FM85" s="224">
        <v>1000</v>
      </c>
      <c r="FN85" s="84">
        <v>25.83</v>
      </c>
      <c r="FO85" s="236">
        <v>1500</v>
      </c>
      <c r="FP85" s="224">
        <v>1500</v>
      </c>
      <c r="FQ85" s="224">
        <v>1779.41</v>
      </c>
      <c r="FR85" s="236"/>
      <c r="FS85" s="224"/>
      <c r="FT85" s="224"/>
      <c r="FU85" s="236"/>
      <c r="FV85" s="224"/>
      <c r="FW85" s="224"/>
      <c r="FX85" s="236">
        <v>1800</v>
      </c>
      <c r="FY85" s="224">
        <v>1000</v>
      </c>
      <c r="FZ85" s="224">
        <v>1044.92</v>
      </c>
      <c r="GA85" s="236">
        <v>500</v>
      </c>
      <c r="GB85" s="224">
        <v>600</v>
      </c>
      <c r="GC85" s="224">
        <v>532.36</v>
      </c>
      <c r="GD85" s="236">
        <v>700</v>
      </c>
      <c r="GE85" s="224">
        <v>700</v>
      </c>
      <c r="GF85" s="224">
        <v>0</v>
      </c>
      <c r="GG85" s="236">
        <v>600</v>
      </c>
      <c r="GH85" s="224">
        <v>600</v>
      </c>
      <c r="GI85" s="224">
        <v>945.09</v>
      </c>
      <c r="GJ85" s="236"/>
      <c r="GK85" s="224"/>
      <c r="GL85" s="84"/>
      <c r="GM85" s="224">
        <v>100</v>
      </c>
      <c r="GN85" s="224">
        <v>100</v>
      </c>
      <c r="GO85" s="84">
        <f>82.87+4.5</f>
        <v>87.37</v>
      </c>
      <c r="GP85" s="224">
        <v>1700</v>
      </c>
      <c r="GQ85" s="224">
        <v>1700</v>
      </c>
      <c r="GR85" s="84">
        <f>1882+105.11</f>
        <v>1987.11</v>
      </c>
      <c r="GS85" s="224">
        <v>3200</v>
      </c>
      <c r="GT85" s="224">
        <v>2000</v>
      </c>
      <c r="GU85" s="224">
        <v>1014.9</v>
      </c>
      <c r="GV85" s="236"/>
      <c r="GW85" s="224"/>
      <c r="GX85" s="224"/>
      <c r="GY85" s="236"/>
      <c r="GZ85" s="224"/>
      <c r="HA85" s="224"/>
      <c r="HB85" s="236">
        <v>2500</v>
      </c>
      <c r="HC85" s="236">
        <v>2500</v>
      </c>
      <c r="HD85" s="245">
        <v>24.89</v>
      </c>
      <c r="HE85" s="236"/>
      <c r="HF85" s="224"/>
      <c r="HG85" s="84">
        <v>366.19</v>
      </c>
      <c r="HH85" s="236">
        <v>6000</v>
      </c>
      <c r="HI85" s="224">
        <v>6000</v>
      </c>
      <c r="HJ85" s="245">
        <v>6364.98</v>
      </c>
      <c r="HK85" s="236">
        <v>3000</v>
      </c>
      <c r="HL85" s="224">
        <v>3000</v>
      </c>
      <c r="HM85" s="245">
        <v>2879.71</v>
      </c>
      <c r="HN85" s="236">
        <v>430</v>
      </c>
      <c r="HO85" s="224">
        <v>430</v>
      </c>
      <c r="HP85" s="245"/>
      <c r="HQ85" s="236">
        <v>1300</v>
      </c>
      <c r="HR85" s="224">
        <v>1300</v>
      </c>
      <c r="HS85" s="245">
        <v>1465.96</v>
      </c>
      <c r="HT85" s="236">
        <v>3000</v>
      </c>
      <c r="HU85" s="224">
        <v>3000</v>
      </c>
      <c r="HV85" s="245"/>
      <c r="HW85" s="236">
        <v>1100</v>
      </c>
      <c r="HX85" s="224">
        <v>1100</v>
      </c>
      <c r="HY85" s="245"/>
      <c r="HZ85" s="236"/>
      <c r="IA85" s="224"/>
      <c r="IB85" s="245"/>
      <c r="IC85" s="236"/>
      <c r="ID85" s="224"/>
      <c r="IE85" s="84"/>
      <c r="IF85" s="236">
        <v>4500</v>
      </c>
      <c r="IG85" s="224">
        <v>5000</v>
      </c>
      <c r="IH85" s="245">
        <v>3818.46</v>
      </c>
      <c r="II85" s="236"/>
      <c r="IJ85" s="224"/>
      <c r="IK85" s="245"/>
      <c r="IL85" s="236">
        <v>3800</v>
      </c>
      <c r="IM85" s="224">
        <v>3800</v>
      </c>
      <c r="IN85" s="245">
        <v>3444.05</v>
      </c>
      <c r="IO85" s="236"/>
      <c r="IP85" s="224"/>
      <c r="IQ85" s="245"/>
      <c r="IR85" s="236">
        <v>2000</v>
      </c>
      <c r="IS85" s="224">
        <v>2000</v>
      </c>
      <c r="IT85" s="245">
        <v>1128.92</v>
      </c>
      <c r="IU85" s="236"/>
      <c r="IV85" s="224"/>
      <c r="IW85" s="245"/>
      <c r="IX85" s="236">
        <v>4500</v>
      </c>
      <c r="IY85" s="224">
        <v>4500</v>
      </c>
      <c r="IZ85" s="245">
        <v>7413.77</v>
      </c>
      <c r="JA85" s="236"/>
      <c r="JB85" s="224"/>
      <c r="JC85" s="245"/>
      <c r="JD85" s="236"/>
      <c r="JE85" s="224"/>
      <c r="JF85" s="245"/>
      <c r="JG85" s="236"/>
      <c r="JH85" s="224"/>
      <c r="JI85" s="84"/>
      <c r="JJ85" s="124"/>
      <c r="JK85" s="224"/>
      <c r="JL85" s="245"/>
      <c r="JM85" s="236"/>
      <c r="JN85" s="224"/>
      <c r="JO85" s="84"/>
      <c r="JP85" s="124"/>
      <c r="JQ85" s="224"/>
      <c r="JR85" s="245"/>
      <c r="JS85" s="236">
        <v>25000</v>
      </c>
      <c r="JT85" s="224">
        <v>25000</v>
      </c>
      <c r="JU85" s="84">
        <f>24343.67+2824.69</f>
        <v>27168.359999999997</v>
      </c>
      <c r="JV85" s="124"/>
      <c r="JW85" s="224"/>
      <c r="JX85" s="245"/>
      <c r="JY85" s="236"/>
      <c r="JZ85" s="224"/>
      <c r="KA85" s="245"/>
      <c r="KB85" s="236"/>
      <c r="KC85" s="224"/>
      <c r="KD85" s="245"/>
      <c r="KE85" s="236"/>
      <c r="KF85" s="224"/>
      <c r="KG85" s="245"/>
      <c r="KH85" s="236"/>
      <c r="KI85" s="224"/>
      <c r="KJ85" s="245"/>
      <c r="KK85" s="236"/>
      <c r="KL85" s="224"/>
      <c r="KM85" s="224"/>
      <c r="KN85" s="236"/>
      <c r="KO85" s="224"/>
      <c r="KP85" s="224"/>
      <c r="KQ85" s="236"/>
      <c r="KR85" s="224"/>
      <c r="KS85" s="224"/>
      <c r="KT85" s="236"/>
      <c r="KU85" s="224"/>
      <c r="KV85" s="245"/>
      <c r="KW85" s="236"/>
      <c r="KX85" s="224"/>
      <c r="KY85" s="84"/>
      <c r="KZ85" s="236"/>
      <c r="LA85" s="224"/>
      <c r="LB85" s="224"/>
      <c r="LC85" s="236"/>
      <c r="LD85" s="224"/>
      <c r="LE85" s="224"/>
      <c r="LF85" s="236"/>
      <c r="LG85" s="224"/>
      <c r="LH85" s="245"/>
      <c r="LI85" s="236"/>
      <c r="LJ85" s="224"/>
      <c r="LK85" s="84"/>
      <c r="LL85" s="236"/>
      <c r="LM85" s="224"/>
      <c r="LN85" s="84"/>
      <c r="LO85" s="124"/>
      <c r="LP85" s="224"/>
      <c r="LQ85" s="224"/>
      <c r="LR85" s="236"/>
      <c r="LS85" s="224"/>
      <c r="LT85" s="245"/>
      <c r="LU85" s="236"/>
      <c r="LV85" s="224"/>
      <c r="LW85" s="84"/>
      <c r="LX85" s="124"/>
      <c r="LY85" s="224"/>
      <c r="LZ85" s="224"/>
      <c r="MA85" s="236"/>
      <c r="MB85" s="224"/>
      <c r="MC85" s="224"/>
      <c r="MD85" s="236"/>
      <c r="ME85" s="224"/>
      <c r="MF85" s="224"/>
      <c r="MG85" s="236"/>
      <c r="MH85" s="224"/>
      <c r="MI85" s="224"/>
      <c r="MJ85" s="236"/>
      <c r="MK85" s="224"/>
      <c r="ML85" s="245"/>
      <c r="MM85" s="236"/>
      <c r="MN85" s="224"/>
      <c r="MO85" s="84">
        <f>1273.39-290.57</f>
        <v>982.82000000000016</v>
      </c>
      <c r="MP85" s="236"/>
      <c r="MQ85" s="224"/>
      <c r="MR85" s="84"/>
      <c r="MS85" s="124"/>
      <c r="MT85" s="224"/>
      <c r="MU85" s="224"/>
      <c r="MV85" s="236">
        <v>180</v>
      </c>
      <c r="MW85" s="224">
        <v>180</v>
      </c>
      <c r="MX85" s="245">
        <v>0</v>
      </c>
      <c r="MY85" s="236">
        <v>500</v>
      </c>
      <c r="MZ85" s="224">
        <v>500</v>
      </c>
      <c r="NA85" s="84">
        <v>387.33</v>
      </c>
      <c r="NB85" s="236">
        <v>1050</v>
      </c>
      <c r="NC85" s="224">
        <v>1050</v>
      </c>
      <c r="ND85" s="245">
        <v>537.09</v>
      </c>
      <c r="NE85" s="236">
        <v>150</v>
      </c>
      <c r="NF85" s="224">
        <v>200</v>
      </c>
      <c r="NG85" s="84">
        <v>179.57</v>
      </c>
      <c r="NH85" s="236">
        <v>700</v>
      </c>
      <c r="NI85" s="224">
        <v>1000</v>
      </c>
      <c r="NJ85" s="245">
        <v>768.34</v>
      </c>
      <c r="NK85" s="236"/>
      <c r="NL85" s="224">
        <v>60</v>
      </c>
      <c r="NM85" s="84">
        <v>48.79</v>
      </c>
      <c r="NN85" s="236"/>
      <c r="NO85" s="224"/>
      <c r="NP85" s="84"/>
      <c r="NQ85" s="236"/>
      <c r="NR85" s="224"/>
      <c r="NS85" s="84"/>
      <c r="NT85" s="236">
        <v>1500</v>
      </c>
      <c r="NU85" s="224">
        <v>1000</v>
      </c>
      <c r="NV85" s="84">
        <v>234.05</v>
      </c>
      <c r="NW85" s="124"/>
      <c r="NX85" s="224"/>
      <c r="NY85" s="245"/>
      <c r="NZ85" s="236"/>
      <c r="OA85" s="224"/>
      <c r="OB85" s="316"/>
      <c r="OC85" s="236"/>
      <c r="OD85" s="224"/>
      <c r="OE85" s="84"/>
      <c r="OF85" s="236">
        <v>960</v>
      </c>
      <c r="OG85" s="224">
        <v>960</v>
      </c>
      <c r="OH85" s="84">
        <v>886.25</v>
      </c>
      <c r="OI85" s="157"/>
      <c r="OJ85" s="157"/>
      <c r="OK85" s="157"/>
      <c r="OL85" s="157"/>
      <c r="OM85" s="157"/>
      <c r="ON85" s="157"/>
      <c r="OO85" s="157"/>
      <c r="OP85" s="157"/>
      <c r="OQ85" s="157"/>
      <c r="OR85" s="157"/>
      <c r="OS85" s="157"/>
      <c r="OT85" s="157"/>
      <c r="OU85" s="157"/>
      <c r="OV85" s="157"/>
      <c r="OW85" s="157"/>
    </row>
    <row r="86" spans="1:414" s="345" customFormat="1" hidden="1" outlineLevel="2" x14ac:dyDescent="0.25">
      <c r="A86" s="257" t="s">
        <v>417</v>
      </c>
      <c r="B86" s="188" t="s">
        <v>418</v>
      </c>
      <c r="C86" s="236">
        <f t="shared" si="401"/>
        <v>25245</v>
      </c>
      <c r="D86" s="236">
        <f t="shared" si="402"/>
        <v>24395</v>
      </c>
      <c r="E86" s="236">
        <f t="shared" si="403"/>
        <v>19074.560000000005</v>
      </c>
      <c r="F86" s="236"/>
      <c r="G86" s="224"/>
      <c r="H86" s="84"/>
      <c r="I86" s="124">
        <v>1000</v>
      </c>
      <c r="J86" s="224">
        <v>1000</v>
      </c>
      <c r="K86" s="224">
        <v>722.08</v>
      </c>
      <c r="L86" s="236"/>
      <c r="M86" s="224"/>
      <c r="N86" s="224"/>
      <c r="O86" s="236"/>
      <c r="P86" s="224"/>
      <c r="Q86" s="224"/>
      <c r="R86" s="236"/>
      <c r="S86" s="224"/>
      <c r="T86" s="224"/>
      <c r="U86" s="236"/>
      <c r="V86" s="224"/>
      <c r="W86" s="224"/>
      <c r="X86" s="236"/>
      <c r="Y86" s="224"/>
      <c r="Z86" s="224"/>
      <c r="AA86" s="236"/>
      <c r="AB86" s="224"/>
      <c r="AC86" s="224"/>
      <c r="AD86" s="236"/>
      <c r="AE86" s="224"/>
      <c r="AF86" s="224"/>
      <c r="AG86" s="236"/>
      <c r="AH86" s="224"/>
      <c r="AI86" s="224"/>
      <c r="AJ86" s="236"/>
      <c r="AK86" s="224"/>
      <c r="AL86" s="224"/>
      <c r="AM86" s="236"/>
      <c r="AN86" s="224"/>
      <c r="AO86" s="224"/>
      <c r="AP86" s="236"/>
      <c r="AQ86" s="224"/>
      <c r="AR86" s="224"/>
      <c r="AS86" s="236"/>
      <c r="AT86" s="224"/>
      <c r="AU86" s="224"/>
      <c r="AV86" s="236"/>
      <c r="AW86" s="224"/>
      <c r="AX86" s="224"/>
      <c r="AY86" s="236"/>
      <c r="AZ86" s="224"/>
      <c r="BA86" s="224"/>
      <c r="BB86" s="236">
        <v>100</v>
      </c>
      <c r="BC86" s="224"/>
      <c r="BD86" s="224">
        <v>146.88</v>
      </c>
      <c r="BE86" s="236">
        <v>1000</v>
      </c>
      <c r="BF86" s="224">
        <v>1000</v>
      </c>
      <c r="BG86" s="224">
        <v>699.38</v>
      </c>
      <c r="BH86" s="236"/>
      <c r="BI86" s="224"/>
      <c r="BJ86" s="224"/>
      <c r="BK86" s="236"/>
      <c r="BL86" s="224"/>
      <c r="BM86" s="224">
        <v>8.69</v>
      </c>
      <c r="BN86" s="351"/>
      <c r="BO86" s="224"/>
      <c r="BP86" s="224"/>
      <c r="BQ86" s="236"/>
      <c r="BR86" s="224"/>
      <c r="BS86" s="224"/>
      <c r="BT86" s="236"/>
      <c r="BU86" s="224"/>
      <c r="BV86" s="224"/>
      <c r="BW86" s="236"/>
      <c r="BX86" s="224"/>
      <c r="BY86" s="224">
        <v>43.44</v>
      </c>
      <c r="BZ86" s="236"/>
      <c r="CA86" s="236"/>
      <c r="CB86" s="224"/>
      <c r="CC86" s="236">
        <v>200</v>
      </c>
      <c r="CD86" s="224">
        <v>200</v>
      </c>
      <c r="CE86" s="224">
        <v>251.38</v>
      </c>
      <c r="CF86" s="236"/>
      <c r="CG86" s="224"/>
      <c r="CH86" s="224"/>
      <c r="CI86" s="236"/>
      <c r="CJ86" s="224"/>
      <c r="CK86" s="224"/>
      <c r="CL86" s="236"/>
      <c r="CM86" s="224"/>
      <c r="CN86" s="245"/>
      <c r="CO86" s="236"/>
      <c r="CP86" s="224"/>
      <c r="CQ86" s="84"/>
      <c r="CR86" s="236"/>
      <c r="CS86" s="224"/>
      <c r="CT86" s="224"/>
      <c r="CU86" s="236"/>
      <c r="CV86" s="224"/>
      <c r="CW86" s="224"/>
      <c r="CX86" s="236"/>
      <c r="CY86" s="224"/>
      <c r="CZ86" s="224"/>
      <c r="DA86" s="236"/>
      <c r="DB86" s="236"/>
      <c r="DC86" s="224">
        <v>131.36000000000001</v>
      </c>
      <c r="DD86" s="236"/>
      <c r="DE86" s="224"/>
      <c r="DF86" s="224"/>
      <c r="DG86" s="236"/>
      <c r="DH86" s="224"/>
      <c r="DI86" s="224"/>
      <c r="DJ86" s="236"/>
      <c r="DK86" s="224"/>
      <c r="DL86" s="224"/>
      <c r="DM86" s="236"/>
      <c r="DN86" s="236"/>
      <c r="DO86" s="224"/>
      <c r="DP86" s="236"/>
      <c r="DQ86" s="224"/>
      <c r="DR86" s="224"/>
      <c r="DS86" s="236"/>
      <c r="DT86" s="224"/>
      <c r="DU86" s="224"/>
      <c r="DV86" s="236">
        <v>60</v>
      </c>
      <c r="DW86" s="224"/>
      <c r="DX86" s="245"/>
      <c r="DY86" s="236"/>
      <c r="DZ86" s="224"/>
      <c r="EA86" s="84">
        <v>15.3</v>
      </c>
      <c r="EB86" s="124"/>
      <c r="EC86" s="224"/>
      <c r="ED86" s="245">
        <v>244.8</v>
      </c>
      <c r="EE86" s="236"/>
      <c r="EF86" s="224"/>
      <c r="EG86" s="245"/>
      <c r="EH86" s="236"/>
      <c r="EI86" s="224"/>
      <c r="EJ86" s="245"/>
      <c r="EK86" s="236">
        <v>500</v>
      </c>
      <c r="EL86" s="224">
        <v>500</v>
      </c>
      <c r="EM86" s="245">
        <v>409.15</v>
      </c>
      <c r="EN86" s="236"/>
      <c r="EO86" s="224"/>
      <c r="EP86" s="245"/>
      <c r="EQ86" s="236"/>
      <c r="ER86" s="224"/>
      <c r="ES86" s="224"/>
      <c r="ET86" s="236"/>
      <c r="EU86" s="224"/>
      <c r="EV86" s="224"/>
      <c r="EW86" s="236"/>
      <c r="EX86" s="224"/>
      <c r="EY86" s="224"/>
      <c r="EZ86" s="224">
        <v>225</v>
      </c>
      <c r="FA86" s="224">
        <v>225</v>
      </c>
      <c r="FB86" s="224">
        <v>4.5599999999999996</v>
      </c>
      <c r="FC86" s="236">
        <v>250</v>
      </c>
      <c r="FD86" s="224">
        <v>250</v>
      </c>
      <c r="FE86" s="224">
        <v>158.21</v>
      </c>
      <c r="FF86" s="236">
        <v>100</v>
      </c>
      <c r="FG86" s="224"/>
      <c r="FH86" s="224"/>
      <c r="FI86" s="236"/>
      <c r="FJ86" s="224"/>
      <c r="FK86" s="245"/>
      <c r="FL86" s="396">
        <v>50</v>
      </c>
      <c r="FM86" s="224">
        <v>50</v>
      </c>
      <c r="FN86" s="84">
        <v>36.72</v>
      </c>
      <c r="FO86" s="236">
        <v>600</v>
      </c>
      <c r="FP86" s="224">
        <v>600</v>
      </c>
      <c r="FQ86" s="224">
        <v>531.34</v>
      </c>
      <c r="FR86" s="236"/>
      <c r="FS86" s="224"/>
      <c r="FT86" s="224"/>
      <c r="FU86" s="236"/>
      <c r="FV86" s="224"/>
      <c r="FW86" s="224"/>
      <c r="FX86" s="236">
        <v>120</v>
      </c>
      <c r="FY86" s="224">
        <v>120</v>
      </c>
      <c r="FZ86" s="224">
        <v>74.83</v>
      </c>
      <c r="GA86" s="236">
        <v>120</v>
      </c>
      <c r="GB86" s="224">
        <v>200</v>
      </c>
      <c r="GC86" s="224">
        <v>9.7799999999999994</v>
      </c>
      <c r="GD86" s="236">
        <v>200</v>
      </c>
      <c r="GE86" s="224">
        <v>80</v>
      </c>
      <c r="GF86" s="224">
        <v>220.32</v>
      </c>
      <c r="GG86" s="236"/>
      <c r="GH86" s="224"/>
      <c r="GI86" s="224"/>
      <c r="GJ86" s="236"/>
      <c r="GK86" s="224"/>
      <c r="GL86" s="84"/>
      <c r="GM86" s="224"/>
      <c r="GN86" s="224"/>
      <c r="GO86" s="84"/>
      <c r="GP86" s="224"/>
      <c r="GQ86" s="224"/>
      <c r="GR86" s="84"/>
      <c r="GS86" s="224">
        <v>50</v>
      </c>
      <c r="GT86" s="224">
        <v>180</v>
      </c>
      <c r="GU86" s="224">
        <v>4.34</v>
      </c>
      <c r="GV86" s="236"/>
      <c r="GW86" s="224"/>
      <c r="GX86" s="224"/>
      <c r="GY86" s="236"/>
      <c r="GZ86" s="224"/>
      <c r="HA86" s="224"/>
      <c r="HB86" s="236">
        <v>500</v>
      </c>
      <c r="HC86" s="236">
        <v>500</v>
      </c>
      <c r="HD86" s="245">
        <v>27.54</v>
      </c>
      <c r="HE86" s="236"/>
      <c r="HF86" s="224"/>
      <c r="HG86" s="84">
        <v>14.64</v>
      </c>
      <c r="HH86" s="236">
        <v>3300</v>
      </c>
      <c r="HI86" s="224">
        <v>3300</v>
      </c>
      <c r="HJ86" s="245">
        <v>2718.53</v>
      </c>
      <c r="HK86" s="236">
        <v>1700</v>
      </c>
      <c r="HL86" s="224">
        <v>1700</v>
      </c>
      <c r="HM86" s="245">
        <v>1687.21</v>
      </c>
      <c r="HN86" s="236">
        <v>100</v>
      </c>
      <c r="HO86" s="224">
        <v>100</v>
      </c>
      <c r="HP86" s="245"/>
      <c r="HQ86" s="236">
        <v>500</v>
      </c>
      <c r="HR86" s="224"/>
      <c r="HS86" s="245">
        <v>51.58</v>
      </c>
      <c r="HT86" s="236">
        <v>800</v>
      </c>
      <c r="HU86" s="224">
        <v>800</v>
      </c>
      <c r="HV86" s="245">
        <v>58.14</v>
      </c>
      <c r="HW86" s="236">
        <v>320</v>
      </c>
      <c r="HX86" s="224">
        <v>320</v>
      </c>
      <c r="HY86" s="245"/>
      <c r="HZ86" s="236"/>
      <c r="IA86" s="224"/>
      <c r="IB86" s="245"/>
      <c r="IC86" s="236"/>
      <c r="ID86" s="224"/>
      <c r="IE86" s="84"/>
      <c r="IF86" s="236">
        <v>1000</v>
      </c>
      <c r="IG86" s="224">
        <v>1000</v>
      </c>
      <c r="IH86" s="245">
        <v>874.62</v>
      </c>
      <c r="II86" s="236"/>
      <c r="IJ86" s="224"/>
      <c r="IK86" s="245"/>
      <c r="IL86" s="236">
        <v>1000</v>
      </c>
      <c r="IM86" s="224">
        <v>1000</v>
      </c>
      <c r="IN86" s="245">
        <v>911.75</v>
      </c>
      <c r="IO86" s="236"/>
      <c r="IP86" s="224"/>
      <c r="IQ86" s="245"/>
      <c r="IR86" s="236">
        <v>400</v>
      </c>
      <c r="IS86" s="224">
        <v>400</v>
      </c>
      <c r="IT86" s="245">
        <v>766.32</v>
      </c>
      <c r="IU86" s="236"/>
      <c r="IV86" s="224"/>
      <c r="IW86" s="245"/>
      <c r="IX86" s="236">
        <v>1280</v>
      </c>
      <c r="IY86" s="224">
        <v>1280</v>
      </c>
      <c r="IZ86" s="245">
        <v>1124.76</v>
      </c>
      <c r="JA86" s="236"/>
      <c r="JB86" s="224"/>
      <c r="JC86" s="245"/>
      <c r="JD86" s="236"/>
      <c r="JE86" s="224"/>
      <c r="JF86" s="245"/>
      <c r="JG86" s="236"/>
      <c r="JH86" s="224"/>
      <c r="JI86" s="84"/>
      <c r="JJ86" s="124"/>
      <c r="JK86" s="224"/>
      <c r="JL86" s="245"/>
      <c r="JM86" s="236"/>
      <c r="JN86" s="224"/>
      <c r="JO86" s="84"/>
      <c r="JP86" s="124"/>
      <c r="JQ86" s="224"/>
      <c r="JR86" s="245"/>
      <c r="JS86" s="236">
        <v>9000</v>
      </c>
      <c r="JT86" s="224">
        <v>9000</v>
      </c>
      <c r="JU86" s="84">
        <f>6042.51+478.69</f>
        <v>6521.2</v>
      </c>
      <c r="JV86" s="124"/>
      <c r="JW86" s="224"/>
      <c r="JX86" s="245"/>
      <c r="JY86" s="236"/>
      <c r="JZ86" s="224"/>
      <c r="KA86" s="245"/>
      <c r="KB86" s="236"/>
      <c r="KC86" s="224"/>
      <c r="KD86" s="245"/>
      <c r="KE86" s="236"/>
      <c r="KF86" s="224"/>
      <c r="KG86" s="245"/>
      <c r="KH86" s="236"/>
      <c r="KI86" s="224"/>
      <c r="KJ86" s="245"/>
      <c r="KK86" s="236"/>
      <c r="KL86" s="224"/>
      <c r="KM86" s="224"/>
      <c r="KN86" s="236"/>
      <c r="KO86" s="224"/>
      <c r="KP86" s="224"/>
      <c r="KQ86" s="236"/>
      <c r="KR86" s="224"/>
      <c r="KS86" s="224"/>
      <c r="KT86" s="236"/>
      <c r="KU86" s="224"/>
      <c r="KV86" s="245"/>
      <c r="KW86" s="236"/>
      <c r="KX86" s="224"/>
      <c r="KY86" s="84"/>
      <c r="KZ86" s="236"/>
      <c r="LA86" s="224"/>
      <c r="LB86" s="224"/>
      <c r="LC86" s="236"/>
      <c r="LD86" s="224"/>
      <c r="LE86" s="224"/>
      <c r="LF86" s="236"/>
      <c r="LG86" s="224"/>
      <c r="LH86" s="245"/>
      <c r="LI86" s="236"/>
      <c r="LJ86" s="224"/>
      <c r="LK86" s="84"/>
      <c r="LL86" s="236"/>
      <c r="LM86" s="224"/>
      <c r="LN86" s="84"/>
      <c r="LO86" s="124"/>
      <c r="LP86" s="224"/>
      <c r="LQ86" s="224"/>
      <c r="LR86" s="236"/>
      <c r="LS86" s="224"/>
      <c r="LT86" s="245"/>
      <c r="LU86" s="236"/>
      <c r="LV86" s="224"/>
      <c r="LW86" s="84"/>
      <c r="LX86" s="124"/>
      <c r="LY86" s="224"/>
      <c r="LZ86" s="224"/>
      <c r="MA86" s="236"/>
      <c r="MB86" s="224"/>
      <c r="MC86" s="224"/>
      <c r="MD86" s="236"/>
      <c r="ME86" s="224"/>
      <c r="MF86" s="224"/>
      <c r="MG86" s="236"/>
      <c r="MH86" s="224"/>
      <c r="MI86" s="224"/>
      <c r="MJ86" s="236"/>
      <c r="MK86" s="224"/>
      <c r="ML86" s="245"/>
      <c r="MM86" s="236"/>
      <c r="MN86" s="224"/>
      <c r="MO86" s="84">
        <v>449.41</v>
      </c>
      <c r="MP86" s="236"/>
      <c r="MQ86" s="224"/>
      <c r="MR86" s="84"/>
      <c r="MS86" s="124"/>
      <c r="MT86" s="224"/>
      <c r="MU86" s="224"/>
      <c r="MV86" s="236"/>
      <c r="MW86" s="224"/>
      <c r="MX86" s="245"/>
      <c r="MY86" s="236">
        <v>150</v>
      </c>
      <c r="MZ86" s="224">
        <v>150</v>
      </c>
      <c r="NA86" s="84">
        <v>73.13</v>
      </c>
      <c r="NB86" s="236">
        <v>130</v>
      </c>
      <c r="NC86" s="224">
        <v>150</v>
      </c>
      <c r="ND86" s="245">
        <v>24.16</v>
      </c>
      <c r="NE86" s="236">
        <v>200</v>
      </c>
      <c r="NF86" s="224"/>
      <c r="NG86" s="84"/>
      <c r="NH86" s="236">
        <v>240</v>
      </c>
      <c r="NI86" s="224">
        <v>240</v>
      </c>
      <c r="NJ86" s="245">
        <v>8.09</v>
      </c>
      <c r="NK86" s="236"/>
      <c r="NL86" s="224"/>
      <c r="NM86" s="84"/>
      <c r="NN86" s="236"/>
      <c r="NO86" s="224"/>
      <c r="NP86" s="84"/>
      <c r="NQ86" s="236"/>
      <c r="NR86" s="224"/>
      <c r="NS86" s="84"/>
      <c r="NT86" s="236"/>
      <c r="NU86" s="224">
        <v>0</v>
      </c>
      <c r="NV86" s="84">
        <v>-4.17</v>
      </c>
      <c r="NW86" s="124"/>
      <c r="NX86" s="224"/>
      <c r="NY86" s="245"/>
      <c r="NZ86" s="236"/>
      <c r="OA86" s="224"/>
      <c r="OB86" s="316"/>
      <c r="OC86" s="236"/>
      <c r="OD86" s="224"/>
      <c r="OE86" s="84"/>
      <c r="OF86" s="236">
        <v>50</v>
      </c>
      <c r="OG86" s="224">
        <v>50</v>
      </c>
      <c r="OH86" s="84">
        <v>55.09</v>
      </c>
      <c r="OI86" s="157"/>
      <c r="OJ86" s="157"/>
      <c r="OK86" s="157"/>
      <c r="OL86" s="157"/>
      <c r="OM86" s="157"/>
      <c r="ON86" s="157"/>
      <c r="OO86" s="157"/>
      <c r="OP86" s="157"/>
      <c r="OQ86" s="157"/>
      <c r="OR86" s="157"/>
      <c r="OS86" s="157"/>
      <c r="OT86" s="157"/>
      <c r="OU86" s="157"/>
      <c r="OV86" s="157"/>
      <c r="OW86" s="157"/>
    </row>
    <row r="87" spans="1:414" s="345" customFormat="1" hidden="1" outlineLevel="2" x14ac:dyDescent="0.25">
      <c r="A87" s="257" t="s">
        <v>419</v>
      </c>
      <c r="B87" s="188" t="s">
        <v>420</v>
      </c>
      <c r="C87" s="236">
        <f t="shared" si="401"/>
        <v>54445</v>
      </c>
      <c r="D87" s="236">
        <f t="shared" si="402"/>
        <v>55580</v>
      </c>
      <c r="E87" s="236">
        <f t="shared" si="403"/>
        <v>38952.5</v>
      </c>
      <c r="F87" s="236"/>
      <c r="G87" s="224"/>
      <c r="H87" s="84"/>
      <c r="I87" s="124">
        <v>2300</v>
      </c>
      <c r="J87" s="224">
        <v>2300</v>
      </c>
      <c r="K87" s="224">
        <v>938.19</v>
      </c>
      <c r="L87" s="236"/>
      <c r="M87" s="224">
        <v>200</v>
      </c>
      <c r="N87" s="224"/>
      <c r="O87" s="236"/>
      <c r="P87" s="224"/>
      <c r="Q87" s="224"/>
      <c r="R87" s="236"/>
      <c r="S87" s="224"/>
      <c r="T87" s="224"/>
      <c r="U87" s="236"/>
      <c r="V87" s="224"/>
      <c r="W87" s="224"/>
      <c r="X87" s="236"/>
      <c r="Y87" s="224"/>
      <c r="Z87" s="224"/>
      <c r="AA87" s="236"/>
      <c r="AB87" s="224"/>
      <c r="AC87" s="224"/>
      <c r="AD87" s="236"/>
      <c r="AE87" s="224"/>
      <c r="AF87" s="224"/>
      <c r="AG87" s="236"/>
      <c r="AH87" s="224"/>
      <c r="AI87" s="224">
        <v>18.8</v>
      </c>
      <c r="AJ87" s="236"/>
      <c r="AK87" s="224"/>
      <c r="AL87" s="224"/>
      <c r="AM87" s="236">
        <v>100</v>
      </c>
      <c r="AN87" s="224">
        <v>100</v>
      </c>
      <c r="AO87" s="224">
        <v>116.56</v>
      </c>
      <c r="AP87" s="236"/>
      <c r="AQ87" s="224"/>
      <c r="AR87" s="224"/>
      <c r="AS87" s="236"/>
      <c r="AT87" s="224"/>
      <c r="AU87" s="224"/>
      <c r="AV87" s="236"/>
      <c r="AW87" s="224"/>
      <c r="AX87" s="224"/>
      <c r="AY87" s="236"/>
      <c r="AZ87" s="224"/>
      <c r="BA87" s="224"/>
      <c r="BB87" s="236">
        <v>60</v>
      </c>
      <c r="BC87" s="224"/>
      <c r="BD87" s="224"/>
      <c r="BE87" s="236">
        <v>1500</v>
      </c>
      <c r="BF87" s="224">
        <v>1000</v>
      </c>
      <c r="BG87" s="224">
        <v>991.93</v>
      </c>
      <c r="BH87" s="236"/>
      <c r="BI87" s="224"/>
      <c r="BJ87" s="224"/>
      <c r="BK87" s="236">
        <v>120</v>
      </c>
      <c r="BL87" s="224">
        <v>300</v>
      </c>
      <c r="BM87" s="224"/>
      <c r="BN87" s="351"/>
      <c r="BO87" s="224"/>
      <c r="BP87" s="224"/>
      <c r="BQ87" s="236"/>
      <c r="BR87" s="224"/>
      <c r="BS87" s="224"/>
      <c r="BT87" s="236"/>
      <c r="BU87" s="224"/>
      <c r="BV87" s="224"/>
      <c r="BW87" s="236"/>
      <c r="BX87" s="224"/>
      <c r="BY87" s="224">
        <v>27.12</v>
      </c>
      <c r="BZ87" s="236"/>
      <c r="CA87" s="236"/>
      <c r="CB87" s="224"/>
      <c r="CC87" s="236">
        <v>70</v>
      </c>
      <c r="CD87" s="224">
        <v>70</v>
      </c>
      <c r="CE87" s="224">
        <v>134.51</v>
      </c>
      <c r="CF87" s="236"/>
      <c r="CG87" s="224"/>
      <c r="CH87" s="224"/>
      <c r="CI87" s="236"/>
      <c r="CJ87" s="224"/>
      <c r="CK87" s="224"/>
      <c r="CL87" s="236">
        <v>50</v>
      </c>
      <c r="CM87" s="224">
        <v>50</v>
      </c>
      <c r="CN87" s="245">
        <v>33.5</v>
      </c>
      <c r="CO87" s="236"/>
      <c r="CP87" s="224"/>
      <c r="CQ87" s="84"/>
      <c r="CR87" s="236">
        <v>200</v>
      </c>
      <c r="CS87" s="224">
        <v>200</v>
      </c>
      <c r="CT87" s="224">
        <v>212.47</v>
      </c>
      <c r="CU87" s="236"/>
      <c r="CV87" s="224"/>
      <c r="CW87" s="224"/>
      <c r="CX87" s="236">
        <v>9000</v>
      </c>
      <c r="CY87" s="224">
        <v>7000</v>
      </c>
      <c r="CZ87" s="224">
        <v>5136.78</v>
      </c>
      <c r="DA87" s="236"/>
      <c r="DB87" s="236"/>
      <c r="DC87" s="224">
        <v>353.7</v>
      </c>
      <c r="DD87" s="236"/>
      <c r="DE87" s="224"/>
      <c r="DF87" s="224"/>
      <c r="DG87" s="236"/>
      <c r="DH87" s="224"/>
      <c r="DI87" s="224"/>
      <c r="DJ87" s="236"/>
      <c r="DK87" s="224"/>
      <c r="DL87" s="224"/>
      <c r="DM87" s="236"/>
      <c r="DN87" s="236">
        <v>100</v>
      </c>
      <c r="DO87" s="224">
        <v>39</v>
      </c>
      <c r="DP87" s="236">
        <v>550</v>
      </c>
      <c r="DQ87" s="224">
        <v>550</v>
      </c>
      <c r="DR87" s="224">
        <v>272.39999999999998</v>
      </c>
      <c r="DS87" s="236"/>
      <c r="DT87" s="224"/>
      <c r="DU87" s="224"/>
      <c r="DV87" s="236">
        <v>150</v>
      </c>
      <c r="DW87" s="224"/>
      <c r="DX87" s="245">
        <v>2.88</v>
      </c>
      <c r="DY87" s="236"/>
      <c r="DZ87" s="224"/>
      <c r="EA87" s="84"/>
      <c r="EB87" s="124"/>
      <c r="EC87" s="224"/>
      <c r="ED87" s="245">
        <v>27.6</v>
      </c>
      <c r="EE87" s="236">
        <v>100</v>
      </c>
      <c r="EF87" s="224"/>
      <c r="EG87" s="245">
        <v>77.97</v>
      </c>
      <c r="EH87" s="236"/>
      <c r="EI87" s="224"/>
      <c r="EJ87" s="245">
        <v>308.5</v>
      </c>
      <c r="EK87" s="236">
        <v>1000</v>
      </c>
      <c r="EL87" s="224">
        <v>1200</v>
      </c>
      <c r="EM87" s="245">
        <v>971.26</v>
      </c>
      <c r="EN87" s="236"/>
      <c r="EO87" s="224"/>
      <c r="EP87" s="245"/>
      <c r="EQ87" s="236"/>
      <c r="ER87" s="224"/>
      <c r="ES87" s="224"/>
      <c r="ET87" s="236"/>
      <c r="EU87" s="224"/>
      <c r="EV87" s="224"/>
      <c r="EW87" s="236">
        <v>700</v>
      </c>
      <c r="EX87" s="224">
        <v>200</v>
      </c>
      <c r="EY87" s="224">
        <v>88.32</v>
      </c>
      <c r="EZ87" s="224">
        <v>200</v>
      </c>
      <c r="FA87" s="224">
        <v>200</v>
      </c>
      <c r="FB87" s="224">
        <v>69.45</v>
      </c>
      <c r="FC87" s="236">
        <v>600</v>
      </c>
      <c r="FD87" s="224">
        <v>600</v>
      </c>
      <c r="FE87" s="224">
        <v>297.08999999999997</v>
      </c>
      <c r="FF87" s="236">
        <v>100</v>
      </c>
      <c r="FG87" s="224">
        <v>100</v>
      </c>
      <c r="FH87" s="224">
        <v>20.93</v>
      </c>
      <c r="FI87" s="236">
        <v>250</v>
      </c>
      <c r="FJ87" s="224">
        <v>120</v>
      </c>
      <c r="FK87" s="245">
        <v>8.64</v>
      </c>
      <c r="FL87" s="396">
        <v>500</v>
      </c>
      <c r="FM87" s="224">
        <v>500</v>
      </c>
      <c r="FN87" s="84">
        <v>414.41</v>
      </c>
      <c r="FO87" s="236">
        <v>900</v>
      </c>
      <c r="FP87" s="224">
        <v>900</v>
      </c>
      <c r="FQ87" s="224">
        <v>943.89</v>
      </c>
      <c r="FR87" s="236"/>
      <c r="FS87" s="224"/>
      <c r="FT87" s="224"/>
      <c r="FU87" s="236">
        <v>40</v>
      </c>
      <c r="FV87" s="224">
        <v>40</v>
      </c>
      <c r="FW87" s="224"/>
      <c r="FX87" s="236">
        <v>300</v>
      </c>
      <c r="FY87" s="224">
        <v>300</v>
      </c>
      <c r="FZ87" s="224">
        <v>192.41</v>
      </c>
      <c r="GA87" s="236">
        <v>300</v>
      </c>
      <c r="GB87" s="224">
        <v>200</v>
      </c>
      <c r="GC87" s="224">
        <v>414.58</v>
      </c>
      <c r="GD87" s="236">
        <v>500</v>
      </c>
      <c r="GE87" s="224">
        <v>500</v>
      </c>
      <c r="GF87" s="224">
        <v>94.44</v>
      </c>
      <c r="GG87" s="236">
        <v>150</v>
      </c>
      <c r="GH87" s="224">
        <v>150</v>
      </c>
      <c r="GI87" s="224">
        <v>153.75</v>
      </c>
      <c r="GJ87" s="236"/>
      <c r="GK87" s="224"/>
      <c r="GL87" s="84"/>
      <c r="GM87" s="224">
        <v>150</v>
      </c>
      <c r="GN87" s="224">
        <v>150</v>
      </c>
      <c r="GO87" s="84">
        <v>0</v>
      </c>
      <c r="GP87" s="224">
        <v>500</v>
      </c>
      <c r="GQ87" s="224">
        <v>500</v>
      </c>
      <c r="GR87" s="84">
        <v>391.34</v>
      </c>
      <c r="GS87" s="224">
        <v>100</v>
      </c>
      <c r="GT87" s="224">
        <v>100</v>
      </c>
      <c r="GU87" s="224"/>
      <c r="GV87" s="236"/>
      <c r="GW87" s="224"/>
      <c r="GX87" s="224"/>
      <c r="GY87" s="236"/>
      <c r="GZ87" s="224"/>
      <c r="HA87" s="224"/>
      <c r="HB87" s="236">
        <v>100</v>
      </c>
      <c r="HC87" s="236">
        <v>100</v>
      </c>
      <c r="HD87" s="245">
        <v>24.9</v>
      </c>
      <c r="HE87" s="236"/>
      <c r="HF87" s="224"/>
      <c r="HG87" s="84"/>
      <c r="HH87" s="236">
        <v>4000</v>
      </c>
      <c r="HI87" s="224">
        <v>6300</v>
      </c>
      <c r="HJ87" s="245">
        <v>4255.4399999999996</v>
      </c>
      <c r="HK87" s="236">
        <v>3500</v>
      </c>
      <c r="HL87" s="224">
        <v>3000</v>
      </c>
      <c r="HM87" s="245">
        <v>2535.4899999999998</v>
      </c>
      <c r="HN87" s="236">
        <v>125</v>
      </c>
      <c r="HO87" s="224">
        <v>100</v>
      </c>
      <c r="HP87" s="245">
        <v>76.2</v>
      </c>
      <c r="HQ87" s="236">
        <v>500</v>
      </c>
      <c r="HR87" s="224">
        <v>500</v>
      </c>
      <c r="HS87" s="245">
        <v>472.94</v>
      </c>
      <c r="HT87" s="236">
        <v>5000</v>
      </c>
      <c r="HU87" s="224">
        <v>5000</v>
      </c>
      <c r="HV87" s="245">
        <v>17.3</v>
      </c>
      <c r="HW87" s="236">
        <v>1400</v>
      </c>
      <c r="HX87" s="224">
        <v>1400</v>
      </c>
      <c r="HY87" s="245"/>
      <c r="HZ87" s="236"/>
      <c r="IA87" s="224"/>
      <c r="IB87" s="245"/>
      <c r="IC87" s="236"/>
      <c r="ID87" s="224"/>
      <c r="IE87" s="84"/>
      <c r="IF87" s="236">
        <v>2000</v>
      </c>
      <c r="IG87" s="224">
        <v>1750</v>
      </c>
      <c r="IH87" s="245">
        <v>2968.48</v>
      </c>
      <c r="II87" s="236"/>
      <c r="IJ87" s="224"/>
      <c r="IK87" s="245"/>
      <c r="IL87" s="236">
        <v>1200</v>
      </c>
      <c r="IM87" s="224">
        <v>1200</v>
      </c>
      <c r="IN87" s="245">
        <v>735.28</v>
      </c>
      <c r="IO87" s="236"/>
      <c r="IP87" s="224"/>
      <c r="IQ87" s="245"/>
      <c r="IR87" s="236">
        <v>2000</v>
      </c>
      <c r="IS87" s="224">
        <v>2000</v>
      </c>
      <c r="IT87" s="245">
        <v>2623.85</v>
      </c>
      <c r="IU87" s="236"/>
      <c r="IV87" s="224"/>
      <c r="IW87" s="245"/>
      <c r="IX87" s="236">
        <v>5600</v>
      </c>
      <c r="IY87" s="224">
        <v>5600</v>
      </c>
      <c r="IZ87" s="245">
        <v>5278.16</v>
      </c>
      <c r="JA87" s="236"/>
      <c r="JB87" s="224"/>
      <c r="JC87" s="245"/>
      <c r="JD87" s="236"/>
      <c r="JE87" s="224"/>
      <c r="JF87" s="245">
        <v>46.75</v>
      </c>
      <c r="JG87" s="236"/>
      <c r="JH87" s="224"/>
      <c r="JI87" s="84"/>
      <c r="JJ87" s="124"/>
      <c r="JK87" s="224"/>
      <c r="JL87" s="245"/>
      <c r="JM87" s="236"/>
      <c r="JN87" s="224"/>
      <c r="JO87" s="84"/>
      <c r="JP87" s="124"/>
      <c r="JQ87" s="224"/>
      <c r="JR87" s="245"/>
      <c r="JS87" s="236">
        <v>7000</v>
      </c>
      <c r="JT87" s="224">
        <v>9000</v>
      </c>
      <c r="JU87" s="84">
        <v>5320.99</v>
      </c>
      <c r="JV87" s="124"/>
      <c r="JW87" s="224"/>
      <c r="JX87" s="245"/>
      <c r="JY87" s="236"/>
      <c r="JZ87" s="224"/>
      <c r="KA87" s="245"/>
      <c r="KB87" s="236"/>
      <c r="KC87" s="224"/>
      <c r="KD87" s="245"/>
      <c r="KE87" s="236">
        <v>80</v>
      </c>
      <c r="KF87" s="224">
        <v>100</v>
      </c>
      <c r="KG87" s="245">
        <v>18.75</v>
      </c>
      <c r="KH87" s="236"/>
      <c r="KI87" s="224"/>
      <c r="KJ87" s="245"/>
      <c r="KK87" s="236"/>
      <c r="KL87" s="224"/>
      <c r="KM87" s="224"/>
      <c r="KN87" s="236"/>
      <c r="KO87" s="224"/>
      <c r="KP87" s="224"/>
      <c r="KQ87" s="236"/>
      <c r="KR87" s="224"/>
      <c r="KS87" s="224"/>
      <c r="KT87" s="236"/>
      <c r="KU87" s="224"/>
      <c r="KV87" s="245"/>
      <c r="KW87" s="236"/>
      <c r="KX87" s="224"/>
      <c r="KY87" s="84"/>
      <c r="KZ87" s="236"/>
      <c r="LA87" s="224"/>
      <c r="LB87" s="224"/>
      <c r="LC87" s="236"/>
      <c r="LD87" s="224"/>
      <c r="LE87" s="224"/>
      <c r="LF87" s="236"/>
      <c r="LG87" s="224"/>
      <c r="LH87" s="245"/>
      <c r="LI87" s="236"/>
      <c r="LJ87" s="224"/>
      <c r="LK87" s="84"/>
      <c r="LL87" s="236"/>
      <c r="LM87" s="224"/>
      <c r="LN87" s="84"/>
      <c r="LO87" s="124"/>
      <c r="LP87" s="224"/>
      <c r="LQ87" s="224"/>
      <c r="LR87" s="236"/>
      <c r="LS87" s="224"/>
      <c r="LT87" s="245"/>
      <c r="LU87" s="236"/>
      <c r="LV87" s="224"/>
      <c r="LW87" s="84"/>
      <c r="LX87" s="124"/>
      <c r="LY87" s="224"/>
      <c r="LZ87" s="224"/>
      <c r="MA87" s="236"/>
      <c r="MB87" s="224"/>
      <c r="MC87" s="224"/>
      <c r="MD87" s="236"/>
      <c r="ME87" s="224"/>
      <c r="MF87" s="224"/>
      <c r="MG87" s="236"/>
      <c r="MH87" s="224"/>
      <c r="MI87" s="224"/>
      <c r="MJ87" s="236"/>
      <c r="MK87" s="224"/>
      <c r="ML87" s="245"/>
      <c r="MM87" s="236"/>
      <c r="MN87" s="224"/>
      <c r="MO87" s="84">
        <v>525.15</v>
      </c>
      <c r="MP87" s="236"/>
      <c r="MQ87" s="224"/>
      <c r="MR87" s="84"/>
      <c r="MS87" s="124"/>
      <c r="MT87" s="224"/>
      <c r="MU87" s="224"/>
      <c r="MV87" s="236">
        <v>100</v>
      </c>
      <c r="MW87" s="224">
        <v>100</v>
      </c>
      <c r="MX87" s="245">
        <v>78.849999999999994</v>
      </c>
      <c r="MY87" s="236">
        <v>200</v>
      </c>
      <c r="MZ87" s="224">
        <v>300</v>
      </c>
      <c r="NA87" s="84">
        <v>168.83</v>
      </c>
      <c r="NB87" s="236">
        <v>250</v>
      </c>
      <c r="NC87" s="224">
        <v>250</v>
      </c>
      <c r="ND87" s="245">
        <v>210.96</v>
      </c>
      <c r="NE87" s="236">
        <v>200</v>
      </c>
      <c r="NF87" s="224">
        <v>250</v>
      </c>
      <c r="NG87" s="84">
        <v>77.48</v>
      </c>
      <c r="NH87" s="236"/>
      <c r="NI87" s="224"/>
      <c r="NJ87" s="245">
        <v>96.49</v>
      </c>
      <c r="NK87" s="236"/>
      <c r="NL87" s="224">
        <v>100</v>
      </c>
      <c r="NM87" s="84">
        <v>0</v>
      </c>
      <c r="NN87" s="236"/>
      <c r="NO87" s="224"/>
      <c r="NP87" s="84"/>
      <c r="NQ87" s="236"/>
      <c r="NR87" s="224"/>
      <c r="NS87" s="84"/>
      <c r="NT87" s="236"/>
      <c r="NU87" s="224">
        <v>200</v>
      </c>
      <c r="NV87" s="84">
        <v>34.14</v>
      </c>
      <c r="NW87" s="124"/>
      <c r="NX87" s="224"/>
      <c r="NY87" s="245"/>
      <c r="NZ87" s="236"/>
      <c r="OA87" s="224"/>
      <c r="OB87" s="316"/>
      <c r="OC87" s="236"/>
      <c r="OD87" s="224"/>
      <c r="OE87" s="84"/>
      <c r="OF87" s="236">
        <v>700</v>
      </c>
      <c r="OG87" s="224">
        <v>700</v>
      </c>
      <c r="OH87" s="84">
        <v>633.65</v>
      </c>
      <c r="OI87" s="157"/>
      <c r="OJ87" s="157"/>
      <c r="OK87" s="157"/>
      <c r="OL87" s="157"/>
      <c r="OM87" s="157"/>
      <c r="ON87" s="157"/>
      <c r="OO87" s="157"/>
      <c r="OP87" s="157"/>
      <c r="OQ87" s="157"/>
      <c r="OR87" s="157"/>
      <c r="OS87" s="157"/>
      <c r="OT87" s="157"/>
      <c r="OU87" s="157"/>
      <c r="OV87" s="157"/>
      <c r="OW87" s="157"/>
    </row>
    <row r="88" spans="1:414" s="345" customFormat="1" hidden="1" outlineLevel="2" x14ac:dyDescent="0.25">
      <c r="A88" s="257" t="s">
        <v>421</v>
      </c>
      <c r="B88" s="188" t="s">
        <v>422</v>
      </c>
      <c r="C88" s="236">
        <f t="shared" si="401"/>
        <v>27220</v>
      </c>
      <c r="D88" s="236">
        <f t="shared" si="402"/>
        <v>20840</v>
      </c>
      <c r="E88" s="236">
        <f t="shared" si="403"/>
        <v>41036.700000000004</v>
      </c>
      <c r="F88" s="236"/>
      <c r="G88" s="224"/>
      <c r="H88" s="84"/>
      <c r="I88" s="124">
        <v>1600</v>
      </c>
      <c r="J88" s="224">
        <v>1600</v>
      </c>
      <c r="K88" s="224">
        <v>1362.54</v>
      </c>
      <c r="L88" s="236"/>
      <c r="M88" s="224"/>
      <c r="N88" s="224"/>
      <c r="O88" s="236"/>
      <c r="P88" s="224"/>
      <c r="Q88" s="224"/>
      <c r="R88" s="236"/>
      <c r="S88" s="224"/>
      <c r="T88" s="224"/>
      <c r="U88" s="236"/>
      <c r="V88" s="224"/>
      <c r="W88" s="224"/>
      <c r="X88" s="236"/>
      <c r="Y88" s="224"/>
      <c r="Z88" s="224"/>
      <c r="AA88" s="236"/>
      <c r="AB88" s="224"/>
      <c r="AC88" s="224"/>
      <c r="AD88" s="236"/>
      <c r="AE88" s="224"/>
      <c r="AF88" s="224"/>
      <c r="AG88" s="236"/>
      <c r="AH88" s="224"/>
      <c r="AI88" s="224"/>
      <c r="AJ88" s="236"/>
      <c r="AK88" s="224"/>
      <c r="AL88" s="224"/>
      <c r="AM88" s="236">
        <v>120</v>
      </c>
      <c r="AN88" s="224">
        <v>120</v>
      </c>
      <c r="AO88" s="224">
        <v>96.83</v>
      </c>
      <c r="AP88" s="236"/>
      <c r="AQ88" s="224"/>
      <c r="AR88" s="224"/>
      <c r="AS88" s="236"/>
      <c r="AT88" s="224"/>
      <c r="AU88" s="224"/>
      <c r="AV88" s="236"/>
      <c r="AW88" s="224"/>
      <c r="AX88" s="224"/>
      <c r="AY88" s="236"/>
      <c r="AZ88" s="224"/>
      <c r="BA88" s="224"/>
      <c r="BB88" s="236"/>
      <c r="BC88" s="224"/>
      <c r="BD88" s="224"/>
      <c r="BE88" s="236">
        <v>250</v>
      </c>
      <c r="BF88" s="224">
        <v>250</v>
      </c>
      <c r="BG88" s="224">
        <v>146.05000000000001</v>
      </c>
      <c r="BH88" s="236"/>
      <c r="BI88" s="224"/>
      <c r="BJ88" s="224"/>
      <c r="BK88" s="236"/>
      <c r="BL88" s="224"/>
      <c r="BM88" s="224"/>
      <c r="BN88" s="351"/>
      <c r="BO88" s="224"/>
      <c r="BP88" s="224"/>
      <c r="BQ88" s="236"/>
      <c r="BR88" s="224"/>
      <c r="BS88" s="224"/>
      <c r="BT88" s="236"/>
      <c r="BU88" s="224"/>
      <c r="BV88" s="224"/>
      <c r="BW88" s="236"/>
      <c r="BX88" s="224"/>
      <c r="BY88" s="224">
        <v>32.700000000000003</v>
      </c>
      <c r="BZ88" s="236">
        <v>2800</v>
      </c>
      <c r="CA88" s="236">
        <v>1400</v>
      </c>
      <c r="CB88" s="224">
        <v>921.03</v>
      </c>
      <c r="CC88" s="236">
        <v>70</v>
      </c>
      <c r="CD88" s="224">
        <v>70</v>
      </c>
      <c r="CE88" s="224">
        <v>366.22</v>
      </c>
      <c r="CF88" s="236"/>
      <c r="CG88" s="224"/>
      <c r="CH88" s="224">
        <f>116.74+4.92</f>
        <v>121.66</v>
      </c>
      <c r="CI88" s="236">
        <v>2000</v>
      </c>
      <c r="CJ88" s="224">
        <v>2000</v>
      </c>
      <c r="CK88" s="224">
        <v>1189.8900000000001</v>
      </c>
      <c r="CL88" s="236"/>
      <c r="CM88" s="224"/>
      <c r="CN88" s="245">
        <v>11401.9</v>
      </c>
      <c r="CO88" s="236"/>
      <c r="CP88" s="224"/>
      <c r="CQ88" s="84">
        <v>192</v>
      </c>
      <c r="CR88" s="236"/>
      <c r="CS88" s="224"/>
      <c r="CT88" s="224">
        <v>247.05</v>
      </c>
      <c r="CU88" s="236"/>
      <c r="CV88" s="224"/>
      <c r="CW88" s="224"/>
      <c r="CX88" s="236"/>
      <c r="CY88" s="224"/>
      <c r="CZ88" s="224">
        <v>185.72</v>
      </c>
      <c r="DA88" s="236">
        <v>4600</v>
      </c>
      <c r="DB88" s="236">
        <v>4600</v>
      </c>
      <c r="DC88" s="224">
        <v>2738.25</v>
      </c>
      <c r="DD88" s="236"/>
      <c r="DE88" s="224"/>
      <c r="DF88" s="224"/>
      <c r="DG88" s="236"/>
      <c r="DH88" s="224"/>
      <c r="DI88" s="224"/>
      <c r="DJ88" s="236"/>
      <c r="DK88" s="224"/>
      <c r="DL88" s="224"/>
      <c r="DM88" s="236"/>
      <c r="DN88" s="236"/>
      <c r="DO88" s="224"/>
      <c r="DP88" s="236"/>
      <c r="DQ88" s="224"/>
      <c r="DR88" s="224"/>
      <c r="DS88" s="236">
        <v>3000</v>
      </c>
      <c r="DT88" s="224">
        <v>3000</v>
      </c>
      <c r="DU88" s="224">
        <v>2509.75</v>
      </c>
      <c r="DV88" s="236"/>
      <c r="DW88" s="224"/>
      <c r="DX88" s="245">
        <v>0</v>
      </c>
      <c r="DY88" s="236"/>
      <c r="DZ88" s="224"/>
      <c r="EA88" s="84"/>
      <c r="EB88" s="124"/>
      <c r="EC88" s="224"/>
      <c r="ED88" s="245"/>
      <c r="EE88" s="236">
        <v>100</v>
      </c>
      <c r="EF88" s="224"/>
      <c r="EG88" s="245">
        <v>45.39</v>
      </c>
      <c r="EH88" s="236"/>
      <c r="EI88" s="224"/>
      <c r="EJ88" s="245"/>
      <c r="EK88" s="236">
        <v>900</v>
      </c>
      <c r="EL88" s="224">
        <v>900</v>
      </c>
      <c r="EM88" s="245">
        <v>1114.0899999999999</v>
      </c>
      <c r="EN88" s="236"/>
      <c r="EO88" s="224"/>
      <c r="EP88" s="245"/>
      <c r="EQ88" s="236"/>
      <c r="ER88" s="224"/>
      <c r="ES88" s="224"/>
      <c r="ET88" s="236"/>
      <c r="EU88" s="224"/>
      <c r="EV88" s="224"/>
      <c r="EW88" s="236"/>
      <c r="EX88" s="224"/>
      <c r="EY88" s="224"/>
      <c r="EZ88" s="224">
        <v>100</v>
      </c>
      <c r="FA88" s="224">
        <v>100</v>
      </c>
      <c r="FB88" s="224"/>
      <c r="FC88" s="236">
        <v>120</v>
      </c>
      <c r="FD88" s="224">
        <v>120</v>
      </c>
      <c r="FE88" s="224">
        <v>99.21</v>
      </c>
      <c r="FF88" s="236">
        <v>150</v>
      </c>
      <c r="FG88" s="224"/>
      <c r="FH88" s="224">
        <v>181.2</v>
      </c>
      <c r="FI88" s="236">
        <v>180</v>
      </c>
      <c r="FJ88" s="224">
        <v>180</v>
      </c>
      <c r="FK88" s="245">
        <v>146.6</v>
      </c>
      <c r="FL88" s="396"/>
      <c r="FM88" s="224"/>
      <c r="FN88" s="84">
        <v>101.5</v>
      </c>
      <c r="FO88" s="236">
        <v>400</v>
      </c>
      <c r="FP88" s="224">
        <v>400</v>
      </c>
      <c r="FQ88" s="224">
        <v>326.25</v>
      </c>
      <c r="FR88" s="236"/>
      <c r="FS88" s="224"/>
      <c r="FT88" s="224"/>
      <c r="FU88" s="236"/>
      <c r="FV88" s="224"/>
      <c r="FW88" s="224"/>
      <c r="FX88" s="236">
        <v>1000</v>
      </c>
      <c r="FY88" s="224">
        <v>100</v>
      </c>
      <c r="FZ88" s="224">
        <v>902.61</v>
      </c>
      <c r="GA88" s="236">
        <v>70</v>
      </c>
      <c r="GB88" s="224">
        <v>50</v>
      </c>
      <c r="GC88" s="224"/>
      <c r="GD88" s="236">
        <v>150</v>
      </c>
      <c r="GE88" s="224">
        <v>100</v>
      </c>
      <c r="GF88" s="224">
        <v>334.26</v>
      </c>
      <c r="GG88" s="236">
        <v>200</v>
      </c>
      <c r="GH88" s="224">
        <v>200</v>
      </c>
      <c r="GI88" s="224">
        <v>188.42</v>
      </c>
      <c r="GJ88" s="236"/>
      <c r="GK88" s="224"/>
      <c r="GL88" s="84"/>
      <c r="GM88" s="224"/>
      <c r="GN88" s="224"/>
      <c r="GO88" s="84">
        <v>7.4</v>
      </c>
      <c r="GP88" s="224">
        <v>30</v>
      </c>
      <c r="GQ88" s="224">
        <v>20</v>
      </c>
      <c r="GR88" s="84">
        <v>118.75</v>
      </c>
      <c r="GS88" s="224">
        <v>180</v>
      </c>
      <c r="GT88" s="224">
        <v>180</v>
      </c>
      <c r="GU88" s="224">
        <v>433.11</v>
      </c>
      <c r="GV88" s="236"/>
      <c r="GW88" s="224"/>
      <c r="GX88" s="224"/>
      <c r="GY88" s="236"/>
      <c r="GZ88" s="224"/>
      <c r="HA88" s="224"/>
      <c r="HB88" s="236"/>
      <c r="HC88" s="236"/>
      <c r="HD88" s="245"/>
      <c r="HE88" s="236"/>
      <c r="HF88" s="224"/>
      <c r="HG88" s="84"/>
      <c r="HH88" s="236">
        <v>2500</v>
      </c>
      <c r="HI88" s="224">
        <v>1000</v>
      </c>
      <c r="HJ88" s="245">
        <v>1956.96</v>
      </c>
      <c r="HK88" s="236">
        <v>1200</v>
      </c>
      <c r="HL88" s="224">
        <v>1200</v>
      </c>
      <c r="HM88" s="245">
        <v>1608.09</v>
      </c>
      <c r="HN88" s="236">
        <v>380</v>
      </c>
      <c r="HO88" s="224">
        <v>380</v>
      </c>
      <c r="HP88" s="245">
        <v>230.64</v>
      </c>
      <c r="HQ88" s="236">
        <v>200</v>
      </c>
      <c r="HR88" s="224">
        <v>100</v>
      </c>
      <c r="HS88" s="245">
        <v>43.79</v>
      </c>
      <c r="HT88" s="236">
        <v>700</v>
      </c>
      <c r="HU88" s="224">
        <v>700</v>
      </c>
      <c r="HV88" s="245">
        <v>121.54</v>
      </c>
      <c r="HW88" s="236"/>
      <c r="HX88" s="224"/>
      <c r="HY88" s="245"/>
      <c r="HZ88" s="236"/>
      <c r="IA88" s="224"/>
      <c r="IB88" s="245"/>
      <c r="IC88" s="236"/>
      <c r="ID88" s="224"/>
      <c r="IE88" s="84"/>
      <c r="IF88" s="236">
        <v>1450</v>
      </c>
      <c r="IG88" s="224">
        <v>850</v>
      </c>
      <c r="IH88" s="245">
        <v>1343.93</v>
      </c>
      <c r="II88" s="236"/>
      <c r="IJ88" s="224"/>
      <c r="IK88" s="245"/>
      <c r="IL88" s="236">
        <v>700</v>
      </c>
      <c r="IM88" s="224">
        <v>700</v>
      </c>
      <c r="IN88" s="245">
        <v>745</v>
      </c>
      <c r="IO88" s="236"/>
      <c r="IP88" s="224"/>
      <c r="IQ88" s="245"/>
      <c r="IR88" s="236"/>
      <c r="IS88" s="224"/>
      <c r="IT88" s="245">
        <v>1838.14</v>
      </c>
      <c r="IU88" s="236"/>
      <c r="IV88" s="224"/>
      <c r="IW88" s="245"/>
      <c r="IX88" s="236"/>
      <c r="IY88" s="224"/>
      <c r="IZ88" s="245">
        <v>2883.59</v>
      </c>
      <c r="JA88" s="236"/>
      <c r="JB88" s="224"/>
      <c r="JC88" s="245"/>
      <c r="JD88" s="236"/>
      <c r="JE88" s="224"/>
      <c r="JF88" s="245">
        <v>0</v>
      </c>
      <c r="JG88" s="236"/>
      <c r="JH88" s="224"/>
      <c r="JI88" s="84"/>
      <c r="JJ88" s="124"/>
      <c r="JK88" s="224"/>
      <c r="JL88" s="245"/>
      <c r="JM88" s="236"/>
      <c r="JN88" s="224"/>
      <c r="JO88" s="84"/>
      <c r="JP88" s="124"/>
      <c r="JQ88" s="224"/>
      <c r="JR88" s="245"/>
      <c r="JS88" s="236">
        <v>2000</v>
      </c>
      <c r="JT88" s="224">
        <v>450</v>
      </c>
      <c r="JU88" s="84">
        <f>3026.26+48.22</f>
        <v>3074.48</v>
      </c>
      <c r="JV88" s="124"/>
      <c r="JW88" s="224"/>
      <c r="JX88" s="245"/>
      <c r="JY88" s="236"/>
      <c r="JZ88" s="224"/>
      <c r="KA88" s="245"/>
      <c r="KB88" s="236"/>
      <c r="KC88" s="224"/>
      <c r="KD88" s="245"/>
      <c r="KE88" s="236"/>
      <c r="KF88" s="224"/>
      <c r="KG88" s="245"/>
      <c r="KH88" s="236"/>
      <c r="KI88" s="224"/>
      <c r="KJ88" s="245"/>
      <c r="KK88" s="236"/>
      <c r="KL88" s="224"/>
      <c r="KM88" s="224"/>
      <c r="KN88" s="236"/>
      <c r="KO88" s="224"/>
      <c r="KP88" s="224"/>
      <c r="KQ88" s="236"/>
      <c r="KR88" s="224"/>
      <c r="KS88" s="224"/>
      <c r="KT88" s="236"/>
      <c r="KU88" s="224"/>
      <c r="KV88" s="245"/>
      <c r="KW88" s="236"/>
      <c r="KX88" s="224"/>
      <c r="KY88" s="84"/>
      <c r="KZ88" s="236"/>
      <c r="LA88" s="224"/>
      <c r="LB88" s="224"/>
      <c r="LC88" s="236"/>
      <c r="LD88" s="224"/>
      <c r="LE88" s="224"/>
      <c r="LF88" s="236"/>
      <c r="LG88" s="224"/>
      <c r="LH88" s="245"/>
      <c r="LI88" s="236"/>
      <c r="LJ88" s="224"/>
      <c r="LK88" s="84"/>
      <c r="LL88" s="236"/>
      <c r="LM88" s="224"/>
      <c r="LN88" s="84"/>
      <c r="LO88" s="124"/>
      <c r="LP88" s="224"/>
      <c r="LQ88" s="224"/>
      <c r="LR88" s="236"/>
      <c r="LS88" s="224"/>
      <c r="LT88" s="245"/>
      <c r="LU88" s="236"/>
      <c r="LV88" s="224"/>
      <c r="LW88" s="84"/>
      <c r="LX88" s="124"/>
      <c r="LY88" s="224"/>
      <c r="LZ88" s="224"/>
      <c r="MA88" s="236"/>
      <c r="MB88" s="224"/>
      <c r="MC88" s="224"/>
      <c r="MD88" s="236"/>
      <c r="ME88" s="224"/>
      <c r="MF88" s="224"/>
      <c r="MG88" s="236"/>
      <c r="MH88" s="224"/>
      <c r="MI88" s="224"/>
      <c r="MJ88" s="236"/>
      <c r="MK88" s="224"/>
      <c r="ML88" s="245"/>
      <c r="MM88" s="236"/>
      <c r="MN88" s="224"/>
      <c r="MO88" s="84">
        <v>755.12</v>
      </c>
      <c r="MP88" s="236"/>
      <c r="MQ88" s="224"/>
      <c r="MR88" s="84"/>
      <c r="MS88" s="124"/>
      <c r="MT88" s="224"/>
      <c r="MU88" s="224"/>
      <c r="MV88" s="236"/>
      <c r="MW88" s="224"/>
      <c r="MX88" s="245"/>
      <c r="MY88" s="236"/>
      <c r="MZ88" s="224"/>
      <c r="NA88" s="84">
        <v>30.28</v>
      </c>
      <c r="NB88" s="236"/>
      <c r="NC88" s="224"/>
      <c r="ND88" s="245">
        <v>65.05</v>
      </c>
      <c r="NE88" s="236"/>
      <c r="NF88" s="224"/>
      <c r="NG88" s="84">
        <v>81.599999999999994</v>
      </c>
      <c r="NH88" s="236"/>
      <c r="NI88" s="224"/>
      <c r="NJ88" s="245">
        <v>13.4</v>
      </c>
      <c r="NK88" s="236"/>
      <c r="NL88" s="224"/>
      <c r="NM88" s="84">
        <v>2.4</v>
      </c>
      <c r="NN88" s="236"/>
      <c r="NO88" s="224"/>
      <c r="NP88" s="84"/>
      <c r="NQ88" s="236"/>
      <c r="NR88" s="224"/>
      <c r="NS88" s="84"/>
      <c r="NT88" s="236"/>
      <c r="NU88" s="224"/>
      <c r="NV88" s="84">
        <v>658.7</v>
      </c>
      <c r="NW88" s="124"/>
      <c r="NX88" s="224"/>
      <c r="NY88" s="245"/>
      <c r="NZ88" s="236"/>
      <c r="OA88" s="224"/>
      <c r="OB88" s="316"/>
      <c r="OC88" s="236"/>
      <c r="OD88" s="224"/>
      <c r="OE88" s="84"/>
      <c r="OF88" s="236">
        <v>70</v>
      </c>
      <c r="OG88" s="224">
        <v>70</v>
      </c>
      <c r="OH88" s="84">
        <v>73.61</v>
      </c>
      <c r="OI88" s="157"/>
      <c r="OJ88" s="157"/>
      <c r="OK88" s="157"/>
      <c r="OL88" s="157"/>
      <c r="OM88" s="157"/>
      <c r="ON88" s="157"/>
      <c r="OO88" s="157"/>
      <c r="OP88" s="157"/>
      <c r="OQ88" s="157"/>
      <c r="OR88" s="157"/>
      <c r="OS88" s="157"/>
      <c r="OT88" s="157"/>
      <c r="OU88" s="157"/>
      <c r="OV88" s="157"/>
      <c r="OW88" s="157"/>
    </row>
    <row r="89" spans="1:414" s="345" customFormat="1" hidden="1" outlineLevel="2" x14ac:dyDescent="0.25">
      <c r="A89" s="257" t="s">
        <v>423</v>
      </c>
      <c r="B89" s="188" t="s">
        <v>424</v>
      </c>
      <c r="C89" s="236">
        <f t="shared" si="401"/>
        <v>27623</v>
      </c>
      <c r="D89" s="236">
        <f t="shared" si="402"/>
        <v>25736</v>
      </c>
      <c r="E89" s="236">
        <f t="shared" si="403"/>
        <v>19742.849999999995</v>
      </c>
      <c r="F89" s="236"/>
      <c r="G89" s="224"/>
      <c r="H89" s="84"/>
      <c r="I89" s="124">
        <v>3800</v>
      </c>
      <c r="J89" s="224">
        <v>3800</v>
      </c>
      <c r="K89" s="224">
        <v>3116.37</v>
      </c>
      <c r="L89" s="236"/>
      <c r="M89" s="224"/>
      <c r="N89" s="224"/>
      <c r="O89" s="236"/>
      <c r="P89" s="224"/>
      <c r="Q89" s="224"/>
      <c r="R89" s="236"/>
      <c r="S89" s="224"/>
      <c r="T89" s="224"/>
      <c r="U89" s="236"/>
      <c r="V89" s="224"/>
      <c r="W89" s="224"/>
      <c r="X89" s="236"/>
      <c r="Y89" s="224"/>
      <c r="Z89" s="224"/>
      <c r="AA89" s="236"/>
      <c r="AB89" s="224"/>
      <c r="AC89" s="224"/>
      <c r="AD89" s="236"/>
      <c r="AE89" s="224"/>
      <c r="AF89" s="224"/>
      <c r="AG89" s="236"/>
      <c r="AH89" s="224"/>
      <c r="AI89" s="224"/>
      <c r="AJ89" s="236"/>
      <c r="AK89" s="224"/>
      <c r="AL89" s="224"/>
      <c r="AM89" s="236">
        <v>1300</v>
      </c>
      <c r="AN89" s="224">
        <v>1300</v>
      </c>
      <c r="AO89" s="224">
        <v>1294.56</v>
      </c>
      <c r="AP89" s="236"/>
      <c r="AQ89" s="224"/>
      <c r="AR89" s="224"/>
      <c r="AS89" s="236"/>
      <c r="AT89" s="224"/>
      <c r="AU89" s="224"/>
      <c r="AV89" s="236"/>
      <c r="AW89" s="224"/>
      <c r="AX89" s="224"/>
      <c r="AY89" s="236"/>
      <c r="AZ89" s="224"/>
      <c r="BA89" s="224"/>
      <c r="BB89" s="236"/>
      <c r="BC89" s="224"/>
      <c r="BD89" s="224"/>
      <c r="BE89" s="236">
        <v>576</v>
      </c>
      <c r="BF89" s="224"/>
      <c r="BG89" s="224"/>
      <c r="BH89" s="236"/>
      <c r="BI89" s="224"/>
      <c r="BJ89" s="224"/>
      <c r="BK89" s="236"/>
      <c r="BL89" s="224"/>
      <c r="BM89" s="224">
        <v>56.73</v>
      </c>
      <c r="BN89" s="351"/>
      <c r="BO89" s="224"/>
      <c r="BP89" s="224"/>
      <c r="BQ89" s="236">
        <f>1200+4000</f>
        <v>5200</v>
      </c>
      <c r="BR89" s="224">
        <v>5200</v>
      </c>
      <c r="BS89" s="224"/>
      <c r="BT89" s="236"/>
      <c r="BU89" s="224"/>
      <c r="BV89" s="224"/>
      <c r="BW89" s="236"/>
      <c r="BX89" s="224"/>
      <c r="BY89" s="224">
        <v>49.65</v>
      </c>
      <c r="BZ89" s="236"/>
      <c r="CA89" s="236"/>
      <c r="CB89" s="224"/>
      <c r="CC89" s="236">
        <v>1032</v>
      </c>
      <c r="CD89" s="224">
        <v>1032</v>
      </c>
      <c r="CE89" s="224">
        <v>1094.7</v>
      </c>
      <c r="CF89" s="236"/>
      <c r="CG89" s="224"/>
      <c r="CH89" s="224"/>
      <c r="CI89" s="236"/>
      <c r="CJ89" s="224"/>
      <c r="CK89" s="224"/>
      <c r="CL89" s="236">
        <v>630</v>
      </c>
      <c r="CM89" s="224">
        <v>630</v>
      </c>
      <c r="CN89" s="245">
        <v>418.24</v>
      </c>
      <c r="CO89" s="236"/>
      <c r="CP89" s="224"/>
      <c r="CQ89" s="84">
        <v>542.4</v>
      </c>
      <c r="CR89" s="236"/>
      <c r="CS89" s="224"/>
      <c r="CT89" s="224"/>
      <c r="CU89" s="236"/>
      <c r="CV89" s="224"/>
      <c r="CW89" s="224">
        <v>52.28</v>
      </c>
      <c r="CX89" s="236"/>
      <c r="CY89" s="224"/>
      <c r="CZ89" s="224"/>
      <c r="DA89" s="236"/>
      <c r="DB89" s="236"/>
      <c r="DC89" s="224"/>
      <c r="DD89" s="236"/>
      <c r="DE89" s="224"/>
      <c r="DF89" s="224"/>
      <c r="DG89" s="236"/>
      <c r="DH89" s="224"/>
      <c r="DI89" s="224"/>
      <c r="DJ89" s="236"/>
      <c r="DK89" s="224"/>
      <c r="DL89" s="224"/>
      <c r="DM89" s="236"/>
      <c r="DN89" s="224"/>
      <c r="DO89" s="224"/>
      <c r="DP89" s="236"/>
      <c r="DQ89" s="224"/>
      <c r="DR89" s="224"/>
      <c r="DS89" s="236"/>
      <c r="DT89" s="224"/>
      <c r="DU89" s="224"/>
      <c r="DV89" s="236"/>
      <c r="DW89" s="224"/>
      <c r="DX89" s="245"/>
      <c r="DY89" s="236"/>
      <c r="DZ89" s="224"/>
      <c r="EA89" s="84"/>
      <c r="EB89" s="124"/>
      <c r="EC89" s="224"/>
      <c r="ED89" s="245"/>
      <c r="EE89" s="236"/>
      <c r="EF89" s="224"/>
      <c r="EG89" s="245"/>
      <c r="EH89" s="236"/>
      <c r="EI89" s="224"/>
      <c r="EJ89" s="245"/>
      <c r="EK89" s="236">
        <v>1100</v>
      </c>
      <c r="EL89" s="224">
        <v>1100</v>
      </c>
      <c r="EM89" s="245">
        <v>1018.3</v>
      </c>
      <c r="EN89" s="236"/>
      <c r="EO89" s="224"/>
      <c r="EP89" s="245"/>
      <c r="EQ89" s="236"/>
      <c r="ER89" s="224"/>
      <c r="ES89" s="224"/>
      <c r="ET89" s="236"/>
      <c r="EU89" s="224"/>
      <c r="EV89" s="224"/>
      <c r="EW89" s="236">
        <v>270</v>
      </c>
      <c r="EX89" s="224">
        <v>270</v>
      </c>
      <c r="EY89" s="224">
        <v>149.28</v>
      </c>
      <c r="EZ89" s="224">
        <v>600</v>
      </c>
      <c r="FA89" s="224">
        <v>600</v>
      </c>
      <c r="FB89" s="224">
        <v>384.42</v>
      </c>
      <c r="FC89" s="236">
        <v>330</v>
      </c>
      <c r="FD89" s="224"/>
      <c r="FE89" s="224">
        <v>291.44</v>
      </c>
      <c r="FF89" s="236">
        <v>100</v>
      </c>
      <c r="FG89" s="224"/>
      <c r="FH89" s="224"/>
      <c r="FI89" s="236"/>
      <c r="FJ89" s="224"/>
      <c r="FK89" s="245"/>
      <c r="FL89" s="396"/>
      <c r="FM89" s="224"/>
      <c r="FN89" s="84"/>
      <c r="FO89" s="236">
        <v>1000</v>
      </c>
      <c r="FP89" s="224">
        <v>1000</v>
      </c>
      <c r="FQ89" s="224">
        <v>1117.92</v>
      </c>
      <c r="FR89" s="236"/>
      <c r="FS89" s="224"/>
      <c r="FT89" s="224"/>
      <c r="FU89" s="236"/>
      <c r="FV89" s="224"/>
      <c r="FW89" s="224"/>
      <c r="FX89" s="236">
        <v>200</v>
      </c>
      <c r="FY89" s="224">
        <v>200</v>
      </c>
      <c r="FZ89" s="224">
        <v>215.95</v>
      </c>
      <c r="GA89" s="236">
        <v>50</v>
      </c>
      <c r="GB89" s="224">
        <v>50</v>
      </c>
      <c r="GC89" s="224">
        <v>88.8</v>
      </c>
      <c r="GD89" s="236"/>
      <c r="GE89" s="224"/>
      <c r="GF89" s="224"/>
      <c r="GG89" s="236"/>
      <c r="GH89" s="224">
        <v>150</v>
      </c>
      <c r="GI89" s="224">
        <v>138.04</v>
      </c>
      <c r="GJ89" s="236"/>
      <c r="GK89" s="224"/>
      <c r="GL89" s="84"/>
      <c r="GM89" s="224">
        <v>1000</v>
      </c>
      <c r="GN89" s="224">
        <v>250</v>
      </c>
      <c r="GO89" s="84">
        <v>322.60000000000002</v>
      </c>
      <c r="GP89" s="224">
        <v>1200</v>
      </c>
      <c r="GQ89" s="224">
        <v>1200</v>
      </c>
      <c r="GR89" s="84">
        <v>1585.68</v>
      </c>
      <c r="GS89" s="224">
        <v>700</v>
      </c>
      <c r="GT89" s="224">
        <v>689</v>
      </c>
      <c r="GU89" s="224">
        <v>676.14</v>
      </c>
      <c r="GV89" s="236"/>
      <c r="GW89" s="224"/>
      <c r="GX89" s="224"/>
      <c r="GY89" s="236"/>
      <c r="GZ89" s="224"/>
      <c r="HA89" s="224"/>
      <c r="HB89" s="236">
        <v>130</v>
      </c>
      <c r="HC89" s="236">
        <v>130</v>
      </c>
      <c r="HD89" s="245"/>
      <c r="HE89" s="236"/>
      <c r="HF89" s="224"/>
      <c r="HG89" s="84">
        <v>100.44</v>
      </c>
      <c r="HH89" s="236">
        <v>1100</v>
      </c>
      <c r="HI89" s="224">
        <v>1000</v>
      </c>
      <c r="HJ89" s="245">
        <v>876.72</v>
      </c>
      <c r="HK89" s="236">
        <v>900</v>
      </c>
      <c r="HL89" s="224">
        <v>900</v>
      </c>
      <c r="HM89" s="245">
        <v>1008.48</v>
      </c>
      <c r="HN89" s="236">
        <v>70</v>
      </c>
      <c r="HO89" s="224">
        <v>100</v>
      </c>
      <c r="HP89" s="245">
        <v>69.02</v>
      </c>
      <c r="HQ89" s="236"/>
      <c r="HR89" s="224"/>
      <c r="HS89" s="245"/>
      <c r="HT89" s="236">
        <v>250</v>
      </c>
      <c r="HU89" s="224">
        <v>250</v>
      </c>
      <c r="HV89" s="245"/>
      <c r="HW89" s="236">
        <v>300</v>
      </c>
      <c r="HX89" s="224">
        <v>300</v>
      </c>
      <c r="HY89" s="245"/>
      <c r="HZ89" s="236"/>
      <c r="IA89" s="224"/>
      <c r="IB89" s="245"/>
      <c r="IC89" s="236"/>
      <c r="ID89" s="224"/>
      <c r="IE89" s="84"/>
      <c r="IF89" s="236">
        <v>685</v>
      </c>
      <c r="IG89" s="224">
        <v>685</v>
      </c>
      <c r="IH89" s="245">
        <v>460.8</v>
      </c>
      <c r="II89" s="236"/>
      <c r="IJ89" s="224"/>
      <c r="IK89" s="245"/>
      <c r="IL89" s="236">
        <v>450</v>
      </c>
      <c r="IM89" s="224">
        <v>450</v>
      </c>
      <c r="IN89" s="245">
        <v>264.58</v>
      </c>
      <c r="IO89" s="236"/>
      <c r="IP89" s="224"/>
      <c r="IQ89" s="245"/>
      <c r="IR89" s="236"/>
      <c r="IS89" s="224"/>
      <c r="IT89" s="245">
        <v>521.48</v>
      </c>
      <c r="IU89" s="236"/>
      <c r="IV89" s="224"/>
      <c r="IW89" s="245"/>
      <c r="IX89" s="236">
        <v>1200</v>
      </c>
      <c r="IY89" s="224">
        <v>1200</v>
      </c>
      <c r="IZ89" s="245">
        <v>656.36</v>
      </c>
      <c r="JA89" s="236"/>
      <c r="JB89" s="224"/>
      <c r="JC89" s="245"/>
      <c r="JD89" s="236"/>
      <c r="JE89" s="224"/>
      <c r="JF89" s="245"/>
      <c r="JG89" s="236"/>
      <c r="JH89" s="224"/>
      <c r="JI89" s="84"/>
      <c r="JJ89" s="124"/>
      <c r="JK89" s="224"/>
      <c r="JL89" s="245"/>
      <c r="JM89" s="236"/>
      <c r="JN89" s="224"/>
      <c r="JO89" s="84"/>
      <c r="JP89" s="124"/>
      <c r="JQ89" s="224"/>
      <c r="JR89" s="245"/>
      <c r="JS89" s="236">
        <v>2000</v>
      </c>
      <c r="JT89" s="224">
        <v>1800</v>
      </c>
      <c r="JU89" s="84">
        <f>1874.5+32.12</f>
        <v>1906.62</v>
      </c>
      <c r="JV89" s="124"/>
      <c r="JW89" s="224"/>
      <c r="JX89" s="245"/>
      <c r="JY89" s="236"/>
      <c r="JZ89" s="224"/>
      <c r="KA89" s="245"/>
      <c r="KB89" s="236"/>
      <c r="KC89" s="224"/>
      <c r="KD89" s="245"/>
      <c r="KE89" s="236"/>
      <c r="KF89" s="224"/>
      <c r="KG89" s="245"/>
      <c r="KH89" s="236"/>
      <c r="KI89" s="224"/>
      <c r="KJ89" s="245"/>
      <c r="KK89" s="236"/>
      <c r="KL89" s="224"/>
      <c r="KM89" s="224"/>
      <c r="KN89" s="236"/>
      <c r="KO89" s="224"/>
      <c r="KP89" s="224"/>
      <c r="KQ89" s="236"/>
      <c r="KR89" s="224"/>
      <c r="KS89" s="224"/>
      <c r="KT89" s="236"/>
      <c r="KU89" s="224"/>
      <c r="KV89" s="245"/>
      <c r="KW89" s="236"/>
      <c r="KX89" s="224"/>
      <c r="KY89" s="84"/>
      <c r="KZ89" s="236"/>
      <c r="LA89" s="224"/>
      <c r="LB89" s="224"/>
      <c r="LC89" s="236"/>
      <c r="LD89" s="224"/>
      <c r="LE89" s="224"/>
      <c r="LF89" s="236"/>
      <c r="LG89" s="224"/>
      <c r="LH89" s="245"/>
      <c r="LI89" s="236"/>
      <c r="LJ89" s="224"/>
      <c r="LK89" s="84"/>
      <c r="LL89" s="236"/>
      <c r="LM89" s="224"/>
      <c r="LN89" s="84"/>
      <c r="LO89" s="124"/>
      <c r="LP89" s="224"/>
      <c r="LQ89" s="224"/>
      <c r="LR89" s="236"/>
      <c r="LS89" s="224"/>
      <c r="LT89" s="245"/>
      <c r="LU89" s="236"/>
      <c r="LV89" s="224"/>
      <c r="LW89" s="84"/>
      <c r="LX89" s="124"/>
      <c r="LY89" s="224"/>
      <c r="LZ89" s="224"/>
      <c r="MA89" s="236"/>
      <c r="MB89" s="224"/>
      <c r="MC89" s="224"/>
      <c r="MD89" s="236"/>
      <c r="ME89" s="224"/>
      <c r="MF89" s="224"/>
      <c r="MG89" s="236"/>
      <c r="MH89" s="224"/>
      <c r="MI89" s="224"/>
      <c r="MJ89" s="236"/>
      <c r="MK89" s="224"/>
      <c r="ML89" s="245"/>
      <c r="MM89" s="236"/>
      <c r="MN89" s="224"/>
      <c r="MO89" s="84">
        <v>36</v>
      </c>
      <c r="MP89" s="236"/>
      <c r="MQ89" s="224"/>
      <c r="MR89" s="84"/>
      <c r="MS89" s="124"/>
      <c r="MT89" s="224"/>
      <c r="MU89" s="224"/>
      <c r="MV89" s="236"/>
      <c r="MW89" s="224"/>
      <c r="MX89" s="245"/>
      <c r="MY89" s="236"/>
      <c r="MZ89" s="224"/>
      <c r="NA89" s="84"/>
      <c r="NB89" s="236"/>
      <c r="NC89" s="224"/>
      <c r="ND89" s="245">
        <v>49.21</v>
      </c>
      <c r="NE89" s="236"/>
      <c r="NF89" s="224"/>
      <c r="NG89" s="84"/>
      <c r="NH89" s="236"/>
      <c r="NI89" s="224"/>
      <c r="NJ89" s="245"/>
      <c r="NK89" s="236">
        <v>550</v>
      </c>
      <c r="NL89" s="224">
        <v>550</v>
      </c>
      <c r="NM89" s="84">
        <v>538.77</v>
      </c>
      <c r="NN89" s="236"/>
      <c r="NO89" s="224"/>
      <c r="NP89" s="84"/>
      <c r="NQ89" s="236"/>
      <c r="NR89" s="224"/>
      <c r="NS89" s="84"/>
      <c r="NT89" s="236"/>
      <c r="NU89" s="224"/>
      <c r="NV89" s="84"/>
      <c r="NW89" s="124"/>
      <c r="NX89" s="224"/>
      <c r="NY89" s="245"/>
      <c r="NZ89" s="236"/>
      <c r="OA89" s="224"/>
      <c r="OB89" s="316"/>
      <c r="OC89" s="236"/>
      <c r="OD89" s="224"/>
      <c r="OE89" s="84"/>
      <c r="OF89" s="236">
        <v>900</v>
      </c>
      <c r="OG89" s="224">
        <v>900</v>
      </c>
      <c r="OH89" s="84">
        <v>640.87</v>
      </c>
      <c r="OI89" s="157"/>
      <c r="OJ89" s="157"/>
      <c r="OK89" s="157"/>
      <c r="OL89" s="157"/>
      <c r="OM89" s="157"/>
      <c r="ON89" s="157"/>
      <c r="OO89" s="157"/>
      <c r="OP89" s="157"/>
      <c r="OQ89" s="157"/>
      <c r="OR89" s="157"/>
      <c r="OS89" s="157"/>
      <c r="OT89" s="157"/>
      <c r="OU89" s="157"/>
      <c r="OV89" s="157"/>
      <c r="OW89" s="157"/>
    </row>
    <row r="90" spans="1:414" s="345" customFormat="1" hidden="1" outlineLevel="2" x14ac:dyDescent="0.25">
      <c r="A90" s="257" t="s">
        <v>425</v>
      </c>
      <c r="B90" s="188" t="s">
        <v>426</v>
      </c>
      <c r="C90" s="236">
        <f t="shared" si="401"/>
        <v>106085</v>
      </c>
      <c r="D90" s="236">
        <f t="shared" si="402"/>
        <v>95525</v>
      </c>
      <c r="E90" s="236">
        <f t="shared" si="403"/>
        <v>90875.89999999998</v>
      </c>
      <c r="F90" s="236"/>
      <c r="G90" s="224"/>
      <c r="H90" s="84"/>
      <c r="I90" s="124">
        <v>3000</v>
      </c>
      <c r="J90" s="224">
        <v>3000</v>
      </c>
      <c r="K90" s="224">
        <v>1788.65</v>
      </c>
      <c r="L90" s="236"/>
      <c r="M90" s="224"/>
      <c r="N90" s="224"/>
      <c r="O90" s="236"/>
      <c r="P90" s="224"/>
      <c r="Q90" s="224"/>
      <c r="R90" s="236"/>
      <c r="S90" s="224"/>
      <c r="T90" s="224"/>
      <c r="U90" s="236"/>
      <c r="V90" s="224"/>
      <c r="W90" s="224"/>
      <c r="X90" s="236"/>
      <c r="Y90" s="224"/>
      <c r="Z90" s="224"/>
      <c r="AA90" s="236"/>
      <c r="AB90" s="224"/>
      <c r="AC90" s="224"/>
      <c r="AD90" s="236"/>
      <c r="AE90" s="224"/>
      <c r="AF90" s="224"/>
      <c r="AG90" s="236"/>
      <c r="AH90" s="224"/>
      <c r="AI90" s="224"/>
      <c r="AJ90" s="236"/>
      <c r="AK90" s="224"/>
      <c r="AL90" s="224"/>
      <c r="AM90" s="236">
        <v>3960</v>
      </c>
      <c r="AN90" s="224">
        <v>4000</v>
      </c>
      <c r="AO90" s="224">
        <v>1744.6</v>
      </c>
      <c r="AP90" s="236"/>
      <c r="AQ90" s="224"/>
      <c r="AR90" s="224"/>
      <c r="AS90" s="236"/>
      <c r="AT90" s="224"/>
      <c r="AU90" s="224"/>
      <c r="AV90" s="236"/>
      <c r="AW90" s="224"/>
      <c r="AX90" s="224"/>
      <c r="AY90" s="236"/>
      <c r="AZ90" s="224"/>
      <c r="BA90" s="224"/>
      <c r="BB90" s="236"/>
      <c r="BC90" s="224"/>
      <c r="BD90" s="224"/>
      <c r="BE90" s="236"/>
      <c r="BF90" s="224"/>
      <c r="BG90" s="224"/>
      <c r="BH90" s="236"/>
      <c r="BI90" s="224"/>
      <c r="BJ90" s="224"/>
      <c r="BK90" s="236"/>
      <c r="BL90" s="224"/>
      <c r="BM90" s="224"/>
      <c r="BN90" s="351"/>
      <c r="BO90" s="224"/>
      <c r="BP90" s="224">
        <v>31278.54</v>
      </c>
      <c r="BQ90" s="236">
        <v>2500</v>
      </c>
      <c r="BR90" s="224">
        <v>2500</v>
      </c>
      <c r="BS90" s="224">
        <v>11556</v>
      </c>
      <c r="BT90" s="236"/>
      <c r="BU90" s="224"/>
      <c r="BV90" s="224"/>
      <c r="BW90" s="236"/>
      <c r="BX90" s="224"/>
      <c r="BY90" s="224"/>
      <c r="BZ90" s="236"/>
      <c r="CA90" s="236"/>
      <c r="CB90" s="224"/>
      <c r="CC90" s="236">
        <v>150</v>
      </c>
      <c r="CD90" s="224">
        <v>150</v>
      </c>
      <c r="CE90" s="224">
        <v>0</v>
      </c>
      <c r="CF90" s="236"/>
      <c r="CG90" s="224"/>
      <c r="CH90" s="224"/>
      <c r="CI90" s="236"/>
      <c r="CJ90" s="224"/>
      <c r="CK90" s="224"/>
      <c r="CL90" s="236"/>
      <c r="CM90" s="224"/>
      <c r="CN90" s="245">
        <v>2796</v>
      </c>
      <c r="CO90" s="236"/>
      <c r="CP90" s="224"/>
      <c r="CQ90" s="84"/>
      <c r="CR90" s="236"/>
      <c r="CS90" s="224"/>
      <c r="CT90" s="224"/>
      <c r="CU90" s="236"/>
      <c r="CV90" s="224"/>
      <c r="CW90" s="224"/>
      <c r="CX90" s="236"/>
      <c r="CY90" s="224"/>
      <c r="CZ90" s="224">
        <v>46.55</v>
      </c>
      <c r="DA90" s="236">
        <v>8000</v>
      </c>
      <c r="DB90" s="236">
        <v>8000</v>
      </c>
      <c r="DC90" s="224">
        <v>6674.4</v>
      </c>
      <c r="DD90" s="236"/>
      <c r="DE90" s="224"/>
      <c r="DF90" s="224"/>
      <c r="DG90" s="236"/>
      <c r="DH90" s="224"/>
      <c r="DI90" s="224"/>
      <c r="DJ90" s="236"/>
      <c r="DK90" s="224"/>
      <c r="DL90" s="224"/>
      <c r="DM90" s="236"/>
      <c r="DN90" s="224"/>
      <c r="DO90" s="224">
        <v>39.25</v>
      </c>
      <c r="DP90" s="236"/>
      <c r="DQ90" s="224"/>
      <c r="DR90" s="224"/>
      <c r="DS90" s="236"/>
      <c r="DT90" s="224"/>
      <c r="DU90" s="224"/>
      <c r="DV90" s="236"/>
      <c r="DW90" s="224"/>
      <c r="DX90" s="245"/>
      <c r="DY90" s="236"/>
      <c r="DZ90" s="224"/>
      <c r="EA90" s="84"/>
      <c r="EB90" s="124">
        <v>500</v>
      </c>
      <c r="EC90" s="224">
        <v>500</v>
      </c>
      <c r="ED90" s="245"/>
      <c r="EE90" s="236"/>
      <c r="EF90" s="236">
        <f>1800+2500</f>
        <v>4300</v>
      </c>
      <c r="EG90" s="245"/>
      <c r="EH90" s="236"/>
      <c r="EI90" s="224"/>
      <c r="EJ90" s="245"/>
      <c r="EK90" s="236">
        <v>4000</v>
      </c>
      <c r="EL90" s="224">
        <v>4900</v>
      </c>
      <c r="EM90" s="245">
        <v>300</v>
      </c>
      <c r="EN90" s="236"/>
      <c r="EO90" s="224"/>
      <c r="EP90" s="245">
        <v>4950</v>
      </c>
      <c r="EQ90" s="236"/>
      <c r="ER90" s="224"/>
      <c r="ES90" s="224"/>
      <c r="ET90" s="236"/>
      <c r="EU90" s="224"/>
      <c r="EV90" s="224"/>
      <c r="EW90" s="236"/>
      <c r="EX90" s="224"/>
      <c r="EY90" s="224"/>
      <c r="EZ90" s="224">
        <v>100</v>
      </c>
      <c r="FA90" s="224">
        <v>100</v>
      </c>
      <c r="FB90" s="224"/>
      <c r="FC90" s="236">
        <v>2500</v>
      </c>
      <c r="FD90" s="224">
        <v>1500</v>
      </c>
      <c r="FE90" s="224"/>
      <c r="FF90" s="236">
        <v>700</v>
      </c>
      <c r="FG90" s="224">
        <v>700</v>
      </c>
      <c r="FH90" s="224"/>
      <c r="FI90" s="236"/>
      <c r="FJ90" s="224"/>
      <c r="FK90" s="245"/>
      <c r="FL90" s="396">
        <v>450</v>
      </c>
      <c r="FM90" s="224">
        <v>450</v>
      </c>
      <c r="FN90" s="84"/>
      <c r="FO90" s="236">
        <v>1000</v>
      </c>
      <c r="FP90" s="224">
        <v>500</v>
      </c>
      <c r="FQ90" s="224">
        <v>639.47</v>
      </c>
      <c r="FR90" s="236"/>
      <c r="FS90" s="224"/>
      <c r="FT90" s="224"/>
      <c r="FU90" s="236"/>
      <c r="FV90" s="224"/>
      <c r="FW90" s="224"/>
      <c r="FX90" s="236">
        <v>100</v>
      </c>
      <c r="FY90" s="224">
        <v>250</v>
      </c>
      <c r="FZ90" s="224"/>
      <c r="GA90" s="236">
        <v>50</v>
      </c>
      <c r="GB90" s="224">
        <v>400</v>
      </c>
      <c r="GC90" s="224"/>
      <c r="GD90" s="236">
        <v>3000</v>
      </c>
      <c r="GE90" s="224">
        <v>3000</v>
      </c>
      <c r="GF90" s="224"/>
      <c r="GG90" s="236"/>
      <c r="GH90" s="224"/>
      <c r="GI90" s="224"/>
      <c r="GJ90" s="236"/>
      <c r="GK90" s="224"/>
      <c r="GL90" s="84"/>
      <c r="GM90" s="224">
        <v>2000</v>
      </c>
      <c r="GN90" s="224">
        <v>8000</v>
      </c>
      <c r="GO90" s="84"/>
      <c r="GP90" s="224">
        <v>3000</v>
      </c>
      <c r="GQ90" s="224">
        <v>3000</v>
      </c>
      <c r="GR90" s="84">
        <v>54</v>
      </c>
      <c r="GS90" s="224">
        <v>3500</v>
      </c>
      <c r="GT90" s="224">
        <f>4000+5000</f>
        <v>9000</v>
      </c>
      <c r="GU90" s="224">
        <v>0</v>
      </c>
      <c r="GV90" s="236"/>
      <c r="GW90" s="224"/>
      <c r="GX90" s="224"/>
      <c r="GY90" s="236"/>
      <c r="GZ90" s="224"/>
      <c r="HA90" s="224"/>
      <c r="HB90" s="236"/>
      <c r="HC90" s="236"/>
      <c r="HD90" s="245"/>
      <c r="HE90" s="236"/>
      <c r="HF90" s="224"/>
      <c r="HG90" s="84"/>
      <c r="HH90" s="236">
        <v>8000</v>
      </c>
      <c r="HI90" s="224">
        <v>4000</v>
      </c>
      <c r="HJ90" s="245">
        <v>1068.67</v>
      </c>
      <c r="HK90" s="236">
        <v>2000</v>
      </c>
      <c r="HL90" s="224">
        <v>2000</v>
      </c>
      <c r="HM90" s="245">
        <v>213.58</v>
      </c>
      <c r="HN90" s="236">
        <v>100</v>
      </c>
      <c r="HO90" s="224"/>
      <c r="HP90" s="245">
        <v>182.94</v>
      </c>
      <c r="HQ90" s="236"/>
      <c r="HR90" s="224"/>
      <c r="HS90" s="245"/>
      <c r="HT90" s="236">
        <v>7500</v>
      </c>
      <c r="HU90" s="224">
        <v>7500</v>
      </c>
      <c r="HV90" s="245">
        <v>99.6</v>
      </c>
      <c r="HW90" s="236">
        <v>2000</v>
      </c>
      <c r="HX90" s="224">
        <v>2000</v>
      </c>
      <c r="HY90" s="245"/>
      <c r="HZ90" s="236"/>
      <c r="IA90" s="224"/>
      <c r="IB90" s="245"/>
      <c r="IC90" s="236"/>
      <c r="ID90" s="224"/>
      <c r="IE90" s="84"/>
      <c r="IF90" s="236">
        <v>300</v>
      </c>
      <c r="IG90" s="224">
        <v>300</v>
      </c>
      <c r="IH90" s="245"/>
      <c r="II90" s="236"/>
      <c r="IJ90" s="224"/>
      <c r="IK90" s="245"/>
      <c r="IL90" s="236">
        <v>1000</v>
      </c>
      <c r="IM90" s="224">
        <v>1000</v>
      </c>
      <c r="IN90" s="245">
        <v>3465.96</v>
      </c>
      <c r="IO90" s="236"/>
      <c r="IP90" s="224"/>
      <c r="IQ90" s="245"/>
      <c r="IR90" s="236"/>
      <c r="IS90" s="224"/>
      <c r="IT90" s="245">
        <v>6035.34</v>
      </c>
      <c r="IU90" s="236"/>
      <c r="IV90" s="224"/>
      <c r="IW90" s="245"/>
      <c r="IX90" s="236">
        <v>8000</v>
      </c>
      <c r="IY90" s="224">
        <v>8000</v>
      </c>
      <c r="IZ90" s="245">
        <v>4025.64</v>
      </c>
      <c r="JA90" s="236"/>
      <c r="JB90" s="224"/>
      <c r="JC90" s="245"/>
      <c r="JD90" s="236"/>
      <c r="JE90" s="224"/>
      <c r="JF90" s="245">
        <v>131.9</v>
      </c>
      <c r="JG90" s="236"/>
      <c r="JH90" s="224"/>
      <c r="JI90" s="84"/>
      <c r="JJ90" s="124"/>
      <c r="JK90" s="224"/>
      <c r="JL90" s="245"/>
      <c r="JM90" s="236"/>
      <c r="JN90" s="224"/>
      <c r="JO90" s="84"/>
      <c r="JP90" s="124"/>
      <c r="JQ90" s="224"/>
      <c r="JR90" s="245"/>
      <c r="JS90" s="236">
        <v>30000</v>
      </c>
      <c r="JT90" s="224">
        <v>10000</v>
      </c>
      <c r="JU90" s="84">
        <v>4636.93</v>
      </c>
      <c r="JV90" s="124"/>
      <c r="JW90" s="224"/>
      <c r="JX90" s="245"/>
      <c r="JY90" s="236"/>
      <c r="JZ90" s="224"/>
      <c r="KA90" s="245"/>
      <c r="KB90" s="236"/>
      <c r="KC90" s="224"/>
      <c r="KD90" s="245"/>
      <c r="KE90" s="236">
        <v>100</v>
      </c>
      <c r="KF90" s="224">
        <v>200</v>
      </c>
      <c r="KG90" s="245">
        <v>187.3</v>
      </c>
      <c r="KH90" s="236"/>
      <c r="KI90" s="224"/>
      <c r="KJ90" s="245"/>
      <c r="KK90" s="236"/>
      <c r="KL90" s="224"/>
      <c r="KM90" s="224"/>
      <c r="KN90" s="236"/>
      <c r="KO90" s="224"/>
      <c r="KP90" s="224"/>
      <c r="KQ90" s="236"/>
      <c r="KR90" s="224"/>
      <c r="KS90" s="224"/>
      <c r="KT90" s="236"/>
      <c r="KU90" s="224"/>
      <c r="KV90" s="245"/>
      <c r="KW90" s="236"/>
      <c r="KX90" s="224"/>
      <c r="KY90" s="84"/>
      <c r="KZ90" s="236"/>
      <c r="LA90" s="224"/>
      <c r="LB90" s="224"/>
      <c r="LC90" s="236"/>
      <c r="LD90" s="224"/>
      <c r="LE90" s="224"/>
      <c r="LF90" s="236"/>
      <c r="LG90" s="224"/>
      <c r="LH90" s="245"/>
      <c r="LI90" s="236"/>
      <c r="LJ90" s="224"/>
      <c r="LK90" s="84"/>
      <c r="LL90" s="236"/>
      <c r="LM90" s="224"/>
      <c r="LN90" s="84"/>
      <c r="LO90" s="124"/>
      <c r="LP90" s="224"/>
      <c r="LQ90" s="224"/>
      <c r="LR90" s="236"/>
      <c r="LS90" s="224"/>
      <c r="LT90" s="245"/>
      <c r="LU90" s="236"/>
      <c r="LV90" s="224"/>
      <c r="LW90" s="84"/>
      <c r="LX90" s="124"/>
      <c r="LY90" s="224"/>
      <c r="LZ90" s="224"/>
      <c r="MA90" s="236"/>
      <c r="MB90" s="224"/>
      <c r="MC90" s="224"/>
      <c r="MD90" s="236"/>
      <c r="ME90" s="224"/>
      <c r="MF90" s="224"/>
      <c r="MG90" s="236"/>
      <c r="MH90" s="224"/>
      <c r="MI90" s="224"/>
      <c r="MJ90" s="236"/>
      <c r="MK90" s="224"/>
      <c r="ML90" s="245"/>
      <c r="MM90" s="236"/>
      <c r="MN90" s="224"/>
      <c r="MO90" s="84"/>
      <c r="MP90" s="236"/>
      <c r="MQ90" s="224"/>
      <c r="MR90" s="84"/>
      <c r="MS90" s="124"/>
      <c r="MT90" s="224"/>
      <c r="MU90" s="224"/>
      <c r="MV90" s="236">
        <v>75</v>
      </c>
      <c r="MW90" s="224">
        <v>75</v>
      </c>
      <c r="MX90" s="245">
        <v>0</v>
      </c>
      <c r="MY90" s="236">
        <v>1500</v>
      </c>
      <c r="MZ90" s="224">
        <v>200</v>
      </c>
      <c r="NA90" s="84">
        <v>76.040000000000006</v>
      </c>
      <c r="NB90" s="236">
        <v>1500</v>
      </c>
      <c r="NC90" s="224"/>
      <c r="ND90" s="245"/>
      <c r="NE90" s="236">
        <v>200</v>
      </c>
      <c r="NF90" s="224">
        <v>700</v>
      </c>
      <c r="NG90" s="84">
        <v>594.25</v>
      </c>
      <c r="NH90" s="236"/>
      <c r="NI90" s="224"/>
      <c r="NJ90" s="245">
        <v>945.43</v>
      </c>
      <c r="NK90" s="236"/>
      <c r="NL90" s="224"/>
      <c r="NM90" s="84"/>
      <c r="NN90" s="236"/>
      <c r="NO90" s="224"/>
      <c r="NP90" s="84"/>
      <c r="NQ90" s="236"/>
      <c r="NR90" s="224"/>
      <c r="NS90" s="84"/>
      <c r="NT90" s="236">
        <v>5000</v>
      </c>
      <c r="NU90" s="224">
        <v>5000</v>
      </c>
      <c r="NV90" s="84">
        <v>4437.1099999999997</v>
      </c>
      <c r="NW90" s="124"/>
      <c r="NX90" s="224"/>
      <c r="NY90" s="245">
        <v>2659.35</v>
      </c>
      <c r="NZ90" s="236"/>
      <c r="OA90" s="224"/>
      <c r="OB90" s="316"/>
      <c r="OC90" s="236"/>
      <c r="OD90" s="224"/>
      <c r="OE90" s="84"/>
      <c r="OF90" s="236">
        <v>300</v>
      </c>
      <c r="OG90" s="224">
        <v>300</v>
      </c>
      <c r="OH90" s="84">
        <v>248.4</v>
      </c>
      <c r="OI90" s="157"/>
      <c r="OJ90" s="157"/>
      <c r="OK90" s="157"/>
      <c r="OL90" s="157"/>
      <c r="OM90" s="157"/>
      <c r="ON90" s="157"/>
      <c r="OO90" s="157"/>
      <c r="OP90" s="157"/>
      <c r="OQ90" s="157"/>
      <c r="OR90" s="157"/>
      <c r="OS90" s="157"/>
      <c r="OT90" s="157"/>
      <c r="OU90" s="157"/>
      <c r="OV90" s="157"/>
      <c r="OW90" s="157"/>
    </row>
    <row r="91" spans="1:414" s="345" customFormat="1" hidden="1" outlineLevel="2" x14ac:dyDescent="0.25">
      <c r="A91" s="257" t="s">
        <v>427</v>
      </c>
      <c r="B91" s="188" t="s">
        <v>428</v>
      </c>
      <c r="C91" s="236">
        <f t="shared" si="401"/>
        <v>9226</v>
      </c>
      <c r="D91" s="236">
        <f t="shared" si="402"/>
        <v>8515</v>
      </c>
      <c r="E91" s="236">
        <f t="shared" si="403"/>
        <v>6105</v>
      </c>
      <c r="F91" s="236"/>
      <c r="G91" s="224"/>
      <c r="H91" s="84"/>
      <c r="I91" s="124">
        <v>390</v>
      </c>
      <c r="J91" s="224">
        <v>390</v>
      </c>
      <c r="K91" s="224">
        <v>376</v>
      </c>
      <c r="L91" s="236"/>
      <c r="M91" s="224"/>
      <c r="N91" s="224"/>
      <c r="O91" s="236"/>
      <c r="P91" s="224"/>
      <c r="Q91" s="224"/>
      <c r="R91" s="236"/>
      <c r="S91" s="224"/>
      <c r="T91" s="224"/>
      <c r="U91" s="236"/>
      <c r="V91" s="224"/>
      <c r="W91" s="224"/>
      <c r="X91" s="236"/>
      <c r="Y91" s="224"/>
      <c r="Z91" s="224"/>
      <c r="AA91" s="236"/>
      <c r="AB91" s="224"/>
      <c r="AC91" s="224"/>
      <c r="AD91" s="236">
        <v>36</v>
      </c>
      <c r="AE91" s="224"/>
      <c r="AF91" s="224">
        <v>36</v>
      </c>
      <c r="AG91" s="236"/>
      <c r="AH91" s="224"/>
      <c r="AI91" s="224"/>
      <c r="AJ91" s="236"/>
      <c r="AK91" s="224"/>
      <c r="AL91" s="224"/>
      <c r="AM91" s="236">
        <v>150</v>
      </c>
      <c r="AN91" s="224">
        <v>110</v>
      </c>
      <c r="AO91" s="224">
        <v>117</v>
      </c>
      <c r="AP91" s="236"/>
      <c r="AQ91" s="224"/>
      <c r="AR91" s="224"/>
      <c r="AS91" s="236"/>
      <c r="AT91" s="224"/>
      <c r="AU91" s="224"/>
      <c r="AV91" s="236"/>
      <c r="AW91" s="224"/>
      <c r="AX91" s="224"/>
      <c r="AY91" s="236"/>
      <c r="AZ91" s="224"/>
      <c r="BA91" s="224"/>
      <c r="BB91" s="236"/>
      <c r="BC91" s="224"/>
      <c r="BD91" s="224"/>
      <c r="BE91" s="236">
        <v>100</v>
      </c>
      <c r="BF91" s="224">
        <v>100</v>
      </c>
      <c r="BG91" s="224">
        <v>188</v>
      </c>
      <c r="BH91" s="236"/>
      <c r="BI91" s="224"/>
      <c r="BJ91" s="224"/>
      <c r="BK91" s="236"/>
      <c r="BL91" s="224"/>
      <c r="BM91" s="224"/>
      <c r="BN91" s="351"/>
      <c r="BO91" s="224"/>
      <c r="BP91" s="224"/>
      <c r="BQ91" s="236"/>
      <c r="BR91" s="224"/>
      <c r="BS91" s="224"/>
      <c r="BT91" s="236"/>
      <c r="BU91" s="224"/>
      <c r="BV91" s="224"/>
      <c r="BW91" s="236"/>
      <c r="BX91" s="224"/>
      <c r="BY91" s="224"/>
      <c r="BZ91" s="236">
        <v>250</v>
      </c>
      <c r="CA91" s="236">
        <v>250</v>
      </c>
      <c r="CB91" s="224">
        <v>186</v>
      </c>
      <c r="CC91" s="236">
        <v>120</v>
      </c>
      <c r="CD91" s="224">
        <v>0</v>
      </c>
      <c r="CE91" s="224">
        <v>45</v>
      </c>
      <c r="CF91" s="236"/>
      <c r="CG91" s="224"/>
      <c r="CH91" s="224"/>
      <c r="CI91" s="236"/>
      <c r="CJ91" s="224"/>
      <c r="CK91" s="224"/>
      <c r="CL91" s="236"/>
      <c r="CM91" s="224"/>
      <c r="CN91" s="245"/>
      <c r="CO91" s="236"/>
      <c r="CP91" s="224"/>
      <c r="CQ91" s="84"/>
      <c r="CR91" s="236"/>
      <c r="CS91" s="224"/>
      <c r="CT91" s="224"/>
      <c r="CU91" s="236"/>
      <c r="CV91" s="224"/>
      <c r="CW91" s="224"/>
      <c r="CX91" s="236"/>
      <c r="CY91" s="224"/>
      <c r="CZ91" s="224"/>
      <c r="DA91" s="236">
        <v>300</v>
      </c>
      <c r="DB91" s="236">
        <v>200</v>
      </c>
      <c r="DC91" s="224">
        <v>165</v>
      </c>
      <c r="DD91" s="236"/>
      <c r="DE91" s="224"/>
      <c r="DF91" s="224"/>
      <c r="DG91" s="236"/>
      <c r="DH91" s="224"/>
      <c r="DI91" s="224"/>
      <c r="DJ91" s="236"/>
      <c r="DK91" s="224"/>
      <c r="DL91" s="224"/>
      <c r="DM91" s="236"/>
      <c r="DN91" s="224"/>
      <c r="DO91" s="224"/>
      <c r="DP91" s="236"/>
      <c r="DQ91" s="224"/>
      <c r="DR91" s="224"/>
      <c r="DS91" s="236"/>
      <c r="DT91" s="224"/>
      <c r="DU91" s="224"/>
      <c r="DV91" s="236">
        <v>400</v>
      </c>
      <c r="DW91" s="224">
        <v>400</v>
      </c>
      <c r="DX91" s="245">
        <v>220</v>
      </c>
      <c r="DY91" s="236">
        <v>670</v>
      </c>
      <c r="DZ91" s="224">
        <v>670</v>
      </c>
      <c r="EA91" s="84">
        <v>378</v>
      </c>
      <c r="EB91" s="124"/>
      <c r="EC91" s="224"/>
      <c r="ED91" s="245">
        <v>63</v>
      </c>
      <c r="EE91" s="236">
        <v>200</v>
      </c>
      <c r="EF91" s="236">
        <v>200</v>
      </c>
      <c r="EG91" s="245">
        <v>162</v>
      </c>
      <c r="EH91" s="236"/>
      <c r="EI91" s="224"/>
      <c r="EJ91" s="245"/>
      <c r="EK91" s="236">
        <v>260</v>
      </c>
      <c r="EL91" s="224">
        <v>260</v>
      </c>
      <c r="EM91" s="245">
        <v>359.4</v>
      </c>
      <c r="EN91" s="236"/>
      <c r="EO91" s="224"/>
      <c r="EP91" s="245"/>
      <c r="EQ91" s="236"/>
      <c r="ER91" s="224"/>
      <c r="ES91" s="224"/>
      <c r="ET91" s="236"/>
      <c r="EU91" s="224"/>
      <c r="EV91" s="224"/>
      <c r="EW91" s="236">
        <v>85</v>
      </c>
      <c r="EX91" s="224">
        <v>85</v>
      </c>
      <c r="EY91" s="224"/>
      <c r="EZ91" s="224">
        <v>255</v>
      </c>
      <c r="FA91" s="224">
        <v>255</v>
      </c>
      <c r="FB91" s="224"/>
      <c r="FC91" s="236">
        <v>300</v>
      </c>
      <c r="FD91" s="224">
        <v>300</v>
      </c>
      <c r="FE91" s="224">
        <v>227</v>
      </c>
      <c r="FF91" s="236">
        <v>100</v>
      </c>
      <c r="FG91" s="224"/>
      <c r="FH91" s="224">
        <v>40.200000000000003</v>
      </c>
      <c r="FI91" s="236"/>
      <c r="FJ91" s="224"/>
      <c r="FK91" s="245"/>
      <c r="FL91" s="396"/>
      <c r="FM91" s="224"/>
      <c r="FN91" s="84"/>
      <c r="FO91" s="236">
        <v>300</v>
      </c>
      <c r="FP91" s="224">
        <v>300</v>
      </c>
      <c r="FQ91" s="224">
        <v>204</v>
      </c>
      <c r="FR91" s="236"/>
      <c r="FS91" s="224"/>
      <c r="FT91" s="224"/>
      <c r="FU91" s="236"/>
      <c r="FV91" s="224"/>
      <c r="FW91" s="224"/>
      <c r="FX91" s="236">
        <v>160</v>
      </c>
      <c r="FY91" s="224">
        <v>160</v>
      </c>
      <c r="FZ91" s="224">
        <v>140</v>
      </c>
      <c r="GA91" s="236">
        <v>50</v>
      </c>
      <c r="GB91" s="224">
        <v>50</v>
      </c>
      <c r="GC91" s="224"/>
      <c r="GD91" s="236"/>
      <c r="GE91" s="224"/>
      <c r="GF91" s="224"/>
      <c r="GG91" s="236">
        <v>40</v>
      </c>
      <c r="GH91" s="224">
        <v>40</v>
      </c>
      <c r="GI91" s="224">
        <v>45</v>
      </c>
      <c r="GJ91" s="236"/>
      <c r="GK91" s="224"/>
      <c r="GL91" s="84"/>
      <c r="GM91" s="224"/>
      <c r="GN91" s="224"/>
      <c r="GO91" s="84"/>
      <c r="GP91" s="224">
        <v>40</v>
      </c>
      <c r="GQ91" s="224">
        <v>40</v>
      </c>
      <c r="GR91" s="84">
        <v>33</v>
      </c>
      <c r="GS91" s="224">
        <v>60</v>
      </c>
      <c r="GT91" s="224">
        <v>28</v>
      </c>
      <c r="GU91" s="224">
        <v>42</v>
      </c>
      <c r="GV91" s="236"/>
      <c r="GW91" s="224"/>
      <c r="GX91" s="224"/>
      <c r="GY91" s="236"/>
      <c r="GZ91" s="224">
        <v>100</v>
      </c>
      <c r="HA91" s="224">
        <v>93</v>
      </c>
      <c r="HB91" s="236">
        <v>160</v>
      </c>
      <c r="HC91" s="236">
        <v>160</v>
      </c>
      <c r="HD91" s="245">
        <v>158</v>
      </c>
      <c r="HE91" s="236"/>
      <c r="HF91" s="224"/>
      <c r="HG91" s="84"/>
      <c r="HH91" s="236">
        <v>900</v>
      </c>
      <c r="HI91" s="224">
        <v>800</v>
      </c>
      <c r="HJ91" s="245">
        <v>702</v>
      </c>
      <c r="HK91" s="236">
        <v>100</v>
      </c>
      <c r="HL91" s="224">
        <v>100</v>
      </c>
      <c r="HM91" s="245">
        <v>69</v>
      </c>
      <c r="HN91" s="236"/>
      <c r="HO91" s="224"/>
      <c r="HP91" s="245"/>
      <c r="HQ91" s="236">
        <v>150</v>
      </c>
      <c r="HR91" s="224">
        <v>60</v>
      </c>
      <c r="HS91" s="245">
        <v>80.400000000000006</v>
      </c>
      <c r="HT91" s="236">
        <v>1000</v>
      </c>
      <c r="HU91" s="224">
        <v>1000</v>
      </c>
      <c r="HV91" s="245"/>
      <c r="HW91" s="236">
        <v>200</v>
      </c>
      <c r="HX91" s="224">
        <v>200</v>
      </c>
      <c r="HY91" s="245"/>
      <c r="HZ91" s="236"/>
      <c r="IA91" s="224"/>
      <c r="IB91" s="245"/>
      <c r="IC91" s="236"/>
      <c r="ID91" s="224"/>
      <c r="IE91" s="84"/>
      <c r="IF91" s="236">
        <v>400</v>
      </c>
      <c r="IG91" s="224">
        <v>202</v>
      </c>
      <c r="IH91" s="245">
        <v>303</v>
      </c>
      <c r="II91" s="236"/>
      <c r="IJ91" s="224"/>
      <c r="IK91" s="245"/>
      <c r="IL91" s="236">
        <v>250</v>
      </c>
      <c r="IM91" s="224">
        <v>250</v>
      </c>
      <c r="IN91" s="245">
        <v>242</v>
      </c>
      <c r="IO91" s="236"/>
      <c r="IP91" s="224"/>
      <c r="IQ91" s="245"/>
      <c r="IR91" s="236"/>
      <c r="IS91" s="224"/>
      <c r="IT91" s="245">
        <v>189</v>
      </c>
      <c r="IU91" s="236"/>
      <c r="IV91" s="224"/>
      <c r="IW91" s="245"/>
      <c r="IX91" s="236">
        <v>800</v>
      </c>
      <c r="IY91" s="224">
        <v>800</v>
      </c>
      <c r="IZ91" s="245">
        <v>408</v>
      </c>
      <c r="JA91" s="236"/>
      <c r="JB91" s="224"/>
      <c r="JC91" s="245"/>
      <c r="JD91" s="236"/>
      <c r="JE91" s="224"/>
      <c r="JF91" s="245"/>
      <c r="JG91" s="236"/>
      <c r="JH91" s="224"/>
      <c r="JI91" s="84"/>
      <c r="JJ91" s="124"/>
      <c r="JK91" s="224"/>
      <c r="JL91" s="245"/>
      <c r="JM91" s="236"/>
      <c r="JN91" s="224"/>
      <c r="JO91" s="84"/>
      <c r="JP91" s="124"/>
      <c r="JQ91" s="224"/>
      <c r="JR91" s="245"/>
      <c r="JS91" s="236">
        <v>1000</v>
      </c>
      <c r="JT91" s="224">
        <v>1000</v>
      </c>
      <c r="JU91" s="84">
        <v>801</v>
      </c>
      <c r="JV91" s="124"/>
      <c r="JW91" s="224"/>
      <c r="JX91" s="245"/>
      <c r="JY91" s="236"/>
      <c r="JZ91" s="224"/>
      <c r="KA91" s="245"/>
      <c r="KB91" s="236"/>
      <c r="KC91" s="224"/>
      <c r="KD91" s="245"/>
      <c r="KE91" s="236"/>
      <c r="KF91" s="224"/>
      <c r="KG91" s="245"/>
      <c r="KH91" s="236"/>
      <c r="KI91" s="224"/>
      <c r="KJ91" s="245"/>
      <c r="KK91" s="236"/>
      <c r="KL91" s="224"/>
      <c r="KM91" s="224"/>
      <c r="KN91" s="236"/>
      <c r="KO91" s="224"/>
      <c r="KP91" s="224"/>
      <c r="KQ91" s="236"/>
      <c r="KR91" s="224"/>
      <c r="KS91" s="224"/>
      <c r="KT91" s="236"/>
      <c r="KU91" s="224"/>
      <c r="KV91" s="245"/>
      <c r="KW91" s="236"/>
      <c r="KX91" s="224"/>
      <c r="KY91" s="84"/>
      <c r="KZ91" s="236"/>
      <c r="LA91" s="224"/>
      <c r="LB91" s="224"/>
      <c r="LC91" s="236"/>
      <c r="LD91" s="224"/>
      <c r="LE91" s="224"/>
      <c r="LF91" s="236"/>
      <c r="LG91" s="224"/>
      <c r="LH91" s="245"/>
      <c r="LI91" s="236"/>
      <c r="LJ91" s="224"/>
      <c r="LK91" s="84"/>
      <c r="LL91" s="236"/>
      <c r="LM91" s="224"/>
      <c r="LN91" s="84"/>
      <c r="LO91" s="124"/>
      <c r="LP91" s="224"/>
      <c r="LQ91" s="224"/>
      <c r="LR91" s="236"/>
      <c r="LS91" s="224"/>
      <c r="LT91" s="245"/>
      <c r="LU91" s="236"/>
      <c r="LV91" s="224"/>
      <c r="LW91" s="84"/>
      <c r="LX91" s="124"/>
      <c r="LY91" s="224"/>
      <c r="LZ91" s="224"/>
      <c r="MA91" s="236"/>
      <c r="MB91" s="224"/>
      <c r="MC91" s="224"/>
      <c r="MD91" s="236"/>
      <c r="ME91" s="224"/>
      <c r="MF91" s="224"/>
      <c r="MG91" s="236"/>
      <c r="MH91" s="224"/>
      <c r="MI91" s="224"/>
      <c r="MJ91" s="236"/>
      <c r="MK91" s="224"/>
      <c r="ML91" s="245"/>
      <c r="MM91" s="236"/>
      <c r="MN91" s="224"/>
      <c r="MO91" s="84">
        <v>27</v>
      </c>
      <c r="MP91" s="236">
        <v>0</v>
      </c>
      <c r="MQ91" s="224"/>
      <c r="MR91" s="84">
        <v>0</v>
      </c>
      <c r="MS91" s="124"/>
      <c r="MT91" s="224"/>
      <c r="MU91" s="224"/>
      <c r="MV91" s="236"/>
      <c r="MW91" s="224"/>
      <c r="MX91" s="245"/>
      <c r="MY91" s="236"/>
      <c r="MZ91" s="224"/>
      <c r="NA91" s="84"/>
      <c r="NB91" s="236"/>
      <c r="NC91" s="224"/>
      <c r="ND91" s="245"/>
      <c r="NE91" s="236"/>
      <c r="NF91" s="224"/>
      <c r="NG91" s="84">
        <v>3</v>
      </c>
      <c r="NH91" s="236"/>
      <c r="NI91" s="224"/>
      <c r="NJ91" s="245"/>
      <c r="NK91" s="236"/>
      <c r="NL91" s="224">
        <v>5</v>
      </c>
      <c r="NM91" s="84">
        <v>3</v>
      </c>
      <c r="NN91" s="236"/>
      <c r="NO91" s="224"/>
      <c r="NP91" s="84"/>
      <c r="NQ91" s="236"/>
      <c r="NR91" s="224"/>
      <c r="NS91" s="84"/>
      <c r="NT91" s="236"/>
      <c r="NU91" s="224"/>
      <c r="NV91" s="84"/>
      <c r="NW91" s="124"/>
      <c r="NX91" s="224"/>
      <c r="NY91" s="245"/>
      <c r="NZ91" s="236"/>
      <c r="OA91" s="224"/>
      <c r="OB91" s="316"/>
      <c r="OC91" s="236"/>
      <c r="OD91" s="224"/>
      <c r="OE91" s="84"/>
      <c r="OF91" s="236"/>
      <c r="OG91" s="224"/>
      <c r="OH91" s="84"/>
      <c r="OI91" s="157"/>
      <c r="OJ91" s="157"/>
      <c r="OK91" s="157"/>
      <c r="OL91" s="157"/>
      <c r="OM91" s="157"/>
      <c r="ON91" s="157"/>
      <c r="OO91" s="157"/>
      <c r="OP91" s="157"/>
      <c r="OQ91" s="157"/>
      <c r="OR91" s="157"/>
      <c r="OS91" s="157"/>
      <c r="OT91" s="157"/>
      <c r="OU91" s="157"/>
      <c r="OV91" s="157"/>
      <c r="OW91" s="157"/>
    </row>
    <row r="92" spans="1:414" s="345" customFormat="1" hidden="1" outlineLevel="2" x14ac:dyDescent="0.25">
      <c r="A92" s="257" t="s">
        <v>429</v>
      </c>
      <c r="B92" s="188" t="s">
        <v>430</v>
      </c>
      <c r="C92" s="236">
        <f t="shared" si="401"/>
        <v>29675</v>
      </c>
      <c r="D92" s="236">
        <f t="shared" si="402"/>
        <v>27215</v>
      </c>
      <c r="E92" s="236">
        <f t="shared" si="403"/>
        <v>12504.91</v>
      </c>
      <c r="F92" s="236"/>
      <c r="G92" s="224"/>
      <c r="H92" s="84"/>
      <c r="I92" s="124">
        <v>800</v>
      </c>
      <c r="J92" s="224">
        <v>800</v>
      </c>
      <c r="K92" s="224">
        <v>316.63</v>
      </c>
      <c r="L92" s="236"/>
      <c r="M92" s="224"/>
      <c r="N92" s="224"/>
      <c r="O92" s="236"/>
      <c r="P92" s="224"/>
      <c r="Q92" s="224"/>
      <c r="R92" s="236"/>
      <c r="S92" s="224"/>
      <c r="T92" s="224"/>
      <c r="U92" s="236"/>
      <c r="V92" s="224"/>
      <c r="W92" s="224"/>
      <c r="X92" s="236"/>
      <c r="Y92" s="224"/>
      <c r="Z92" s="224"/>
      <c r="AA92" s="236"/>
      <c r="AB92" s="224"/>
      <c r="AC92" s="224"/>
      <c r="AD92" s="236"/>
      <c r="AE92" s="224"/>
      <c r="AF92" s="224"/>
      <c r="AG92" s="236"/>
      <c r="AH92" s="224"/>
      <c r="AI92" s="224"/>
      <c r="AJ92" s="236"/>
      <c r="AK92" s="224"/>
      <c r="AL92" s="224"/>
      <c r="AM92" s="236">
        <v>100</v>
      </c>
      <c r="AN92" s="224">
        <v>100</v>
      </c>
      <c r="AO92" s="224"/>
      <c r="AP92" s="236"/>
      <c r="AQ92" s="224"/>
      <c r="AR92" s="224"/>
      <c r="AS92" s="236"/>
      <c r="AT92" s="224"/>
      <c r="AU92" s="224">
        <v>106.8</v>
      </c>
      <c r="AV92" s="236"/>
      <c r="AW92" s="224"/>
      <c r="AX92" s="224"/>
      <c r="AY92" s="236"/>
      <c r="AZ92" s="224"/>
      <c r="BA92" s="224"/>
      <c r="BB92" s="236"/>
      <c r="BC92" s="224"/>
      <c r="BD92" s="224"/>
      <c r="BE92" s="236"/>
      <c r="BF92" s="224"/>
      <c r="BG92" s="224">
        <v>70.319999999999993</v>
      </c>
      <c r="BH92" s="236"/>
      <c r="BI92" s="224"/>
      <c r="BJ92" s="224"/>
      <c r="BK92" s="236"/>
      <c r="BL92" s="224"/>
      <c r="BM92" s="224"/>
      <c r="BN92" s="351">
        <v>10000</v>
      </c>
      <c r="BO92" s="224">
        <v>10000</v>
      </c>
      <c r="BP92" s="224"/>
      <c r="BQ92" s="236"/>
      <c r="BR92" s="224"/>
      <c r="BS92" s="224"/>
      <c r="BT92" s="236"/>
      <c r="BU92" s="224"/>
      <c r="BV92" s="224"/>
      <c r="BW92" s="236"/>
      <c r="BX92" s="224"/>
      <c r="BY92" s="224"/>
      <c r="BZ92" s="236">
        <v>250</v>
      </c>
      <c r="CA92" s="236">
        <v>250</v>
      </c>
      <c r="CB92" s="224">
        <v>0</v>
      </c>
      <c r="CC92" s="236">
        <v>75</v>
      </c>
      <c r="CD92" s="224">
        <v>75</v>
      </c>
      <c r="CE92" s="224">
        <v>0</v>
      </c>
      <c r="CF92" s="236"/>
      <c r="CG92" s="224"/>
      <c r="CH92" s="224"/>
      <c r="CI92" s="236"/>
      <c r="CJ92" s="224"/>
      <c r="CK92" s="224"/>
      <c r="CL92" s="236"/>
      <c r="CM92" s="224"/>
      <c r="CN92" s="245"/>
      <c r="CO92" s="236"/>
      <c r="CP92" s="224"/>
      <c r="CQ92" s="84"/>
      <c r="CR92" s="236"/>
      <c r="CS92" s="224"/>
      <c r="CT92" s="224"/>
      <c r="CU92" s="236"/>
      <c r="CV92" s="224"/>
      <c r="CW92" s="224"/>
      <c r="CX92" s="236"/>
      <c r="CY92" s="224"/>
      <c r="CZ92" s="224"/>
      <c r="DA92" s="236">
        <v>10000</v>
      </c>
      <c r="DB92" s="236">
        <v>10000</v>
      </c>
      <c r="DC92" s="224">
        <v>9120.06</v>
      </c>
      <c r="DD92" s="236"/>
      <c r="DE92" s="224"/>
      <c r="DF92" s="224"/>
      <c r="DG92" s="236"/>
      <c r="DH92" s="224"/>
      <c r="DI92" s="224"/>
      <c r="DJ92" s="236"/>
      <c r="DK92" s="224"/>
      <c r="DL92" s="224"/>
      <c r="DM92" s="236"/>
      <c r="DN92" s="224"/>
      <c r="DO92" s="224"/>
      <c r="DP92" s="236"/>
      <c r="DQ92" s="224"/>
      <c r="DR92" s="224"/>
      <c r="DS92" s="236"/>
      <c r="DT92" s="224"/>
      <c r="DU92" s="224"/>
      <c r="DV92" s="236"/>
      <c r="DW92" s="224"/>
      <c r="DX92" s="245"/>
      <c r="DY92" s="236">
        <v>2000</v>
      </c>
      <c r="DZ92" s="224">
        <v>2000</v>
      </c>
      <c r="EA92" s="84">
        <v>0</v>
      </c>
      <c r="EB92" s="124"/>
      <c r="EC92" s="224"/>
      <c r="ED92" s="245"/>
      <c r="EE92" s="236"/>
      <c r="EF92" s="224"/>
      <c r="EG92" s="245"/>
      <c r="EH92" s="236"/>
      <c r="EI92" s="224"/>
      <c r="EJ92" s="245"/>
      <c r="EK92" s="236"/>
      <c r="EL92" s="224"/>
      <c r="EM92" s="245">
        <v>111.99</v>
      </c>
      <c r="EN92" s="236"/>
      <c r="EO92" s="224"/>
      <c r="EP92" s="245"/>
      <c r="EQ92" s="236"/>
      <c r="ER92" s="224"/>
      <c r="ES92" s="224"/>
      <c r="ET92" s="236"/>
      <c r="EU92" s="224"/>
      <c r="EV92" s="224"/>
      <c r="EW92" s="236"/>
      <c r="EX92" s="224"/>
      <c r="EY92" s="224"/>
      <c r="EZ92" s="236"/>
      <c r="FA92" s="224"/>
      <c r="FB92" s="224">
        <v>78</v>
      </c>
      <c r="FC92" s="236">
        <v>100</v>
      </c>
      <c r="FD92" s="224"/>
      <c r="FE92" s="224">
        <v>60</v>
      </c>
      <c r="FF92" s="236"/>
      <c r="FG92" s="224"/>
      <c r="FH92" s="224"/>
      <c r="FI92" s="236"/>
      <c r="FJ92" s="224"/>
      <c r="FK92" s="245"/>
      <c r="FL92" s="396"/>
      <c r="FM92" s="224"/>
      <c r="FN92" s="84"/>
      <c r="FO92" s="236">
        <v>50</v>
      </c>
      <c r="FP92" s="224">
        <v>50</v>
      </c>
      <c r="FQ92" s="224">
        <f>29.83-22.39</f>
        <v>7.4399999999999977</v>
      </c>
      <c r="FR92" s="236"/>
      <c r="FS92" s="224"/>
      <c r="FT92" s="224"/>
      <c r="FU92" s="236"/>
      <c r="FV92" s="224"/>
      <c r="FW92" s="224"/>
      <c r="FX92" s="236">
        <v>200</v>
      </c>
      <c r="FY92" s="224">
        <v>400</v>
      </c>
      <c r="FZ92" s="224">
        <v>94.8</v>
      </c>
      <c r="GA92" s="236">
        <v>150</v>
      </c>
      <c r="GB92" s="224">
        <v>300</v>
      </c>
      <c r="GC92" s="224"/>
      <c r="GD92" s="236"/>
      <c r="GE92" s="224"/>
      <c r="GF92" s="224"/>
      <c r="GG92" s="236"/>
      <c r="GH92" s="224"/>
      <c r="GI92" s="224"/>
      <c r="GJ92" s="236"/>
      <c r="GK92" s="224"/>
      <c r="GL92" s="84"/>
      <c r="GM92" s="224"/>
      <c r="GN92" s="224"/>
      <c r="GO92" s="84"/>
      <c r="GP92" s="224"/>
      <c r="GQ92" s="224"/>
      <c r="GR92" s="84">
        <v>157.34</v>
      </c>
      <c r="GS92" s="224"/>
      <c r="GT92" s="224"/>
      <c r="GU92" s="224"/>
      <c r="GV92" s="236"/>
      <c r="GW92" s="224"/>
      <c r="GX92" s="224"/>
      <c r="GY92" s="236"/>
      <c r="GZ92" s="224"/>
      <c r="HA92" s="224">
        <v>112.01</v>
      </c>
      <c r="HB92" s="236"/>
      <c r="HC92" s="224"/>
      <c r="HD92" s="245"/>
      <c r="HE92" s="236"/>
      <c r="HF92" s="224"/>
      <c r="HG92" s="84"/>
      <c r="HH92" s="236">
        <v>200</v>
      </c>
      <c r="HI92" s="224">
        <v>300</v>
      </c>
      <c r="HJ92" s="245">
        <v>190.93</v>
      </c>
      <c r="HK92" s="236">
        <v>300</v>
      </c>
      <c r="HL92" s="224"/>
      <c r="HM92" s="245"/>
      <c r="HN92" s="236"/>
      <c r="HO92" s="224"/>
      <c r="HP92" s="245"/>
      <c r="HQ92" s="236">
        <v>300</v>
      </c>
      <c r="HR92" s="224">
        <v>380</v>
      </c>
      <c r="HS92" s="245">
        <v>55</v>
      </c>
      <c r="HT92" s="236"/>
      <c r="HU92" s="224"/>
      <c r="HV92" s="245"/>
      <c r="HW92" s="236"/>
      <c r="HX92" s="224"/>
      <c r="HY92" s="245"/>
      <c r="HZ92" s="236"/>
      <c r="IA92" s="224"/>
      <c r="IB92" s="245"/>
      <c r="IC92" s="236"/>
      <c r="ID92" s="224"/>
      <c r="IE92" s="84"/>
      <c r="IF92" s="236">
        <v>3650</v>
      </c>
      <c r="IG92" s="224">
        <v>1000</v>
      </c>
      <c r="IH92" s="245">
        <v>93.94</v>
      </c>
      <c r="II92" s="236"/>
      <c r="IJ92" s="224"/>
      <c r="IK92" s="245"/>
      <c r="IL92" s="236">
        <v>1500</v>
      </c>
      <c r="IM92" s="224">
        <v>1500</v>
      </c>
      <c r="IN92" s="245">
        <v>630</v>
      </c>
      <c r="IO92" s="236"/>
      <c r="IP92" s="224"/>
      <c r="IQ92" s="245"/>
      <c r="IR92" s="236"/>
      <c r="IS92" s="224"/>
      <c r="IT92" s="245"/>
      <c r="IU92" s="236"/>
      <c r="IV92" s="224"/>
      <c r="IW92" s="245"/>
      <c r="IX92" s="236"/>
      <c r="IY92" s="224"/>
      <c r="IZ92" s="245">
        <v>99.3</v>
      </c>
      <c r="JA92" s="236"/>
      <c r="JB92" s="224"/>
      <c r="JC92" s="245"/>
      <c r="JD92" s="236"/>
      <c r="JE92" s="224"/>
      <c r="JF92" s="245"/>
      <c r="JG92" s="236"/>
      <c r="JH92" s="224"/>
      <c r="JI92" s="84"/>
      <c r="JJ92" s="124"/>
      <c r="JK92" s="224"/>
      <c r="JL92" s="245"/>
      <c r="JM92" s="236"/>
      <c r="JN92" s="224"/>
      <c r="JO92" s="84"/>
      <c r="JP92" s="124"/>
      <c r="JQ92" s="224"/>
      <c r="JR92" s="245"/>
      <c r="JS92" s="236"/>
      <c r="JT92" s="224"/>
      <c r="JU92" s="84">
        <v>669.6</v>
      </c>
      <c r="JV92" s="124"/>
      <c r="JW92" s="224"/>
      <c r="JX92" s="245"/>
      <c r="JY92" s="236"/>
      <c r="JZ92" s="224"/>
      <c r="KA92" s="245"/>
      <c r="KB92" s="236"/>
      <c r="KC92" s="224"/>
      <c r="KD92" s="245"/>
      <c r="KE92" s="236"/>
      <c r="KF92" s="224"/>
      <c r="KG92" s="245"/>
      <c r="KH92" s="236"/>
      <c r="KI92" s="224"/>
      <c r="KJ92" s="245"/>
      <c r="KK92" s="236"/>
      <c r="KL92" s="224"/>
      <c r="KM92" s="224"/>
      <c r="KN92" s="236"/>
      <c r="KO92" s="224"/>
      <c r="KP92" s="224"/>
      <c r="KQ92" s="236"/>
      <c r="KR92" s="224"/>
      <c r="KS92" s="224"/>
      <c r="KT92" s="236"/>
      <c r="KU92" s="224"/>
      <c r="KV92" s="245"/>
      <c r="KW92" s="236"/>
      <c r="KX92" s="224"/>
      <c r="KY92" s="84"/>
      <c r="KZ92" s="236"/>
      <c r="LA92" s="224"/>
      <c r="LB92" s="224"/>
      <c r="LC92" s="236"/>
      <c r="LD92" s="224"/>
      <c r="LE92" s="224"/>
      <c r="LF92" s="236"/>
      <c r="LG92" s="224"/>
      <c r="LH92" s="245"/>
      <c r="LI92" s="236"/>
      <c r="LJ92" s="224"/>
      <c r="LK92" s="84"/>
      <c r="LL92" s="236"/>
      <c r="LM92" s="224"/>
      <c r="LN92" s="84"/>
      <c r="LO92" s="124"/>
      <c r="LP92" s="224"/>
      <c r="LQ92" s="224"/>
      <c r="LR92" s="236"/>
      <c r="LS92" s="224"/>
      <c r="LT92" s="245"/>
      <c r="LU92" s="236"/>
      <c r="LV92" s="224"/>
      <c r="LW92" s="84"/>
      <c r="LX92" s="124"/>
      <c r="LY92" s="224"/>
      <c r="LZ92" s="224"/>
      <c r="MA92" s="236"/>
      <c r="MB92" s="224"/>
      <c r="MC92" s="224"/>
      <c r="MD92" s="236"/>
      <c r="ME92" s="224"/>
      <c r="MF92" s="224"/>
      <c r="MG92" s="236"/>
      <c r="MH92" s="224"/>
      <c r="MI92" s="224"/>
      <c r="MJ92" s="236"/>
      <c r="MK92" s="224"/>
      <c r="ML92" s="245"/>
      <c r="MM92" s="236"/>
      <c r="MN92" s="224"/>
      <c r="MO92" s="84">
        <v>13.44</v>
      </c>
      <c r="MP92" s="236"/>
      <c r="MQ92" s="224"/>
      <c r="MR92" s="84"/>
      <c r="MS92" s="124"/>
      <c r="MT92" s="224"/>
      <c r="MU92" s="224"/>
      <c r="MV92" s="236"/>
      <c r="MW92" s="224"/>
      <c r="MX92" s="245"/>
      <c r="MY92" s="236"/>
      <c r="MZ92" s="224">
        <v>0</v>
      </c>
      <c r="NA92" s="84">
        <v>135.72</v>
      </c>
      <c r="NB92" s="236"/>
      <c r="NC92" s="224"/>
      <c r="ND92" s="245">
        <v>38.409999999999997</v>
      </c>
      <c r="NE92" s="236"/>
      <c r="NF92" s="224">
        <v>60</v>
      </c>
      <c r="NG92" s="84">
        <v>45</v>
      </c>
      <c r="NH92" s="236"/>
      <c r="NI92" s="224"/>
      <c r="NJ92" s="245"/>
      <c r="NK92" s="236"/>
      <c r="NL92" s="224"/>
      <c r="NM92" s="84"/>
      <c r="NN92" s="236"/>
      <c r="NO92" s="224"/>
      <c r="NP92" s="84"/>
      <c r="NQ92" s="236"/>
      <c r="NR92" s="224"/>
      <c r="NS92" s="84">
        <v>56.64</v>
      </c>
      <c r="NT92" s="236"/>
      <c r="NU92" s="224"/>
      <c r="NV92" s="84"/>
      <c r="NW92" s="124"/>
      <c r="NX92" s="224"/>
      <c r="NY92" s="245"/>
      <c r="NZ92" s="236"/>
      <c r="OA92" s="224"/>
      <c r="OB92" s="316"/>
      <c r="OC92" s="236"/>
      <c r="OD92" s="224"/>
      <c r="OE92" s="84"/>
      <c r="OF92" s="236"/>
      <c r="OG92" s="224">
        <v>0</v>
      </c>
      <c r="OH92" s="84">
        <v>241.54</v>
      </c>
      <c r="OI92" s="157"/>
      <c r="OJ92" s="157"/>
      <c r="OK92" s="157"/>
      <c r="OL92" s="157"/>
      <c r="OM92" s="157"/>
      <c r="ON92" s="157"/>
      <c r="OO92" s="157"/>
      <c r="OP92" s="157"/>
      <c r="OQ92" s="157"/>
      <c r="OR92" s="157"/>
      <c r="OS92" s="157"/>
      <c r="OT92" s="157"/>
      <c r="OU92" s="157"/>
      <c r="OV92" s="157"/>
      <c r="OW92" s="157"/>
    </row>
    <row r="93" spans="1:414" s="345" customFormat="1" hidden="1" outlineLevel="1" collapsed="1" x14ac:dyDescent="0.25">
      <c r="A93" s="257"/>
      <c r="B93" s="188"/>
      <c r="C93" s="236"/>
      <c r="D93" s="224"/>
      <c r="E93" s="84"/>
      <c r="F93" s="236"/>
      <c r="G93" s="224"/>
      <c r="H93" s="84"/>
      <c r="I93" s="124"/>
      <c r="J93" s="224"/>
      <c r="K93" s="224"/>
      <c r="L93" s="236"/>
      <c r="M93" s="224"/>
      <c r="N93" s="224"/>
      <c r="O93" s="236"/>
      <c r="P93" s="224"/>
      <c r="Q93" s="224"/>
      <c r="R93" s="236"/>
      <c r="S93" s="224"/>
      <c r="T93" s="224"/>
      <c r="U93" s="236"/>
      <c r="V93" s="224"/>
      <c r="W93" s="224"/>
      <c r="X93" s="236"/>
      <c r="Y93" s="224"/>
      <c r="Z93" s="224"/>
      <c r="AA93" s="236"/>
      <c r="AB93" s="224"/>
      <c r="AC93" s="224"/>
      <c r="AD93" s="236"/>
      <c r="AE93" s="224"/>
      <c r="AF93" s="224"/>
      <c r="AG93" s="236"/>
      <c r="AH93" s="224"/>
      <c r="AI93" s="224"/>
      <c r="AJ93" s="236"/>
      <c r="AK93" s="224"/>
      <c r="AL93" s="224"/>
      <c r="AM93" s="236"/>
      <c r="AN93" s="224"/>
      <c r="AO93" s="224"/>
      <c r="AP93" s="236"/>
      <c r="AQ93" s="224"/>
      <c r="AR93" s="224"/>
      <c r="AS93" s="236"/>
      <c r="AT93" s="224"/>
      <c r="AU93" s="224"/>
      <c r="AV93" s="236"/>
      <c r="AW93" s="224"/>
      <c r="AX93" s="224"/>
      <c r="AY93" s="236"/>
      <c r="AZ93" s="224"/>
      <c r="BA93" s="224"/>
      <c r="BB93" s="236"/>
      <c r="BC93" s="224"/>
      <c r="BD93" s="224"/>
      <c r="BE93" s="236"/>
      <c r="BF93" s="224"/>
      <c r="BG93" s="224"/>
      <c r="BH93" s="236"/>
      <c r="BI93" s="224"/>
      <c r="BJ93" s="224"/>
      <c r="BK93" s="236"/>
      <c r="BL93" s="224"/>
      <c r="BM93" s="224"/>
      <c r="BN93" s="351"/>
      <c r="BO93" s="224"/>
      <c r="BP93" s="224"/>
      <c r="BQ93" s="236"/>
      <c r="BR93" s="224"/>
      <c r="BS93" s="224"/>
      <c r="BT93" s="236"/>
      <c r="BU93" s="224"/>
      <c r="BV93" s="224"/>
      <c r="BW93" s="236"/>
      <c r="BX93" s="224"/>
      <c r="BY93" s="224"/>
      <c r="BZ93" s="236"/>
      <c r="CA93" s="236"/>
      <c r="CB93" s="224"/>
      <c r="CC93" s="236"/>
      <c r="CD93" s="224"/>
      <c r="CE93" s="224"/>
      <c r="CF93" s="236"/>
      <c r="CG93" s="224"/>
      <c r="CH93" s="224"/>
      <c r="CI93" s="236"/>
      <c r="CJ93" s="224"/>
      <c r="CK93" s="224"/>
      <c r="CL93" s="236"/>
      <c r="CM93" s="224"/>
      <c r="CN93" s="245"/>
      <c r="CO93" s="236"/>
      <c r="CP93" s="224"/>
      <c r="CQ93" s="84"/>
      <c r="CR93" s="236"/>
      <c r="CS93" s="224"/>
      <c r="CT93" s="224"/>
      <c r="CU93" s="236"/>
      <c r="CV93" s="224"/>
      <c r="CW93" s="224"/>
      <c r="CX93" s="236"/>
      <c r="CY93" s="224"/>
      <c r="CZ93" s="224"/>
      <c r="DA93" s="236"/>
      <c r="DB93" s="224"/>
      <c r="DC93" s="224"/>
      <c r="DD93" s="236"/>
      <c r="DE93" s="224"/>
      <c r="DF93" s="224"/>
      <c r="DG93" s="236"/>
      <c r="DH93" s="224"/>
      <c r="DI93" s="224"/>
      <c r="DJ93" s="236"/>
      <c r="DK93" s="224"/>
      <c r="DL93" s="224"/>
      <c r="DM93" s="236"/>
      <c r="DN93" s="224"/>
      <c r="DO93" s="224"/>
      <c r="DP93" s="236"/>
      <c r="DQ93" s="224"/>
      <c r="DR93" s="224"/>
      <c r="DS93" s="236"/>
      <c r="DT93" s="224"/>
      <c r="DU93" s="224"/>
      <c r="DV93" s="236"/>
      <c r="DW93" s="224"/>
      <c r="DX93" s="245"/>
      <c r="DY93" s="236"/>
      <c r="DZ93" s="224"/>
      <c r="EA93" s="84"/>
      <c r="EB93" s="124"/>
      <c r="EC93" s="224"/>
      <c r="ED93" s="245"/>
      <c r="EE93" s="236"/>
      <c r="EF93" s="224"/>
      <c r="EG93" s="245"/>
      <c r="EH93" s="236"/>
      <c r="EI93" s="224"/>
      <c r="EJ93" s="245"/>
      <c r="EK93" s="236"/>
      <c r="EL93" s="224"/>
      <c r="EM93" s="245"/>
      <c r="EN93" s="236"/>
      <c r="EO93" s="224"/>
      <c r="EP93" s="245"/>
      <c r="EQ93" s="236"/>
      <c r="ER93" s="224"/>
      <c r="ES93" s="224"/>
      <c r="ET93" s="236"/>
      <c r="EU93" s="224"/>
      <c r="EV93" s="224"/>
      <c r="EW93" s="236"/>
      <c r="EX93" s="224"/>
      <c r="EY93" s="224"/>
      <c r="EZ93" s="236"/>
      <c r="FA93" s="224"/>
      <c r="FB93" s="224"/>
      <c r="FC93" s="236"/>
      <c r="FD93" s="224"/>
      <c r="FE93" s="224"/>
      <c r="FF93" s="236"/>
      <c r="FG93" s="224"/>
      <c r="FH93" s="224"/>
      <c r="FI93" s="236"/>
      <c r="FJ93" s="224"/>
      <c r="FK93" s="245"/>
      <c r="FL93" s="396"/>
      <c r="FM93" s="224"/>
      <c r="FN93" s="84"/>
      <c r="FO93" s="236"/>
      <c r="FP93" s="224"/>
      <c r="FQ93" s="224"/>
      <c r="FR93" s="236"/>
      <c r="FS93" s="224"/>
      <c r="FT93" s="224"/>
      <c r="FU93" s="236"/>
      <c r="FV93" s="224"/>
      <c r="FW93" s="224"/>
      <c r="FX93" s="236"/>
      <c r="FY93" s="224"/>
      <c r="FZ93" s="224"/>
      <c r="GA93" s="236"/>
      <c r="GB93" s="224"/>
      <c r="GC93" s="224"/>
      <c r="GD93" s="236"/>
      <c r="GE93" s="224"/>
      <c r="GF93" s="224"/>
      <c r="GG93" s="236"/>
      <c r="GH93" s="224"/>
      <c r="GI93" s="224"/>
      <c r="GJ93" s="236"/>
      <c r="GK93" s="224"/>
      <c r="GL93" s="84"/>
      <c r="GM93" s="224"/>
      <c r="GN93" s="224"/>
      <c r="GO93" s="84"/>
      <c r="GP93" s="224"/>
      <c r="GQ93" s="224"/>
      <c r="GR93" s="84"/>
      <c r="GS93" s="224"/>
      <c r="GT93" s="224"/>
      <c r="GU93" s="224"/>
      <c r="GV93" s="236"/>
      <c r="GW93" s="224"/>
      <c r="GX93" s="224"/>
      <c r="GY93" s="236"/>
      <c r="GZ93" s="224"/>
      <c r="HA93" s="224"/>
      <c r="HB93" s="236"/>
      <c r="HC93" s="224"/>
      <c r="HD93" s="245"/>
      <c r="HE93" s="236"/>
      <c r="HF93" s="224"/>
      <c r="HG93" s="84"/>
      <c r="HH93" s="236"/>
      <c r="HI93" s="224"/>
      <c r="HJ93" s="245"/>
      <c r="HK93" s="236"/>
      <c r="HL93" s="224"/>
      <c r="HM93" s="245"/>
      <c r="HN93" s="236"/>
      <c r="HO93" s="224"/>
      <c r="HP93" s="245"/>
      <c r="HQ93" s="236"/>
      <c r="HR93" s="224"/>
      <c r="HS93" s="245"/>
      <c r="HT93" s="236"/>
      <c r="HU93" s="224"/>
      <c r="HV93" s="245"/>
      <c r="HW93" s="236"/>
      <c r="HX93" s="224"/>
      <c r="HY93" s="245"/>
      <c r="HZ93" s="236"/>
      <c r="IA93" s="224"/>
      <c r="IB93" s="245"/>
      <c r="IC93" s="236"/>
      <c r="ID93" s="224"/>
      <c r="IE93" s="84"/>
      <c r="IF93" s="236"/>
      <c r="IG93" s="224"/>
      <c r="IH93" s="245"/>
      <c r="II93" s="236"/>
      <c r="IJ93" s="224"/>
      <c r="IK93" s="245"/>
      <c r="IL93" s="236"/>
      <c r="IM93" s="224"/>
      <c r="IN93" s="245"/>
      <c r="IO93" s="236"/>
      <c r="IP93" s="224"/>
      <c r="IQ93" s="245"/>
      <c r="IR93" s="236"/>
      <c r="IS93" s="224"/>
      <c r="IT93" s="245"/>
      <c r="IU93" s="236"/>
      <c r="IV93" s="224"/>
      <c r="IW93" s="245"/>
      <c r="IX93" s="236"/>
      <c r="IY93" s="224"/>
      <c r="IZ93" s="245"/>
      <c r="JA93" s="236"/>
      <c r="JB93" s="224"/>
      <c r="JC93" s="245"/>
      <c r="JD93" s="236"/>
      <c r="JE93" s="224"/>
      <c r="JF93" s="245"/>
      <c r="JG93" s="236"/>
      <c r="JH93" s="224"/>
      <c r="JI93" s="84"/>
      <c r="JJ93" s="124"/>
      <c r="JK93" s="224"/>
      <c r="JL93" s="245"/>
      <c r="JM93" s="236"/>
      <c r="JN93" s="224"/>
      <c r="JO93" s="84"/>
      <c r="JP93" s="124"/>
      <c r="JQ93" s="224"/>
      <c r="JR93" s="245"/>
      <c r="JS93" s="236"/>
      <c r="JT93" s="224"/>
      <c r="JU93" s="84"/>
      <c r="JV93" s="124"/>
      <c r="JW93" s="224"/>
      <c r="JX93" s="245"/>
      <c r="JY93" s="236"/>
      <c r="JZ93" s="224"/>
      <c r="KA93" s="245"/>
      <c r="KB93" s="236"/>
      <c r="KC93" s="224"/>
      <c r="KD93" s="245"/>
      <c r="KE93" s="236"/>
      <c r="KF93" s="224"/>
      <c r="KG93" s="245"/>
      <c r="KH93" s="236"/>
      <c r="KI93" s="224"/>
      <c r="KJ93" s="245"/>
      <c r="KK93" s="236"/>
      <c r="KL93" s="224"/>
      <c r="KM93" s="224"/>
      <c r="KN93" s="236"/>
      <c r="KO93" s="224"/>
      <c r="KP93" s="224"/>
      <c r="KQ93" s="236"/>
      <c r="KR93" s="224"/>
      <c r="KS93" s="224"/>
      <c r="KT93" s="236"/>
      <c r="KU93" s="224"/>
      <c r="KV93" s="245"/>
      <c r="KW93" s="236"/>
      <c r="KX93" s="224"/>
      <c r="KY93" s="84"/>
      <c r="KZ93" s="236"/>
      <c r="LA93" s="224"/>
      <c r="LB93" s="224"/>
      <c r="LC93" s="236"/>
      <c r="LD93" s="224"/>
      <c r="LE93" s="224"/>
      <c r="LF93" s="236"/>
      <c r="LG93" s="224"/>
      <c r="LH93" s="245"/>
      <c r="LI93" s="236"/>
      <c r="LJ93" s="224"/>
      <c r="LK93" s="84"/>
      <c r="LL93" s="236"/>
      <c r="LM93" s="224"/>
      <c r="LN93" s="84"/>
      <c r="LO93" s="124"/>
      <c r="LP93" s="224"/>
      <c r="LQ93" s="224"/>
      <c r="LR93" s="236"/>
      <c r="LS93" s="224"/>
      <c r="LT93" s="245"/>
      <c r="LU93" s="236"/>
      <c r="LV93" s="224"/>
      <c r="LW93" s="84"/>
      <c r="LX93" s="124"/>
      <c r="LY93" s="224"/>
      <c r="LZ93" s="224"/>
      <c r="MA93" s="236"/>
      <c r="MB93" s="224"/>
      <c r="MC93" s="224"/>
      <c r="MD93" s="236"/>
      <c r="ME93" s="224"/>
      <c r="MF93" s="224"/>
      <c r="MG93" s="236"/>
      <c r="MH93" s="224"/>
      <c r="MI93" s="224"/>
      <c r="MJ93" s="236"/>
      <c r="MK93" s="224"/>
      <c r="ML93" s="245"/>
      <c r="MM93" s="236"/>
      <c r="MN93" s="224"/>
      <c r="MO93" s="84"/>
      <c r="MP93" s="236"/>
      <c r="MQ93" s="224"/>
      <c r="MR93" s="84"/>
      <c r="MS93" s="124"/>
      <c r="MT93" s="224"/>
      <c r="MU93" s="224"/>
      <c r="MV93" s="236"/>
      <c r="MW93" s="224"/>
      <c r="MX93" s="245"/>
      <c r="MY93" s="236"/>
      <c r="MZ93" s="224"/>
      <c r="NA93" s="84"/>
      <c r="NB93" s="236"/>
      <c r="NC93" s="224"/>
      <c r="ND93" s="245"/>
      <c r="NE93" s="236"/>
      <c r="NF93" s="224"/>
      <c r="NG93" s="84"/>
      <c r="NH93" s="236"/>
      <c r="NI93" s="224"/>
      <c r="NJ93" s="245"/>
      <c r="NK93" s="236"/>
      <c r="NL93" s="224"/>
      <c r="NM93" s="84"/>
      <c r="NN93" s="236"/>
      <c r="NO93" s="224"/>
      <c r="NP93" s="84"/>
      <c r="NQ93" s="236"/>
      <c r="NR93" s="224"/>
      <c r="NS93" s="84"/>
      <c r="NT93" s="236"/>
      <c r="NU93" s="224"/>
      <c r="NV93" s="84"/>
      <c r="NW93" s="124"/>
      <c r="NX93" s="224"/>
      <c r="NY93" s="245"/>
      <c r="NZ93" s="236"/>
      <c r="OA93" s="224"/>
      <c r="OB93" s="316"/>
      <c r="OC93" s="236"/>
      <c r="OD93" s="224"/>
      <c r="OE93" s="84"/>
      <c r="OF93" s="236"/>
      <c r="OG93" s="224"/>
      <c r="OH93" s="84"/>
      <c r="OI93" s="157"/>
      <c r="OJ93" s="157"/>
      <c r="OK93" s="157"/>
      <c r="OL93" s="157"/>
      <c r="OM93" s="157"/>
      <c r="ON93" s="157"/>
      <c r="OO93" s="157"/>
      <c r="OP93" s="157"/>
      <c r="OQ93" s="157"/>
      <c r="OR93" s="157"/>
      <c r="OS93" s="157"/>
      <c r="OT93" s="157"/>
      <c r="OU93" s="157"/>
      <c r="OV93" s="157"/>
      <c r="OW93" s="157"/>
    </row>
    <row r="94" spans="1:414" s="36" customFormat="1" hidden="1" outlineLevel="1" x14ac:dyDescent="0.25">
      <c r="A94" s="74" t="s">
        <v>431</v>
      </c>
      <c r="B94" s="373" t="s">
        <v>432</v>
      </c>
      <c r="C94" s="229">
        <f>C95+C96+C97+C98+C99+C100</f>
        <v>534860</v>
      </c>
      <c r="D94" s="220">
        <f t="shared" ref="D94:BL94" si="404">D95+D96+D97+D98+D99+D100</f>
        <v>435350</v>
      </c>
      <c r="E94" s="68">
        <f t="shared" ref="E94" si="405">E95+E96+E97+E98+E99+E100</f>
        <v>359071.64</v>
      </c>
      <c r="F94" s="229">
        <f t="shared" si="404"/>
        <v>0</v>
      </c>
      <c r="G94" s="220">
        <f t="shared" si="404"/>
        <v>0</v>
      </c>
      <c r="H94" s="68">
        <f t="shared" ref="H94:I94" si="406">H95+H96+H97+H98+H99+H100</f>
        <v>0</v>
      </c>
      <c r="I94" s="122">
        <f t="shared" si="406"/>
        <v>0</v>
      </c>
      <c r="J94" s="220">
        <f t="shared" si="404"/>
        <v>0</v>
      </c>
      <c r="K94" s="220">
        <f t="shared" ref="K94:N94" si="407">K95+K96+K97+K98+K99+K100</f>
        <v>0</v>
      </c>
      <c r="L94" s="229">
        <f t="shared" si="407"/>
        <v>0</v>
      </c>
      <c r="M94" s="220">
        <f t="shared" si="407"/>
        <v>0</v>
      </c>
      <c r="N94" s="220">
        <f t="shared" si="407"/>
        <v>0</v>
      </c>
      <c r="O94" s="229">
        <f t="shared" si="404"/>
        <v>0</v>
      </c>
      <c r="P94" s="220">
        <f t="shared" si="404"/>
        <v>0</v>
      </c>
      <c r="Q94" s="220">
        <f t="shared" ref="Q94" si="408">Q95+Q96+Q97+Q98+Q99+Q100</f>
        <v>0</v>
      </c>
      <c r="R94" s="229">
        <f t="shared" si="404"/>
        <v>0</v>
      </c>
      <c r="S94" s="220">
        <f t="shared" si="404"/>
        <v>0</v>
      </c>
      <c r="T94" s="220">
        <f t="shared" ref="T94" si="409">T95+T96+T97+T98+T99+T100</f>
        <v>0</v>
      </c>
      <c r="U94" s="229">
        <f t="shared" si="404"/>
        <v>0</v>
      </c>
      <c r="V94" s="220">
        <f t="shared" si="404"/>
        <v>0</v>
      </c>
      <c r="W94" s="220">
        <f t="shared" ref="W94" si="410">W95+W96+W97+W98+W99+W100</f>
        <v>0</v>
      </c>
      <c r="X94" s="229">
        <f t="shared" si="404"/>
        <v>0</v>
      </c>
      <c r="Y94" s="220">
        <f t="shared" si="404"/>
        <v>0</v>
      </c>
      <c r="Z94" s="220">
        <f t="shared" ref="Z94" si="411">Z95+Z96+Z97+Z98+Z99+Z100</f>
        <v>0</v>
      </c>
      <c r="AA94" s="229">
        <f t="shared" si="404"/>
        <v>0</v>
      </c>
      <c r="AB94" s="220">
        <f t="shared" si="404"/>
        <v>0</v>
      </c>
      <c r="AC94" s="220">
        <f t="shared" ref="AC94" si="412">AC95+AC96+AC97+AC98+AC99+AC100</f>
        <v>0</v>
      </c>
      <c r="AD94" s="229">
        <f t="shared" si="404"/>
        <v>0</v>
      </c>
      <c r="AE94" s="220">
        <f t="shared" si="404"/>
        <v>0</v>
      </c>
      <c r="AF94" s="220">
        <f t="shared" ref="AF94" si="413">AF95+AF96+AF97+AF98+AF99+AF100</f>
        <v>0</v>
      </c>
      <c r="AG94" s="229">
        <f t="shared" si="404"/>
        <v>15000</v>
      </c>
      <c r="AH94" s="220">
        <f t="shared" si="404"/>
        <v>15000</v>
      </c>
      <c r="AI94" s="220">
        <f t="shared" ref="AI94" si="414">AI95+AI96+AI97+AI98+AI99+AI100</f>
        <v>14986.32</v>
      </c>
      <c r="AJ94" s="229">
        <f t="shared" ref="AJ94:BA94" si="415">AJ95+AJ96+AJ97+AJ98+AJ99+AJ100</f>
        <v>0</v>
      </c>
      <c r="AK94" s="220">
        <f t="shared" si="415"/>
        <v>0</v>
      </c>
      <c r="AL94" s="220">
        <f t="shared" si="415"/>
        <v>0</v>
      </c>
      <c r="AM94" s="229">
        <f t="shared" si="415"/>
        <v>0</v>
      </c>
      <c r="AN94" s="220">
        <f t="shared" si="415"/>
        <v>0</v>
      </c>
      <c r="AO94" s="220">
        <f t="shared" si="415"/>
        <v>0</v>
      </c>
      <c r="AP94" s="229">
        <f t="shared" si="415"/>
        <v>0</v>
      </c>
      <c r="AQ94" s="220">
        <f t="shared" si="415"/>
        <v>0</v>
      </c>
      <c r="AR94" s="220">
        <f t="shared" si="415"/>
        <v>0</v>
      </c>
      <c r="AS94" s="229">
        <f t="shared" si="415"/>
        <v>0</v>
      </c>
      <c r="AT94" s="220">
        <f t="shared" si="415"/>
        <v>0</v>
      </c>
      <c r="AU94" s="220">
        <f t="shared" si="415"/>
        <v>0</v>
      </c>
      <c r="AV94" s="229">
        <f t="shared" si="415"/>
        <v>140000</v>
      </c>
      <c r="AW94" s="220">
        <f t="shared" si="415"/>
        <v>40000</v>
      </c>
      <c r="AX94" s="220">
        <f t="shared" si="415"/>
        <v>129581.35</v>
      </c>
      <c r="AY94" s="229">
        <f t="shared" si="415"/>
        <v>0</v>
      </c>
      <c r="AZ94" s="220">
        <f t="shared" si="415"/>
        <v>0</v>
      </c>
      <c r="BA94" s="220">
        <f t="shared" si="415"/>
        <v>0</v>
      </c>
      <c r="BB94" s="229">
        <f t="shared" si="404"/>
        <v>0</v>
      </c>
      <c r="BC94" s="220">
        <f t="shared" si="404"/>
        <v>0</v>
      </c>
      <c r="BD94" s="220">
        <f t="shared" ref="BD94:BG94" si="416">BD95+BD96+BD97+BD98+BD99+BD100</f>
        <v>0</v>
      </c>
      <c r="BE94" s="229">
        <f t="shared" si="416"/>
        <v>0</v>
      </c>
      <c r="BF94" s="220">
        <f t="shared" si="416"/>
        <v>0</v>
      </c>
      <c r="BG94" s="220">
        <f t="shared" si="416"/>
        <v>0</v>
      </c>
      <c r="BH94" s="229">
        <f t="shared" si="404"/>
        <v>0</v>
      </c>
      <c r="BI94" s="220">
        <f t="shared" si="404"/>
        <v>0</v>
      </c>
      <c r="BJ94" s="220">
        <f t="shared" ref="BJ94" si="417">BJ95+BJ96+BJ97+BJ98+BJ99+BJ100</f>
        <v>0</v>
      </c>
      <c r="BK94" s="229">
        <f t="shared" si="404"/>
        <v>0</v>
      </c>
      <c r="BL94" s="220">
        <f t="shared" si="404"/>
        <v>0</v>
      </c>
      <c r="BM94" s="220">
        <f t="shared" ref="BM94" si="418">BM95+BM96+BM97+BM98+BM99+BM100</f>
        <v>0</v>
      </c>
      <c r="BN94" s="119">
        <f t="shared" ref="BN94:DW94" si="419">BN95+BN96+BN97+BN98+BN99+BN100</f>
        <v>0</v>
      </c>
      <c r="BO94" s="220">
        <f t="shared" ref="BO94" si="420">BO95+BO96+BO97+BO98+BO99+BO100</f>
        <v>7500</v>
      </c>
      <c r="BP94" s="220">
        <f t="shared" ref="BP94" si="421">BP95+BP96+BP97+BP98+BP99+BP100</f>
        <v>7042.14</v>
      </c>
      <c r="BQ94" s="229">
        <f t="shared" si="419"/>
        <v>0</v>
      </c>
      <c r="BR94" s="220">
        <f t="shared" si="419"/>
        <v>0</v>
      </c>
      <c r="BS94" s="220">
        <f t="shared" ref="BS94" si="422">BS95+BS96+BS97+BS98+BS99+BS100</f>
        <v>344.66</v>
      </c>
      <c r="BT94" s="229">
        <f t="shared" si="419"/>
        <v>0</v>
      </c>
      <c r="BU94" s="220">
        <f t="shared" si="419"/>
        <v>0</v>
      </c>
      <c r="BV94" s="220">
        <f t="shared" ref="BV94" si="423">BV95+BV96+BV97+BV98+BV99+BV100</f>
        <v>39.200000000000003</v>
      </c>
      <c r="BW94" s="229">
        <f t="shared" si="419"/>
        <v>0</v>
      </c>
      <c r="BX94" s="220">
        <f t="shared" si="419"/>
        <v>0</v>
      </c>
      <c r="BY94" s="220">
        <f t="shared" ref="BY94" si="424">BY95+BY96+BY97+BY98+BY99+BY100</f>
        <v>56.81</v>
      </c>
      <c r="BZ94" s="229">
        <f t="shared" si="419"/>
        <v>0</v>
      </c>
      <c r="CA94" s="229">
        <f t="shared" ref="CA94" si="425">CA95+CA96+CA97+CA98+CA99+CA100</f>
        <v>0</v>
      </c>
      <c r="CB94" s="220">
        <f t="shared" ref="CB94:CE94" si="426">CB95+CB96+CB97+CB98+CB99+CB100</f>
        <v>0</v>
      </c>
      <c r="CC94" s="229">
        <f t="shared" si="426"/>
        <v>0</v>
      </c>
      <c r="CD94" s="220">
        <f t="shared" si="426"/>
        <v>0</v>
      </c>
      <c r="CE94" s="220">
        <f t="shared" si="426"/>
        <v>428.3</v>
      </c>
      <c r="CF94" s="229">
        <f t="shared" si="419"/>
        <v>0</v>
      </c>
      <c r="CG94" s="220">
        <f t="shared" si="419"/>
        <v>0</v>
      </c>
      <c r="CH94" s="220">
        <f t="shared" ref="CH94:CK94" si="427">CH95+CH96+CH97+CH98+CH99+CH100</f>
        <v>0</v>
      </c>
      <c r="CI94" s="229">
        <f t="shared" si="427"/>
        <v>1000</v>
      </c>
      <c r="CJ94" s="220">
        <f t="shared" si="427"/>
        <v>0</v>
      </c>
      <c r="CK94" s="220">
        <f t="shared" si="427"/>
        <v>749.02</v>
      </c>
      <c r="CL94" s="229">
        <f t="shared" si="419"/>
        <v>60000</v>
      </c>
      <c r="CM94" s="220">
        <f t="shared" si="419"/>
        <v>54800</v>
      </c>
      <c r="CN94" s="117">
        <f t="shared" ref="CN94:CQ94" si="428">CN95+CN96+CN97+CN98+CN99+CN100</f>
        <v>18590.239999999998</v>
      </c>
      <c r="CO94" s="229">
        <f t="shared" ref="CO94" si="429">CO95+CO96+CO97+CO98+CO99+CO100</f>
        <v>123000</v>
      </c>
      <c r="CP94" s="220">
        <f t="shared" si="428"/>
        <v>183000</v>
      </c>
      <c r="CQ94" s="68">
        <f t="shared" si="428"/>
        <v>63722.19</v>
      </c>
      <c r="CR94" s="229">
        <f t="shared" si="419"/>
        <v>500</v>
      </c>
      <c r="CS94" s="220">
        <f t="shared" si="419"/>
        <v>500</v>
      </c>
      <c r="CT94" s="220">
        <f t="shared" ref="CT94" si="430">CT95+CT96+CT97+CT98+CT99+CT100</f>
        <v>0</v>
      </c>
      <c r="CU94" s="229">
        <f t="shared" si="419"/>
        <v>10000</v>
      </c>
      <c r="CV94" s="220">
        <f t="shared" si="419"/>
        <v>8000</v>
      </c>
      <c r="CW94" s="220">
        <f t="shared" ref="CW94:DC94" si="431">CW95+CW96+CW97+CW98+CW99+CW100</f>
        <v>3412.68</v>
      </c>
      <c r="CX94" s="229">
        <f t="shared" si="431"/>
        <v>98650</v>
      </c>
      <c r="CY94" s="220">
        <f t="shared" si="431"/>
        <v>30000</v>
      </c>
      <c r="CZ94" s="220">
        <f t="shared" si="431"/>
        <v>28814.809999999998</v>
      </c>
      <c r="DA94" s="229">
        <f t="shared" si="431"/>
        <v>0</v>
      </c>
      <c r="DB94" s="220">
        <f t="shared" si="431"/>
        <v>0</v>
      </c>
      <c r="DC94" s="220">
        <f t="shared" si="431"/>
        <v>789.07</v>
      </c>
      <c r="DD94" s="229">
        <f t="shared" si="419"/>
        <v>0</v>
      </c>
      <c r="DE94" s="220">
        <f t="shared" si="419"/>
        <v>0</v>
      </c>
      <c r="DF94" s="220">
        <f t="shared" ref="DF94:DI94" si="432">DF95+DF96+DF97+DF98+DF99+DF100</f>
        <v>0</v>
      </c>
      <c r="DG94" s="229">
        <f t="shared" si="432"/>
        <v>67000</v>
      </c>
      <c r="DH94" s="220">
        <f t="shared" si="432"/>
        <v>77000</v>
      </c>
      <c r="DI94" s="220">
        <f t="shared" si="432"/>
        <v>76160.62999999999</v>
      </c>
      <c r="DJ94" s="229">
        <f t="shared" si="419"/>
        <v>0</v>
      </c>
      <c r="DK94" s="220">
        <f t="shared" si="419"/>
        <v>0</v>
      </c>
      <c r="DL94" s="220">
        <f t="shared" ref="DL94:DU94" si="433">DL95+DL96+DL97+DL98+DL99+DL100</f>
        <v>0</v>
      </c>
      <c r="DM94" s="229">
        <f t="shared" si="433"/>
        <v>0</v>
      </c>
      <c r="DN94" s="220">
        <f t="shared" si="433"/>
        <v>0</v>
      </c>
      <c r="DO94" s="220">
        <f t="shared" si="433"/>
        <v>0</v>
      </c>
      <c r="DP94" s="229">
        <f t="shared" si="433"/>
        <v>0</v>
      </c>
      <c r="DQ94" s="220">
        <f t="shared" si="433"/>
        <v>0</v>
      </c>
      <c r="DR94" s="220">
        <f t="shared" si="433"/>
        <v>0</v>
      </c>
      <c r="DS94" s="229">
        <f t="shared" si="433"/>
        <v>17000</v>
      </c>
      <c r="DT94" s="220">
        <f t="shared" si="433"/>
        <v>17000</v>
      </c>
      <c r="DU94" s="220">
        <f t="shared" si="433"/>
        <v>8624.7000000000007</v>
      </c>
      <c r="DV94" s="229">
        <f t="shared" si="419"/>
        <v>0</v>
      </c>
      <c r="DW94" s="220">
        <f t="shared" si="419"/>
        <v>0</v>
      </c>
      <c r="DX94" s="117">
        <f t="shared" ref="DX94" si="434">DX95+DX96+DX97+DX98+DX99+DX100</f>
        <v>0</v>
      </c>
      <c r="DY94" s="229">
        <f t="shared" ref="DY94:GH94" si="435">DY95+DY96+DY97+DY98+DY99+DY100</f>
        <v>0</v>
      </c>
      <c r="DZ94" s="229">
        <f t="shared" si="435"/>
        <v>0</v>
      </c>
      <c r="EA94" s="384">
        <f t="shared" ref="EA94:EB94" si="436">EA95+EA96+EA97+EA98+EA99+EA100</f>
        <v>0</v>
      </c>
      <c r="EB94" s="122">
        <f t="shared" si="436"/>
        <v>0</v>
      </c>
      <c r="EC94" s="220">
        <f t="shared" si="435"/>
        <v>0</v>
      </c>
      <c r="ED94" s="117">
        <f t="shared" ref="ED94" si="437">ED95+ED96+ED97+ED98+ED99+ED100</f>
        <v>0</v>
      </c>
      <c r="EE94" s="229">
        <f t="shared" si="435"/>
        <v>0</v>
      </c>
      <c r="EF94" s="220">
        <f t="shared" si="435"/>
        <v>0</v>
      </c>
      <c r="EG94" s="117">
        <f t="shared" ref="EG94" si="438">EG95+EG96+EG97+EG98+EG99+EG100</f>
        <v>1313.78</v>
      </c>
      <c r="EH94" s="229">
        <f t="shared" si="435"/>
        <v>0</v>
      </c>
      <c r="EI94" s="220">
        <f t="shared" si="435"/>
        <v>0</v>
      </c>
      <c r="EJ94" s="117">
        <f t="shared" ref="EJ94:EK94" si="439">EJ95+EJ96+EJ97+EJ98+EJ99+EJ100</f>
        <v>1666.8</v>
      </c>
      <c r="EK94" s="229">
        <f t="shared" si="439"/>
        <v>0</v>
      </c>
      <c r="EL94" s="220">
        <f>EL95+EL96+EL97+EL98+EL99+EL100</f>
        <v>0</v>
      </c>
      <c r="EM94" s="117">
        <f>EM95+EM96+EM97+EM98+EM99+EM100</f>
        <v>0</v>
      </c>
      <c r="EN94" s="229">
        <f t="shared" ref="EN94" si="440">EN95+EN96+EN97+EN98+EN99+EN100</f>
        <v>0</v>
      </c>
      <c r="EO94" s="220">
        <f>EO95+EO96+EO97+EO98+EO99+EO100</f>
        <v>0</v>
      </c>
      <c r="EP94" s="117">
        <f>EP95+EP96+EP97+EP98+EP99+EP100</f>
        <v>0</v>
      </c>
      <c r="EQ94" s="229">
        <f t="shared" si="435"/>
        <v>0</v>
      </c>
      <c r="ER94" s="220">
        <f t="shared" si="435"/>
        <v>0</v>
      </c>
      <c r="ES94" s="220">
        <f t="shared" ref="ES94" si="441">ES95+ES96+ES97+ES98+ES99+ES100</f>
        <v>0</v>
      </c>
      <c r="ET94" s="229">
        <f t="shared" si="435"/>
        <v>0</v>
      </c>
      <c r="EU94" s="220">
        <f t="shared" si="435"/>
        <v>0</v>
      </c>
      <c r="EV94" s="220">
        <f t="shared" ref="EV94:EW94" si="442">EV95+EV96+EV97+EV98+EV99+EV100</f>
        <v>0</v>
      </c>
      <c r="EW94" s="229">
        <f t="shared" si="442"/>
        <v>0</v>
      </c>
      <c r="EX94" s="220">
        <f t="shared" si="435"/>
        <v>0</v>
      </c>
      <c r="EY94" s="220">
        <f t="shared" ref="EY94" si="443">EY95+EY96+EY97+EY98+EY99+EY100</f>
        <v>0</v>
      </c>
      <c r="EZ94" s="229">
        <f>EZ95+EZ96+EZ97+EZ98+EZ99+EZ100</f>
        <v>0</v>
      </c>
      <c r="FA94" s="220">
        <f t="shared" si="435"/>
        <v>0</v>
      </c>
      <c r="FB94" s="220">
        <f t="shared" ref="FB94:FC94" si="444">FB95+FB96+FB97+FB98+FB99+FB100</f>
        <v>0</v>
      </c>
      <c r="FC94" s="229">
        <f t="shared" si="444"/>
        <v>0</v>
      </c>
      <c r="FD94" s="220">
        <f t="shared" si="435"/>
        <v>0</v>
      </c>
      <c r="FE94" s="220">
        <f t="shared" ref="FE94" si="445">FE95+FE96+FE97+FE98+FE99+FE100</f>
        <v>0</v>
      </c>
      <c r="FF94" s="229">
        <f>FF95+FF96+FF97+FF98+FF99+FF100</f>
        <v>0</v>
      </c>
      <c r="FG94" s="220">
        <f t="shared" si="435"/>
        <v>0</v>
      </c>
      <c r="FH94" s="220">
        <f t="shared" ref="FH94:FI94" si="446">FH95+FH96+FH97+FH98+FH99+FH100</f>
        <v>0</v>
      </c>
      <c r="FI94" s="229">
        <f t="shared" si="446"/>
        <v>0</v>
      </c>
      <c r="FJ94" s="220">
        <f t="shared" si="435"/>
        <v>0</v>
      </c>
      <c r="FK94" s="117">
        <f t="shared" ref="FK94" si="447">FK95+FK96+FK97+FK98+FK99+FK100</f>
        <v>0</v>
      </c>
      <c r="FL94" s="395">
        <f>FL95+FL96+FL97+FL98+FL99+FL100</f>
        <v>0</v>
      </c>
      <c r="FM94" s="220">
        <f t="shared" si="435"/>
        <v>0</v>
      </c>
      <c r="FN94" s="68">
        <f t="shared" ref="FN94:FO94" si="448">FN95+FN96+FN97+FN98+FN99+FN100</f>
        <v>0</v>
      </c>
      <c r="FO94" s="229">
        <f t="shared" si="448"/>
        <v>0</v>
      </c>
      <c r="FP94" s="220">
        <f t="shared" si="435"/>
        <v>0</v>
      </c>
      <c r="FQ94" s="220">
        <f t="shared" ref="FQ94:FR94" si="449">FQ95+FQ96+FQ97+FQ98+FQ99+FQ100</f>
        <v>0</v>
      </c>
      <c r="FR94" s="229">
        <f t="shared" si="449"/>
        <v>0</v>
      </c>
      <c r="FS94" s="220">
        <f t="shared" si="435"/>
        <v>0</v>
      </c>
      <c r="FT94" s="220">
        <f t="shared" ref="FT94:FU94" si="450">FT95+FT96+FT97+FT98+FT99+FT100</f>
        <v>0</v>
      </c>
      <c r="FU94" s="229">
        <f t="shared" si="450"/>
        <v>0</v>
      </c>
      <c r="FV94" s="220">
        <f t="shared" si="435"/>
        <v>0</v>
      </c>
      <c r="FW94" s="220">
        <f t="shared" ref="FW94:FX94" si="451">FW95+FW96+FW97+FW98+FW99+FW100</f>
        <v>0</v>
      </c>
      <c r="FX94" s="342">
        <f t="shared" si="451"/>
        <v>0</v>
      </c>
      <c r="FY94" s="220">
        <f t="shared" si="435"/>
        <v>0</v>
      </c>
      <c r="FZ94" s="220">
        <f t="shared" ref="FZ94:GA94" si="452">FZ95+FZ96+FZ97+FZ98+FZ99+FZ100</f>
        <v>0</v>
      </c>
      <c r="GA94" s="342">
        <f t="shared" si="452"/>
        <v>0</v>
      </c>
      <c r="GB94" s="220">
        <f t="shared" si="435"/>
        <v>0</v>
      </c>
      <c r="GC94" s="220">
        <f t="shared" ref="GC94:GD94" si="453">GC95+GC96+GC97+GC98+GC99+GC100</f>
        <v>0</v>
      </c>
      <c r="GD94" s="229">
        <f t="shared" si="453"/>
        <v>0</v>
      </c>
      <c r="GE94" s="220">
        <f t="shared" si="435"/>
        <v>0</v>
      </c>
      <c r="GF94" s="220">
        <f t="shared" ref="GF94:GG94" si="454">GF95+GF96+GF97+GF98+GF99+GF100</f>
        <v>0</v>
      </c>
      <c r="GG94" s="229">
        <f t="shared" si="454"/>
        <v>0</v>
      </c>
      <c r="GH94" s="220">
        <f t="shared" si="435"/>
        <v>0</v>
      </c>
      <c r="GI94" s="220">
        <f t="shared" ref="GI94:GN94" si="455">GI95+GI96+GI97+GI98+GI99+GI100</f>
        <v>0</v>
      </c>
      <c r="GJ94" s="229">
        <f t="shared" si="455"/>
        <v>0</v>
      </c>
      <c r="GK94" s="220">
        <f t="shared" si="455"/>
        <v>0</v>
      </c>
      <c r="GL94" s="68">
        <f t="shared" si="455"/>
        <v>0</v>
      </c>
      <c r="GM94" s="220">
        <f t="shared" ref="GM94" si="456">GM95+GM96+GM97+GM98+GM99+GM100</f>
        <v>0</v>
      </c>
      <c r="GN94" s="220">
        <f t="shared" si="455"/>
        <v>0</v>
      </c>
      <c r="GO94" s="68">
        <f>GO95+GO96+GO97+GO98+GO99+GO100</f>
        <v>1.57</v>
      </c>
      <c r="GP94" s="220">
        <f>GP95+GP96+GP97+GP98+GP99+GP100</f>
        <v>100</v>
      </c>
      <c r="GQ94" s="220">
        <f t="shared" ref="GQ94" si="457">GQ95+GQ96+GQ97+GQ98+GQ99+GQ100</f>
        <v>100</v>
      </c>
      <c r="GR94" s="68">
        <f>GR95+GR96+GR97+GR98+GR99+GR100</f>
        <v>13.24</v>
      </c>
      <c r="GS94" s="220">
        <f t="shared" ref="GS94" si="458">GS95+GS96+GS97+GS98+GS99+GS100</f>
        <v>0</v>
      </c>
      <c r="GT94" s="220">
        <f t="shared" ref="GT94:IY94" si="459">GT95+GT96+GT97+GT98+GT99+GT100</f>
        <v>0</v>
      </c>
      <c r="GU94" s="220">
        <f t="shared" ref="GU94" si="460">GU95+GU96+GU97+GU98+GU99+GU100</f>
        <v>0</v>
      </c>
      <c r="GV94" s="229">
        <f t="shared" si="459"/>
        <v>0</v>
      </c>
      <c r="GW94" s="220">
        <f t="shared" si="459"/>
        <v>0</v>
      </c>
      <c r="GX94" s="220">
        <f t="shared" ref="GX94" si="461">GX95+GX96+GX97+GX98+GX99+GX100</f>
        <v>0</v>
      </c>
      <c r="GY94" s="229">
        <f t="shared" si="459"/>
        <v>0</v>
      </c>
      <c r="GZ94" s="220">
        <f t="shared" si="459"/>
        <v>0</v>
      </c>
      <c r="HA94" s="220">
        <f t="shared" ref="HA94" si="462">HA95+HA96+HA97+HA98+HA99+HA100</f>
        <v>0</v>
      </c>
      <c r="HB94" s="229">
        <f t="shared" si="459"/>
        <v>0</v>
      </c>
      <c r="HC94" s="220">
        <f t="shared" si="459"/>
        <v>0</v>
      </c>
      <c r="HD94" s="117">
        <f t="shared" ref="HD94" si="463">HD95+HD96+HD97+HD98+HD99+HD100</f>
        <v>0</v>
      </c>
      <c r="HE94" s="229">
        <f t="shared" si="459"/>
        <v>0</v>
      </c>
      <c r="HF94" s="220">
        <f t="shared" si="459"/>
        <v>0</v>
      </c>
      <c r="HG94" s="68">
        <f t="shared" ref="HG94:HH94" si="464">HG95+HG96+HG97+HG98+HG99+HG100</f>
        <v>0</v>
      </c>
      <c r="HH94" s="229">
        <f t="shared" si="464"/>
        <v>650</v>
      </c>
      <c r="HI94" s="220">
        <f t="shared" si="459"/>
        <v>850</v>
      </c>
      <c r="HJ94" s="117">
        <f t="shared" ref="HJ94:HK94" si="465">HJ95+HJ96+HJ97+HJ98+HJ99+HJ100</f>
        <v>250.85</v>
      </c>
      <c r="HK94" s="229">
        <f t="shared" si="465"/>
        <v>0</v>
      </c>
      <c r="HL94" s="220">
        <f t="shared" si="459"/>
        <v>0</v>
      </c>
      <c r="HM94" s="117">
        <f t="shared" ref="HM94:HN94" si="466">HM95+HM96+HM97+HM98+HM99+HM100</f>
        <v>0</v>
      </c>
      <c r="HN94" s="229">
        <f t="shared" si="466"/>
        <v>0</v>
      </c>
      <c r="HO94" s="220">
        <f t="shared" si="459"/>
        <v>0</v>
      </c>
      <c r="HP94" s="117">
        <f t="shared" ref="HP94:HQ94" si="467">HP95+HP96+HP97+HP98+HP99+HP100</f>
        <v>0</v>
      </c>
      <c r="HQ94" s="229">
        <f t="shared" si="467"/>
        <v>500</v>
      </c>
      <c r="HR94" s="220">
        <f t="shared" si="459"/>
        <v>400</v>
      </c>
      <c r="HS94" s="117">
        <f t="shared" ref="HS94:HT94" si="468">HS95+HS96+HS97+HS98+HS99+HS100</f>
        <v>0</v>
      </c>
      <c r="HT94" s="229">
        <f t="shared" si="468"/>
        <v>0</v>
      </c>
      <c r="HU94" s="220">
        <f t="shared" si="459"/>
        <v>0</v>
      </c>
      <c r="HV94" s="117">
        <f t="shared" ref="HV94:HW94" si="469">HV95+HV96+HV97+HV98+HV99+HV100</f>
        <v>0</v>
      </c>
      <c r="HW94" s="229">
        <f t="shared" si="469"/>
        <v>0</v>
      </c>
      <c r="HX94" s="220">
        <f t="shared" si="459"/>
        <v>0</v>
      </c>
      <c r="HY94" s="117">
        <f t="shared" ref="HY94" si="470">HY95+HY96+HY97+HY98+HY99+HY100</f>
        <v>0</v>
      </c>
      <c r="HZ94" s="229">
        <f t="shared" si="459"/>
        <v>0</v>
      </c>
      <c r="IA94" s="220">
        <f t="shared" si="459"/>
        <v>0</v>
      </c>
      <c r="IB94" s="117">
        <f t="shared" ref="IB94:IF94" si="471">IB95+IB96+IB97+IB98+IB99+IB100</f>
        <v>0</v>
      </c>
      <c r="IC94" s="229">
        <f t="shared" si="471"/>
        <v>0</v>
      </c>
      <c r="ID94" s="220">
        <f t="shared" si="471"/>
        <v>0</v>
      </c>
      <c r="IE94" s="68">
        <f t="shared" si="471"/>
        <v>0</v>
      </c>
      <c r="IF94" s="229">
        <f t="shared" si="471"/>
        <v>900</v>
      </c>
      <c r="IG94" s="220">
        <f t="shared" si="459"/>
        <v>900</v>
      </c>
      <c r="IH94" s="117">
        <f t="shared" ref="IH94:II94" si="472">IH95+IH96+IH97+IH98+IH99+IH100</f>
        <v>1025</v>
      </c>
      <c r="II94" s="229">
        <f t="shared" si="472"/>
        <v>0</v>
      </c>
      <c r="IJ94" s="220">
        <f t="shared" si="459"/>
        <v>0</v>
      </c>
      <c r="IK94" s="117">
        <f t="shared" ref="IK94:IL94" si="473">IK95+IK96+IK97+IK98+IK99+IK100</f>
        <v>0</v>
      </c>
      <c r="IL94" s="229">
        <f t="shared" si="473"/>
        <v>0</v>
      </c>
      <c r="IM94" s="220">
        <f t="shared" si="459"/>
        <v>0</v>
      </c>
      <c r="IN94" s="117">
        <f t="shared" ref="IN94:IO94" si="474">IN95+IN96+IN97+IN98+IN99+IN100</f>
        <v>0</v>
      </c>
      <c r="IO94" s="229">
        <f t="shared" si="474"/>
        <v>0</v>
      </c>
      <c r="IP94" s="220">
        <f t="shared" si="459"/>
        <v>0</v>
      </c>
      <c r="IQ94" s="117">
        <f t="shared" ref="IQ94:IR94" si="475">IQ95+IQ96+IQ97+IQ98+IQ99+IQ100</f>
        <v>0</v>
      </c>
      <c r="IR94" s="229">
        <f t="shared" si="475"/>
        <v>0</v>
      </c>
      <c r="IS94" s="220">
        <f t="shared" si="459"/>
        <v>0</v>
      </c>
      <c r="IT94" s="117">
        <f t="shared" ref="IT94:IU94" si="476">IT95+IT96+IT97+IT98+IT99+IT100</f>
        <v>78.569999999999993</v>
      </c>
      <c r="IU94" s="229">
        <f t="shared" si="476"/>
        <v>0</v>
      </c>
      <c r="IV94" s="220">
        <f t="shared" si="459"/>
        <v>0</v>
      </c>
      <c r="IW94" s="117">
        <f t="shared" ref="IW94:IX94" si="477">IW95+IW96+IW97+IW98+IW99+IW100</f>
        <v>0</v>
      </c>
      <c r="IX94" s="229">
        <f t="shared" si="477"/>
        <v>0</v>
      </c>
      <c r="IY94" s="220">
        <f t="shared" si="459"/>
        <v>0</v>
      </c>
      <c r="IZ94" s="117">
        <f t="shared" ref="IZ94:JA94" si="478">IZ95+IZ96+IZ97+IZ98+IZ99+IZ100</f>
        <v>161.16</v>
      </c>
      <c r="JA94" s="229">
        <f t="shared" si="478"/>
        <v>0</v>
      </c>
      <c r="JB94" s="220">
        <f t="shared" ref="JB94:LM94" si="479">JB95+JB96+JB97+JB98+JB99+JB100</f>
        <v>0</v>
      </c>
      <c r="JC94" s="117">
        <f t="shared" ref="JC94" si="480">JC95+JC96+JC97+JC98+JC99+JC100</f>
        <v>0</v>
      </c>
      <c r="JD94" s="229">
        <f t="shared" si="479"/>
        <v>0</v>
      </c>
      <c r="JE94" s="220">
        <f t="shared" si="479"/>
        <v>0</v>
      </c>
      <c r="JF94" s="117">
        <f t="shared" ref="JF94:JJ94" si="481">JF95+JF96+JF97+JF98+JF99+JF100</f>
        <v>864</v>
      </c>
      <c r="JG94" s="229">
        <f t="shared" ref="JG94" si="482">JG95+JG96+JG97+JG98+JG99+JG100</f>
        <v>0</v>
      </c>
      <c r="JH94" s="220">
        <f t="shared" si="481"/>
        <v>0</v>
      </c>
      <c r="JI94" s="68">
        <f t="shared" si="481"/>
        <v>0</v>
      </c>
      <c r="JJ94" s="122">
        <f t="shared" si="481"/>
        <v>0</v>
      </c>
      <c r="JK94" s="220">
        <f t="shared" si="479"/>
        <v>0</v>
      </c>
      <c r="JL94" s="117">
        <f t="shared" ref="JL94:JM94" si="483">JL95+JL96+JL97+JL98+JL99+JL100</f>
        <v>0</v>
      </c>
      <c r="JM94" s="229">
        <f t="shared" si="483"/>
        <v>0</v>
      </c>
      <c r="JN94" s="220">
        <f t="shared" si="479"/>
        <v>0</v>
      </c>
      <c r="JO94" s="68">
        <f t="shared" ref="JO94:JP94" si="484">JO95+JO96+JO97+JO98+JO99+JO100</f>
        <v>0</v>
      </c>
      <c r="JP94" s="122">
        <f t="shared" si="484"/>
        <v>0</v>
      </c>
      <c r="JQ94" s="220">
        <f t="shared" si="479"/>
        <v>0</v>
      </c>
      <c r="JR94" s="117">
        <f t="shared" ref="JR94:JS94" si="485">JR95+JR96+JR97+JR98+JR99+JR100</f>
        <v>0</v>
      </c>
      <c r="JS94" s="229">
        <f t="shared" si="485"/>
        <v>0</v>
      </c>
      <c r="JT94" s="220">
        <f t="shared" si="479"/>
        <v>0</v>
      </c>
      <c r="JU94" s="68">
        <f t="shared" ref="JU94:JV94" si="486">JU95+JU96+JU97+JU98+JU99+JU100</f>
        <v>354.55</v>
      </c>
      <c r="JV94" s="122">
        <f t="shared" si="486"/>
        <v>0</v>
      </c>
      <c r="JW94" s="220">
        <f t="shared" si="479"/>
        <v>0</v>
      </c>
      <c r="JX94" s="117">
        <f t="shared" ref="JX94" si="487">JX95+JX96+JX97+JX98+JX99+JX100</f>
        <v>0</v>
      </c>
      <c r="JY94" s="229">
        <f t="shared" si="479"/>
        <v>0</v>
      </c>
      <c r="JZ94" s="220">
        <f t="shared" si="479"/>
        <v>0</v>
      </c>
      <c r="KA94" s="117">
        <f t="shared" ref="KA94" si="488">KA95+KA96+KA97+KA98+KA99+KA100</f>
        <v>0</v>
      </c>
      <c r="KB94" s="229">
        <f t="shared" si="479"/>
        <v>0</v>
      </c>
      <c r="KC94" s="220">
        <f t="shared" si="479"/>
        <v>0</v>
      </c>
      <c r="KD94" s="117">
        <f t="shared" ref="KD94:KE94" si="489">KD95+KD96+KD97+KD98+KD99+KD100</f>
        <v>0</v>
      </c>
      <c r="KE94" s="229">
        <f t="shared" si="489"/>
        <v>0</v>
      </c>
      <c r="KF94" s="220">
        <f t="shared" si="479"/>
        <v>0</v>
      </c>
      <c r="KG94" s="117">
        <f t="shared" ref="KG94" si="490">KG95+KG96+KG97+KG98+KG99+KG100</f>
        <v>0</v>
      </c>
      <c r="KH94" s="229">
        <f t="shared" si="479"/>
        <v>0</v>
      </c>
      <c r="KI94" s="220">
        <f t="shared" si="479"/>
        <v>0</v>
      </c>
      <c r="KJ94" s="117">
        <f t="shared" ref="KJ94:KK94" si="491">KJ95+KJ96+KJ97+KJ98+KJ99+KJ100</f>
        <v>0</v>
      </c>
      <c r="KK94" s="229">
        <f t="shared" si="491"/>
        <v>0</v>
      </c>
      <c r="KL94" s="220">
        <f t="shared" si="479"/>
        <v>0</v>
      </c>
      <c r="KM94" s="220">
        <f t="shared" ref="KM94:KN94" si="492">KM95+KM96+KM97+KM98+KM99+KM100</f>
        <v>0</v>
      </c>
      <c r="KN94" s="229">
        <f t="shared" si="492"/>
        <v>0</v>
      </c>
      <c r="KO94" s="220">
        <f t="shared" si="479"/>
        <v>0</v>
      </c>
      <c r="KP94" s="220">
        <f t="shared" ref="KP94" si="493">KP95+KP96+KP97+KP98+KP99+KP100</f>
        <v>0</v>
      </c>
      <c r="KQ94" s="229">
        <f t="shared" si="479"/>
        <v>0</v>
      </c>
      <c r="KR94" s="220">
        <f t="shared" si="479"/>
        <v>0</v>
      </c>
      <c r="KS94" s="220">
        <f t="shared" ref="KS94" si="494">KS95+KS96+KS97+KS98+KS99+KS100</f>
        <v>0</v>
      </c>
      <c r="KT94" s="229">
        <f t="shared" si="479"/>
        <v>0</v>
      </c>
      <c r="KU94" s="220">
        <f t="shared" si="479"/>
        <v>0</v>
      </c>
      <c r="KV94" s="117">
        <f t="shared" ref="KV94" si="495">KV95+KV96+KV97+KV98+KV99+KV100</f>
        <v>0</v>
      </c>
      <c r="KW94" s="229">
        <f t="shared" si="479"/>
        <v>0</v>
      </c>
      <c r="KX94" s="220">
        <f t="shared" si="479"/>
        <v>0</v>
      </c>
      <c r="KY94" s="68">
        <f t="shared" ref="KY94" si="496">KY95+KY96+KY97+KY98+KY99+KY100</f>
        <v>0</v>
      </c>
      <c r="KZ94" s="229">
        <f t="shared" si="479"/>
        <v>0</v>
      </c>
      <c r="LA94" s="220">
        <f t="shared" si="479"/>
        <v>0</v>
      </c>
      <c r="LB94" s="220">
        <f t="shared" ref="LB94:LC94" si="497">LB95+LB96+LB97+LB98+LB99+LB100</f>
        <v>0</v>
      </c>
      <c r="LC94" s="229">
        <f t="shared" si="497"/>
        <v>0</v>
      </c>
      <c r="LD94" s="220">
        <f t="shared" si="479"/>
        <v>0</v>
      </c>
      <c r="LE94" s="220">
        <f t="shared" ref="LE94:LF94" si="498">LE95+LE96+LE97+LE98+LE99+LE100</f>
        <v>0</v>
      </c>
      <c r="LF94" s="229">
        <f t="shared" si="498"/>
        <v>0</v>
      </c>
      <c r="LG94" s="220">
        <f t="shared" si="479"/>
        <v>0</v>
      </c>
      <c r="LH94" s="117">
        <f t="shared" ref="LH94" si="499">LH95+LH96+LH97+LH98+LH99+LH100</f>
        <v>0</v>
      </c>
      <c r="LI94" s="229">
        <f t="shared" si="479"/>
        <v>0</v>
      </c>
      <c r="LJ94" s="220">
        <f t="shared" si="479"/>
        <v>0</v>
      </c>
      <c r="LK94" s="68">
        <f t="shared" ref="LK94" si="500">LK95+LK96+LK97+LK98+LK99+LK100</f>
        <v>0</v>
      </c>
      <c r="LL94" s="229">
        <f t="shared" si="479"/>
        <v>0</v>
      </c>
      <c r="LM94" s="220">
        <f t="shared" si="479"/>
        <v>0</v>
      </c>
      <c r="LN94" s="68">
        <f t="shared" ref="LN94" si="501">LN95+LN96+LN97+LN98+LN99+LN100</f>
        <v>0</v>
      </c>
      <c r="LO94" s="122">
        <f t="shared" ref="LO94:NW94" si="502">LO95+LO96+LO97+LO98+LO99+LO100</f>
        <v>0</v>
      </c>
      <c r="LP94" s="220">
        <f t="shared" si="502"/>
        <v>0</v>
      </c>
      <c r="LQ94" s="220">
        <f t="shared" ref="LQ94:LR94" si="503">LQ95+LQ96+LQ97+LQ98+LQ99+LQ100</f>
        <v>0</v>
      </c>
      <c r="LR94" s="229">
        <f t="shared" si="503"/>
        <v>0</v>
      </c>
      <c r="LS94" s="220">
        <f t="shared" si="502"/>
        <v>0</v>
      </c>
      <c r="LT94" s="117">
        <f t="shared" ref="LT94" si="504">LT95+LT96+LT97+LT98+LT99+LT100</f>
        <v>0</v>
      </c>
      <c r="LU94" s="229">
        <f t="shared" si="502"/>
        <v>0</v>
      </c>
      <c r="LV94" s="220">
        <f t="shared" si="502"/>
        <v>0</v>
      </c>
      <c r="LW94" s="68">
        <f t="shared" ref="LW94:LX94" si="505">LW95+LW96+LW97+LW98+LW99+LW100</f>
        <v>0</v>
      </c>
      <c r="LX94" s="343">
        <f t="shared" si="505"/>
        <v>0</v>
      </c>
      <c r="LY94" s="220">
        <f t="shared" si="502"/>
        <v>0</v>
      </c>
      <c r="LZ94" s="220">
        <f t="shared" ref="LZ94:MA94" si="506">LZ95+LZ96+LZ97+LZ98+LZ99+LZ100</f>
        <v>0</v>
      </c>
      <c r="MA94" s="344">
        <f t="shared" si="506"/>
        <v>0</v>
      </c>
      <c r="MB94" s="220">
        <f t="shared" si="502"/>
        <v>0</v>
      </c>
      <c r="MC94" s="220">
        <f t="shared" ref="MC94:MD94" si="507">MC95+MC96+MC97+MC98+MC99+MC100</f>
        <v>0</v>
      </c>
      <c r="MD94" s="344">
        <f t="shared" si="507"/>
        <v>0</v>
      </c>
      <c r="ME94" s="220">
        <f t="shared" si="502"/>
        <v>0</v>
      </c>
      <c r="MF94" s="220">
        <f t="shared" ref="MF94:MG94" si="508">MF95+MF96+MF97+MF98+MF99+MF100</f>
        <v>0</v>
      </c>
      <c r="MG94" s="344">
        <f t="shared" si="508"/>
        <v>0</v>
      </c>
      <c r="MH94" s="220">
        <f t="shared" si="502"/>
        <v>0</v>
      </c>
      <c r="MI94" s="220">
        <f t="shared" ref="MI94" si="509">MI95+MI96+MI97+MI98+MI99+MI100</f>
        <v>0</v>
      </c>
      <c r="MJ94" s="344">
        <f t="shared" ref="MJ94" si="510">MJ95+MJ96+MJ97+MJ98+MJ99+MJ100</f>
        <v>0</v>
      </c>
      <c r="MK94" s="220">
        <f t="shared" si="502"/>
        <v>0</v>
      </c>
      <c r="ML94" s="117">
        <f t="shared" ref="ML94" si="511">ML95+ML96+ML97+ML98+ML99+ML100</f>
        <v>0</v>
      </c>
      <c r="MM94" s="229">
        <f t="shared" si="502"/>
        <v>0</v>
      </c>
      <c r="MN94" s="220">
        <f t="shared" si="502"/>
        <v>0</v>
      </c>
      <c r="MO94" s="68">
        <f t="shared" ref="MO94:MP94" si="512">MO95+MO96+MO97+MO98+MO99+MO100</f>
        <v>0</v>
      </c>
      <c r="MP94" s="344">
        <f t="shared" si="512"/>
        <v>0</v>
      </c>
      <c r="MQ94" s="220">
        <f t="shared" si="502"/>
        <v>0</v>
      </c>
      <c r="MR94" s="68">
        <f t="shared" ref="MR94:MS94" si="513">MR95+MR96+MR97+MR98+MR99+MR100</f>
        <v>0</v>
      </c>
      <c r="MS94" s="343">
        <f t="shared" si="513"/>
        <v>0</v>
      </c>
      <c r="MT94" s="220">
        <f t="shared" si="502"/>
        <v>0</v>
      </c>
      <c r="MU94" s="220">
        <f t="shared" ref="MU94:MV94" si="514">MU95+MU96+MU97+MU98+MU99+MU100</f>
        <v>0</v>
      </c>
      <c r="MV94" s="344">
        <f t="shared" si="514"/>
        <v>0</v>
      </c>
      <c r="MW94" s="220">
        <f t="shared" si="502"/>
        <v>0</v>
      </c>
      <c r="MX94" s="117">
        <f t="shared" ref="MX94:MY94" si="515">MX95+MX96+MX97+MX98+MX99+MX100</f>
        <v>0</v>
      </c>
      <c r="MY94" s="344">
        <f t="shared" si="515"/>
        <v>0</v>
      </c>
      <c r="MZ94" s="220">
        <f t="shared" si="502"/>
        <v>0</v>
      </c>
      <c r="NA94" s="68">
        <f t="shared" ref="NA94:NB94" si="516">NA95+NA96+NA97+NA98+NA99+NA100</f>
        <v>0</v>
      </c>
      <c r="NB94" s="344">
        <f t="shared" si="516"/>
        <v>0</v>
      </c>
      <c r="NC94" s="220">
        <f t="shared" si="502"/>
        <v>0</v>
      </c>
      <c r="ND94" s="117">
        <f t="shared" ref="ND94:NE94" si="517">ND95+ND96+ND97+ND98+ND99+ND100</f>
        <v>0</v>
      </c>
      <c r="NE94" s="344">
        <f t="shared" si="517"/>
        <v>560</v>
      </c>
      <c r="NF94" s="220">
        <f t="shared" si="502"/>
        <v>300</v>
      </c>
      <c r="NG94" s="68">
        <f t="shared" ref="NG94" si="518">NG95+NG96+NG97+NG98+NG99+NG100</f>
        <v>0</v>
      </c>
      <c r="NH94" s="229">
        <f t="shared" si="502"/>
        <v>0</v>
      </c>
      <c r="NI94" s="220">
        <f t="shared" si="502"/>
        <v>0</v>
      </c>
      <c r="NJ94" s="117">
        <f t="shared" ref="NJ94" si="519">NJ95+NJ96+NJ97+NJ98+NJ99+NJ100</f>
        <v>0</v>
      </c>
      <c r="NK94" s="229">
        <f t="shared" si="502"/>
        <v>0</v>
      </c>
      <c r="NL94" s="220">
        <f t="shared" si="502"/>
        <v>0</v>
      </c>
      <c r="NM94" s="68">
        <f t="shared" ref="NM94:NN94" si="520">NM95+NM96+NM97+NM98+NM99+NM100</f>
        <v>0</v>
      </c>
      <c r="NN94" s="344">
        <f t="shared" si="520"/>
        <v>0</v>
      </c>
      <c r="NO94" s="220">
        <f t="shared" si="502"/>
        <v>0</v>
      </c>
      <c r="NP94" s="68">
        <f t="shared" ref="NP94:NQ94" si="521">NP95+NP96+NP97+NP98+NP99+NP100</f>
        <v>0</v>
      </c>
      <c r="NQ94" s="344">
        <f t="shared" si="521"/>
        <v>0</v>
      </c>
      <c r="NR94" s="220">
        <f t="shared" si="502"/>
        <v>0</v>
      </c>
      <c r="NS94" s="68">
        <f t="shared" ref="NS94:NT94" si="522">NS95+NS96+NS97+NS98+NS99+NS100</f>
        <v>0</v>
      </c>
      <c r="NT94" s="344">
        <f t="shared" si="522"/>
        <v>0</v>
      </c>
      <c r="NU94" s="220">
        <f t="shared" si="502"/>
        <v>0</v>
      </c>
      <c r="NV94" s="68">
        <f t="shared" ref="NV94" si="523">NV95+NV96+NV97+NV98+NV99+NV100</f>
        <v>0</v>
      </c>
      <c r="NW94" s="122">
        <f t="shared" si="502"/>
        <v>0</v>
      </c>
      <c r="NX94" s="220">
        <f t="shared" ref="NX94:OH94" si="524">NX95+NX96+NX97+NX98+NX99+NX100</f>
        <v>0</v>
      </c>
      <c r="NY94" s="117">
        <f t="shared" ref="NY94:NZ94" si="525">NY95+NY96+NY97+NY98+NY99+NY100</f>
        <v>0</v>
      </c>
      <c r="NZ94" s="344">
        <f t="shared" si="525"/>
        <v>0</v>
      </c>
      <c r="OA94" s="220">
        <f t="shared" si="524"/>
        <v>0</v>
      </c>
      <c r="OB94" s="314">
        <f t="shared" ref="OB94" si="526">OB95+OB96+OB97+OB98+OB99+OB100</f>
        <v>0</v>
      </c>
      <c r="OC94" s="229">
        <f t="shared" si="524"/>
        <v>0</v>
      </c>
      <c r="OD94" s="220">
        <f t="shared" si="524"/>
        <v>0</v>
      </c>
      <c r="OE94" s="68">
        <f t="shared" ref="OE94:OF94" si="527">OE95+OE96+OE97+OE98+OE99+OE100</f>
        <v>0</v>
      </c>
      <c r="OF94" s="344">
        <f t="shared" si="527"/>
        <v>0</v>
      </c>
      <c r="OG94" s="220">
        <f t="shared" si="524"/>
        <v>0</v>
      </c>
      <c r="OH94" s="68">
        <f t="shared" si="524"/>
        <v>0</v>
      </c>
      <c r="OI94" s="163"/>
      <c r="OJ94" s="163"/>
      <c r="OK94" s="163"/>
      <c r="OL94" s="163"/>
      <c r="OM94" s="163"/>
      <c r="ON94" s="163"/>
      <c r="OO94" s="163"/>
      <c r="OP94" s="163"/>
      <c r="OQ94" s="163"/>
      <c r="OR94" s="163"/>
      <c r="OS94" s="163"/>
      <c r="OT94" s="163"/>
      <c r="OU94" s="163"/>
      <c r="OV94" s="163"/>
      <c r="OW94" s="163"/>
    </row>
    <row r="95" spans="1:414" s="345" customFormat="1" hidden="1" outlineLevel="2" x14ac:dyDescent="0.25">
      <c r="A95" s="257" t="s">
        <v>433</v>
      </c>
      <c r="B95" s="188" t="s">
        <v>434</v>
      </c>
      <c r="C95" s="236">
        <f t="shared" ref="C95:C100" si="528">F95+I95+L95+O95+R95+U95+X95+AA95+AD95+AG95+AJ95+AM95+AP95+AS95+AV95+AY95+BB95+BE95+BH95+BK95+BN95+BQ95+BT95+BW95+BZ95+CC95+CF95+CI95+CL95+CO95+CR95+CU95+CX95+DA95+DD95+DG95+DJ95+DM95+DP95+DS95+DV95+DY95+EB95+EE95+EH95+EK95+EN95+EQ95+ET95+EW95+EZ95+FC95+FF95+FI95+FL95+FO95+FR95+FU95+FX95+GA95+GD95+GG95+GJ95+GM95+GP95+GS95+GV95+GY95+HB95+HE95+HH95+HK95+HN95+HQ95+HT95+HW95+HZ95+IC95+IF95+II95+IL95+IO95+IR95+IU95+IX95+JA95+JD95+JG95+JJ95+JM95+JP95+JS95+JV95+JY95+KB95+KE95+KH95+KK95+KN95+KQ95+KT95+KW95+KZ95+LC95+LF95+LI95+LL95+LO95+LR95+LU95+LX95+MA95+MD95+MG95+MJ95+MM95+MP95+MS95+MV95+MY95+NB95+NE95+NH95+NK95+NN95+NQ95+NT95+NW95+NZ95+OC95+OF95</f>
        <v>47000</v>
      </c>
      <c r="D95" s="236">
        <f t="shared" ref="D95:D100" si="529">G95+J95+M95+P95+S95+V95+Y95+AB95+AE95+AH95+AK95+AN95+AQ95+AT95+AW95+AZ95+BC95+BF95+BI95+BL95+BO95+BR95+BU95+BX95+CA95+CD95+CG95+CJ95+CM95+CP95+CS95+CV95+CY95+DB95+DE95+DH95+DK95+DN95+DQ95+DT95+DW95+DZ95+EC95+EF95+EI95+EL95+EO95+ER95+EU95+EX95+FA95+FD95+FG95+FJ95+FM95+FP95+FS95+FV95+FY95+GB95+GE95+GH95+GK95+GN95+GQ95+GT95+GW95+GZ95+HC95+HF95+HI95+HL95+HO95+HR95+HU95+HX95+IA95+ID95+IG95+IJ95+IM95+IP95+IS95+IV95+IY95+JB95+JE95+JH95+JK95+JN95+JQ95+JT95+JW95+JZ95+KC95+KF95+KI95+KL95+KO95+KR95+KU95+KX95+LA95+LD95+LG95+LJ95+LM95+LP95+LS95+LV95+LY95+MB95+ME95+MH95+MK95+MN95+MQ95+MT95+MW95+MZ95+NC95+NF95+NI95+NL95+NO95+NR95+NU95+NX95+OA95+OD95+OG95</f>
        <v>57000</v>
      </c>
      <c r="E95" s="236">
        <f t="shared" ref="E95:E100" si="530">H95+K95+N95+Q95+T95+W95+Z95+AC95+AF95+AI95+AL95+AO95+AR95+AU95+AX95+BA95+BD95+BG95+BJ95+BM95+BP95+BS95+BV95+BY95+CB95+CE95+CH95+CK95+CN95+CQ95+CT95+CW95+CZ95+DC95+DF95+DI95+DL95+DO95+DR95+DU95+DX95+EA95+ED95+EG95+EJ95+EM95+EP95+ES95+EV95+EY95+FB95+FE95+FH95+FK95+FN95+FQ95+FT95+FW95+FZ95+GC95+GF95+GI95+GL95+GO95+GR95+GU95+GX95+HA95+HD95+HG95+HJ95+HM95+HP95+HS95+HV95+HY95+IB95+IE95+IH95+IK95+IN95+IQ95+IT95+IW95+IZ95+JC95+JF95+JI95+JL95+JO95+JR95+JU95+JX95+KA95+KD95+KG95+KJ95+KM95+KP95+KS95+KV95+KY95+LB95+LE95+LH95+LK95+LN95+LQ95+LT95+LW95+LZ95+MC95+MF95+MI95+ML95+MO95+MR95+MU95+MX95+NA95+ND95+NG95+NJ95+NM95+NP95+NS95+NV95+NY95+OB95+OE95+OH95</f>
        <v>54573.58</v>
      </c>
      <c r="F95" s="236"/>
      <c r="G95" s="224"/>
      <c r="H95" s="84"/>
      <c r="I95" s="124"/>
      <c r="J95" s="224"/>
      <c r="K95" s="224"/>
      <c r="L95" s="236"/>
      <c r="M95" s="224"/>
      <c r="N95" s="224"/>
      <c r="O95" s="236"/>
      <c r="P95" s="224"/>
      <c r="Q95" s="224"/>
      <c r="R95" s="236"/>
      <c r="S95" s="224"/>
      <c r="T95" s="224"/>
      <c r="U95" s="236"/>
      <c r="V95" s="224"/>
      <c r="W95" s="224"/>
      <c r="X95" s="236"/>
      <c r="Y95" s="224"/>
      <c r="Z95" s="224"/>
      <c r="AA95" s="236"/>
      <c r="AB95" s="224"/>
      <c r="AC95" s="224"/>
      <c r="AD95" s="236"/>
      <c r="AE95" s="224"/>
      <c r="AF95" s="224"/>
      <c r="AG95" s="236"/>
      <c r="AH95" s="224"/>
      <c r="AI95" s="224"/>
      <c r="AJ95" s="236"/>
      <c r="AK95" s="224"/>
      <c r="AL95" s="224"/>
      <c r="AM95" s="236"/>
      <c r="AN95" s="224"/>
      <c r="AO95" s="224"/>
      <c r="AP95" s="236"/>
      <c r="AQ95" s="224"/>
      <c r="AR95" s="224"/>
      <c r="AS95" s="236"/>
      <c r="AT95" s="224"/>
      <c r="AU95" s="224"/>
      <c r="AV95" s="236"/>
      <c r="AW95" s="224"/>
      <c r="AX95" s="224"/>
      <c r="AY95" s="236"/>
      <c r="AZ95" s="224"/>
      <c r="BA95" s="224"/>
      <c r="BB95" s="236"/>
      <c r="BC95" s="224"/>
      <c r="BD95" s="224"/>
      <c r="BE95" s="236"/>
      <c r="BF95" s="224"/>
      <c r="BG95" s="224"/>
      <c r="BH95" s="236"/>
      <c r="BI95" s="224"/>
      <c r="BJ95" s="224"/>
      <c r="BK95" s="236"/>
      <c r="BL95" s="224"/>
      <c r="BM95" s="224"/>
      <c r="BN95" s="351"/>
      <c r="BO95" s="224"/>
      <c r="BP95" s="224">
        <v>22.14</v>
      </c>
      <c r="BQ95" s="236"/>
      <c r="BR95" s="224"/>
      <c r="BS95" s="224"/>
      <c r="BT95" s="236"/>
      <c r="BU95" s="224"/>
      <c r="BV95" s="224"/>
      <c r="BW95" s="236"/>
      <c r="BX95" s="224"/>
      <c r="BY95" s="224"/>
      <c r="BZ95" s="236"/>
      <c r="CA95" s="236"/>
      <c r="CB95" s="224"/>
      <c r="CC95" s="236"/>
      <c r="CD95" s="224"/>
      <c r="CE95" s="224"/>
      <c r="CF95" s="236"/>
      <c r="CG95" s="224"/>
      <c r="CH95" s="224"/>
      <c r="CI95" s="236"/>
      <c r="CJ95" s="224"/>
      <c r="CK95" s="224"/>
      <c r="CL95" s="236"/>
      <c r="CM95" s="224"/>
      <c r="CN95" s="245">
        <v>42.94</v>
      </c>
      <c r="CO95" s="236"/>
      <c r="CP95" s="224"/>
      <c r="CQ95" s="84"/>
      <c r="CR95" s="236"/>
      <c r="CS95" s="224"/>
      <c r="CT95" s="224"/>
      <c r="CU95" s="236"/>
      <c r="CV95" s="224"/>
      <c r="CW95" s="224"/>
      <c r="CX95" s="236"/>
      <c r="CY95" s="224"/>
      <c r="CZ95" s="224"/>
      <c r="DA95" s="236"/>
      <c r="DB95" s="224"/>
      <c r="DC95" s="224"/>
      <c r="DD95" s="236"/>
      <c r="DE95" s="224"/>
      <c r="DF95" s="224"/>
      <c r="DG95" s="236">
        <v>47000</v>
      </c>
      <c r="DH95" s="236">
        <v>57000</v>
      </c>
      <c r="DI95" s="224">
        <f>18376.99+36131.51</f>
        <v>54508.5</v>
      </c>
      <c r="DJ95" s="236"/>
      <c r="DK95" s="224"/>
      <c r="DL95" s="224"/>
      <c r="DM95" s="236"/>
      <c r="DN95" s="224"/>
      <c r="DO95" s="224"/>
      <c r="DP95" s="236"/>
      <c r="DQ95" s="224"/>
      <c r="DR95" s="224"/>
      <c r="DS95" s="236"/>
      <c r="DT95" s="224"/>
      <c r="DU95" s="224"/>
      <c r="DV95" s="236"/>
      <c r="DW95" s="224"/>
      <c r="DX95" s="245"/>
      <c r="DY95" s="236"/>
      <c r="DZ95" s="224"/>
      <c r="EA95" s="84"/>
      <c r="EB95" s="124"/>
      <c r="EC95" s="224"/>
      <c r="ED95" s="245"/>
      <c r="EE95" s="236"/>
      <c r="EF95" s="224"/>
      <c r="EG95" s="245">
        <v>0</v>
      </c>
      <c r="EH95" s="236"/>
      <c r="EI95" s="224"/>
      <c r="EJ95" s="245"/>
      <c r="EK95" s="236"/>
      <c r="EL95" s="224"/>
      <c r="EM95" s="245"/>
      <c r="EN95" s="236"/>
      <c r="EO95" s="224"/>
      <c r="EP95" s="245"/>
      <c r="EQ95" s="236"/>
      <c r="ER95" s="224"/>
      <c r="ES95" s="224"/>
      <c r="ET95" s="236"/>
      <c r="EU95" s="224"/>
      <c r="EV95" s="224"/>
      <c r="EW95" s="236"/>
      <c r="EX95" s="224"/>
      <c r="EY95" s="224"/>
      <c r="EZ95" s="236"/>
      <c r="FA95" s="224"/>
      <c r="FB95" s="224"/>
      <c r="FC95" s="236"/>
      <c r="FD95" s="224"/>
      <c r="FE95" s="224"/>
      <c r="FF95" s="236"/>
      <c r="FG95" s="224"/>
      <c r="FH95" s="224"/>
      <c r="FI95" s="236"/>
      <c r="FJ95" s="224"/>
      <c r="FK95" s="245"/>
      <c r="FL95" s="396"/>
      <c r="FM95" s="224"/>
      <c r="FN95" s="84"/>
      <c r="FO95" s="236"/>
      <c r="FP95" s="224"/>
      <c r="FQ95" s="224"/>
      <c r="FR95" s="236"/>
      <c r="FS95" s="224"/>
      <c r="FT95" s="224"/>
      <c r="FU95" s="236"/>
      <c r="FV95" s="224"/>
      <c r="FW95" s="224"/>
      <c r="FX95" s="236"/>
      <c r="FY95" s="224"/>
      <c r="FZ95" s="224"/>
      <c r="GA95" s="236"/>
      <c r="GB95" s="224"/>
      <c r="GC95" s="224"/>
      <c r="GD95" s="236"/>
      <c r="GE95" s="224"/>
      <c r="GF95" s="224"/>
      <c r="GG95" s="236"/>
      <c r="GH95" s="224"/>
      <c r="GI95" s="224"/>
      <c r="GJ95" s="236"/>
      <c r="GK95" s="224"/>
      <c r="GL95" s="84"/>
      <c r="GM95" s="224"/>
      <c r="GN95" s="224"/>
      <c r="GO95" s="84"/>
      <c r="GP95" s="224"/>
      <c r="GQ95" s="224"/>
      <c r="GR95" s="84"/>
      <c r="GS95" s="224"/>
      <c r="GT95" s="224"/>
      <c r="GU95" s="224"/>
      <c r="GV95" s="236"/>
      <c r="GW95" s="224"/>
      <c r="GX95" s="224"/>
      <c r="GY95" s="236"/>
      <c r="GZ95" s="224"/>
      <c r="HA95" s="224"/>
      <c r="HB95" s="236"/>
      <c r="HC95" s="224"/>
      <c r="HD95" s="245"/>
      <c r="HE95" s="236"/>
      <c r="HF95" s="224"/>
      <c r="HG95" s="84"/>
      <c r="HH95" s="236"/>
      <c r="HI95" s="224"/>
      <c r="HJ95" s="245"/>
      <c r="HK95" s="236"/>
      <c r="HL95" s="224"/>
      <c r="HM95" s="245"/>
      <c r="HN95" s="236"/>
      <c r="HO95" s="224"/>
      <c r="HP95" s="245"/>
      <c r="HQ95" s="236"/>
      <c r="HR95" s="224"/>
      <c r="HS95" s="245"/>
      <c r="HT95" s="236"/>
      <c r="HU95" s="224"/>
      <c r="HV95" s="245"/>
      <c r="HW95" s="236"/>
      <c r="HX95" s="224"/>
      <c r="HY95" s="245"/>
      <c r="HZ95" s="236"/>
      <c r="IA95" s="224"/>
      <c r="IB95" s="245"/>
      <c r="IC95" s="236"/>
      <c r="ID95" s="224"/>
      <c r="IE95" s="84"/>
      <c r="IF95" s="236"/>
      <c r="IG95" s="224"/>
      <c r="IH95" s="245"/>
      <c r="II95" s="236"/>
      <c r="IJ95" s="224"/>
      <c r="IK95" s="245"/>
      <c r="IL95" s="236"/>
      <c r="IM95" s="224"/>
      <c r="IN95" s="245"/>
      <c r="IO95" s="236"/>
      <c r="IP95" s="224"/>
      <c r="IQ95" s="245"/>
      <c r="IR95" s="236"/>
      <c r="IS95" s="224"/>
      <c r="IT95" s="245"/>
      <c r="IU95" s="236"/>
      <c r="IV95" s="224"/>
      <c r="IW95" s="245"/>
      <c r="IX95" s="236"/>
      <c r="IY95" s="224"/>
      <c r="IZ95" s="245"/>
      <c r="JA95" s="236"/>
      <c r="JB95" s="224"/>
      <c r="JC95" s="245"/>
      <c r="JD95" s="236"/>
      <c r="JE95" s="224"/>
      <c r="JF95" s="245"/>
      <c r="JG95" s="236"/>
      <c r="JH95" s="224"/>
      <c r="JI95" s="84"/>
      <c r="JJ95" s="124"/>
      <c r="JK95" s="224"/>
      <c r="JL95" s="245"/>
      <c r="JM95" s="236"/>
      <c r="JN95" s="224"/>
      <c r="JO95" s="84"/>
      <c r="JP95" s="124"/>
      <c r="JQ95" s="224"/>
      <c r="JR95" s="245"/>
      <c r="JS95" s="236"/>
      <c r="JT95" s="224"/>
      <c r="JU95" s="84"/>
      <c r="JV95" s="124"/>
      <c r="JW95" s="224"/>
      <c r="JX95" s="245"/>
      <c r="JY95" s="236"/>
      <c r="JZ95" s="224"/>
      <c r="KA95" s="245"/>
      <c r="KB95" s="236"/>
      <c r="KC95" s="224"/>
      <c r="KD95" s="245"/>
      <c r="KE95" s="236"/>
      <c r="KF95" s="224"/>
      <c r="KG95" s="245"/>
      <c r="KH95" s="236"/>
      <c r="KI95" s="224"/>
      <c r="KJ95" s="245"/>
      <c r="KK95" s="236"/>
      <c r="KL95" s="224"/>
      <c r="KM95" s="224"/>
      <c r="KN95" s="236"/>
      <c r="KO95" s="224"/>
      <c r="KP95" s="224"/>
      <c r="KQ95" s="236"/>
      <c r="KR95" s="224"/>
      <c r="KS95" s="224"/>
      <c r="KT95" s="236"/>
      <c r="KU95" s="224"/>
      <c r="KV95" s="245"/>
      <c r="KW95" s="236"/>
      <c r="KX95" s="224"/>
      <c r="KY95" s="84"/>
      <c r="KZ95" s="236"/>
      <c r="LA95" s="224"/>
      <c r="LB95" s="224"/>
      <c r="LC95" s="236"/>
      <c r="LD95" s="224"/>
      <c r="LE95" s="224"/>
      <c r="LF95" s="236"/>
      <c r="LG95" s="224"/>
      <c r="LH95" s="245"/>
      <c r="LI95" s="236"/>
      <c r="LJ95" s="224"/>
      <c r="LK95" s="84"/>
      <c r="LL95" s="236"/>
      <c r="LM95" s="224"/>
      <c r="LN95" s="84"/>
      <c r="LO95" s="124"/>
      <c r="LP95" s="224"/>
      <c r="LQ95" s="224"/>
      <c r="LR95" s="236"/>
      <c r="LS95" s="224"/>
      <c r="LT95" s="245"/>
      <c r="LU95" s="236"/>
      <c r="LV95" s="224"/>
      <c r="LW95" s="84"/>
      <c r="LX95" s="124"/>
      <c r="LY95" s="224"/>
      <c r="LZ95" s="224"/>
      <c r="MA95" s="236"/>
      <c r="MB95" s="224"/>
      <c r="MC95" s="224"/>
      <c r="MD95" s="236"/>
      <c r="ME95" s="224"/>
      <c r="MF95" s="224"/>
      <c r="MG95" s="236"/>
      <c r="MH95" s="224"/>
      <c r="MI95" s="224"/>
      <c r="MJ95" s="236"/>
      <c r="MK95" s="224"/>
      <c r="ML95" s="245"/>
      <c r="MM95" s="236"/>
      <c r="MN95" s="224"/>
      <c r="MO95" s="84"/>
      <c r="MP95" s="236"/>
      <c r="MQ95" s="224"/>
      <c r="MR95" s="84"/>
      <c r="MS95" s="124"/>
      <c r="MT95" s="224"/>
      <c r="MU95" s="224"/>
      <c r="MV95" s="236"/>
      <c r="MW95" s="224"/>
      <c r="MX95" s="245"/>
      <c r="MY95" s="236"/>
      <c r="MZ95" s="224"/>
      <c r="NA95" s="84"/>
      <c r="NB95" s="236"/>
      <c r="NC95" s="224"/>
      <c r="ND95" s="245"/>
      <c r="NE95" s="236"/>
      <c r="NF95" s="224"/>
      <c r="NG95" s="84"/>
      <c r="NH95" s="236"/>
      <c r="NI95" s="224"/>
      <c r="NJ95" s="245"/>
      <c r="NK95" s="236"/>
      <c r="NL95" s="224"/>
      <c r="NM95" s="84"/>
      <c r="NN95" s="236"/>
      <c r="NO95" s="224"/>
      <c r="NP95" s="84"/>
      <c r="NQ95" s="236"/>
      <c r="NR95" s="224"/>
      <c r="NS95" s="84"/>
      <c r="NT95" s="236"/>
      <c r="NU95" s="224"/>
      <c r="NV95" s="84"/>
      <c r="NW95" s="124"/>
      <c r="NX95" s="224"/>
      <c r="NY95" s="245"/>
      <c r="NZ95" s="236"/>
      <c r="OA95" s="224"/>
      <c r="OB95" s="316"/>
      <c r="OC95" s="236"/>
      <c r="OD95" s="224"/>
      <c r="OE95" s="84"/>
      <c r="OF95" s="236"/>
      <c r="OG95" s="224"/>
      <c r="OH95" s="84"/>
      <c r="OI95" s="157"/>
      <c r="OJ95" s="157"/>
      <c r="OK95" s="157"/>
      <c r="OL95" s="157"/>
      <c r="OM95" s="157"/>
      <c r="ON95" s="157"/>
      <c r="OO95" s="157"/>
      <c r="OP95" s="157"/>
      <c r="OQ95" s="157"/>
      <c r="OR95" s="157"/>
      <c r="OS95" s="157"/>
      <c r="OT95" s="157"/>
      <c r="OU95" s="157"/>
      <c r="OV95" s="157"/>
      <c r="OW95" s="157"/>
      <c r="OX95" s="350"/>
    </row>
    <row r="96" spans="1:414" s="345" customFormat="1" hidden="1" outlineLevel="2" x14ac:dyDescent="0.25">
      <c r="A96" s="257" t="s">
        <v>435</v>
      </c>
      <c r="B96" s="188" t="s">
        <v>436</v>
      </c>
      <c r="C96" s="236">
        <f t="shared" si="528"/>
        <v>450</v>
      </c>
      <c r="D96" s="236">
        <f t="shared" si="529"/>
        <v>250</v>
      </c>
      <c r="E96" s="236">
        <f t="shared" si="530"/>
        <v>2081.88</v>
      </c>
      <c r="F96" s="236"/>
      <c r="G96" s="224"/>
      <c r="H96" s="84"/>
      <c r="I96" s="124"/>
      <c r="J96" s="224"/>
      <c r="K96" s="224"/>
      <c r="L96" s="236"/>
      <c r="M96" s="224"/>
      <c r="N96" s="224"/>
      <c r="O96" s="236"/>
      <c r="P96" s="224"/>
      <c r="Q96" s="224"/>
      <c r="R96" s="236"/>
      <c r="S96" s="224"/>
      <c r="T96" s="224"/>
      <c r="U96" s="236"/>
      <c r="V96" s="224"/>
      <c r="W96" s="224"/>
      <c r="X96" s="236"/>
      <c r="Y96" s="224"/>
      <c r="Z96" s="224"/>
      <c r="AA96" s="236"/>
      <c r="AB96" s="224"/>
      <c r="AC96" s="224"/>
      <c r="AD96" s="236"/>
      <c r="AE96" s="224"/>
      <c r="AF96" s="224"/>
      <c r="AG96" s="236"/>
      <c r="AH96" s="224"/>
      <c r="AI96" s="224"/>
      <c r="AJ96" s="236"/>
      <c r="AK96" s="224"/>
      <c r="AL96" s="224"/>
      <c r="AM96" s="236"/>
      <c r="AN96" s="224"/>
      <c r="AO96" s="224"/>
      <c r="AP96" s="236"/>
      <c r="AQ96" s="224"/>
      <c r="AR96" s="224"/>
      <c r="AS96" s="236"/>
      <c r="AT96" s="224"/>
      <c r="AU96" s="224"/>
      <c r="AV96" s="236"/>
      <c r="AW96" s="224"/>
      <c r="AX96" s="224">
        <v>29.1</v>
      </c>
      <c r="AY96" s="236"/>
      <c r="AZ96" s="224"/>
      <c r="BA96" s="224"/>
      <c r="BB96" s="236"/>
      <c r="BC96" s="224"/>
      <c r="BD96" s="224"/>
      <c r="BE96" s="236"/>
      <c r="BF96" s="224"/>
      <c r="BG96" s="224"/>
      <c r="BH96" s="236"/>
      <c r="BI96" s="224"/>
      <c r="BJ96" s="224"/>
      <c r="BK96" s="236"/>
      <c r="BL96" s="224"/>
      <c r="BM96" s="224"/>
      <c r="BN96" s="351"/>
      <c r="BO96" s="224"/>
      <c r="BP96" s="224"/>
      <c r="BQ96" s="236"/>
      <c r="BR96" s="224"/>
      <c r="BS96" s="224">
        <v>344.66</v>
      </c>
      <c r="BT96" s="236"/>
      <c r="BU96" s="224"/>
      <c r="BV96" s="224"/>
      <c r="BW96" s="236"/>
      <c r="BX96" s="224"/>
      <c r="BY96" s="224"/>
      <c r="BZ96" s="236"/>
      <c r="CA96" s="236"/>
      <c r="CB96" s="224"/>
      <c r="CC96" s="236"/>
      <c r="CD96" s="224"/>
      <c r="CE96" s="224">
        <v>428.3</v>
      </c>
      <c r="CF96" s="236"/>
      <c r="CG96" s="224"/>
      <c r="CH96" s="224"/>
      <c r="CI96" s="236"/>
      <c r="CJ96" s="224"/>
      <c r="CK96" s="224"/>
      <c r="CL96" s="236"/>
      <c r="CM96" s="224"/>
      <c r="CN96" s="245"/>
      <c r="CO96" s="236"/>
      <c r="CP96" s="224"/>
      <c r="CQ96" s="84"/>
      <c r="CR96" s="236"/>
      <c r="CS96" s="224"/>
      <c r="CT96" s="224"/>
      <c r="CU96" s="236"/>
      <c r="CV96" s="224"/>
      <c r="CW96" s="224"/>
      <c r="CX96" s="236"/>
      <c r="CY96" s="224"/>
      <c r="CZ96" s="224">
        <v>64.010000000000005</v>
      </c>
      <c r="DA96" s="236"/>
      <c r="DB96" s="224"/>
      <c r="DC96" s="224"/>
      <c r="DD96" s="236"/>
      <c r="DE96" s="224"/>
      <c r="DF96" s="224"/>
      <c r="DG96" s="236"/>
      <c r="DH96" s="236"/>
      <c r="DI96" s="224"/>
      <c r="DJ96" s="236"/>
      <c r="DK96" s="224"/>
      <c r="DL96" s="224"/>
      <c r="DM96" s="236"/>
      <c r="DN96" s="224"/>
      <c r="DO96" s="224"/>
      <c r="DP96" s="236"/>
      <c r="DQ96" s="224"/>
      <c r="DR96" s="224"/>
      <c r="DS96" s="236"/>
      <c r="DT96" s="224"/>
      <c r="DU96" s="224"/>
      <c r="DV96" s="236"/>
      <c r="DW96" s="224"/>
      <c r="DX96" s="245"/>
      <c r="DY96" s="236"/>
      <c r="DZ96" s="224"/>
      <c r="EA96" s="84"/>
      <c r="EB96" s="124"/>
      <c r="EC96" s="224"/>
      <c r="ED96" s="245"/>
      <c r="EE96" s="236"/>
      <c r="EF96" s="224"/>
      <c r="EG96" s="245"/>
      <c r="EH96" s="236"/>
      <c r="EI96" s="224"/>
      <c r="EJ96" s="245"/>
      <c r="EK96" s="236"/>
      <c r="EL96" s="224"/>
      <c r="EM96" s="245"/>
      <c r="EN96" s="236"/>
      <c r="EO96" s="224"/>
      <c r="EP96" s="245"/>
      <c r="EQ96" s="236"/>
      <c r="ER96" s="224"/>
      <c r="ES96" s="224"/>
      <c r="ET96" s="236"/>
      <c r="EU96" s="224"/>
      <c r="EV96" s="224"/>
      <c r="EW96" s="236"/>
      <c r="EX96" s="224"/>
      <c r="EY96" s="224"/>
      <c r="EZ96" s="236"/>
      <c r="FA96" s="224"/>
      <c r="FB96" s="224"/>
      <c r="FC96" s="236"/>
      <c r="FD96" s="224"/>
      <c r="FE96" s="224"/>
      <c r="FF96" s="236"/>
      <c r="FG96" s="224"/>
      <c r="FH96" s="224"/>
      <c r="FI96" s="236"/>
      <c r="FJ96" s="224"/>
      <c r="FK96" s="245"/>
      <c r="FL96" s="396"/>
      <c r="FM96" s="224"/>
      <c r="FN96" s="84"/>
      <c r="FO96" s="236"/>
      <c r="FP96" s="224"/>
      <c r="FQ96" s="224"/>
      <c r="FR96" s="236"/>
      <c r="FS96" s="224"/>
      <c r="FT96" s="224"/>
      <c r="FU96" s="236"/>
      <c r="FV96" s="224"/>
      <c r="FW96" s="224"/>
      <c r="FX96" s="236"/>
      <c r="FY96" s="224"/>
      <c r="FZ96" s="224"/>
      <c r="GA96" s="236"/>
      <c r="GB96" s="224"/>
      <c r="GC96" s="224"/>
      <c r="GD96" s="236"/>
      <c r="GE96" s="224"/>
      <c r="GF96" s="224"/>
      <c r="GG96" s="236"/>
      <c r="GH96" s="224"/>
      <c r="GI96" s="224"/>
      <c r="GJ96" s="236"/>
      <c r="GK96" s="224"/>
      <c r="GL96" s="84"/>
      <c r="GM96" s="224"/>
      <c r="GN96" s="224"/>
      <c r="GO96" s="84"/>
      <c r="GP96" s="224">
        <v>100</v>
      </c>
      <c r="GQ96" s="224">
        <v>100</v>
      </c>
      <c r="GR96" s="84">
        <v>13.24</v>
      </c>
      <c r="GS96" s="224"/>
      <c r="GT96" s="224"/>
      <c r="GU96" s="224"/>
      <c r="GV96" s="236"/>
      <c r="GW96" s="224"/>
      <c r="GX96" s="224"/>
      <c r="GY96" s="236"/>
      <c r="GZ96" s="224"/>
      <c r="HA96" s="224"/>
      <c r="HB96" s="236"/>
      <c r="HC96" s="224"/>
      <c r="HD96" s="245"/>
      <c r="HE96" s="236"/>
      <c r="HF96" s="224"/>
      <c r="HG96" s="84"/>
      <c r="HH96" s="236">
        <v>250</v>
      </c>
      <c r="HI96" s="224">
        <v>150</v>
      </c>
      <c r="HJ96" s="245">
        <v>120</v>
      </c>
      <c r="HK96" s="236"/>
      <c r="HL96" s="224"/>
      <c r="HM96" s="245"/>
      <c r="HN96" s="236"/>
      <c r="HO96" s="224"/>
      <c r="HP96" s="245"/>
      <c r="HQ96" s="236">
        <v>100</v>
      </c>
      <c r="HR96" s="224"/>
      <c r="HS96" s="245"/>
      <c r="HT96" s="236"/>
      <c r="HU96" s="224"/>
      <c r="HV96" s="245"/>
      <c r="HW96" s="236"/>
      <c r="HX96" s="224"/>
      <c r="HY96" s="245"/>
      <c r="HZ96" s="236"/>
      <c r="IA96" s="224"/>
      <c r="IB96" s="245"/>
      <c r="IC96" s="236"/>
      <c r="ID96" s="224"/>
      <c r="IE96" s="84"/>
      <c r="IF96" s="236"/>
      <c r="IG96" s="224"/>
      <c r="IH96" s="245">
        <v>895.02</v>
      </c>
      <c r="II96" s="236"/>
      <c r="IJ96" s="224"/>
      <c r="IK96" s="245"/>
      <c r="IL96" s="236"/>
      <c r="IM96" s="224"/>
      <c r="IN96" s="245"/>
      <c r="IO96" s="236"/>
      <c r="IP96" s="224"/>
      <c r="IQ96" s="245"/>
      <c r="IR96" s="236"/>
      <c r="IS96" s="224"/>
      <c r="IT96" s="245"/>
      <c r="IU96" s="236"/>
      <c r="IV96" s="224"/>
      <c r="IW96" s="245"/>
      <c r="IX96" s="236"/>
      <c r="IY96" s="224"/>
      <c r="IZ96" s="245"/>
      <c r="JA96" s="236"/>
      <c r="JB96" s="224"/>
      <c r="JC96" s="245"/>
      <c r="JD96" s="236"/>
      <c r="JE96" s="224"/>
      <c r="JF96" s="245"/>
      <c r="JG96" s="236"/>
      <c r="JH96" s="224"/>
      <c r="JI96" s="84"/>
      <c r="JJ96" s="124"/>
      <c r="JK96" s="224"/>
      <c r="JL96" s="245"/>
      <c r="JM96" s="236"/>
      <c r="JN96" s="224"/>
      <c r="JO96" s="84"/>
      <c r="JP96" s="124"/>
      <c r="JQ96" s="224"/>
      <c r="JR96" s="245"/>
      <c r="JS96" s="236"/>
      <c r="JT96" s="224"/>
      <c r="JU96" s="84">
        <v>187.55</v>
      </c>
      <c r="JV96" s="124"/>
      <c r="JW96" s="224"/>
      <c r="JX96" s="245"/>
      <c r="JY96" s="236"/>
      <c r="JZ96" s="224"/>
      <c r="KA96" s="245"/>
      <c r="KB96" s="236"/>
      <c r="KC96" s="224"/>
      <c r="KD96" s="245"/>
      <c r="KE96" s="236"/>
      <c r="KF96" s="224"/>
      <c r="KG96" s="245"/>
      <c r="KH96" s="236"/>
      <c r="KI96" s="224"/>
      <c r="KJ96" s="245"/>
      <c r="KK96" s="236"/>
      <c r="KL96" s="224"/>
      <c r="KM96" s="224"/>
      <c r="KN96" s="236"/>
      <c r="KO96" s="224"/>
      <c r="KP96" s="224"/>
      <c r="KQ96" s="236"/>
      <c r="KR96" s="224"/>
      <c r="KS96" s="224"/>
      <c r="KT96" s="236"/>
      <c r="KU96" s="224"/>
      <c r="KV96" s="245"/>
      <c r="KW96" s="236"/>
      <c r="KX96" s="224"/>
      <c r="KY96" s="84"/>
      <c r="KZ96" s="236"/>
      <c r="LA96" s="224"/>
      <c r="LB96" s="224"/>
      <c r="LC96" s="236"/>
      <c r="LD96" s="224"/>
      <c r="LE96" s="224"/>
      <c r="LF96" s="236"/>
      <c r="LG96" s="224"/>
      <c r="LH96" s="245"/>
      <c r="LI96" s="236"/>
      <c r="LJ96" s="224"/>
      <c r="LK96" s="84"/>
      <c r="LL96" s="236"/>
      <c r="LM96" s="224"/>
      <c r="LN96" s="84"/>
      <c r="LO96" s="124"/>
      <c r="LP96" s="224"/>
      <c r="LQ96" s="224"/>
      <c r="LR96" s="236"/>
      <c r="LS96" s="224"/>
      <c r="LT96" s="245"/>
      <c r="LU96" s="236"/>
      <c r="LV96" s="224"/>
      <c r="LW96" s="84"/>
      <c r="LX96" s="124"/>
      <c r="LY96" s="224"/>
      <c r="LZ96" s="224"/>
      <c r="MA96" s="236"/>
      <c r="MB96" s="224"/>
      <c r="MC96" s="224"/>
      <c r="MD96" s="236"/>
      <c r="ME96" s="224"/>
      <c r="MF96" s="224"/>
      <c r="MG96" s="236"/>
      <c r="MH96" s="224"/>
      <c r="MI96" s="224"/>
      <c r="MJ96" s="236"/>
      <c r="MK96" s="224"/>
      <c r="ML96" s="245"/>
      <c r="MM96" s="236"/>
      <c r="MN96" s="224"/>
      <c r="MO96" s="84"/>
      <c r="MP96" s="236"/>
      <c r="MQ96" s="224"/>
      <c r="MR96" s="84"/>
      <c r="MS96" s="124"/>
      <c r="MT96" s="224"/>
      <c r="MU96" s="224"/>
      <c r="MV96" s="236"/>
      <c r="MW96" s="224"/>
      <c r="MX96" s="245"/>
      <c r="MY96" s="236"/>
      <c r="MZ96" s="224"/>
      <c r="NA96" s="84"/>
      <c r="NB96" s="236"/>
      <c r="NC96" s="224"/>
      <c r="ND96" s="245"/>
      <c r="NE96" s="236"/>
      <c r="NF96" s="224"/>
      <c r="NG96" s="84"/>
      <c r="NH96" s="236"/>
      <c r="NI96" s="224"/>
      <c r="NJ96" s="245"/>
      <c r="NK96" s="236"/>
      <c r="NL96" s="224"/>
      <c r="NM96" s="84"/>
      <c r="NN96" s="236"/>
      <c r="NO96" s="224"/>
      <c r="NP96" s="84"/>
      <c r="NQ96" s="236"/>
      <c r="NR96" s="224"/>
      <c r="NS96" s="84"/>
      <c r="NT96" s="236"/>
      <c r="NU96" s="224"/>
      <c r="NV96" s="84"/>
      <c r="NW96" s="124"/>
      <c r="NX96" s="224"/>
      <c r="NY96" s="245"/>
      <c r="NZ96" s="236"/>
      <c r="OA96" s="224"/>
      <c r="OB96" s="316"/>
      <c r="OC96" s="236"/>
      <c r="OD96" s="224"/>
      <c r="OE96" s="84"/>
      <c r="OF96" s="236"/>
      <c r="OG96" s="224"/>
      <c r="OH96" s="84"/>
      <c r="OI96" s="157"/>
      <c r="OJ96" s="157"/>
      <c r="OK96" s="157"/>
      <c r="OL96" s="157"/>
      <c r="OM96" s="157"/>
      <c r="ON96" s="157"/>
      <c r="OO96" s="157"/>
      <c r="OP96" s="157"/>
      <c r="OQ96" s="157"/>
      <c r="OR96" s="157"/>
      <c r="OS96" s="157"/>
      <c r="OT96" s="157"/>
      <c r="OU96" s="157"/>
      <c r="OV96" s="157"/>
      <c r="OW96" s="157"/>
    </row>
    <row r="97" spans="1:414" s="345" customFormat="1" hidden="1" outlineLevel="2" x14ac:dyDescent="0.25">
      <c r="A97" s="257" t="s">
        <v>437</v>
      </c>
      <c r="B97" s="188" t="s">
        <v>438</v>
      </c>
      <c r="C97" s="236">
        <f t="shared" si="528"/>
        <v>422960</v>
      </c>
      <c r="D97" s="236">
        <f t="shared" si="529"/>
        <v>348300</v>
      </c>
      <c r="E97" s="236">
        <f t="shared" si="530"/>
        <v>263597.94999999995</v>
      </c>
      <c r="F97" s="236"/>
      <c r="G97" s="224"/>
      <c r="H97" s="84"/>
      <c r="I97" s="124"/>
      <c r="J97" s="224"/>
      <c r="K97" s="224"/>
      <c r="L97" s="236"/>
      <c r="M97" s="224"/>
      <c r="N97" s="224"/>
      <c r="O97" s="236"/>
      <c r="P97" s="224"/>
      <c r="Q97" s="224"/>
      <c r="R97" s="236"/>
      <c r="S97" s="224"/>
      <c r="T97" s="224"/>
      <c r="U97" s="236"/>
      <c r="V97" s="224"/>
      <c r="W97" s="224"/>
      <c r="X97" s="236"/>
      <c r="Y97" s="224"/>
      <c r="Z97" s="224"/>
      <c r="AA97" s="236"/>
      <c r="AB97" s="224"/>
      <c r="AC97" s="224"/>
      <c r="AD97" s="236"/>
      <c r="AE97" s="224"/>
      <c r="AF97" s="224"/>
      <c r="AG97" s="236"/>
      <c r="AH97" s="224"/>
      <c r="AI97" s="224"/>
      <c r="AJ97" s="236"/>
      <c r="AK97" s="224"/>
      <c r="AL97" s="224"/>
      <c r="AM97" s="236"/>
      <c r="AN97" s="224"/>
      <c r="AO97" s="224"/>
      <c r="AP97" s="236"/>
      <c r="AQ97" s="224"/>
      <c r="AR97" s="224"/>
      <c r="AS97" s="236"/>
      <c r="AT97" s="224"/>
      <c r="AU97" s="224"/>
      <c r="AV97" s="236">
        <v>140000</v>
      </c>
      <c r="AW97" s="224">
        <v>40000</v>
      </c>
      <c r="AX97" s="224">
        <v>124951.45</v>
      </c>
      <c r="AY97" s="236"/>
      <c r="AZ97" s="224"/>
      <c r="BA97" s="224"/>
      <c r="BB97" s="236"/>
      <c r="BC97" s="224"/>
      <c r="BD97" s="224"/>
      <c r="BE97" s="236"/>
      <c r="BF97" s="224"/>
      <c r="BG97" s="224"/>
      <c r="BH97" s="236"/>
      <c r="BI97" s="224"/>
      <c r="BJ97" s="224"/>
      <c r="BK97" s="236"/>
      <c r="BL97" s="224"/>
      <c r="BM97" s="224"/>
      <c r="BN97" s="351"/>
      <c r="BO97" s="224"/>
      <c r="BP97" s="224"/>
      <c r="BQ97" s="236"/>
      <c r="BR97" s="224"/>
      <c r="BS97" s="224"/>
      <c r="BT97" s="236"/>
      <c r="BU97" s="224"/>
      <c r="BV97" s="224"/>
      <c r="BW97" s="236"/>
      <c r="BX97" s="224"/>
      <c r="BY97" s="224"/>
      <c r="BZ97" s="236"/>
      <c r="CA97" s="236"/>
      <c r="CB97" s="224"/>
      <c r="CC97" s="236"/>
      <c r="CD97" s="224"/>
      <c r="CE97" s="224"/>
      <c r="CF97" s="236"/>
      <c r="CG97" s="224"/>
      <c r="CH97" s="224"/>
      <c r="CI97" s="236">
        <v>1000</v>
      </c>
      <c r="CJ97" s="224"/>
      <c r="CK97" s="224">
        <v>742.29</v>
      </c>
      <c r="CL97" s="236">
        <v>60000</v>
      </c>
      <c r="CM97" s="224">
        <f>36000+17000</f>
        <v>53000</v>
      </c>
      <c r="CN97" s="245">
        <v>18547.3</v>
      </c>
      <c r="CO97" s="236">
        <v>123000</v>
      </c>
      <c r="CP97" s="224">
        <f>123000+60000</f>
        <v>183000</v>
      </c>
      <c r="CQ97" s="84">
        <v>63662.19</v>
      </c>
      <c r="CR97" s="236">
        <v>500</v>
      </c>
      <c r="CS97" s="224">
        <v>500</v>
      </c>
      <c r="CT97" s="224"/>
      <c r="CU97" s="236">
        <v>10000</v>
      </c>
      <c r="CV97" s="224">
        <v>8000</v>
      </c>
      <c r="CW97" s="224">
        <v>3412.68</v>
      </c>
      <c r="CX97" s="236">
        <v>55000</v>
      </c>
      <c r="CY97" s="224">
        <v>30000</v>
      </c>
      <c r="CZ97" s="224">
        <v>28750.799999999999</v>
      </c>
      <c r="DA97" s="236"/>
      <c r="DB97" s="224"/>
      <c r="DC97" s="224">
        <v>789.07</v>
      </c>
      <c r="DD97" s="236"/>
      <c r="DE97" s="224"/>
      <c r="DF97" s="224"/>
      <c r="DG97" s="236">
        <v>15000</v>
      </c>
      <c r="DH97" s="236">
        <v>15000</v>
      </c>
      <c r="DI97" s="224">
        <v>10925.4</v>
      </c>
      <c r="DJ97" s="236"/>
      <c r="DK97" s="224"/>
      <c r="DL97" s="224"/>
      <c r="DM97" s="236"/>
      <c r="DN97" s="224"/>
      <c r="DO97" s="224"/>
      <c r="DP97" s="236"/>
      <c r="DQ97" s="224"/>
      <c r="DR97" s="224"/>
      <c r="DS97" s="236">
        <v>17000</v>
      </c>
      <c r="DT97" s="224">
        <v>17000</v>
      </c>
      <c r="DU97" s="224">
        <v>8624.7000000000007</v>
      </c>
      <c r="DV97" s="236"/>
      <c r="DW97" s="224"/>
      <c r="DX97" s="245"/>
      <c r="DY97" s="236"/>
      <c r="DZ97" s="224"/>
      <c r="EA97" s="84"/>
      <c r="EB97" s="124"/>
      <c r="EC97" s="224"/>
      <c r="ED97" s="245"/>
      <c r="EE97" s="236"/>
      <c r="EF97" s="224"/>
      <c r="EG97" s="245">
        <v>1262.78</v>
      </c>
      <c r="EH97" s="236"/>
      <c r="EI97" s="224"/>
      <c r="EJ97" s="245">
        <v>1666.8</v>
      </c>
      <c r="EK97" s="236"/>
      <c r="EL97" s="224"/>
      <c r="EM97" s="245"/>
      <c r="EN97" s="236"/>
      <c r="EO97" s="224"/>
      <c r="EP97" s="245"/>
      <c r="EQ97" s="236"/>
      <c r="ER97" s="224"/>
      <c r="ES97" s="224"/>
      <c r="ET97" s="236"/>
      <c r="EU97" s="224"/>
      <c r="EV97" s="224"/>
      <c r="EW97" s="236"/>
      <c r="EX97" s="224"/>
      <c r="EY97" s="224"/>
      <c r="EZ97" s="236"/>
      <c r="FA97" s="224"/>
      <c r="FB97" s="224"/>
      <c r="FC97" s="236"/>
      <c r="FD97" s="224"/>
      <c r="FE97" s="224"/>
      <c r="FF97" s="236"/>
      <c r="FG97" s="224"/>
      <c r="FH97" s="224"/>
      <c r="FI97" s="236"/>
      <c r="FJ97" s="224"/>
      <c r="FK97" s="245"/>
      <c r="FL97" s="396"/>
      <c r="FM97" s="224"/>
      <c r="FN97" s="84"/>
      <c r="FO97" s="236"/>
      <c r="FP97" s="224"/>
      <c r="FQ97" s="224"/>
      <c r="FR97" s="236"/>
      <c r="FS97" s="224"/>
      <c r="FT97" s="224"/>
      <c r="FU97" s="236"/>
      <c r="FV97" s="224"/>
      <c r="FW97" s="224"/>
      <c r="FX97" s="236"/>
      <c r="FY97" s="224"/>
      <c r="FZ97" s="224"/>
      <c r="GA97" s="236"/>
      <c r="GB97" s="224"/>
      <c r="GC97" s="224"/>
      <c r="GD97" s="236"/>
      <c r="GE97" s="224"/>
      <c r="GF97" s="224"/>
      <c r="GG97" s="236"/>
      <c r="GH97" s="224"/>
      <c r="GI97" s="224"/>
      <c r="GJ97" s="236"/>
      <c r="GK97" s="224"/>
      <c r="GL97" s="84"/>
      <c r="GM97" s="224"/>
      <c r="GN97" s="224"/>
      <c r="GO97" s="84">
        <v>1.57</v>
      </c>
      <c r="GP97" s="224"/>
      <c r="GQ97" s="224"/>
      <c r="GR97" s="84"/>
      <c r="GS97" s="224"/>
      <c r="GT97" s="224"/>
      <c r="GU97" s="224"/>
      <c r="GV97" s="236"/>
      <c r="GW97" s="224"/>
      <c r="GX97" s="224"/>
      <c r="GY97" s="236"/>
      <c r="GZ97" s="224"/>
      <c r="HA97" s="224"/>
      <c r="HB97" s="236"/>
      <c r="HC97" s="224"/>
      <c r="HD97" s="245"/>
      <c r="HE97" s="236"/>
      <c r="HF97" s="224"/>
      <c r="HG97" s="84"/>
      <c r="HH97" s="236">
        <v>200</v>
      </c>
      <c r="HI97" s="224">
        <v>500</v>
      </c>
      <c r="HJ97" s="245">
        <v>130.85</v>
      </c>
      <c r="HK97" s="236"/>
      <c r="HL97" s="224"/>
      <c r="HM97" s="245"/>
      <c r="HN97" s="236"/>
      <c r="HO97" s="224"/>
      <c r="HP97" s="245"/>
      <c r="HQ97" s="236">
        <v>400</v>
      </c>
      <c r="HR97" s="224">
        <v>400</v>
      </c>
      <c r="HS97" s="245">
        <v>0</v>
      </c>
      <c r="HT97" s="236"/>
      <c r="HU97" s="224"/>
      <c r="HV97" s="245"/>
      <c r="HW97" s="236"/>
      <c r="HX97" s="224"/>
      <c r="HY97" s="245"/>
      <c r="HZ97" s="236"/>
      <c r="IA97" s="224"/>
      <c r="IB97" s="245"/>
      <c r="IC97" s="236"/>
      <c r="ID97" s="224"/>
      <c r="IE97" s="84"/>
      <c r="IF97" s="236">
        <v>800</v>
      </c>
      <c r="IG97" s="224">
        <v>900</v>
      </c>
      <c r="IH97" s="245">
        <v>68.959999999999994</v>
      </c>
      <c r="II97" s="236"/>
      <c r="IJ97" s="224"/>
      <c r="IK97" s="245"/>
      <c r="IL97" s="236"/>
      <c r="IM97" s="224"/>
      <c r="IN97" s="245"/>
      <c r="IO97" s="236"/>
      <c r="IP97" s="224"/>
      <c r="IQ97" s="245"/>
      <c r="IR97" s="236"/>
      <c r="IS97" s="224"/>
      <c r="IT97" s="245">
        <v>13.11</v>
      </c>
      <c r="IU97" s="236"/>
      <c r="IV97" s="224"/>
      <c r="IW97" s="245"/>
      <c r="IX97" s="236"/>
      <c r="IY97" s="224"/>
      <c r="IZ97" s="245"/>
      <c r="JA97" s="236"/>
      <c r="JB97" s="224"/>
      <c r="JC97" s="245"/>
      <c r="JD97" s="236"/>
      <c r="JE97" s="224"/>
      <c r="JF97" s="245"/>
      <c r="JG97" s="236"/>
      <c r="JH97" s="224"/>
      <c r="JI97" s="84"/>
      <c r="JJ97" s="124"/>
      <c r="JK97" s="224"/>
      <c r="JL97" s="245"/>
      <c r="JM97" s="236"/>
      <c r="JN97" s="224"/>
      <c r="JO97" s="84"/>
      <c r="JP97" s="124"/>
      <c r="JQ97" s="224"/>
      <c r="JR97" s="245"/>
      <c r="JS97" s="236"/>
      <c r="JT97" s="224"/>
      <c r="JU97" s="84">
        <v>48</v>
      </c>
      <c r="JV97" s="124"/>
      <c r="JW97" s="224"/>
      <c r="JX97" s="245"/>
      <c r="JY97" s="236"/>
      <c r="JZ97" s="224"/>
      <c r="KA97" s="245"/>
      <c r="KB97" s="236"/>
      <c r="KC97" s="224"/>
      <c r="KD97" s="245"/>
      <c r="KE97" s="236"/>
      <c r="KF97" s="224"/>
      <c r="KG97" s="245"/>
      <c r="KH97" s="236"/>
      <c r="KI97" s="224"/>
      <c r="KJ97" s="245"/>
      <c r="KK97" s="236"/>
      <c r="KL97" s="224"/>
      <c r="KM97" s="224"/>
      <c r="KN97" s="236"/>
      <c r="KO97" s="224"/>
      <c r="KP97" s="224"/>
      <c r="KQ97" s="236"/>
      <c r="KR97" s="224"/>
      <c r="KS97" s="224"/>
      <c r="KT97" s="236"/>
      <c r="KU97" s="224"/>
      <c r="KV97" s="245"/>
      <c r="KW97" s="236"/>
      <c r="KX97" s="224"/>
      <c r="KY97" s="84"/>
      <c r="KZ97" s="236"/>
      <c r="LA97" s="224"/>
      <c r="LB97" s="224"/>
      <c r="LC97" s="236"/>
      <c r="LD97" s="224"/>
      <c r="LE97" s="224"/>
      <c r="LF97" s="236"/>
      <c r="LG97" s="224"/>
      <c r="LH97" s="245"/>
      <c r="LI97" s="236"/>
      <c r="LJ97" s="224"/>
      <c r="LK97" s="84"/>
      <c r="LL97" s="236"/>
      <c r="LM97" s="224"/>
      <c r="LN97" s="84"/>
      <c r="LO97" s="124"/>
      <c r="LP97" s="224"/>
      <c r="LQ97" s="224"/>
      <c r="LR97" s="236"/>
      <c r="LS97" s="224"/>
      <c r="LT97" s="245"/>
      <c r="LU97" s="236"/>
      <c r="LV97" s="224"/>
      <c r="LW97" s="84"/>
      <c r="LX97" s="124"/>
      <c r="LY97" s="224"/>
      <c r="LZ97" s="224"/>
      <c r="MA97" s="236"/>
      <c r="MB97" s="224"/>
      <c r="MC97" s="224"/>
      <c r="MD97" s="236"/>
      <c r="ME97" s="224"/>
      <c r="MF97" s="224"/>
      <c r="MG97" s="236"/>
      <c r="MH97" s="224"/>
      <c r="MI97" s="224"/>
      <c r="MJ97" s="236"/>
      <c r="MK97" s="224"/>
      <c r="ML97" s="245"/>
      <c r="MM97" s="236"/>
      <c r="MN97" s="224"/>
      <c r="MO97" s="84"/>
      <c r="MP97" s="236"/>
      <c r="MQ97" s="224"/>
      <c r="MR97" s="84"/>
      <c r="MS97" s="124"/>
      <c r="MT97" s="224"/>
      <c r="MU97" s="224"/>
      <c r="MV97" s="236"/>
      <c r="MW97" s="224"/>
      <c r="MX97" s="245"/>
      <c r="MY97" s="236"/>
      <c r="MZ97" s="224"/>
      <c r="NA97" s="84"/>
      <c r="NB97" s="236"/>
      <c r="NC97" s="224"/>
      <c r="ND97" s="245"/>
      <c r="NE97" s="236">
        <v>60</v>
      </c>
      <c r="NF97" s="224"/>
      <c r="NG97" s="84">
        <v>0</v>
      </c>
      <c r="NH97" s="236"/>
      <c r="NI97" s="224"/>
      <c r="NJ97" s="245"/>
      <c r="NK97" s="236"/>
      <c r="NL97" s="224"/>
      <c r="NM97" s="84"/>
      <c r="NN97" s="236"/>
      <c r="NO97" s="224"/>
      <c r="NP97" s="84"/>
      <c r="NQ97" s="236"/>
      <c r="NR97" s="224"/>
      <c r="NS97" s="84"/>
      <c r="NT97" s="236"/>
      <c r="NU97" s="224"/>
      <c r="NV97" s="84"/>
      <c r="NW97" s="124"/>
      <c r="NX97" s="224"/>
      <c r="NY97" s="245"/>
      <c r="NZ97" s="236"/>
      <c r="OA97" s="224"/>
      <c r="OB97" s="316"/>
      <c r="OC97" s="236"/>
      <c r="OD97" s="224"/>
      <c r="OE97" s="84"/>
      <c r="OF97" s="236"/>
      <c r="OG97" s="224"/>
      <c r="OH97" s="84"/>
      <c r="OI97" s="157"/>
      <c r="OJ97" s="157"/>
      <c r="OK97" s="157"/>
      <c r="OL97" s="157"/>
      <c r="OM97" s="157"/>
      <c r="ON97" s="157"/>
      <c r="OO97" s="157"/>
      <c r="OP97" s="157"/>
      <c r="OQ97" s="157"/>
      <c r="OR97" s="157"/>
      <c r="OS97" s="157"/>
      <c r="OT97" s="157"/>
      <c r="OU97" s="157"/>
      <c r="OV97" s="157"/>
      <c r="OW97" s="157"/>
    </row>
    <row r="98" spans="1:414" s="345" customFormat="1" hidden="1" outlineLevel="2" x14ac:dyDescent="0.25">
      <c r="A98" s="257" t="s">
        <v>439</v>
      </c>
      <c r="B98" s="188" t="s">
        <v>440</v>
      </c>
      <c r="C98" s="236">
        <f t="shared" si="528"/>
        <v>15000</v>
      </c>
      <c r="D98" s="236">
        <f t="shared" si="529"/>
        <v>15000</v>
      </c>
      <c r="E98" s="236">
        <f t="shared" si="530"/>
        <v>14986.32</v>
      </c>
      <c r="F98" s="236"/>
      <c r="G98" s="224"/>
      <c r="H98" s="84"/>
      <c r="I98" s="124"/>
      <c r="J98" s="224"/>
      <c r="K98" s="224"/>
      <c r="L98" s="236"/>
      <c r="M98" s="224"/>
      <c r="N98" s="224"/>
      <c r="O98" s="236"/>
      <c r="P98" s="224"/>
      <c r="Q98" s="224"/>
      <c r="R98" s="236"/>
      <c r="S98" s="224"/>
      <c r="T98" s="224"/>
      <c r="U98" s="236"/>
      <c r="V98" s="224"/>
      <c r="W98" s="224"/>
      <c r="X98" s="236"/>
      <c r="Y98" s="224"/>
      <c r="Z98" s="224"/>
      <c r="AA98" s="236"/>
      <c r="AB98" s="224"/>
      <c r="AC98" s="224"/>
      <c r="AD98" s="236"/>
      <c r="AE98" s="224"/>
      <c r="AF98" s="224"/>
      <c r="AG98" s="236">
        <v>15000</v>
      </c>
      <c r="AH98" s="224">
        <v>15000</v>
      </c>
      <c r="AI98" s="224">
        <v>14986.32</v>
      </c>
      <c r="AJ98" s="236"/>
      <c r="AK98" s="224"/>
      <c r="AL98" s="224"/>
      <c r="AM98" s="236"/>
      <c r="AN98" s="224"/>
      <c r="AO98" s="224"/>
      <c r="AP98" s="236"/>
      <c r="AQ98" s="224"/>
      <c r="AR98" s="224"/>
      <c r="AS98" s="236"/>
      <c r="AT98" s="224"/>
      <c r="AU98" s="224"/>
      <c r="AV98" s="236"/>
      <c r="AW98" s="224"/>
      <c r="AX98" s="224"/>
      <c r="AY98" s="236"/>
      <c r="AZ98" s="224"/>
      <c r="BA98" s="224"/>
      <c r="BB98" s="236"/>
      <c r="BC98" s="224"/>
      <c r="BD98" s="224"/>
      <c r="BE98" s="236"/>
      <c r="BF98" s="224"/>
      <c r="BG98" s="224"/>
      <c r="BH98" s="236"/>
      <c r="BI98" s="224"/>
      <c r="BJ98" s="224"/>
      <c r="BK98" s="236"/>
      <c r="BL98" s="224"/>
      <c r="BM98" s="224"/>
      <c r="BN98" s="351"/>
      <c r="BO98" s="224"/>
      <c r="BP98" s="224"/>
      <c r="BQ98" s="236"/>
      <c r="BR98" s="224"/>
      <c r="BS98" s="224"/>
      <c r="BT98" s="236"/>
      <c r="BU98" s="224"/>
      <c r="BV98" s="224"/>
      <c r="BW98" s="236"/>
      <c r="BX98" s="224"/>
      <c r="BY98" s="224"/>
      <c r="BZ98" s="236"/>
      <c r="CA98" s="236"/>
      <c r="CB98" s="224"/>
      <c r="CC98" s="236"/>
      <c r="CD98" s="224"/>
      <c r="CE98" s="224"/>
      <c r="CF98" s="236"/>
      <c r="CG98" s="224"/>
      <c r="CH98" s="224"/>
      <c r="CI98" s="236"/>
      <c r="CJ98" s="224"/>
      <c r="CK98" s="224"/>
      <c r="CL98" s="236"/>
      <c r="CM98" s="224"/>
      <c r="CN98" s="245"/>
      <c r="CO98" s="236"/>
      <c r="CP98" s="224"/>
      <c r="CQ98" s="84"/>
      <c r="CR98" s="236"/>
      <c r="CS98" s="224"/>
      <c r="CT98" s="224"/>
      <c r="CU98" s="236"/>
      <c r="CV98" s="224"/>
      <c r="CW98" s="224"/>
      <c r="CX98" s="236"/>
      <c r="CY98" s="224"/>
      <c r="CZ98" s="224"/>
      <c r="DA98" s="236"/>
      <c r="DB98" s="224"/>
      <c r="DC98" s="224"/>
      <c r="DD98" s="236"/>
      <c r="DE98" s="224"/>
      <c r="DF98" s="224"/>
      <c r="DG98" s="236"/>
      <c r="DH98" s="236"/>
      <c r="DI98" s="224"/>
      <c r="DJ98" s="236"/>
      <c r="DK98" s="224"/>
      <c r="DL98" s="224"/>
      <c r="DM98" s="236"/>
      <c r="DN98" s="224"/>
      <c r="DO98" s="224"/>
      <c r="DP98" s="236"/>
      <c r="DQ98" s="224"/>
      <c r="DR98" s="224"/>
      <c r="DS98" s="236"/>
      <c r="DT98" s="224"/>
      <c r="DU98" s="224"/>
      <c r="DV98" s="236"/>
      <c r="DW98" s="224"/>
      <c r="DX98" s="245"/>
      <c r="DY98" s="236"/>
      <c r="DZ98" s="224"/>
      <c r="EA98" s="84"/>
      <c r="EB98" s="124"/>
      <c r="EC98" s="224"/>
      <c r="ED98" s="245"/>
      <c r="EE98" s="236"/>
      <c r="EF98" s="224"/>
      <c r="EG98" s="245"/>
      <c r="EH98" s="236"/>
      <c r="EI98" s="224"/>
      <c r="EJ98" s="245"/>
      <c r="EK98" s="236"/>
      <c r="EL98" s="224"/>
      <c r="EM98" s="245"/>
      <c r="EN98" s="236"/>
      <c r="EO98" s="224"/>
      <c r="EP98" s="245"/>
      <c r="EQ98" s="236"/>
      <c r="ER98" s="224"/>
      <c r="ES98" s="224"/>
      <c r="ET98" s="236"/>
      <c r="EU98" s="224"/>
      <c r="EV98" s="224"/>
      <c r="EW98" s="236"/>
      <c r="EX98" s="224"/>
      <c r="EY98" s="224"/>
      <c r="EZ98" s="236"/>
      <c r="FA98" s="224"/>
      <c r="FB98" s="224"/>
      <c r="FC98" s="236"/>
      <c r="FD98" s="224"/>
      <c r="FE98" s="224"/>
      <c r="FF98" s="236"/>
      <c r="FG98" s="224"/>
      <c r="FH98" s="224"/>
      <c r="FI98" s="236"/>
      <c r="FJ98" s="224"/>
      <c r="FK98" s="245"/>
      <c r="FL98" s="396"/>
      <c r="FM98" s="224"/>
      <c r="FN98" s="84"/>
      <c r="FO98" s="236"/>
      <c r="FP98" s="224"/>
      <c r="FQ98" s="224"/>
      <c r="FR98" s="236"/>
      <c r="FS98" s="224"/>
      <c r="FT98" s="224"/>
      <c r="FU98" s="236"/>
      <c r="FV98" s="224"/>
      <c r="FW98" s="224"/>
      <c r="FX98" s="236"/>
      <c r="FY98" s="224"/>
      <c r="FZ98" s="224"/>
      <c r="GA98" s="236"/>
      <c r="GB98" s="224"/>
      <c r="GC98" s="224"/>
      <c r="GD98" s="236"/>
      <c r="GE98" s="224"/>
      <c r="GF98" s="224"/>
      <c r="GG98" s="236"/>
      <c r="GH98" s="224"/>
      <c r="GI98" s="224"/>
      <c r="GJ98" s="236"/>
      <c r="GK98" s="224"/>
      <c r="GL98" s="84"/>
      <c r="GM98" s="224"/>
      <c r="GN98" s="224"/>
      <c r="GO98" s="84"/>
      <c r="GP98" s="224"/>
      <c r="GQ98" s="224"/>
      <c r="GR98" s="84"/>
      <c r="GS98" s="224"/>
      <c r="GT98" s="224"/>
      <c r="GU98" s="224"/>
      <c r="GV98" s="236"/>
      <c r="GW98" s="224"/>
      <c r="GX98" s="224"/>
      <c r="GY98" s="236"/>
      <c r="GZ98" s="224"/>
      <c r="HA98" s="224"/>
      <c r="HB98" s="236"/>
      <c r="HC98" s="224"/>
      <c r="HD98" s="245"/>
      <c r="HE98" s="236"/>
      <c r="HF98" s="224"/>
      <c r="HG98" s="84"/>
      <c r="HH98" s="236"/>
      <c r="HI98" s="224"/>
      <c r="HJ98" s="245"/>
      <c r="HK98" s="236"/>
      <c r="HL98" s="224"/>
      <c r="HM98" s="245"/>
      <c r="HN98" s="236"/>
      <c r="HO98" s="224"/>
      <c r="HP98" s="245"/>
      <c r="HQ98" s="236"/>
      <c r="HR98" s="224"/>
      <c r="HS98" s="245"/>
      <c r="HT98" s="236"/>
      <c r="HU98" s="224"/>
      <c r="HV98" s="245"/>
      <c r="HW98" s="236"/>
      <c r="HX98" s="224"/>
      <c r="HY98" s="245"/>
      <c r="HZ98" s="236"/>
      <c r="IA98" s="224"/>
      <c r="IB98" s="245"/>
      <c r="IC98" s="236"/>
      <c r="ID98" s="224"/>
      <c r="IE98" s="84"/>
      <c r="IF98" s="236"/>
      <c r="IG98" s="224"/>
      <c r="IH98" s="245"/>
      <c r="II98" s="236"/>
      <c r="IJ98" s="224"/>
      <c r="IK98" s="245"/>
      <c r="IL98" s="236"/>
      <c r="IM98" s="224"/>
      <c r="IN98" s="245"/>
      <c r="IO98" s="236"/>
      <c r="IP98" s="224"/>
      <c r="IQ98" s="245"/>
      <c r="IR98" s="236"/>
      <c r="IS98" s="224"/>
      <c r="IT98" s="245"/>
      <c r="IU98" s="236"/>
      <c r="IV98" s="224"/>
      <c r="IW98" s="245"/>
      <c r="IX98" s="236"/>
      <c r="IY98" s="224"/>
      <c r="IZ98" s="245"/>
      <c r="JA98" s="236"/>
      <c r="JB98" s="224"/>
      <c r="JC98" s="245"/>
      <c r="JD98" s="236"/>
      <c r="JE98" s="224"/>
      <c r="JF98" s="245"/>
      <c r="JG98" s="236"/>
      <c r="JH98" s="224"/>
      <c r="JI98" s="84"/>
      <c r="JJ98" s="124"/>
      <c r="JK98" s="224"/>
      <c r="JL98" s="245"/>
      <c r="JM98" s="236"/>
      <c r="JN98" s="224"/>
      <c r="JO98" s="84"/>
      <c r="JP98" s="124"/>
      <c r="JQ98" s="224"/>
      <c r="JR98" s="245"/>
      <c r="JS98" s="236"/>
      <c r="JT98" s="224"/>
      <c r="JU98" s="84"/>
      <c r="JV98" s="124"/>
      <c r="JW98" s="224"/>
      <c r="JX98" s="245"/>
      <c r="JY98" s="236"/>
      <c r="JZ98" s="224"/>
      <c r="KA98" s="245"/>
      <c r="KB98" s="236"/>
      <c r="KC98" s="224"/>
      <c r="KD98" s="245"/>
      <c r="KE98" s="236"/>
      <c r="KF98" s="224"/>
      <c r="KG98" s="245"/>
      <c r="KH98" s="236"/>
      <c r="KI98" s="224"/>
      <c r="KJ98" s="245"/>
      <c r="KK98" s="236"/>
      <c r="KL98" s="224"/>
      <c r="KM98" s="224"/>
      <c r="KN98" s="236"/>
      <c r="KO98" s="224"/>
      <c r="KP98" s="224"/>
      <c r="KQ98" s="236"/>
      <c r="KR98" s="224"/>
      <c r="KS98" s="224"/>
      <c r="KT98" s="236"/>
      <c r="KU98" s="224"/>
      <c r="KV98" s="245"/>
      <c r="KW98" s="236"/>
      <c r="KX98" s="224"/>
      <c r="KY98" s="84"/>
      <c r="KZ98" s="236"/>
      <c r="LA98" s="224"/>
      <c r="LB98" s="224"/>
      <c r="LC98" s="236"/>
      <c r="LD98" s="224"/>
      <c r="LE98" s="224"/>
      <c r="LF98" s="236"/>
      <c r="LG98" s="224"/>
      <c r="LH98" s="245"/>
      <c r="LI98" s="236"/>
      <c r="LJ98" s="224"/>
      <c r="LK98" s="84"/>
      <c r="LL98" s="236"/>
      <c r="LM98" s="224"/>
      <c r="LN98" s="84"/>
      <c r="LO98" s="124"/>
      <c r="LP98" s="224"/>
      <c r="LQ98" s="224"/>
      <c r="LR98" s="236"/>
      <c r="LS98" s="224"/>
      <c r="LT98" s="245"/>
      <c r="LU98" s="236"/>
      <c r="LV98" s="224"/>
      <c r="LW98" s="84"/>
      <c r="LX98" s="124"/>
      <c r="LY98" s="224"/>
      <c r="LZ98" s="224"/>
      <c r="MA98" s="236"/>
      <c r="MB98" s="224"/>
      <c r="MC98" s="224"/>
      <c r="MD98" s="236"/>
      <c r="ME98" s="224"/>
      <c r="MF98" s="224"/>
      <c r="MG98" s="236"/>
      <c r="MH98" s="224"/>
      <c r="MI98" s="224"/>
      <c r="MJ98" s="236"/>
      <c r="MK98" s="224"/>
      <c r="ML98" s="245"/>
      <c r="MM98" s="236"/>
      <c r="MN98" s="224"/>
      <c r="MO98" s="84"/>
      <c r="MP98" s="236"/>
      <c r="MQ98" s="224"/>
      <c r="MR98" s="84"/>
      <c r="MS98" s="124"/>
      <c r="MT98" s="224"/>
      <c r="MU98" s="224"/>
      <c r="MV98" s="236"/>
      <c r="MW98" s="224"/>
      <c r="MX98" s="245"/>
      <c r="MY98" s="236"/>
      <c r="MZ98" s="224"/>
      <c r="NA98" s="84"/>
      <c r="NB98" s="236"/>
      <c r="NC98" s="224"/>
      <c r="ND98" s="245"/>
      <c r="NE98" s="236"/>
      <c r="NF98" s="224"/>
      <c r="NG98" s="84"/>
      <c r="NH98" s="236"/>
      <c r="NI98" s="224"/>
      <c r="NJ98" s="245"/>
      <c r="NK98" s="236"/>
      <c r="NL98" s="224"/>
      <c r="NM98" s="84"/>
      <c r="NN98" s="236"/>
      <c r="NO98" s="224"/>
      <c r="NP98" s="84"/>
      <c r="NQ98" s="236"/>
      <c r="NR98" s="224"/>
      <c r="NS98" s="84"/>
      <c r="NT98" s="236"/>
      <c r="NU98" s="224"/>
      <c r="NV98" s="84"/>
      <c r="NW98" s="124"/>
      <c r="NX98" s="224"/>
      <c r="NY98" s="245"/>
      <c r="NZ98" s="236"/>
      <c r="OA98" s="224"/>
      <c r="OB98" s="316"/>
      <c r="OC98" s="236"/>
      <c r="OD98" s="224"/>
      <c r="OE98" s="84"/>
      <c r="OF98" s="236"/>
      <c r="OG98" s="224"/>
      <c r="OH98" s="84"/>
      <c r="OI98" s="157"/>
      <c r="OJ98" s="157"/>
      <c r="OK98" s="157"/>
      <c r="OL98" s="157"/>
      <c r="OM98" s="157"/>
      <c r="ON98" s="157"/>
      <c r="OO98" s="157"/>
      <c r="OP98" s="157"/>
      <c r="OQ98" s="157"/>
      <c r="OR98" s="157"/>
      <c r="OS98" s="157"/>
      <c r="OT98" s="157"/>
      <c r="OU98" s="157"/>
      <c r="OV98" s="157"/>
      <c r="OW98" s="157"/>
    </row>
    <row r="99" spans="1:414" s="345" customFormat="1" hidden="1" outlineLevel="2" x14ac:dyDescent="0.25">
      <c r="A99" s="257" t="s">
        <v>441</v>
      </c>
      <c r="B99" s="188" t="s">
        <v>442</v>
      </c>
      <c r="C99" s="236">
        <f t="shared" si="528"/>
        <v>5600</v>
      </c>
      <c r="D99" s="236">
        <f t="shared" si="529"/>
        <v>12900</v>
      </c>
      <c r="E99" s="236">
        <f t="shared" si="530"/>
        <v>18817.129999999997</v>
      </c>
      <c r="F99" s="236"/>
      <c r="G99" s="224"/>
      <c r="H99" s="84"/>
      <c r="I99" s="124"/>
      <c r="J99" s="224"/>
      <c r="K99" s="224"/>
      <c r="L99" s="236"/>
      <c r="M99" s="224"/>
      <c r="N99" s="224"/>
      <c r="O99" s="236"/>
      <c r="P99" s="224"/>
      <c r="Q99" s="224"/>
      <c r="R99" s="236"/>
      <c r="S99" s="224"/>
      <c r="T99" s="224"/>
      <c r="U99" s="236"/>
      <c r="V99" s="224"/>
      <c r="W99" s="224"/>
      <c r="X99" s="236"/>
      <c r="Y99" s="224"/>
      <c r="Z99" s="224"/>
      <c r="AA99" s="236"/>
      <c r="AB99" s="224"/>
      <c r="AC99" s="224"/>
      <c r="AD99" s="236"/>
      <c r="AE99" s="224"/>
      <c r="AF99" s="224"/>
      <c r="AG99" s="236"/>
      <c r="AH99" s="224"/>
      <c r="AI99" s="224"/>
      <c r="AJ99" s="236"/>
      <c r="AK99" s="224"/>
      <c r="AL99" s="224"/>
      <c r="AM99" s="236"/>
      <c r="AN99" s="224"/>
      <c r="AO99" s="224"/>
      <c r="AP99" s="236"/>
      <c r="AQ99" s="224"/>
      <c r="AR99" s="224"/>
      <c r="AS99" s="236"/>
      <c r="AT99" s="224"/>
      <c r="AU99" s="224"/>
      <c r="AV99" s="236"/>
      <c r="AW99" s="224"/>
      <c r="AX99" s="224">
        <v>4600.8</v>
      </c>
      <c r="AY99" s="236"/>
      <c r="AZ99" s="224"/>
      <c r="BA99" s="224"/>
      <c r="BB99" s="236"/>
      <c r="BC99" s="224"/>
      <c r="BD99" s="224"/>
      <c r="BE99" s="236"/>
      <c r="BF99" s="224"/>
      <c r="BG99" s="224"/>
      <c r="BH99" s="236"/>
      <c r="BI99" s="224"/>
      <c r="BJ99" s="224"/>
      <c r="BK99" s="236"/>
      <c r="BL99" s="224"/>
      <c r="BM99" s="224"/>
      <c r="BN99" s="351"/>
      <c r="BO99" s="224">
        <v>7500</v>
      </c>
      <c r="BP99" s="224">
        <v>7020</v>
      </c>
      <c r="BQ99" s="236"/>
      <c r="BR99" s="224"/>
      <c r="BS99" s="224"/>
      <c r="BT99" s="236"/>
      <c r="BU99" s="224"/>
      <c r="BV99" s="224"/>
      <c r="BW99" s="236"/>
      <c r="BX99" s="224"/>
      <c r="BY99" s="224"/>
      <c r="BZ99" s="236"/>
      <c r="CA99" s="236"/>
      <c r="CB99" s="224"/>
      <c r="CC99" s="236"/>
      <c r="CD99" s="224"/>
      <c r="CE99" s="224"/>
      <c r="CF99" s="236"/>
      <c r="CG99" s="224"/>
      <c r="CH99" s="224"/>
      <c r="CI99" s="236"/>
      <c r="CJ99" s="224"/>
      <c r="CK99" s="224"/>
      <c r="CL99" s="236"/>
      <c r="CM99" s="224"/>
      <c r="CN99" s="245"/>
      <c r="CO99" s="236"/>
      <c r="CP99" s="224"/>
      <c r="CQ99" s="84"/>
      <c r="CR99" s="236"/>
      <c r="CS99" s="224"/>
      <c r="CT99" s="224"/>
      <c r="CU99" s="236"/>
      <c r="CV99" s="224"/>
      <c r="CW99" s="224"/>
      <c r="CX99" s="236"/>
      <c r="CY99" s="224"/>
      <c r="CZ99" s="224"/>
      <c r="DA99" s="236"/>
      <c r="DB99" s="224"/>
      <c r="DC99" s="224"/>
      <c r="DD99" s="236"/>
      <c r="DE99" s="224"/>
      <c r="DF99" s="224"/>
      <c r="DG99" s="236">
        <v>5000</v>
      </c>
      <c r="DH99" s="236">
        <v>5000</v>
      </c>
      <c r="DI99" s="224">
        <v>7196.33</v>
      </c>
      <c r="DJ99" s="236"/>
      <c r="DK99" s="224"/>
      <c r="DL99" s="224"/>
      <c r="DM99" s="236"/>
      <c r="DN99" s="224"/>
      <c r="DO99" s="224"/>
      <c r="DP99" s="236"/>
      <c r="DQ99" s="224"/>
      <c r="DR99" s="224"/>
      <c r="DS99" s="236"/>
      <c r="DT99" s="224"/>
      <c r="DU99" s="224"/>
      <c r="DV99" s="236"/>
      <c r="DW99" s="224"/>
      <c r="DX99" s="245"/>
      <c r="DY99" s="236"/>
      <c r="DZ99" s="224"/>
      <c r="EA99" s="84"/>
      <c r="EB99" s="124"/>
      <c r="EC99" s="224"/>
      <c r="ED99" s="245"/>
      <c r="EE99" s="236"/>
      <c r="EF99" s="224"/>
      <c r="EG99" s="245"/>
      <c r="EH99" s="236"/>
      <c r="EI99" s="224"/>
      <c r="EJ99" s="245"/>
      <c r="EK99" s="236"/>
      <c r="EL99" s="224"/>
      <c r="EM99" s="245"/>
      <c r="EN99" s="236"/>
      <c r="EO99" s="224"/>
      <c r="EP99" s="245"/>
      <c r="EQ99" s="236"/>
      <c r="ER99" s="224"/>
      <c r="ES99" s="224"/>
      <c r="ET99" s="236"/>
      <c r="EU99" s="224"/>
      <c r="EV99" s="224"/>
      <c r="EW99" s="236"/>
      <c r="EX99" s="224"/>
      <c r="EY99" s="224"/>
      <c r="EZ99" s="236"/>
      <c r="FA99" s="224"/>
      <c r="FB99" s="224"/>
      <c r="FC99" s="236"/>
      <c r="FD99" s="224"/>
      <c r="FE99" s="224"/>
      <c r="FF99" s="236"/>
      <c r="FG99" s="224"/>
      <c r="FH99" s="224"/>
      <c r="FI99" s="236"/>
      <c r="FJ99" s="224"/>
      <c r="FK99" s="245"/>
      <c r="FL99" s="396"/>
      <c r="FM99" s="224"/>
      <c r="FN99" s="84"/>
      <c r="FO99" s="236"/>
      <c r="FP99" s="224"/>
      <c r="FQ99" s="224"/>
      <c r="FR99" s="236"/>
      <c r="FS99" s="224"/>
      <c r="FT99" s="224"/>
      <c r="FU99" s="236"/>
      <c r="FV99" s="224"/>
      <c r="FW99" s="224"/>
      <c r="FX99" s="236"/>
      <c r="FY99" s="224"/>
      <c r="FZ99" s="224"/>
      <c r="GA99" s="236"/>
      <c r="GB99" s="224"/>
      <c r="GC99" s="224"/>
      <c r="GD99" s="236"/>
      <c r="GE99" s="224"/>
      <c r="GF99" s="224"/>
      <c r="GG99" s="236"/>
      <c r="GH99" s="224"/>
      <c r="GI99" s="224"/>
      <c r="GJ99" s="236"/>
      <c r="GK99" s="224"/>
      <c r="GL99" s="84"/>
      <c r="GM99" s="224"/>
      <c r="GN99" s="224"/>
      <c r="GO99" s="84"/>
      <c r="GP99" s="224"/>
      <c r="GQ99" s="224"/>
      <c r="GR99" s="84"/>
      <c r="GS99" s="224"/>
      <c r="GT99" s="224"/>
      <c r="GU99" s="224"/>
      <c r="GV99" s="236"/>
      <c r="GW99" s="224"/>
      <c r="GX99" s="224"/>
      <c r="GY99" s="236"/>
      <c r="GZ99" s="224"/>
      <c r="HA99" s="224"/>
      <c r="HB99" s="236"/>
      <c r="HC99" s="224"/>
      <c r="HD99" s="245"/>
      <c r="HE99" s="236"/>
      <c r="HF99" s="224"/>
      <c r="HG99" s="84"/>
      <c r="HH99" s="236">
        <v>100</v>
      </c>
      <c r="HI99" s="224">
        <v>100</v>
      </c>
      <c r="HJ99" s="245"/>
      <c r="HK99" s="236"/>
      <c r="HL99" s="224"/>
      <c r="HM99" s="245"/>
      <c r="HN99" s="236"/>
      <c r="HO99" s="224"/>
      <c r="HP99" s="245"/>
      <c r="HQ99" s="236"/>
      <c r="HR99" s="224"/>
      <c r="HS99" s="245"/>
      <c r="HT99" s="236"/>
      <c r="HU99" s="224"/>
      <c r="HV99" s="245"/>
      <c r="HW99" s="236"/>
      <c r="HX99" s="224"/>
      <c r="HY99" s="245"/>
      <c r="HZ99" s="236"/>
      <c r="IA99" s="224"/>
      <c r="IB99" s="245"/>
      <c r="IC99" s="236"/>
      <c r="ID99" s="224"/>
      <c r="IE99" s="84"/>
      <c r="IF99" s="236"/>
      <c r="IG99" s="224"/>
      <c r="IH99" s="245"/>
      <c r="II99" s="236"/>
      <c r="IJ99" s="224"/>
      <c r="IK99" s="245"/>
      <c r="IL99" s="236"/>
      <c r="IM99" s="224"/>
      <c r="IN99" s="245"/>
      <c r="IO99" s="236"/>
      <c r="IP99" s="224"/>
      <c r="IQ99" s="245"/>
      <c r="IR99" s="236"/>
      <c r="IS99" s="224"/>
      <c r="IT99" s="245"/>
      <c r="IU99" s="236"/>
      <c r="IV99" s="224"/>
      <c r="IW99" s="245"/>
      <c r="IX99" s="236"/>
      <c r="IY99" s="224"/>
      <c r="IZ99" s="245"/>
      <c r="JA99" s="236"/>
      <c r="JB99" s="224"/>
      <c r="JC99" s="245"/>
      <c r="JD99" s="236"/>
      <c r="JE99" s="224"/>
      <c r="JF99" s="245"/>
      <c r="JG99" s="236"/>
      <c r="JH99" s="224"/>
      <c r="JI99" s="84"/>
      <c r="JJ99" s="124"/>
      <c r="JK99" s="224"/>
      <c r="JL99" s="245"/>
      <c r="JM99" s="236"/>
      <c r="JN99" s="224"/>
      <c r="JO99" s="84"/>
      <c r="JP99" s="124"/>
      <c r="JQ99" s="224"/>
      <c r="JR99" s="245"/>
      <c r="JS99" s="236"/>
      <c r="JT99" s="224"/>
      <c r="JU99" s="84"/>
      <c r="JV99" s="124"/>
      <c r="JW99" s="224"/>
      <c r="JX99" s="245"/>
      <c r="JY99" s="236"/>
      <c r="JZ99" s="224"/>
      <c r="KA99" s="245"/>
      <c r="KB99" s="236"/>
      <c r="KC99" s="224"/>
      <c r="KD99" s="245"/>
      <c r="KE99" s="236"/>
      <c r="KF99" s="224"/>
      <c r="KG99" s="245"/>
      <c r="KH99" s="236"/>
      <c r="KI99" s="224"/>
      <c r="KJ99" s="245"/>
      <c r="KK99" s="236"/>
      <c r="KL99" s="224"/>
      <c r="KM99" s="224"/>
      <c r="KN99" s="236"/>
      <c r="KO99" s="224"/>
      <c r="KP99" s="224"/>
      <c r="KQ99" s="236"/>
      <c r="KR99" s="224"/>
      <c r="KS99" s="224"/>
      <c r="KT99" s="236"/>
      <c r="KU99" s="224"/>
      <c r="KV99" s="245"/>
      <c r="KW99" s="236"/>
      <c r="KX99" s="224"/>
      <c r="KY99" s="84"/>
      <c r="KZ99" s="236"/>
      <c r="LA99" s="224"/>
      <c r="LB99" s="224"/>
      <c r="LC99" s="236"/>
      <c r="LD99" s="224"/>
      <c r="LE99" s="224"/>
      <c r="LF99" s="236"/>
      <c r="LG99" s="224"/>
      <c r="LH99" s="245"/>
      <c r="LI99" s="236"/>
      <c r="LJ99" s="224"/>
      <c r="LK99" s="84"/>
      <c r="LL99" s="236"/>
      <c r="LM99" s="224"/>
      <c r="LN99" s="84"/>
      <c r="LO99" s="124"/>
      <c r="LP99" s="224"/>
      <c r="LQ99" s="224"/>
      <c r="LR99" s="236"/>
      <c r="LS99" s="224"/>
      <c r="LT99" s="245"/>
      <c r="LU99" s="236"/>
      <c r="LV99" s="224"/>
      <c r="LW99" s="84"/>
      <c r="LX99" s="124"/>
      <c r="LY99" s="224"/>
      <c r="LZ99" s="224"/>
      <c r="MA99" s="236"/>
      <c r="MB99" s="224"/>
      <c r="MC99" s="224"/>
      <c r="MD99" s="236"/>
      <c r="ME99" s="224"/>
      <c r="MF99" s="224"/>
      <c r="MG99" s="236"/>
      <c r="MH99" s="224"/>
      <c r="MI99" s="224"/>
      <c r="MJ99" s="236"/>
      <c r="MK99" s="224"/>
      <c r="ML99" s="245"/>
      <c r="MM99" s="236"/>
      <c r="MN99" s="224"/>
      <c r="MO99" s="84"/>
      <c r="MP99" s="236"/>
      <c r="MQ99" s="224"/>
      <c r="MR99" s="84"/>
      <c r="MS99" s="124"/>
      <c r="MT99" s="224"/>
      <c r="MU99" s="224"/>
      <c r="MV99" s="236"/>
      <c r="MW99" s="224"/>
      <c r="MX99" s="245"/>
      <c r="MY99" s="236"/>
      <c r="MZ99" s="224"/>
      <c r="NA99" s="84"/>
      <c r="NB99" s="236"/>
      <c r="NC99" s="224"/>
      <c r="ND99" s="245"/>
      <c r="NE99" s="236">
        <v>500</v>
      </c>
      <c r="NF99" s="224">
        <v>300</v>
      </c>
      <c r="NG99" s="84"/>
      <c r="NH99" s="236"/>
      <c r="NI99" s="224"/>
      <c r="NJ99" s="245"/>
      <c r="NK99" s="236"/>
      <c r="NL99" s="224"/>
      <c r="NM99" s="84"/>
      <c r="NN99" s="236"/>
      <c r="NO99" s="224"/>
      <c r="NP99" s="84"/>
      <c r="NQ99" s="236"/>
      <c r="NR99" s="224"/>
      <c r="NS99" s="84"/>
      <c r="NT99" s="236"/>
      <c r="NU99" s="224"/>
      <c r="NV99" s="84"/>
      <c r="NW99" s="124"/>
      <c r="NX99" s="224"/>
      <c r="NY99" s="245"/>
      <c r="NZ99" s="236"/>
      <c r="OA99" s="224"/>
      <c r="OB99" s="316"/>
      <c r="OC99" s="236"/>
      <c r="OD99" s="224"/>
      <c r="OE99" s="84"/>
      <c r="OF99" s="236"/>
      <c r="OG99" s="224"/>
      <c r="OH99" s="84"/>
      <c r="OI99" s="157"/>
      <c r="OJ99" s="157"/>
      <c r="OK99" s="157"/>
      <c r="OL99" s="157"/>
      <c r="OM99" s="157"/>
      <c r="ON99" s="157"/>
      <c r="OO99" s="157"/>
      <c r="OP99" s="157"/>
      <c r="OQ99" s="157"/>
      <c r="OR99" s="157"/>
      <c r="OS99" s="157"/>
      <c r="OT99" s="157"/>
      <c r="OU99" s="157"/>
      <c r="OV99" s="157"/>
      <c r="OW99" s="157"/>
    </row>
    <row r="100" spans="1:414" s="345" customFormat="1" hidden="1" outlineLevel="2" x14ac:dyDescent="0.25">
      <c r="A100" s="257" t="s">
        <v>443</v>
      </c>
      <c r="B100" s="188" t="s">
        <v>444</v>
      </c>
      <c r="C100" s="236">
        <f t="shared" si="528"/>
        <v>43850</v>
      </c>
      <c r="D100" s="236">
        <f t="shared" si="529"/>
        <v>1900</v>
      </c>
      <c r="E100" s="236">
        <f t="shared" si="530"/>
        <v>5014.7800000000007</v>
      </c>
      <c r="F100" s="236"/>
      <c r="G100" s="224"/>
      <c r="H100" s="84"/>
      <c r="I100" s="124"/>
      <c r="J100" s="224"/>
      <c r="K100" s="224"/>
      <c r="L100" s="236"/>
      <c r="M100" s="224"/>
      <c r="N100" s="224"/>
      <c r="O100" s="236"/>
      <c r="P100" s="224"/>
      <c r="Q100" s="224"/>
      <c r="R100" s="236"/>
      <c r="S100" s="224"/>
      <c r="T100" s="224"/>
      <c r="U100" s="236"/>
      <c r="V100" s="224"/>
      <c r="W100" s="224"/>
      <c r="X100" s="236"/>
      <c r="Y100" s="224"/>
      <c r="Z100" s="224"/>
      <c r="AA100" s="236"/>
      <c r="AB100" s="224"/>
      <c r="AC100" s="224"/>
      <c r="AD100" s="236"/>
      <c r="AE100" s="224"/>
      <c r="AF100" s="224"/>
      <c r="AG100" s="236"/>
      <c r="AH100" s="224"/>
      <c r="AI100" s="224"/>
      <c r="AJ100" s="236"/>
      <c r="AK100" s="224"/>
      <c r="AL100" s="224"/>
      <c r="AM100" s="236"/>
      <c r="AN100" s="224"/>
      <c r="AO100" s="224"/>
      <c r="AP100" s="236"/>
      <c r="AQ100" s="224"/>
      <c r="AR100" s="224"/>
      <c r="AS100" s="236"/>
      <c r="AT100" s="224"/>
      <c r="AU100" s="224"/>
      <c r="AV100" s="236"/>
      <c r="AW100" s="224"/>
      <c r="AX100" s="224"/>
      <c r="AY100" s="236"/>
      <c r="AZ100" s="224"/>
      <c r="BA100" s="224"/>
      <c r="BB100" s="236"/>
      <c r="BC100" s="224"/>
      <c r="BD100" s="224"/>
      <c r="BE100" s="236"/>
      <c r="BF100" s="224"/>
      <c r="BG100" s="224"/>
      <c r="BH100" s="236"/>
      <c r="BI100" s="224"/>
      <c r="BJ100" s="224"/>
      <c r="BK100" s="236"/>
      <c r="BL100" s="224"/>
      <c r="BM100" s="224"/>
      <c r="BN100" s="351"/>
      <c r="BO100" s="224"/>
      <c r="BP100" s="224"/>
      <c r="BQ100" s="236"/>
      <c r="BR100" s="224"/>
      <c r="BS100" s="224"/>
      <c r="BT100" s="236"/>
      <c r="BU100" s="224"/>
      <c r="BV100" s="224">
        <v>39.200000000000003</v>
      </c>
      <c r="BW100" s="236"/>
      <c r="BX100" s="224"/>
      <c r="BY100" s="224">
        <v>56.81</v>
      </c>
      <c r="BZ100" s="236"/>
      <c r="CA100" s="236"/>
      <c r="CB100" s="224"/>
      <c r="CC100" s="236"/>
      <c r="CD100" s="224"/>
      <c r="CE100" s="224"/>
      <c r="CF100" s="236"/>
      <c r="CG100" s="224"/>
      <c r="CH100" s="224"/>
      <c r="CI100" s="236"/>
      <c r="CJ100" s="224"/>
      <c r="CK100" s="224">
        <v>6.73</v>
      </c>
      <c r="CL100" s="236"/>
      <c r="CM100" s="224">
        <v>1800</v>
      </c>
      <c r="CN100" s="245"/>
      <c r="CO100" s="236"/>
      <c r="CP100" s="224"/>
      <c r="CQ100" s="84">
        <v>60</v>
      </c>
      <c r="CR100" s="236"/>
      <c r="CS100" s="224"/>
      <c r="CT100" s="224"/>
      <c r="CU100" s="236"/>
      <c r="CV100" s="224"/>
      <c r="CW100" s="224"/>
      <c r="CX100" s="236">
        <v>43650</v>
      </c>
      <c r="CY100" s="224"/>
      <c r="CZ100" s="224"/>
      <c r="DA100" s="236"/>
      <c r="DB100" s="224"/>
      <c r="DC100" s="224"/>
      <c r="DD100" s="236"/>
      <c r="DE100" s="224"/>
      <c r="DF100" s="224"/>
      <c r="DG100" s="236"/>
      <c r="DH100" s="224"/>
      <c r="DI100" s="224">
        <v>3530.4</v>
      </c>
      <c r="DJ100" s="236"/>
      <c r="DK100" s="224"/>
      <c r="DL100" s="224"/>
      <c r="DM100" s="236"/>
      <c r="DN100" s="224"/>
      <c r="DO100" s="224"/>
      <c r="DP100" s="236"/>
      <c r="DQ100" s="224"/>
      <c r="DR100" s="224"/>
      <c r="DS100" s="236"/>
      <c r="DT100" s="224"/>
      <c r="DU100" s="224"/>
      <c r="DV100" s="236"/>
      <c r="DW100" s="224"/>
      <c r="DX100" s="245"/>
      <c r="DY100" s="236"/>
      <c r="DZ100" s="224"/>
      <c r="EA100" s="84"/>
      <c r="EB100" s="124"/>
      <c r="EC100" s="224"/>
      <c r="ED100" s="245"/>
      <c r="EE100" s="236"/>
      <c r="EF100" s="224"/>
      <c r="EG100" s="245">
        <v>51</v>
      </c>
      <c r="EH100" s="236"/>
      <c r="EI100" s="224"/>
      <c r="EJ100" s="245"/>
      <c r="EK100" s="236"/>
      <c r="EL100" s="224"/>
      <c r="EM100" s="245"/>
      <c r="EN100" s="236"/>
      <c r="EO100" s="224"/>
      <c r="EP100" s="245"/>
      <c r="EQ100" s="236"/>
      <c r="ER100" s="224"/>
      <c r="ES100" s="224"/>
      <c r="ET100" s="236"/>
      <c r="EU100" s="224"/>
      <c r="EV100" s="224"/>
      <c r="EW100" s="236"/>
      <c r="EX100" s="224"/>
      <c r="EY100" s="224"/>
      <c r="EZ100" s="236"/>
      <c r="FA100" s="224"/>
      <c r="FB100" s="224"/>
      <c r="FC100" s="236"/>
      <c r="FD100" s="224"/>
      <c r="FE100" s="224"/>
      <c r="FF100" s="236"/>
      <c r="FG100" s="224"/>
      <c r="FH100" s="224"/>
      <c r="FI100" s="236"/>
      <c r="FJ100" s="224"/>
      <c r="FK100" s="245"/>
      <c r="FL100" s="396"/>
      <c r="FM100" s="224"/>
      <c r="FN100" s="84"/>
      <c r="FO100" s="236"/>
      <c r="FP100" s="224"/>
      <c r="FQ100" s="224"/>
      <c r="FR100" s="236"/>
      <c r="FS100" s="224"/>
      <c r="FT100" s="224"/>
      <c r="FU100" s="236"/>
      <c r="FV100" s="224"/>
      <c r="FW100" s="224"/>
      <c r="FX100" s="236"/>
      <c r="FY100" s="224"/>
      <c r="FZ100" s="224"/>
      <c r="GA100" s="236"/>
      <c r="GB100" s="224"/>
      <c r="GC100" s="224"/>
      <c r="GD100" s="236"/>
      <c r="GE100" s="224"/>
      <c r="GF100" s="224"/>
      <c r="GG100" s="236"/>
      <c r="GH100" s="224"/>
      <c r="GI100" s="224"/>
      <c r="GJ100" s="236"/>
      <c r="GK100" s="224"/>
      <c r="GL100" s="84"/>
      <c r="GM100" s="224"/>
      <c r="GN100" s="224"/>
      <c r="GO100" s="84"/>
      <c r="GP100" s="224"/>
      <c r="GQ100" s="224"/>
      <c r="GR100" s="84"/>
      <c r="GS100" s="224"/>
      <c r="GT100" s="224"/>
      <c r="GU100" s="224"/>
      <c r="GV100" s="236"/>
      <c r="GW100" s="224"/>
      <c r="GX100" s="224"/>
      <c r="GY100" s="236"/>
      <c r="GZ100" s="224"/>
      <c r="HA100" s="224"/>
      <c r="HB100" s="236"/>
      <c r="HC100" s="224"/>
      <c r="HD100" s="245"/>
      <c r="HE100" s="236"/>
      <c r="HF100" s="224"/>
      <c r="HG100" s="84"/>
      <c r="HH100" s="236">
        <v>100</v>
      </c>
      <c r="HI100" s="224">
        <v>100</v>
      </c>
      <c r="HJ100" s="245"/>
      <c r="HK100" s="236"/>
      <c r="HL100" s="224"/>
      <c r="HM100" s="245"/>
      <c r="HN100" s="236"/>
      <c r="HO100" s="224"/>
      <c r="HP100" s="245"/>
      <c r="HQ100" s="236"/>
      <c r="HR100" s="224"/>
      <c r="HS100" s="245"/>
      <c r="HT100" s="236"/>
      <c r="HU100" s="224"/>
      <c r="HV100" s="245"/>
      <c r="HW100" s="236"/>
      <c r="HX100" s="224"/>
      <c r="HY100" s="245"/>
      <c r="HZ100" s="236"/>
      <c r="IA100" s="224"/>
      <c r="IB100" s="245"/>
      <c r="IC100" s="236"/>
      <c r="ID100" s="224"/>
      <c r="IE100" s="84"/>
      <c r="IF100" s="236">
        <v>100</v>
      </c>
      <c r="IG100" s="224"/>
      <c r="IH100" s="245">
        <v>61.02</v>
      </c>
      <c r="II100" s="236"/>
      <c r="IJ100" s="224"/>
      <c r="IK100" s="245"/>
      <c r="IL100" s="236"/>
      <c r="IM100" s="224"/>
      <c r="IN100" s="245"/>
      <c r="IO100" s="236"/>
      <c r="IP100" s="224"/>
      <c r="IQ100" s="245"/>
      <c r="IR100" s="236"/>
      <c r="IS100" s="224"/>
      <c r="IT100" s="245">
        <v>65.459999999999994</v>
      </c>
      <c r="IU100" s="236"/>
      <c r="IV100" s="224"/>
      <c r="IW100" s="245"/>
      <c r="IX100" s="236"/>
      <c r="IY100" s="224"/>
      <c r="IZ100" s="245">
        <v>161.16</v>
      </c>
      <c r="JA100" s="236"/>
      <c r="JB100" s="224"/>
      <c r="JC100" s="245"/>
      <c r="JD100" s="236"/>
      <c r="JE100" s="224"/>
      <c r="JF100" s="245">
        <v>864</v>
      </c>
      <c r="JG100" s="236"/>
      <c r="JH100" s="224"/>
      <c r="JI100" s="84"/>
      <c r="JJ100" s="124"/>
      <c r="JK100" s="224"/>
      <c r="JL100" s="245"/>
      <c r="JM100" s="236"/>
      <c r="JN100" s="224"/>
      <c r="JO100" s="84"/>
      <c r="JP100" s="124"/>
      <c r="JQ100" s="224"/>
      <c r="JR100" s="245"/>
      <c r="JS100" s="236"/>
      <c r="JT100" s="224"/>
      <c r="JU100" s="84">
        <v>119</v>
      </c>
      <c r="JV100" s="124"/>
      <c r="JW100" s="224"/>
      <c r="JX100" s="245"/>
      <c r="JY100" s="236"/>
      <c r="JZ100" s="224"/>
      <c r="KA100" s="245"/>
      <c r="KB100" s="236"/>
      <c r="KC100" s="224"/>
      <c r="KD100" s="245"/>
      <c r="KE100" s="236"/>
      <c r="KF100" s="224"/>
      <c r="KG100" s="245"/>
      <c r="KH100" s="236"/>
      <c r="KI100" s="224"/>
      <c r="KJ100" s="245"/>
      <c r="KK100" s="236"/>
      <c r="KL100" s="224"/>
      <c r="KM100" s="224"/>
      <c r="KN100" s="236"/>
      <c r="KO100" s="224"/>
      <c r="KP100" s="224"/>
      <c r="KQ100" s="236"/>
      <c r="KR100" s="224"/>
      <c r="KS100" s="224"/>
      <c r="KT100" s="236"/>
      <c r="KU100" s="224"/>
      <c r="KV100" s="245"/>
      <c r="KW100" s="236"/>
      <c r="KX100" s="224"/>
      <c r="KY100" s="84"/>
      <c r="KZ100" s="236"/>
      <c r="LA100" s="224"/>
      <c r="LB100" s="224"/>
      <c r="LC100" s="236"/>
      <c r="LD100" s="224"/>
      <c r="LE100" s="224"/>
      <c r="LF100" s="236"/>
      <c r="LG100" s="224"/>
      <c r="LH100" s="245"/>
      <c r="LI100" s="236"/>
      <c r="LJ100" s="224"/>
      <c r="LK100" s="84"/>
      <c r="LL100" s="236"/>
      <c r="LM100" s="224"/>
      <c r="LN100" s="84"/>
      <c r="LO100" s="124"/>
      <c r="LP100" s="224"/>
      <c r="LQ100" s="224"/>
      <c r="LR100" s="236"/>
      <c r="LS100" s="224"/>
      <c r="LT100" s="245"/>
      <c r="LU100" s="236"/>
      <c r="LV100" s="224"/>
      <c r="LW100" s="84"/>
      <c r="LX100" s="124"/>
      <c r="LY100" s="224"/>
      <c r="LZ100" s="224"/>
      <c r="MA100" s="236"/>
      <c r="MB100" s="224"/>
      <c r="MC100" s="224"/>
      <c r="MD100" s="236"/>
      <c r="ME100" s="224"/>
      <c r="MF100" s="224"/>
      <c r="MG100" s="236"/>
      <c r="MH100" s="224"/>
      <c r="MI100" s="224"/>
      <c r="MJ100" s="236"/>
      <c r="MK100" s="224"/>
      <c r="ML100" s="245"/>
      <c r="MM100" s="236"/>
      <c r="MN100" s="224"/>
      <c r="MO100" s="84"/>
      <c r="MP100" s="236"/>
      <c r="MQ100" s="224"/>
      <c r="MR100" s="84"/>
      <c r="MS100" s="124"/>
      <c r="MT100" s="224"/>
      <c r="MU100" s="224"/>
      <c r="MV100" s="236"/>
      <c r="MW100" s="224"/>
      <c r="MX100" s="245"/>
      <c r="MY100" s="236"/>
      <c r="MZ100" s="224"/>
      <c r="NA100" s="84"/>
      <c r="NB100" s="236"/>
      <c r="NC100" s="224"/>
      <c r="ND100" s="245"/>
      <c r="NE100" s="236"/>
      <c r="NF100" s="224"/>
      <c r="NG100" s="84"/>
      <c r="NH100" s="236"/>
      <c r="NI100" s="224"/>
      <c r="NJ100" s="245"/>
      <c r="NK100" s="236"/>
      <c r="NL100" s="224"/>
      <c r="NM100" s="84"/>
      <c r="NN100" s="236"/>
      <c r="NO100" s="224"/>
      <c r="NP100" s="84"/>
      <c r="NQ100" s="236"/>
      <c r="NR100" s="224"/>
      <c r="NS100" s="84"/>
      <c r="NT100" s="236"/>
      <c r="NU100" s="224"/>
      <c r="NV100" s="84"/>
      <c r="NW100" s="124"/>
      <c r="NX100" s="224"/>
      <c r="NY100" s="245"/>
      <c r="NZ100" s="236"/>
      <c r="OA100" s="224"/>
      <c r="OB100" s="316"/>
      <c r="OC100" s="236"/>
      <c r="OD100" s="224"/>
      <c r="OE100" s="84"/>
      <c r="OF100" s="236"/>
      <c r="OG100" s="224"/>
      <c r="OH100" s="84"/>
      <c r="OI100" s="157"/>
      <c r="OJ100" s="157"/>
      <c r="OK100" s="157"/>
      <c r="OL100" s="157"/>
      <c r="OM100" s="157"/>
      <c r="ON100" s="157"/>
      <c r="OO100" s="157"/>
      <c r="OP100" s="157"/>
      <c r="OQ100" s="157"/>
      <c r="OR100" s="157"/>
      <c r="OS100" s="157"/>
      <c r="OT100" s="157"/>
      <c r="OU100" s="157"/>
      <c r="OV100" s="157"/>
      <c r="OW100" s="157"/>
    </row>
    <row r="101" spans="1:414" s="345" customFormat="1" hidden="1" outlineLevel="1" collapsed="1" x14ac:dyDescent="0.25">
      <c r="A101" s="257"/>
      <c r="B101" s="188"/>
      <c r="C101" s="236"/>
      <c r="D101" s="224"/>
      <c r="E101" s="84"/>
      <c r="F101" s="236"/>
      <c r="G101" s="224"/>
      <c r="H101" s="84"/>
      <c r="I101" s="124"/>
      <c r="J101" s="224"/>
      <c r="K101" s="224"/>
      <c r="L101" s="236"/>
      <c r="M101" s="224"/>
      <c r="N101" s="224"/>
      <c r="O101" s="236"/>
      <c r="P101" s="224"/>
      <c r="Q101" s="224"/>
      <c r="R101" s="236"/>
      <c r="S101" s="224"/>
      <c r="T101" s="224"/>
      <c r="U101" s="236"/>
      <c r="V101" s="224"/>
      <c r="W101" s="224"/>
      <c r="X101" s="236"/>
      <c r="Y101" s="224"/>
      <c r="Z101" s="224"/>
      <c r="AA101" s="236"/>
      <c r="AB101" s="224"/>
      <c r="AC101" s="224"/>
      <c r="AD101" s="236"/>
      <c r="AE101" s="224"/>
      <c r="AF101" s="224"/>
      <c r="AG101" s="236"/>
      <c r="AH101" s="224"/>
      <c r="AI101" s="224"/>
      <c r="AJ101" s="236"/>
      <c r="AK101" s="224"/>
      <c r="AL101" s="224"/>
      <c r="AM101" s="236"/>
      <c r="AN101" s="224"/>
      <c r="AO101" s="224"/>
      <c r="AP101" s="236"/>
      <c r="AQ101" s="224"/>
      <c r="AR101" s="224"/>
      <c r="AS101" s="236"/>
      <c r="AT101" s="224"/>
      <c r="AU101" s="224"/>
      <c r="AV101" s="236"/>
      <c r="AW101" s="224"/>
      <c r="AX101" s="224"/>
      <c r="AY101" s="236"/>
      <c r="AZ101" s="224"/>
      <c r="BA101" s="224"/>
      <c r="BB101" s="236"/>
      <c r="BC101" s="224"/>
      <c r="BD101" s="224"/>
      <c r="BE101" s="236"/>
      <c r="BF101" s="224"/>
      <c r="BG101" s="224"/>
      <c r="BH101" s="236"/>
      <c r="BI101" s="224"/>
      <c r="BJ101" s="224"/>
      <c r="BK101" s="236"/>
      <c r="BL101" s="224"/>
      <c r="BM101" s="224"/>
      <c r="BN101" s="351"/>
      <c r="BO101" s="224"/>
      <c r="BP101" s="224"/>
      <c r="BQ101" s="236"/>
      <c r="BR101" s="224"/>
      <c r="BS101" s="224"/>
      <c r="BT101" s="236"/>
      <c r="BU101" s="224"/>
      <c r="BV101" s="224"/>
      <c r="BW101" s="236"/>
      <c r="BX101" s="224"/>
      <c r="BY101" s="224"/>
      <c r="BZ101" s="236"/>
      <c r="CA101" s="236"/>
      <c r="CB101" s="224"/>
      <c r="CC101" s="236"/>
      <c r="CD101" s="224"/>
      <c r="CE101" s="224"/>
      <c r="CF101" s="236"/>
      <c r="CG101" s="224"/>
      <c r="CH101" s="224"/>
      <c r="CI101" s="236"/>
      <c r="CJ101" s="224"/>
      <c r="CK101" s="224"/>
      <c r="CL101" s="236"/>
      <c r="CM101" s="224"/>
      <c r="CN101" s="245"/>
      <c r="CO101" s="236"/>
      <c r="CP101" s="224"/>
      <c r="CQ101" s="84"/>
      <c r="CR101" s="236"/>
      <c r="CS101" s="224"/>
      <c r="CT101" s="224"/>
      <c r="CU101" s="236"/>
      <c r="CV101" s="224"/>
      <c r="CW101" s="224"/>
      <c r="CX101" s="236"/>
      <c r="CY101" s="224"/>
      <c r="CZ101" s="224"/>
      <c r="DA101" s="236"/>
      <c r="DB101" s="224"/>
      <c r="DC101" s="224"/>
      <c r="DD101" s="236"/>
      <c r="DE101" s="224"/>
      <c r="DF101" s="224"/>
      <c r="DG101" s="236"/>
      <c r="DH101" s="224"/>
      <c r="DI101" s="224"/>
      <c r="DJ101" s="236"/>
      <c r="DK101" s="224"/>
      <c r="DL101" s="224"/>
      <c r="DM101" s="236"/>
      <c r="DN101" s="224"/>
      <c r="DO101" s="224"/>
      <c r="DP101" s="236"/>
      <c r="DQ101" s="224"/>
      <c r="DR101" s="224"/>
      <c r="DS101" s="236"/>
      <c r="DT101" s="224"/>
      <c r="DU101" s="224"/>
      <c r="DV101" s="236"/>
      <c r="DW101" s="224"/>
      <c r="DX101" s="245"/>
      <c r="DY101" s="236"/>
      <c r="DZ101" s="224"/>
      <c r="EA101" s="84"/>
      <c r="EB101" s="124"/>
      <c r="EC101" s="224"/>
      <c r="ED101" s="245"/>
      <c r="EE101" s="236"/>
      <c r="EF101" s="224"/>
      <c r="EG101" s="245"/>
      <c r="EH101" s="236"/>
      <c r="EI101" s="224"/>
      <c r="EJ101" s="245"/>
      <c r="EK101" s="236"/>
      <c r="EL101" s="224"/>
      <c r="EM101" s="245"/>
      <c r="EN101" s="236"/>
      <c r="EO101" s="224"/>
      <c r="EP101" s="245"/>
      <c r="EQ101" s="236"/>
      <c r="ER101" s="224"/>
      <c r="ES101" s="224"/>
      <c r="ET101" s="236"/>
      <c r="EU101" s="224"/>
      <c r="EV101" s="224"/>
      <c r="EW101" s="236"/>
      <c r="EX101" s="224"/>
      <c r="EY101" s="224"/>
      <c r="EZ101" s="236"/>
      <c r="FA101" s="224"/>
      <c r="FB101" s="224"/>
      <c r="FC101" s="236"/>
      <c r="FD101" s="224"/>
      <c r="FE101" s="224"/>
      <c r="FF101" s="236"/>
      <c r="FG101" s="224"/>
      <c r="FH101" s="224"/>
      <c r="FI101" s="236"/>
      <c r="FJ101" s="224"/>
      <c r="FK101" s="245"/>
      <c r="FL101" s="396"/>
      <c r="FM101" s="224"/>
      <c r="FN101" s="84"/>
      <c r="FO101" s="236"/>
      <c r="FP101" s="224"/>
      <c r="FQ101" s="224"/>
      <c r="FR101" s="236"/>
      <c r="FS101" s="224"/>
      <c r="FT101" s="224"/>
      <c r="FU101" s="236"/>
      <c r="FV101" s="224"/>
      <c r="FW101" s="224"/>
      <c r="FX101" s="236"/>
      <c r="FY101" s="224"/>
      <c r="FZ101" s="224"/>
      <c r="GA101" s="236"/>
      <c r="GB101" s="224"/>
      <c r="GC101" s="224"/>
      <c r="GD101" s="236"/>
      <c r="GE101" s="224"/>
      <c r="GF101" s="224"/>
      <c r="GG101" s="236"/>
      <c r="GH101" s="224"/>
      <c r="GI101" s="224"/>
      <c r="GJ101" s="236"/>
      <c r="GK101" s="224"/>
      <c r="GL101" s="84"/>
      <c r="GM101" s="224"/>
      <c r="GN101" s="224"/>
      <c r="GO101" s="84"/>
      <c r="GP101" s="224"/>
      <c r="GQ101" s="224"/>
      <c r="GR101" s="84"/>
      <c r="GS101" s="224"/>
      <c r="GT101" s="224"/>
      <c r="GU101" s="224"/>
      <c r="GV101" s="236"/>
      <c r="GW101" s="224"/>
      <c r="GX101" s="224"/>
      <c r="GY101" s="236"/>
      <c r="GZ101" s="224"/>
      <c r="HA101" s="224"/>
      <c r="HB101" s="236"/>
      <c r="HC101" s="224"/>
      <c r="HD101" s="245"/>
      <c r="HE101" s="236"/>
      <c r="HF101" s="224"/>
      <c r="HG101" s="84"/>
      <c r="HH101" s="236"/>
      <c r="HI101" s="224"/>
      <c r="HJ101" s="245"/>
      <c r="HK101" s="236"/>
      <c r="HL101" s="224"/>
      <c r="HM101" s="245"/>
      <c r="HN101" s="236"/>
      <c r="HO101" s="224"/>
      <c r="HP101" s="245"/>
      <c r="HQ101" s="236"/>
      <c r="HR101" s="224"/>
      <c r="HS101" s="245"/>
      <c r="HT101" s="236"/>
      <c r="HU101" s="224"/>
      <c r="HV101" s="245"/>
      <c r="HW101" s="236"/>
      <c r="HX101" s="224"/>
      <c r="HY101" s="245"/>
      <c r="HZ101" s="236"/>
      <c r="IA101" s="224"/>
      <c r="IB101" s="245"/>
      <c r="IC101" s="236"/>
      <c r="ID101" s="224"/>
      <c r="IE101" s="84"/>
      <c r="IF101" s="236"/>
      <c r="IG101" s="224"/>
      <c r="IH101" s="245"/>
      <c r="II101" s="236"/>
      <c r="IJ101" s="224"/>
      <c r="IK101" s="245"/>
      <c r="IL101" s="236"/>
      <c r="IM101" s="224"/>
      <c r="IN101" s="245"/>
      <c r="IO101" s="236"/>
      <c r="IP101" s="224"/>
      <c r="IQ101" s="245"/>
      <c r="IR101" s="236"/>
      <c r="IS101" s="224"/>
      <c r="IT101" s="245"/>
      <c r="IU101" s="236"/>
      <c r="IV101" s="224"/>
      <c r="IW101" s="245"/>
      <c r="IX101" s="236"/>
      <c r="IY101" s="224"/>
      <c r="IZ101" s="245"/>
      <c r="JA101" s="236"/>
      <c r="JB101" s="224"/>
      <c r="JC101" s="245"/>
      <c r="JD101" s="236"/>
      <c r="JE101" s="224"/>
      <c r="JF101" s="245"/>
      <c r="JG101" s="236"/>
      <c r="JH101" s="224"/>
      <c r="JI101" s="84"/>
      <c r="JJ101" s="124"/>
      <c r="JK101" s="224"/>
      <c r="JL101" s="245"/>
      <c r="JM101" s="236"/>
      <c r="JN101" s="224"/>
      <c r="JO101" s="84"/>
      <c r="JP101" s="124"/>
      <c r="JQ101" s="224"/>
      <c r="JR101" s="245"/>
      <c r="JS101" s="236"/>
      <c r="JT101" s="224"/>
      <c r="JU101" s="84"/>
      <c r="JV101" s="124"/>
      <c r="JW101" s="224"/>
      <c r="JX101" s="245"/>
      <c r="JY101" s="236"/>
      <c r="JZ101" s="224"/>
      <c r="KA101" s="245"/>
      <c r="KB101" s="236"/>
      <c r="KC101" s="224"/>
      <c r="KD101" s="245"/>
      <c r="KE101" s="236"/>
      <c r="KF101" s="224"/>
      <c r="KG101" s="245"/>
      <c r="KH101" s="236"/>
      <c r="KI101" s="224"/>
      <c r="KJ101" s="245"/>
      <c r="KK101" s="236"/>
      <c r="KL101" s="224"/>
      <c r="KM101" s="224"/>
      <c r="KN101" s="236"/>
      <c r="KO101" s="224"/>
      <c r="KP101" s="224"/>
      <c r="KQ101" s="236"/>
      <c r="KR101" s="224"/>
      <c r="KS101" s="224"/>
      <c r="KT101" s="236"/>
      <c r="KU101" s="224"/>
      <c r="KV101" s="245"/>
      <c r="KW101" s="236"/>
      <c r="KX101" s="224"/>
      <c r="KY101" s="84"/>
      <c r="KZ101" s="236"/>
      <c r="LA101" s="224"/>
      <c r="LB101" s="224"/>
      <c r="LC101" s="236"/>
      <c r="LD101" s="224"/>
      <c r="LE101" s="224"/>
      <c r="LF101" s="236"/>
      <c r="LG101" s="224"/>
      <c r="LH101" s="245"/>
      <c r="LI101" s="236"/>
      <c r="LJ101" s="224"/>
      <c r="LK101" s="84"/>
      <c r="LL101" s="236"/>
      <c r="LM101" s="224"/>
      <c r="LN101" s="84"/>
      <c r="LO101" s="124"/>
      <c r="LP101" s="224"/>
      <c r="LQ101" s="224"/>
      <c r="LR101" s="236"/>
      <c r="LS101" s="224"/>
      <c r="LT101" s="245"/>
      <c r="LU101" s="236"/>
      <c r="LV101" s="224"/>
      <c r="LW101" s="84"/>
      <c r="LX101" s="124"/>
      <c r="LY101" s="224"/>
      <c r="LZ101" s="224"/>
      <c r="MA101" s="236"/>
      <c r="MB101" s="224"/>
      <c r="MC101" s="224"/>
      <c r="MD101" s="236"/>
      <c r="ME101" s="224"/>
      <c r="MF101" s="224"/>
      <c r="MG101" s="236"/>
      <c r="MH101" s="224"/>
      <c r="MI101" s="224"/>
      <c r="MJ101" s="236"/>
      <c r="MK101" s="224"/>
      <c r="ML101" s="245"/>
      <c r="MM101" s="236"/>
      <c r="MN101" s="224"/>
      <c r="MO101" s="84"/>
      <c r="MP101" s="236"/>
      <c r="MQ101" s="224"/>
      <c r="MR101" s="84"/>
      <c r="MS101" s="124"/>
      <c r="MT101" s="224"/>
      <c r="MU101" s="224"/>
      <c r="MV101" s="236"/>
      <c r="MW101" s="224"/>
      <c r="MX101" s="245"/>
      <c r="MY101" s="236"/>
      <c r="MZ101" s="224"/>
      <c r="NA101" s="84"/>
      <c r="NB101" s="236"/>
      <c r="NC101" s="224"/>
      <c r="ND101" s="245"/>
      <c r="NE101" s="236"/>
      <c r="NF101" s="224"/>
      <c r="NG101" s="84"/>
      <c r="NH101" s="236"/>
      <c r="NI101" s="224"/>
      <c r="NJ101" s="245"/>
      <c r="NK101" s="236"/>
      <c r="NL101" s="224"/>
      <c r="NM101" s="84"/>
      <c r="NN101" s="236"/>
      <c r="NO101" s="224"/>
      <c r="NP101" s="84"/>
      <c r="NQ101" s="236"/>
      <c r="NR101" s="224"/>
      <c r="NS101" s="84"/>
      <c r="NT101" s="236"/>
      <c r="NU101" s="224"/>
      <c r="NV101" s="84"/>
      <c r="NW101" s="124"/>
      <c r="NX101" s="224"/>
      <c r="NY101" s="245"/>
      <c r="NZ101" s="236"/>
      <c r="OA101" s="224"/>
      <c r="OB101" s="316"/>
      <c r="OC101" s="236"/>
      <c r="OD101" s="224"/>
      <c r="OE101" s="84"/>
      <c r="OF101" s="236"/>
      <c r="OG101" s="224"/>
      <c r="OH101" s="84"/>
      <c r="OI101" s="157"/>
      <c r="OJ101" s="157"/>
      <c r="OK101" s="157"/>
      <c r="OL101" s="157"/>
      <c r="OM101" s="157"/>
      <c r="ON101" s="157"/>
      <c r="OO101" s="157"/>
      <c r="OP101" s="157"/>
      <c r="OQ101" s="157"/>
      <c r="OR101" s="157"/>
      <c r="OS101" s="157"/>
      <c r="OT101" s="157"/>
      <c r="OU101" s="157"/>
      <c r="OV101" s="157"/>
      <c r="OW101" s="157"/>
    </row>
    <row r="102" spans="1:414" s="36" customFormat="1" hidden="1" outlineLevel="1" x14ac:dyDescent="0.25">
      <c r="A102" s="74" t="s">
        <v>445</v>
      </c>
      <c r="B102" s="373" t="s">
        <v>446</v>
      </c>
      <c r="C102" s="229">
        <f>C103+C104+C105+C106+C107+C108</f>
        <v>126498</v>
      </c>
      <c r="D102" s="220">
        <f t="shared" ref="D102:BO102" si="531">D103+D104+D105+D106+D107+D108</f>
        <v>132053</v>
      </c>
      <c r="E102" s="68">
        <f t="shared" ref="E102" si="532">E103+E104+E105+E106+E107+E108</f>
        <v>109322.74</v>
      </c>
      <c r="F102" s="229">
        <f t="shared" si="531"/>
        <v>3000</v>
      </c>
      <c r="G102" s="229">
        <f t="shared" si="531"/>
        <v>3000</v>
      </c>
      <c r="H102" s="229">
        <f t="shared" si="531"/>
        <v>3256.25</v>
      </c>
      <c r="I102" s="229">
        <f t="shared" si="531"/>
        <v>30220</v>
      </c>
      <c r="J102" s="229">
        <f t="shared" si="531"/>
        <v>28620</v>
      </c>
      <c r="K102" s="229">
        <f t="shared" si="531"/>
        <v>40934.410000000003</v>
      </c>
      <c r="L102" s="229">
        <f t="shared" si="531"/>
        <v>0</v>
      </c>
      <c r="M102" s="229">
        <f t="shared" si="531"/>
        <v>1500</v>
      </c>
      <c r="N102" s="229">
        <f t="shared" si="531"/>
        <v>0</v>
      </c>
      <c r="O102" s="229">
        <f t="shared" si="531"/>
        <v>0</v>
      </c>
      <c r="P102" s="229">
        <f t="shared" si="531"/>
        <v>0</v>
      </c>
      <c r="Q102" s="229">
        <f t="shared" si="531"/>
        <v>318.88</v>
      </c>
      <c r="R102" s="229">
        <f t="shared" si="531"/>
        <v>0</v>
      </c>
      <c r="S102" s="229">
        <f t="shared" si="531"/>
        <v>0</v>
      </c>
      <c r="T102" s="229">
        <f t="shared" si="531"/>
        <v>0</v>
      </c>
      <c r="U102" s="229">
        <f t="shared" si="531"/>
        <v>0</v>
      </c>
      <c r="V102" s="229">
        <f t="shared" si="531"/>
        <v>0</v>
      </c>
      <c r="W102" s="229">
        <f t="shared" si="531"/>
        <v>0</v>
      </c>
      <c r="X102" s="229">
        <f t="shared" si="531"/>
        <v>0</v>
      </c>
      <c r="Y102" s="229">
        <f t="shared" si="531"/>
        <v>0</v>
      </c>
      <c r="Z102" s="229">
        <f t="shared" si="531"/>
        <v>0</v>
      </c>
      <c r="AA102" s="229">
        <f t="shared" si="531"/>
        <v>0</v>
      </c>
      <c r="AB102" s="229">
        <f t="shared" si="531"/>
        <v>0</v>
      </c>
      <c r="AC102" s="229">
        <f t="shared" si="531"/>
        <v>0</v>
      </c>
      <c r="AD102" s="229">
        <f t="shared" si="531"/>
        <v>0</v>
      </c>
      <c r="AE102" s="229">
        <f t="shared" si="531"/>
        <v>0</v>
      </c>
      <c r="AF102" s="229">
        <f t="shared" si="531"/>
        <v>0</v>
      </c>
      <c r="AG102" s="229">
        <f t="shared" si="531"/>
        <v>0</v>
      </c>
      <c r="AH102" s="229">
        <f t="shared" si="531"/>
        <v>0</v>
      </c>
      <c r="AI102" s="229">
        <f t="shared" si="531"/>
        <v>0</v>
      </c>
      <c r="AJ102" s="229">
        <f t="shared" si="531"/>
        <v>0</v>
      </c>
      <c r="AK102" s="229">
        <f t="shared" si="531"/>
        <v>0</v>
      </c>
      <c r="AL102" s="229">
        <f t="shared" si="531"/>
        <v>0</v>
      </c>
      <c r="AM102" s="229">
        <f t="shared" si="531"/>
        <v>0</v>
      </c>
      <c r="AN102" s="229">
        <f t="shared" si="531"/>
        <v>0</v>
      </c>
      <c r="AO102" s="229">
        <f t="shared" si="531"/>
        <v>0</v>
      </c>
      <c r="AP102" s="229">
        <f t="shared" si="531"/>
        <v>0</v>
      </c>
      <c r="AQ102" s="229">
        <f t="shared" si="531"/>
        <v>0</v>
      </c>
      <c r="AR102" s="229">
        <f t="shared" si="531"/>
        <v>0</v>
      </c>
      <c r="AS102" s="229">
        <f t="shared" si="531"/>
        <v>0</v>
      </c>
      <c r="AT102" s="229">
        <f t="shared" si="531"/>
        <v>0</v>
      </c>
      <c r="AU102" s="229">
        <f t="shared" si="531"/>
        <v>437.54</v>
      </c>
      <c r="AV102" s="229">
        <f t="shared" si="531"/>
        <v>0</v>
      </c>
      <c r="AW102" s="229">
        <f t="shared" si="531"/>
        <v>0</v>
      </c>
      <c r="AX102" s="229">
        <f t="shared" si="531"/>
        <v>0</v>
      </c>
      <c r="AY102" s="229">
        <f t="shared" si="531"/>
        <v>0</v>
      </c>
      <c r="AZ102" s="229">
        <f t="shared" si="531"/>
        <v>0</v>
      </c>
      <c r="BA102" s="229">
        <f t="shared" si="531"/>
        <v>0</v>
      </c>
      <c r="BB102" s="229">
        <f t="shared" si="531"/>
        <v>0</v>
      </c>
      <c r="BC102" s="229">
        <f t="shared" si="531"/>
        <v>0</v>
      </c>
      <c r="BD102" s="229">
        <f t="shared" si="531"/>
        <v>0</v>
      </c>
      <c r="BE102" s="229">
        <f t="shared" si="531"/>
        <v>0</v>
      </c>
      <c r="BF102" s="229">
        <f t="shared" si="531"/>
        <v>0</v>
      </c>
      <c r="BG102" s="229">
        <f t="shared" si="531"/>
        <v>0</v>
      </c>
      <c r="BH102" s="229">
        <f t="shared" si="531"/>
        <v>0</v>
      </c>
      <c r="BI102" s="229">
        <f t="shared" si="531"/>
        <v>0</v>
      </c>
      <c r="BJ102" s="229">
        <f t="shared" si="531"/>
        <v>0</v>
      </c>
      <c r="BK102" s="229">
        <f t="shared" si="531"/>
        <v>0</v>
      </c>
      <c r="BL102" s="229">
        <f t="shared" si="531"/>
        <v>0</v>
      </c>
      <c r="BM102" s="229">
        <f t="shared" si="531"/>
        <v>0</v>
      </c>
      <c r="BN102" s="229">
        <f t="shared" si="531"/>
        <v>0</v>
      </c>
      <c r="BO102" s="229">
        <f t="shared" si="531"/>
        <v>0</v>
      </c>
      <c r="BP102" s="229">
        <f t="shared" ref="BP102:EA102" si="533">BP103+BP104+BP105+BP106+BP107+BP108</f>
        <v>0</v>
      </c>
      <c r="BQ102" s="229">
        <f t="shared" si="533"/>
        <v>0</v>
      </c>
      <c r="BR102" s="229">
        <f t="shared" si="533"/>
        <v>0</v>
      </c>
      <c r="BS102" s="229">
        <f t="shared" si="533"/>
        <v>0</v>
      </c>
      <c r="BT102" s="229">
        <f t="shared" si="533"/>
        <v>0</v>
      </c>
      <c r="BU102" s="229">
        <f t="shared" si="533"/>
        <v>0</v>
      </c>
      <c r="BV102" s="229">
        <f t="shared" si="533"/>
        <v>0</v>
      </c>
      <c r="BW102" s="229">
        <f t="shared" si="533"/>
        <v>5900</v>
      </c>
      <c r="BX102" s="229">
        <f t="shared" si="533"/>
        <v>5900</v>
      </c>
      <c r="BY102" s="229">
        <f t="shared" si="533"/>
        <v>2539.2000000000003</v>
      </c>
      <c r="BZ102" s="229">
        <f t="shared" si="533"/>
        <v>0</v>
      </c>
      <c r="CA102" s="229">
        <f t="shared" si="533"/>
        <v>0</v>
      </c>
      <c r="CB102" s="229">
        <f t="shared" si="533"/>
        <v>0</v>
      </c>
      <c r="CC102" s="229">
        <f t="shared" si="533"/>
        <v>8304</v>
      </c>
      <c r="CD102" s="229">
        <f t="shared" si="533"/>
        <v>8404</v>
      </c>
      <c r="CE102" s="229">
        <f t="shared" si="533"/>
        <v>739.83999999999992</v>
      </c>
      <c r="CF102" s="229">
        <f t="shared" si="533"/>
        <v>0</v>
      </c>
      <c r="CG102" s="229">
        <f t="shared" si="533"/>
        <v>0</v>
      </c>
      <c r="CH102" s="229">
        <f t="shared" si="533"/>
        <v>0</v>
      </c>
      <c r="CI102" s="229">
        <f t="shared" si="533"/>
        <v>0</v>
      </c>
      <c r="CJ102" s="229">
        <f t="shared" si="533"/>
        <v>0</v>
      </c>
      <c r="CK102" s="229">
        <f t="shared" si="533"/>
        <v>0</v>
      </c>
      <c r="CL102" s="229">
        <f t="shared" si="533"/>
        <v>0</v>
      </c>
      <c r="CM102" s="229">
        <f t="shared" si="533"/>
        <v>0</v>
      </c>
      <c r="CN102" s="229">
        <f t="shared" si="533"/>
        <v>0</v>
      </c>
      <c r="CO102" s="229">
        <f t="shared" si="533"/>
        <v>0</v>
      </c>
      <c r="CP102" s="229">
        <f t="shared" si="533"/>
        <v>0</v>
      </c>
      <c r="CQ102" s="229">
        <f t="shared" si="533"/>
        <v>0</v>
      </c>
      <c r="CR102" s="229">
        <f t="shared" si="533"/>
        <v>0</v>
      </c>
      <c r="CS102" s="229">
        <f t="shared" si="533"/>
        <v>0</v>
      </c>
      <c r="CT102" s="229">
        <f t="shared" si="533"/>
        <v>0</v>
      </c>
      <c r="CU102" s="229">
        <f t="shared" si="533"/>
        <v>0</v>
      </c>
      <c r="CV102" s="229">
        <f t="shared" si="533"/>
        <v>0</v>
      </c>
      <c r="CW102" s="229">
        <f t="shared" si="533"/>
        <v>0</v>
      </c>
      <c r="CX102" s="229">
        <f t="shared" si="533"/>
        <v>24274</v>
      </c>
      <c r="CY102" s="229">
        <f t="shared" si="533"/>
        <v>26074</v>
      </c>
      <c r="CZ102" s="229">
        <f t="shared" si="533"/>
        <v>21513.83</v>
      </c>
      <c r="DA102" s="229">
        <f t="shared" si="533"/>
        <v>0</v>
      </c>
      <c r="DB102" s="229">
        <f t="shared" si="533"/>
        <v>0</v>
      </c>
      <c r="DC102" s="229">
        <f t="shared" si="533"/>
        <v>0</v>
      </c>
      <c r="DD102" s="229">
        <f t="shared" si="533"/>
        <v>0</v>
      </c>
      <c r="DE102" s="229">
        <f t="shared" si="533"/>
        <v>0</v>
      </c>
      <c r="DF102" s="229">
        <f t="shared" si="533"/>
        <v>0</v>
      </c>
      <c r="DG102" s="229">
        <f t="shared" si="533"/>
        <v>0</v>
      </c>
      <c r="DH102" s="229">
        <f t="shared" si="533"/>
        <v>0</v>
      </c>
      <c r="DI102" s="229">
        <f t="shared" si="533"/>
        <v>0</v>
      </c>
      <c r="DJ102" s="229">
        <f t="shared" si="533"/>
        <v>0</v>
      </c>
      <c r="DK102" s="229">
        <f t="shared" si="533"/>
        <v>0</v>
      </c>
      <c r="DL102" s="229">
        <f t="shared" si="533"/>
        <v>0</v>
      </c>
      <c r="DM102" s="229">
        <f t="shared" si="533"/>
        <v>0</v>
      </c>
      <c r="DN102" s="229">
        <f t="shared" si="533"/>
        <v>0</v>
      </c>
      <c r="DO102" s="229">
        <f t="shared" si="533"/>
        <v>0</v>
      </c>
      <c r="DP102" s="229">
        <f t="shared" si="533"/>
        <v>0</v>
      </c>
      <c r="DQ102" s="229">
        <f t="shared" si="533"/>
        <v>0</v>
      </c>
      <c r="DR102" s="229">
        <f t="shared" si="533"/>
        <v>322.76</v>
      </c>
      <c r="DS102" s="229">
        <f t="shared" si="533"/>
        <v>100</v>
      </c>
      <c r="DT102" s="229">
        <f t="shared" si="533"/>
        <v>0</v>
      </c>
      <c r="DU102" s="229">
        <f t="shared" si="533"/>
        <v>97.31</v>
      </c>
      <c r="DV102" s="229">
        <f t="shared" si="533"/>
        <v>0</v>
      </c>
      <c r="DW102" s="229">
        <f t="shared" si="533"/>
        <v>0</v>
      </c>
      <c r="DX102" s="229">
        <f t="shared" si="533"/>
        <v>0</v>
      </c>
      <c r="DY102" s="229">
        <f t="shared" si="533"/>
        <v>0</v>
      </c>
      <c r="DZ102" s="229">
        <f t="shared" si="533"/>
        <v>0</v>
      </c>
      <c r="EA102" s="229">
        <f t="shared" si="533"/>
        <v>0</v>
      </c>
      <c r="EB102" s="229">
        <f t="shared" ref="EB102:GM102" si="534">EB103+EB104+EB105+EB106+EB107+EB108</f>
        <v>0</v>
      </c>
      <c r="EC102" s="229">
        <f t="shared" si="534"/>
        <v>0</v>
      </c>
      <c r="ED102" s="229">
        <f t="shared" si="534"/>
        <v>0</v>
      </c>
      <c r="EE102" s="229">
        <f t="shared" si="534"/>
        <v>0</v>
      </c>
      <c r="EF102" s="229">
        <f t="shared" si="534"/>
        <v>0</v>
      </c>
      <c r="EG102" s="229">
        <f t="shared" si="534"/>
        <v>30</v>
      </c>
      <c r="EH102" s="229">
        <f t="shared" si="534"/>
        <v>0</v>
      </c>
      <c r="EI102" s="229">
        <f t="shared" si="534"/>
        <v>0</v>
      </c>
      <c r="EJ102" s="229">
        <f t="shared" si="534"/>
        <v>0</v>
      </c>
      <c r="EK102" s="229">
        <f t="shared" si="534"/>
        <v>1000</v>
      </c>
      <c r="EL102" s="229">
        <f t="shared" si="534"/>
        <v>2000</v>
      </c>
      <c r="EM102" s="229">
        <f t="shared" si="534"/>
        <v>1912.5700000000002</v>
      </c>
      <c r="EN102" s="229">
        <f t="shared" si="534"/>
        <v>0</v>
      </c>
      <c r="EO102" s="229">
        <f t="shared" si="534"/>
        <v>0</v>
      </c>
      <c r="EP102" s="229">
        <f t="shared" si="534"/>
        <v>0</v>
      </c>
      <c r="EQ102" s="229">
        <f t="shared" si="534"/>
        <v>0</v>
      </c>
      <c r="ER102" s="229">
        <f t="shared" si="534"/>
        <v>0</v>
      </c>
      <c r="ES102" s="229">
        <f t="shared" si="534"/>
        <v>0</v>
      </c>
      <c r="ET102" s="229">
        <f t="shared" si="534"/>
        <v>0</v>
      </c>
      <c r="EU102" s="229">
        <f t="shared" si="534"/>
        <v>0</v>
      </c>
      <c r="EV102" s="229">
        <f t="shared" si="534"/>
        <v>0</v>
      </c>
      <c r="EW102" s="229">
        <f t="shared" si="534"/>
        <v>0</v>
      </c>
      <c r="EX102" s="229">
        <f t="shared" si="534"/>
        <v>0</v>
      </c>
      <c r="EY102" s="229">
        <f t="shared" si="534"/>
        <v>0</v>
      </c>
      <c r="EZ102" s="229">
        <f t="shared" si="534"/>
        <v>250</v>
      </c>
      <c r="FA102" s="229">
        <f t="shared" si="534"/>
        <v>250</v>
      </c>
      <c r="FB102" s="229">
        <f t="shared" si="534"/>
        <v>208.5</v>
      </c>
      <c r="FC102" s="229">
        <f t="shared" si="534"/>
        <v>310</v>
      </c>
      <c r="FD102" s="229">
        <f t="shared" si="534"/>
        <v>300</v>
      </c>
      <c r="FE102" s="229">
        <f t="shared" si="534"/>
        <v>292.5</v>
      </c>
      <c r="FF102" s="229">
        <f t="shared" si="534"/>
        <v>0</v>
      </c>
      <c r="FG102" s="229">
        <f t="shared" si="534"/>
        <v>0</v>
      </c>
      <c r="FH102" s="229">
        <f t="shared" si="534"/>
        <v>0</v>
      </c>
      <c r="FI102" s="229">
        <f t="shared" si="534"/>
        <v>1500</v>
      </c>
      <c r="FJ102" s="229">
        <f t="shared" si="534"/>
        <v>1500</v>
      </c>
      <c r="FK102" s="229">
        <f t="shared" si="534"/>
        <v>1066.3</v>
      </c>
      <c r="FL102" s="229">
        <f t="shared" si="534"/>
        <v>800</v>
      </c>
      <c r="FM102" s="229">
        <f t="shared" si="534"/>
        <v>800</v>
      </c>
      <c r="FN102" s="229">
        <f t="shared" si="534"/>
        <v>827.25</v>
      </c>
      <c r="FO102" s="229">
        <f t="shared" si="534"/>
        <v>500</v>
      </c>
      <c r="FP102" s="229">
        <f t="shared" si="534"/>
        <v>500</v>
      </c>
      <c r="FQ102" s="229">
        <f t="shared" si="534"/>
        <v>1475</v>
      </c>
      <c r="FR102" s="229">
        <f t="shared" si="534"/>
        <v>0</v>
      </c>
      <c r="FS102" s="229">
        <f t="shared" si="534"/>
        <v>0</v>
      </c>
      <c r="FT102" s="229">
        <f t="shared" si="534"/>
        <v>0</v>
      </c>
      <c r="FU102" s="229">
        <f t="shared" si="534"/>
        <v>0</v>
      </c>
      <c r="FV102" s="229">
        <f t="shared" si="534"/>
        <v>0</v>
      </c>
      <c r="FW102" s="229">
        <f t="shared" si="534"/>
        <v>0</v>
      </c>
      <c r="FX102" s="229">
        <f t="shared" si="534"/>
        <v>200</v>
      </c>
      <c r="FY102" s="229">
        <f t="shared" si="534"/>
        <v>200</v>
      </c>
      <c r="FZ102" s="229">
        <f t="shared" si="534"/>
        <v>0</v>
      </c>
      <c r="GA102" s="229">
        <f t="shared" si="534"/>
        <v>0</v>
      </c>
      <c r="GB102" s="229">
        <f t="shared" si="534"/>
        <v>150</v>
      </c>
      <c r="GC102" s="229">
        <f t="shared" si="534"/>
        <v>23</v>
      </c>
      <c r="GD102" s="229">
        <f t="shared" si="534"/>
        <v>300</v>
      </c>
      <c r="GE102" s="229">
        <f t="shared" si="534"/>
        <v>800</v>
      </c>
      <c r="GF102" s="229">
        <f t="shared" si="534"/>
        <v>677.75</v>
      </c>
      <c r="GG102" s="229">
        <f t="shared" si="534"/>
        <v>0</v>
      </c>
      <c r="GH102" s="229">
        <f t="shared" si="534"/>
        <v>0</v>
      </c>
      <c r="GI102" s="229">
        <f t="shared" si="534"/>
        <v>0</v>
      </c>
      <c r="GJ102" s="229">
        <f t="shared" si="534"/>
        <v>0</v>
      </c>
      <c r="GK102" s="229">
        <f t="shared" si="534"/>
        <v>0</v>
      </c>
      <c r="GL102" s="229">
        <f t="shared" si="534"/>
        <v>0</v>
      </c>
      <c r="GM102" s="229">
        <f t="shared" si="534"/>
        <v>0</v>
      </c>
      <c r="GN102" s="229">
        <f t="shared" ref="GN102:IY102" si="535">GN103+GN104+GN105+GN106+GN107+GN108</f>
        <v>0</v>
      </c>
      <c r="GO102" s="229">
        <f t="shared" si="535"/>
        <v>0</v>
      </c>
      <c r="GP102" s="229">
        <f t="shared" si="535"/>
        <v>250</v>
      </c>
      <c r="GQ102" s="229">
        <f t="shared" si="535"/>
        <v>250</v>
      </c>
      <c r="GR102" s="229">
        <f t="shared" si="535"/>
        <v>115</v>
      </c>
      <c r="GS102" s="229">
        <f t="shared" si="535"/>
        <v>0</v>
      </c>
      <c r="GT102" s="229">
        <f t="shared" si="535"/>
        <v>0</v>
      </c>
      <c r="GU102" s="229">
        <f t="shared" si="535"/>
        <v>0</v>
      </c>
      <c r="GV102" s="229">
        <f t="shared" si="535"/>
        <v>0</v>
      </c>
      <c r="GW102" s="229">
        <f t="shared" si="535"/>
        <v>0</v>
      </c>
      <c r="GX102" s="229">
        <f t="shared" si="535"/>
        <v>0</v>
      </c>
      <c r="GY102" s="229">
        <f t="shared" si="535"/>
        <v>0</v>
      </c>
      <c r="GZ102" s="229">
        <f t="shared" si="535"/>
        <v>0</v>
      </c>
      <c r="HA102" s="229">
        <f t="shared" si="535"/>
        <v>0</v>
      </c>
      <c r="HB102" s="229">
        <f t="shared" si="535"/>
        <v>0</v>
      </c>
      <c r="HC102" s="229">
        <f t="shared" si="535"/>
        <v>0</v>
      </c>
      <c r="HD102" s="229">
        <f t="shared" si="535"/>
        <v>0</v>
      </c>
      <c r="HE102" s="229">
        <f t="shared" si="535"/>
        <v>0</v>
      </c>
      <c r="HF102" s="229">
        <f t="shared" si="535"/>
        <v>0</v>
      </c>
      <c r="HG102" s="229">
        <f t="shared" si="535"/>
        <v>0</v>
      </c>
      <c r="HH102" s="229">
        <f t="shared" si="535"/>
        <v>650</v>
      </c>
      <c r="HI102" s="229">
        <f t="shared" si="535"/>
        <v>650</v>
      </c>
      <c r="HJ102" s="229">
        <f t="shared" si="535"/>
        <v>555</v>
      </c>
      <c r="HK102" s="229">
        <f t="shared" si="535"/>
        <v>0</v>
      </c>
      <c r="HL102" s="229">
        <f t="shared" si="535"/>
        <v>0</v>
      </c>
      <c r="HM102" s="229">
        <f t="shared" si="535"/>
        <v>0</v>
      </c>
      <c r="HN102" s="229">
        <f t="shared" si="535"/>
        <v>100</v>
      </c>
      <c r="HO102" s="229">
        <f t="shared" si="535"/>
        <v>100</v>
      </c>
      <c r="HP102" s="229">
        <f t="shared" si="535"/>
        <v>0</v>
      </c>
      <c r="HQ102" s="229">
        <f t="shared" si="535"/>
        <v>0</v>
      </c>
      <c r="HR102" s="229">
        <f t="shared" si="535"/>
        <v>0</v>
      </c>
      <c r="HS102" s="229">
        <f t="shared" si="535"/>
        <v>0</v>
      </c>
      <c r="HT102" s="229">
        <f t="shared" si="535"/>
        <v>0</v>
      </c>
      <c r="HU102" s="229">
        <f t="shared" si="535"/>
        <v>0</v>
      </c>
      <c r="HV102" s="229">
        <f t="shared" si="535"/>
        <v>45</v>
      </c>
      <c r="HW102" s="229">
        <f t="shared" si="535"/>
        <v>0</v>
      </c>
      <c r="HX102" s="229">
        <f t="shared" si="535"/>
        <v>0</v>
      </c>
      <c r="HY102" s="229">
        <f t="shared" si="535"/>
        <v>0</v>
      </c>
      <c r="HZ102" s="229">
        <f t="shared" si="535"/>
        <v>0</v>
      </c>
      <c r="IA102" s="229">
        <f t="shared" si="535"/>
        <v>0</v>
      </c>
      <c r="IB102" s="229">
        <f t="shared" si="535"/>
        <v>0</v>
      </c>
      <c r="IC102" s="229">
        <f t="shared" si="535"/>
        <v>0</v>
      </c>
      <c r="ID102" s="229">
        <f t="shared" si="535"/>
        <v>0</v>
      </c>
      <c r="IE102" s="229">
        <f t="shared" si="535"/>
        <v>0</v>
      </c>
      <c r="IF102" s="229">
        <f t="shared" si="535"/>
        <v>4700</v>
      </c>
      <c r="IG102" s="229">
        <f t="shared" si="535"/>
        <v>5360</v>
      </c>
      <c r="IH102" s="229">
        <f t="shared" si="535"/>
        <v>2259.87</v>
      </c>
      <c r="II102" s="229">
        <f t="shared" si="535"/>
        <v>0</v>
      </c>
      <c r="IJ102" s="229">
        <f t="shared" si="535"/>
        <v>0</v>
      </c>
      <c r="IK102" s="229">
        <f t="shared" si="535"/>
        <v>0</v>
      </c>
      <c r="IL102" s="229">
        <f t="shared" si="535"/>
        <v>2200</v>
      </c>
      <c r="IM102" s="229">
        <f t="shared" si="535"/>
        <v>500</v>
      </c>
      <c r="IN102" s="229">
        <f t="shared" si="535"/>
        <v>676.49</v>
      </c>
      <c r="IO102" s="229">
        <f t="shared" si="535"/>
        <v>0</v>
      </c>
      <c r="IP102" s="229">
        <f t="shared" si="535"/>
        <v>0</v>
      </c>
      <c r="IQ102" s="229">
        <f t="shared" si="535"/>
        <v>0</v>
      </c>
      <c r="IR102" s="229">
        <f t="shared" si="535"/>
        <v>1000</v>
      </c>
      <c r="IS102" s="229">
        <f t="shared" si="535"/>
        <v>1000</v>
      </c>
      <c r="IT102" s="229">
        <f t="shared" si="535"/>
        <v>554.6</v>
      </c>
      <c r="IU102" s="229">
        <f t="shared" si="535"/>
        <v>0</v>
      </c>
      <c r="IV102" s="229">
        <f t="shared" si="535"/>
        <v>0</v>
      </c>
      <c r="IW102" s="229">
        <f t="shared" si="535"/>
        <v>0</v>
      </c>
      <c r="IX102" s="229">
        <f t="shared" si="535"/>
        <v>3000</v>
      </c>
      <c r="IY102" s="229">
        <f t="shared" si="535"/>
        <v>3000</v>
      </c>
      <c r="IZ102" s="229">
        <f t="shared" ref="IZ102:LK102" si="536">IZ103+IZ104+IZ105+IZ106+IZ107+IZ108</f>
        <v>972</v>
      </c>
      <c r="JA102" s="229">
        <f t="shared" si="536"/>
        <v>0</v>
      </c>
      <c r="JB102" s="229">
        <f t="shared" si="536"/>
        <v>0</v>
      </c>
      <c r="JC102" s="229">
        <f t="shared" si="536"/>
        <v>0</v>
      </c>
      <c r="JD102" s="229">
        <f t="shared" si="536"/>
        <v>0</v>
      </c>
      <c r="JE102" s="229">
        <f t="shared" si="536"/>
        <v>0</v>
      </c>
      <c r="JF102" s="229">
        <f t="shared" si="536"/>
        <v>0</v>
      </c>
      <c r="JG102" s="229">
        <f t="shared" si="536"/>
        <v>0</v>
      </c>
      <c r="JH102" s="229">
        <f t="shared" si="536"/>
        <v>0</v>
      </c>
      <c r="JI102" s="229">
        <f t="shared" si="536"/>
        <v>0</v>
      </c>
      <c r="JJ102" s="229">
        <f t="shared" si="536"/>
        <v>0</v>
      </c>
      <c r="JK102" s="229">
        <f t="shared" si="536"/>
        <v>0</v>
      </c>
      <c r="JL102" s="229">
        <f t="shared" si="536"/>
        <v>0</v>
      </c>
      <c r="JM102" s="229">
        <f t="shared" si="536"/>
        <v>0</v>
      </c>
      <c r="JN102" s="229">
        <f t="shared" si="536"/>
        <v>0</v>
      </c>
      <c r="JO102" s="229">
        <f t="shared" si="536"/>
        <v>0</v>
      </c>
      <c r="JP102" s="229">
        <f t="shared" si="536"/>
        <v>0</v>
      </c>
      <c r="JQ102" s="229">
        <f t="shared" si="536"/>
        <v>0</v>
      </c>
      <c r="JR102" s="229">
        <f t="shared" si="536"/>
        <v>0</v>
      </c>
      <c r="JS102" s="229">
        <f t="shared" si="536"/>
        <v>3100</v>
      </c>
      <c r="JT102" s="229">
        <f t="shared" si="536"/>
        <v>3100</v>
      </c>
      <c r="JU102" s="229">
        <f t="shared" si="536"/>
        <v>2575.6099999999997</v>
      </c>
      <c r="JV102" s="229">
        <f t="shared" si="536"/>
        <v>0</v>
      </c>
      <c r="JW102" s="229">
        <f t="shared" si="536"/>
        <v>0</v>
      </c>
      <c r="JX102" s="229">
        <f t="shared" si="536"/>
        <v>0</v>
      </c>
      <c r="JY102" s="229">
        <f t="shared" si="536"/>
        <v>0</v>
      </c>
      <c r="JZ102" s="229">
        <f t="shared" si="536"/>
        <v>0</v>
      </c>
      <c r="KA102" s="229">
        <f t="shared" si="536"/>
        <v>0</v>
      </c>
      <c r="KB102" s="229">
        <f t="shared" si="536"/>
        <v>0</v>
      </c>
      <c r="KC102" s="229">
        <f t="shared" si="536"/>
        <v>0</v>
      </c>
      <c r="KD102" s="229">
        <f t="shared" si="536"/>
        <v>0</v>
      </c>
      <c r="KE102" s="229">
        <f t="shared" si="536"/>
        <v>1200</v>
      </c>
      <c r="KF102" s="229">
        <f t="shared" si="536"/>
        <v>700</v>
      </c>
      <c r="KG102" s="229">
        <f t="shared" si="536"/>
        <v>532</v>
      </c>
      <c r="KH102" s="229">
        <f t="shared" si="536"/>
        <v>0</v>
      </c>
      <c r="KI102" s="229">
        <f t="shared" si="536"/>
        <v>0</v>
      </c>
      <c r="KJ102" s="229">
        <f t="shared" si="536"/>
        <v>0</v>
      </c>
      <c r="KK102" s="229">
        <f t="shared" si="536"/>
        <v>0</v>
      </c>
      <c r="KL102" s="229">
        <f t="shared" si="536"/>
        <v>0</v>
      </c>
      <c r="KM102" s="229">
        <f t="shared" si="536"/>
        <v>0</v>
      </c>
      <c r="KN102" s="229">
        <f t="shared" si="536"/>
        <v>0</v>
      </c>
      <c r="KO102" s="229">
        <f t="shared" si="536"/>
        <v>0</v>
      </c>
      <c r="KP102" s="229">
        <f t="shared" si="536"/>
        <v>0</v>
      </c>
      <c r="KQ102" s="229">
        <f t="shared" si="536"/>
        <v>0</v>
      </c>
      <c r="KR102" s="229">
        <f t="shared" si="536"/>
        <v>0</v>
      </c>
      <c r="KS102" s="229">
        <f t="shared" si="536"/>
        <v>0</v>
      </c>
      <c r="KT102" s="229">
        <f t="shared" si="536"/>
        <v>0</v>
      </c>
      <c r="KU102" s="229">
        <f t="shared" si="536"/>
        <v>0</v>
      </c>
      <c r="KV102" s="229">
        <f t="shared" si="536"/>
        <v>0</v>
      </c>
      <c r="KW102" s="229">
        <f t="shared" si="536"/>
        <v>0</v>
      </c>
      <c r="KX102" s="229">
        <f t="shared" si="536"/>
        <v>0</v>
      </c>
      <c r="KY102" s="229">
        <f t="shared" si="536"/>
        <v>0</v>
      </c>
      <c r="KZ102" s="229">
        <f t="shared" si="536"/>
        <v>0</v>
      </c>
      <c r="LA102" s="229">
        <f t="shared" si="536"/>
        <v>0</v>
      </c>
      <c r="LB102" s="229">
        <f t="shared" si="536"/>
        <v>0</v>
      </c>
      <c r="LC102" s="229">
        <f t="shared" si="536"/>
        <v>0</v>
      </c>
      <c r="LD102" s="229">
        <f t="shared" si="536"/>
        <v>0</v>
      </c>
      <c r="LE102" s="229">
        <f t="shared" si="536"/>
        <v>0</v>
      </c>
      <c r="LF102" s="229">
        <f t="shared" si="536"/>
        <v>0</v>
      </c>
      <c r="LG102" s="229">
        <f t="shared" si="536"/>
        <v>0</v>
      </c>
      <c r="LH102" s="229">
        <f t="shared" si="536"/>
        <v>0</v>
      </c>
      <c r="LI102" s="229">
        <f t="shared" si="536"/>
        <v>0</v>
      </c>
      <c r="LJ102" s="229">
        <f t="shared" si="536"/>
        <v>0</v>
      </c>
      <c r="LK102" s="229">
        <f t="shared" si="536"/>
        <v>0</v>
      </c>
      <c r="LL102" s="229">
        <f t="shared" ref="LL102:NW102" si="537">LL103+LL104+LL105+LL106+LL107+LL108</f>
        <v>0</v>
      </c>
      <c r="LM102" s="229">
        <f t="shared" si="537"/>
        <v>0</v>
      </c>
      <c r="LN102" s="229">
        <f t="shared" si="537"/>
        <v>0</v>
      </c>
      <c r="LO102" s="229">
        <f t="shared" si="537"/>
        <v>0</v>
      </c>
      <c r="LP102" s="229">
        <f t="shared" si="537"/>
        <v>0</v>
      </c>
      <c r="LQ102" s="229">
        <f t="shared" si="537"/>
        <v>0</v>
      </c>
      <c r="LR102" s="229">
        <f t="shared" si="537"/>
        <v>0</v>
      </c>
      <c r="LS102" s="229">
        <f t="shared" si="537"/>
        <v>0</v>
      </c>
      <c r="LT102" s="229">
        <f t="shared" si="537"/>
        <v>0</v>
      </c>
      <c r="LU102" s="229">
        <f t="shared" si="537"/>
        <v>0</v>
      </c>
      <c r="LV102" s="229">
        <f t="shared" si="537"/>
        <v>0</v>
      </c>
      <c r="LW102" s="229">
        <f t="shared" si="537"/>
        <v>0</v>
      </c>
      <c r="LX102" s="229">
        <f t="shared" si="537"/>
        <v>0</v>
      </c>
      <c r="LY102" s="229">
        <f t="shared" si="537"/>
        <v>0</v>
      </c>
      <c r="LZ102" s="229">
        <f t="shared" si="537"/>
        <v>0</v>
      </c>
      <c r="MA102" s="229">
        <f t="shared" si="537"/>
        <v>0</v>
      </c>
      <c r="MB102" s="229">
        <f t="shared" si="537"/>
        <v>0</v>
      </c>
      <c r="MC102" s="229">
        <f t="shared" si="537"/>
        <v>0</v>
      </c>
      <c r="MD102" s="229">
        <f t="shared" si="537"/>
        <v>0</v>
      </c>
      <c r="ME102" s="229">
        <f t="shared" si="537"/>
        <v>0</v>
      </c>
      <c r="MF102" s="229">
        <f t="shared" si="537"/>
        <v>0</v>
      </c>
      <c r="MG102" s="229">
        <f t="shared" si="537"/>
        <v>0</v>
      </c>
      <c r="MH102" s="229">
        <f t="shared" si="537"/>
        <v>0</v>
      </c>
      <c r="MI102" s="229">
        <f t="shared" si="537"/>
        <v>0</v>
      </c>
      <c r="MJ102" s="229">
        <f t="shared" si="537"/>
        <v>0</v>
      </c>
      <c r="MK102" s="229">
        <f t="shared" si="537"/>
        <v>0</v>
      </c>
      <c r="ML102" s="229">
        <f t="shared" si="537"/>
        <v>0</v>
      </c>
      <c r="MM102" s="229">
        <f t="shared" si="537"/>
        <v>0</v>
      </c>
      <c r="MN102" s="229">
        <f t="shared" si="537"/>
        <v>0</v>
      </c>
      <c r="MO102" s="229">
        <f t="shared" si="537"/>
        <v>0</v>
      </c>
      <c r="MP102" s="229">
        <f t="shared" si="537"/>
        <v>11910</v>
      </c>
      <c r="MQ102" s="229">
        <f t="shared" si="537"/>
        <v>14110</v>
      </c>
      <c r="MR102" s="229">
        <f t="shared" si="537"/>
        <v>9972.4700000000012</v>
      </c>
      <c r="MS102" s="229">
        <f t="shared" si="537"/>
        <v>0</v>
      </c>
      <c r="MT102" s="229">
        <f t="shared" si="537"/>
        <v>0</v>
      </c>
      <c r="MU102" s="229">
        <f t="shared" si="537"/>
        <v>0</v>
      </c>
      <c r="MV102" s="229">
        <f t="shared" si="537"/>
        <v>0</v>
      </c>
      <c r="MW102" s="229">
        <f t="shared" si="537"/>
        <v>0</v>
      </c>
      <c r="MX102" s="229">
        <f t="shared" si="537"/>
        <v>0</v>
      </c>
      <c r="MY102" s="229">
        <f t="shared" si="537"/>
        <v>0</v>
      </c>
      <c r="MZ102" s="229">
        <f t="shared" si="537"/>
        <v>0</v>
      </c>
      <c r="NA102" s="229">
        <f t="shared" si="537"/>
        <v>0</v>
      </c>
      <c r="NB102" s="229">
        <f t="shared" si="537"/>
        <v>150</v>
      </c>
      <c r="NC102" s="229">
        <f t="shared" si="537"/>
        <v>200</v>
      </c>
      <c r="ND102" s="229">
        <f t="shared" si="537"/>
        <v>41.3</v>
      </c>
      <c r="NE102" s="229">
        <f t="shared" si="537"/>
        <v>660</v>
      </c>
      <c r="NF102" s="229">
        <f t="shared" si="537"/>
        <v>660</v>
      </c>
      <c r="NG102" s="229">
        <f t="shared" si="537"/>
        <v>546</v>
      </c>
      <c r="NH102" s="229">
        <f t="shared" si="537"/>
        <v>0</v>
      </c>
      <c r="NI102" s="229">
        <f t="shared" si="537"/>
        <v>0</v>
      </c>
      <c r="NJ102" s="229">
        <f t="shared" si="537"/>
        <v>0</v>
      </c>
      <c r="NK102" s="229">
        <f t="shared" si="537"/>
        <v>0</v>
      </c>
      <c r="NL102" s="229">
        <f t="shared" si="537"/>
        <v>0</v>
      </c>
      <c r="NM102" s="229">
        <f t="shared" si="537"/>
        <v>0</v>
      </c>
      <c r="NN102" s="229">
        <f t="shared" si="537"/>
        <v>0</v>
      </c>
      <c r="NO102" s="229">
        <f t="shared" si="537"/>
        <v>0</v>
      </c>
      <c r="NP102" s="229">
        <f t="shared" si="537"/>
        <v>0</v>
      </c>
      <c r="NQ102" s="229">
        <f t="shared" si="537"/>
        <v>0</v>
      </c>
      <c r="NR102" s="229">
        <f t="shared" si="537"/>
        <v>0</v>
      </c>
      <c r="NS102" s="229">
        <f t="shared" si="537"/>
        <v>0</v>
      </c>
      <c r="NT102" s="229">
        <f t="shared" si="537"/>
        <v>0</v>
      </c>
      <c r="NU102" s="229">
        <f t="shared" si="537"/>
        <v>0</v>
      </c>
      <c r="NV102" s="229">
        <f t="shared" si="537"/>
        <v>0</v>
      </c>
      <c r="NW102" s="229">
        <f t="shared" si="537"/>
        <v>0</v>
      </c>
      <c r="NX102" s="229">
        <f t="shared" ref="NX102:OH102" si="538">NX103+NX104+NX105+NX106+NX107+NX108</f>
        <v>0</v>
      </c>
      <c r="NY102" s="229">
        <f t="shared" si="538"/>
        <v>0</v>
      </c>
      <c r="NZ102" s="229">
        <f t="shared" si="538"/>
        <v>0</v>
      </c>
      <c r="OA102" s="229">
        <f t="shared" si="538"/>
        <v>0</v>
      </c>
      <c r="OB102" s="229">
        <f t="shared" si="538"/>
        <v>0</v>
      </c>
      <c r="OC102" s="229">
        <f t="shared" si="538"/>
        <v>0</v>
      </c>
      <c r="OD102" s="229">
        <f t="shared" si="538"/>
        <v>1505</v>
      </c>
      <c r="OE102" s="229">
        <f t="shared" si="538"/>
        <v>510.75</v>
      </c>
      <c r="OF102" s="229">
        <f t="shared" si="538"/>
        <v>20920</v>
      </c>
      <c r="OG102" s="229">
        <f t="shared" si="538"/>
        <v>20920</v>
      </c>
      <c r="OH102" s="229">
        <f t="shared" si="538"/>
        <v>13293.76</v>
      </c>
      <c r="OI102" s="163"/>
      <c r="OJ102" s="163"/>
      <c r="OK102" s="163"/>
      <c r="OL102" s="163"/>
      <c r="OM102" s="163"/>
      <c r="ON102" s="163"/>
      <c r="OO102" s="163"/>
      <c r="OP102" s="163"/>
      <c r="OQ102" s="163"/>
      <c r="OR102" s="163"/>
      <c r="OS102" s="163"/>
      <c r="OT102" s="163"/>
      <c r="OU102" s="163"/>
      <c r="OV102" s="163"/>
      <c r="OW102" s="163"/>
    </row>
    <row r="103" spans="1:414" s="345" customFormat="1" hidden="1" outlineLevel="2" x14ac:dyDescent="0.25">
      <c r="A103" s="257" t="s">
        <v>447</v>
      </c>
      <c r="B103" s="188" t="s">
        <v>448</v>
      </c>
      <c r="C103" s="236">
        <f t="shared" ref="C103:C108" si="539">F103+I103+L103+O103+R103+U103+X103+AA103+AD103+AG103+AJ103+AM103+AP103+AS103+AV103+AY103+BB103+BE103+BH103+BK103+BN103+BQ103+BT103+BW103+BZ103+CC103+CF103+CI103+CL103+CO103+CR103+CU103+CX103+DA103+DD103+DG103+DJ103+DM103+DP103+DS103+DV103+DY103+EB103+EE103+EH103+EK103+EN103+EQ103+ET103+EW103+EZ103+FC103+FF103+FI103+FL103+FO103+FR103+FU103+FX103+GA103+GD103+GG103+GJ103+GM103+GP103+GS103+GV103+GY103+HB103+HE103+HH103+HK103+HN103+HQ103+HT103+HW103+HZ103+IC103+IF103+II103+IL103+IO103+IR103+IU103+IX103+JA103+JD103+JG103+JJ103+JM103+JP103+JS103+JV103+JY103+KB103+KE103+KH103+KK103+KN103+KQ103+KT103+KW103+KZ103+LC103+LF103+LI103+LL103+LO103+LR103+LU103+LX103+MA103+MD103+MG103+MJ103+MM103+MP103+MS103+MV103+MY103+NB103+NE103+NH103+NK103+NN103+NQ103+NT103+NW103+NZ103+OC103+OF103</f>
        <v>49500</v>
      </c>
      <c r="D103" s="236">
        <f t="shared" ref="D103:D108" si="540">G103+J103+M103+P103+S103+V103+Y103+AB103+AE103+AH103+AK103+AN103+AQ103+AT103+AW103+AZ103+BC103+BF103+BI103+BL103+BO103+BR103+BU103+BX103+CA103+CD103+CG103+CJ103+CM103+CP103+CS103+CV103+CY103+DB103+DE103+DH103+DK103+DN103+DQ103+DT103+DW103+DZ103+EC103+EF103+EI103+EL103+EO103+ER103+EU103+EX103+FA103+FD103+FG103+FJ103+FM103+FP103+FS103+FV103+FY103+GB103+GE103+GH103+GK103+GN103+GQ103+GT103+GW103+GZ103+HC103+HF103+HI103+HL103+HO103+HR103+HU103+HX103+IA103+ID103+IG103+IJ103+IM103+IP103+IS103+IV103+IY103+JB103+JE103+JH103+JK103+JN103+JQ103+JT103+JW103+JZ103+KC103+KF103+KI103+KL103+KO103+KR103+KU103+KX103+LA103+LD103+LG103+LJ103+LM103+LP103+LS103+LV103+LY103+MB103+ME103+MH103+MK103+MN103+MQ103+MT103+MW103+MZ103+NC103+NF103+NI103+NL103+NO103+NR103+NU103+NX103+OA103+OD103+OG103</f>
        <v>53100</v>
      </c>
      <c r="E103" s="236">
        <f t="shared" ref="E103:E108" si="541">H103+K103+N103+Q103+T103+W103+Z103+AC103+AF103+AI103+AL103+AO103+AR103+AU103+AX103+BA103+BD103+BG103+BJ103+BM103+BP103+BS103+BV103+BY103+CB103+CE103+CH103+CK103+CN103+CQ103+CT103+CW103+CZ103+DC103+DF103+DI103+DL103+DO103+DR103+DU103+DX103+EA103+ED103+EG103+EJ103+EM103+EP103+ES103+EV103+EY103+FB103+FE103+FH103+FK103+FN103+FQ103+FT103+FW103+FZ103+GC103+GF103+GI103+GL103+GO103+GR103+GU103+GX103+HA103+HD103+HG103+HJ103+HM103+HP103+HS103+HV103+HY103+IB103+IE103+IH103+IK103+IN103+IQ103+IT103+IW103+IZ103+JC103+JF103+JI103+JL103+JO103+JR103+JU103+JX103+KA103+KD103+KG103+KJ103+KM103+KP103+KS103+KV103+KY103+LB103+LE103+LH103+LK103+LN103+LQ103+LT103+LW103+LZ103+MC103+MF103+MI103+ML103+MO103+MR103+MU103+MX103+NA103+ND103+NG103+NJ103+NM103+NP103+NS103+NV103+NY103+OB103+OE103+OH103</f>
        <v>37943.360000000001</v>
      </c>
      <c r="F103" s="236"/>
      <c r="G103" s="224"/>
      <c r="H103" s="84"/>
      <c r="I103" s="124">
        <v>10000</v>
      </c>
      <c r="J103" s="224">
        <v>8400</v>
      </c>
      <c r="K103" s="224">
        <v>10088.85</v>
      </c>
      <c r="L103" s="236"/>
      <c r="M103" s="224"/>
      <c r="N103" s="224"/>
      <c r="O103" s="236"/>
      <c r="P103" s="224"/>
      <c r="Q103" s="224">
        <v>284.88</v>
      </c>
      <c r="R103" s="236"/>
      <c r="S103" s="224"/>
      <c r="T103" s="224"/>
      <c r="U103" s="236"/>
      <c r="V103" s="224"/>
      <c r="W103" s="224"/>
      <c r="X103" s="236"/>
      <c r="Y103" s="224"/>
      <c r="Z103" s="224"/>
      <c r="AA103" s="236"/>
      <c r="AB103" s="224"/>
      <c r="AC103" s="224"/>
      <c r="AD103" s="236"/>
      <c r="AE103" s="224"/>
      <c r="AF103" s="224"/>
      <c r="AG103" s="236"/>
      <c r="AH103" s="224"/>
      <c r="AI103" s="224"/>
      <c r="AJ103" s="236"/>
      <c r="AK103" s="224"/>
      <c r="AL103" s="224"/>
      <c r="AM103" s="236"/>
      <c r="AN103" s="224"/>
      <c r="AO103" s="224"/>
      <c r="AP103" s="236"/>
      <c r="AQ103" s="224"/>
      <c r="AR103" s="224"/>
      <c r="AS103" s="236"/>
      <c r="AT103" s="224"/>
      <c r="AU103" s="224">
        <v>437.54</v>
      </c>
      <c r="AV103" s="236"/>
      <c r="AW103" s="224"/>
      <c r="AX103" s="224"/>
      <c r="AY103" s="236"/>
      <c r="AZ103" s="224"/>
      <c r="BA103" s="224"/>
      <c r="BB103" s="236"/>
      <c r="BC103" s="224"/>
      <c r="BD103" s="224"/>
      <c r="BE103" s="236"/>
      <c r="BF103" s="224"/>
      <c r="BG103" s="224"/>
      <c r="BH103" s="236"/>
      <c r="BI103" s="224"/>
      <c r="BJ103" s="224"/>
      <c r="BK103" s="236"/>
      <c r="BL103" s="224"/>
      <c r="BM103" s="224"/>
      <c r="BN103" s="351"/>
      <c r="BO103" s="224"/>
      <c r="BP103" s="224"/>
      <c r="BQ103" s="236"/>
      <c r="BR103" s="224"/>
      <c r="BS103" s="224"/>
      <c r="BT103" s="236"/>
      <c r="BU103" s="224"/>
      <c r="BV103" s="224"/>
      <c r="BW103" s="236">
        <v>4000</v>
      </c>
      <c r="BX103" s="236">
        <v>4000</v>
      </c>
      <c r="BY103" s="224">
        <v>1799.64</v>
      </c>
      <c r="BZ103" s="236"/>
      <c r="CA103" s="236"/>
      <c r="CB103" s="224"/>
      <c r="CC103" s="236">
        <v>2500</v>
      </c>
      <c r="CD103" s="224">
        <v>3000</v>
      </c>
      <c r="CE103" s="224">
        <v>367.08</v>
      </c>
      <c r="CF103" s="236"/>
      <c r="CG103" s="224"/>
      <c r="CH103" s="224"/>
      <c r="CI103" s="236"/>
      <c r="CJ103" s="224"/>
      <c r="CK103" s="224"/>
      <c r="CL103" s="236"/>
      <c r="CM103" s="224"/>
      <c r="CN103" s="245"/>
      <c r="CO103" s="236"/>
      <c r="CP103" s="224"/>
      <c r="CQ103" s="84"/>
      <c r="CR103" s="236"/>
      <c r="CS103" s="224"/>
      <c r="CT103" s="224"/>
      <c r="CU103" s="236"/>
      <c r="CV103" s="224"/>
      <c r="CW103" s="224"/>
      <c r="CX103" s="236">
        <v>15000</v>
      </c>
      <c r="CY103" s="224">
        <v>17000</v>
      </c>
      <c r="CZ103" s="224">
        <v>13594.39</v>
      </c>
      <c r="DA103" s="236"/>
      <c r="DB103" s="224"/>
      <c r="DC103" s="224"/>
      <c r="DD103" s="236"/>
      <c r="DE103" s="224"/>
      <c r="DF103" s="224"/>
      <c r="DG103" s="236"/>
      <c r="DH103" s="224"/>
      <c r="DI103" s="224"/>
      <c r="DJ103" s="236"/>
      <c r="DK103" s="224"/>
      <c r="DL103" s="224"/>
      <c r="DM103" s="236"/>
      <c r="DN103" s="224"/>
      <c r="DO103" s="224"/>
      <c r="DP103" s="236"/>
      <c r="DQ103" s="224"/>
      <c r="DR103" s="224"/>
      <c r="DS103" s="236"/>
      <c r="DT103" s="224"/>
      <c r="DU103" s="224"/>
      <c r="DV103" s="236"/>
      <c r="DW103" s="224"/>
      <c r="DX103" s="245"/>
      <c r="DY103" s="236"/>
      <c r="DZ103" s="224"/>
      <c r="EA103" s="84"/>
      <c r="EB103" s="124"/>
      <c r="EC103" s="224"/>
      <c r="ED103" s="245"/>
      <c r="EE103" s="236"/>
      <c r="EF103" s="224"/>
      <c r="EG103" s="245"/>
      <c r="EH103" s="236"/>
      <c r="EI103" s="224"/>
      <c r="EJ103" s="245"/>
      <c r="EK103" s="236"/>
      <c r="EL103" s="224"/>
      <c r="EM103" s="245"/>
      <c r="EN103" s="236"/>
      <c r="EO103" s="224"/>
      <c r="EP103" s="245"/>
      <c r="EQ103" s="236"/>
      <c r="ER103" s="224"/>
      <c r="ES103" s="224"/>
      <c r="ET103" s="236"/>
      <c r="EU103" s="224"/>
      <c r="EV103" s="224"/>
      <c r="EW103" s="236"/>
      <c r="EX103" s="224"/>
      <c r="EY103" s="224"/>
      <c r="EZ103" s="236"/>
      <c r="FA103" s="224"/>
      <c r="FB103" s="224"/>
      <c r="FC103" s="236"/>
      <c r="FD103" s="224"/>
      <c r="FE103" s="224"/>
      <c r="FF103" s="236"/>
      <c r="FG103" s="224"/>
      <c r="FH103" s="224"/>
      <c r="FI103" s="236"/>
      <c r="FJ103" s="224"/>
      <c r="FK103" s="245"/>
      <c r="FL103" s="396"/>
      <c r="FM103" s="224"/>
      <c r="FN103" s="84"/>
      <c r="FO103" s="236"/>
      <c r="FP103" s="224"/>
      <c r="FQ103" s="224"/>
      <c r="FR103" s="236"/>
      <c r="FS103" s="224"/>
      <c r="FT103" s="224"/>
      <c r="FU103" s="236"/>
      <c r="FV103" s="224"/>
      <c r="FW103" s="224"/>
      <c r="FX103" s="236"/>
      <c r="FY103" s="224"/>
      <c r="FZ103" s="224"/>
      <c r="GA103" s="236"/>
      <c r="GB103" s="224"/>
      <c r="GC103" s="224"/>
      <c r="GD103" s="236"/>
      <c r="GE103" s="224"/>
      <c r="GF103" s="224"/>
      <c r="GG103" s="236"/>
      <c r="GH103" s="224"/>
      <c r="GI103" s="224"/>
      <c r="GJ103" s="236"/>
      <c r="GK103" s="224"/>
      <c r="GL103" s="84"/>
      <c r="GM103" s="224"/>
      <c r="GN103" s="224"/>
      <c r="GO103" s="84"/>
      <c r="GP103" s="224"/>
      <c r="GQ103" s="224"/>
      <c r="GR103" s="84"/>
      <c r="GS103" s="224"/>
      <c r="GT103" s="224"/>
      <c r="GU103" s="224"/>
      <c r="GV103" s="236"/>
      <c r="GW103" s="224"/>
      <c r="GX103" s="224"/>
      <c r="GY103" s="236"/>
      <c r="GZ103" s="224"/>
      <c r="HA103" s="224"/>
      <c r="HB103" s="236"/>
      <c r="HC103" s="224"/>
      <c r="HD103" s="245"/>
      <c r="HE103" s="236"/>
      <c r="HF103" s="224"/>
      <c r="HG103" s="84"/>
      <c r="HH103" s="236"/>
      <c r="HI103" s="224"/>
      <c r="HJ103" s="245"/>
      <c r="HK103" s="236"/>
      <c r="HL103" s="224"/>
      <c r="HM103" s="245"/>
      <c r="HN103" s="236"/>
      <c r="HO103" s="224"/>
      <c r="HP103" s="245"/>
      <c r="HQ103" s="236"/>
      <c r="HR103" s="224"/>
      <c r="HS103" s="245"/>
      <c r="HT103" s="236"/>
      <c r="HU103" s="224"/>
      <c r="HV103" s="245"/>
      <c r="HW103" s="236"/>
      <c r="HX103" s="224"/>
      <c r="HY103" s="245"/>
      <c r="HZ103" s="236"/>
      <c r="IA103" s="224"/>
      <c r="IB103" s="245"/>
      <c r="IC103" s="236"/>
      <c r="ID103" s="224"/>
      <c r="IE103" s="84"/>
      <c r="IF103" s="236">
        <v>1500</v>
      </c>
      <c r="IG103" s="224">
        <v>1500</v>
      </c>
      <c r="IH103" s="245">
        <v>360.22</v>
      </c>
      <c r="II103" s="236"/>
      <c r="IJ103" s="224"/>
      <c r="IK103" s="245"/>
      <c r="IL103" s="236"/>
      <c r="IM103" s="224"/>
      <c r="IN103" s="245">
        <v>14.14</v>
      </c>
      <c r="IO103" s="236"/>
      <c r="IP103" s="224"/>
      <c r="IQ103" s="245"/>
      <c r="IR103" s="236"/>
      <c r="IS103" s="224"/>
      <c r="IT103" s="245"/>
      <c r="IU103" s="236"/>
      <c r="IV103" s="224"/>
      <c r="IW103" s="245"/>
      <c r="IX103" s="236"/>
      <c r="IY103" s="224"/>
      <c r="IZ103" s="245"/>
      <c r="JA103" s="236"/>
      <c r="JB103" s="224"/>
      <c r="JC103" s="245"/>
      <c r="JD103" s="236"/>
      <c r="JE103" s="224"/>
      <c r="JF103" s="245"/>
      <c r="JG103" s="236"/>
      <c r="JH103" s="224"/>
      <c r="JI103" s="84"/>
      <c r="JJ103" s="124"/>
      <c r="JK103" s="224"/>
      <c r="JL103" s="245"/>
      <c r="JM103" s="236"/>
      <c r="JN103" s="224"/>
      <c r="JO103" s="84"/>
      <c r="JP103" s="124"/>
      <c r="JQ103" s="224"/>
      <c r="JR103" s="245"/>
      <c r="JS103" s="236">
        <v>500</v>
      </c>
      <c r="JT103" s="224">
        <v>1000</v>
      </c>
      <c r="JU103" s="84">
        <v>135.66</v>
      </c>
      <c r="JV103" s="124"/>
      <c r="JW103" s="224"/>
      <c r="JX103" s="245"/>
      <c r="JY103" s="236"/>
      <c r="JZ103" s="224"/>
      <c r="KA103" s="245"/>
      <c r="KB103" s="236"/>
      <c r="KC103" s="224"/>
      <c r="KD103" s="245"/>
      <c r="KE103" s="236"/>
      <c r="KF103" s="224"/>
      <c r="KG103" s="245"/>
      <c r="KH103" s="236"/>
      <c r="KI103" s="224"/>
      <c r="KJ103" s="245"/>
      <c r="KK103" s="236"/>
      <c r="KL103" s="224"/>
      <c r="KM103" s="224"/>
      <c r="KN103" s="236"/>
      <c r="KO103" s="224"/>
      <c r="KP103" s="224"/>
      <c r="KQ103" s="236"/>
      <c r="KR103" s="224"/>
      <c r="KS103" s="224"/>
      <c r="KT103" s="236"/>
      <c r="KU103" s="224"/>
      <c r="KV103" s="245"/>
      <c r="KW103" s="236"/>
      <c r="KX103" s="224"/>
      <c r="KY103" s="84"/>
      <c r="KZ103" s="236"/>
      <c r="LA103" s="224"/>
      <c r="LB103" s="224"/>
      <c r="LC103" s="236"/>
      <c r="LD103" s="224"/>
      <c r="LE103" s="224"/>
      <c r="LF103" s="236"/>
      <c r="LG103" s="224"/>
      <c r="LH103" s="245"/>
      <c r="LI103" s="236"/>
      <c r="LJ103" s="224"/>
      <c r="LK103" s="84"/>
      <c r="LL103" s="236"/>
      <c r="LM103" s="224"/>
      <c r="LN103" s="84"/>
      <c r="LO103" s="124"/>
      <c r="LP103" s="224"/>
      <c r="LQ103" s="224"/>
      <c r="LR103" s="236"/>
      <c r="LS103" s="224"/>
      <c r="LT103" s="245"/>
      <c r="LU103" s="236"/>
      <c r="LV103" s="224"/>
      <c r="LW103" s="84"/>
      <c r="LX103" s="124"/>
      <c r="LY103" s="224"/>
      <c r="LZ103" s="224"/>
      <c r="MA103" s="236"/>
      <c r="MB103" s="224"/>
      <c r="MC103" s="224"/>
      <c r="MD103" s="236"/>
      <c r="ME103" s="224"/>
      <c r="MF103" s="224"/>
      <c r="MG103" s="236"/>
      <c r="MH103" s="224"/>
      <c r="MI103" s="224"/>
      <c r="MJ103" s="236"/>
      <c r="MK103" s="224"/>
      <c r="ML103" s="245"/>
      <c r="MM103" s="236"/>
      <c r="MN103" s="224"/>
      <c r="MO103" s="84"/>
      <c r="MP103" s="236">
        <v>7000</v>
      </c>
      <c r="MQ103" s="224">
        <v>9200</v>
      </c>
      <c r="MR103" s="84">
        <v>5415.85</v>
      </c>
      <c r="MS103" s="124"/>
      <c r="MT103" s="224"/>
      <c r="MU103" s="224"/>
      <c r="MV103" s="236"/>
      <c r="MW103" s="224"/>
      <c r="MX103" s="245"/>
      <c r="MY103" s="236"/>
      <c r="MZ103" s="224"/>
      <c r="NA103" s="84"/>
      <c r="NB103" s="236"/>
      <c r="NC103" s="224"/>
      <c r="ND103" s="245"/>
      <c r="NE103" s="236"/>
      <c r="NF103" s="224"/>
      <c r="NG103" s="84"/>
      <c r="NH103" s="236"/>
      <c r="NI103" s="224"/>
      <c r="NJ103" s="245"/>
      <c r="NK103" s="236"/>
      <c r="NL103" s="224"/>
      <c r="NM103" s="84"/>
      <c r="NN103" s="236"/>
      <c r="NO103" s="224"/>
      <c r="NP103" s="84"/>
      <c r="NQ103" s="236"/>
      <c r="NR103" s="224"/>
      <c r="NS103" s="84"/>
      <c r="NT103" s="236"/>
      <c r="NU103" s="224"/>
      <c r="NV103" s="84"/>
      <c r="NW103" s="124"/>
      <c r="NX103" s="224"/>
      <c r="NY103" s="245"/>
      <c r="NZ103" s="236"/>
      <c r="OA103" s="224"/>
      <c r="OB103" s="316"/>
      <c r="OC103" s="236"/>
      <c r="OD103" s="224"/>
      <c r="OE103" s="84"/>
      <c r="OF103" s="236">
        <v>9000</v>
      </c>
      <c r="OG103" s="224">
        <v>9000</v>
      </c>
      <c r="OH103" s="84">
        <v>5445.11</v>
      </c>
      <c r="OI103" s="157"/>
      <c r="OJ103" s="157"/>
      <c r="OK103" s="157"/>
      <c r="OL103" s="157"/>
      <c r="OM103" s="157"/>
      <c r="ON103" s="157"/>
      <c r="OO103" s="157"/>
      <c r="OP103" s="157"/>
      <c r="OQ103" s="157"/>
      <c r="OR103" s="157"/>
      <c r="OS103" s="157"/>
      <c r="OT103" s="157"/>
      <c r="OU103" s="157"/>
      <c r="OV103" s="157"/>
      <c r="OW103" s="157"/>
      <c r="OX103" s="350"/>
    </row>
    <row r="104" spans="1:414" s="345" customFormat="1" hidden="1" outlineLevel="2" x14ac:dyDescent="0.25">
      <c r="A104" s="257" t="s">
        <v>449</v>
      </c>
      <c r="B104" s="188" t="s">
        <v>450</v>
      </c>
      <c r="C104" s="236">
        <f t="shared" si="539"/>
        <v>2950</v>
      </c>
      <c r="D104" s="236">
        <f t="shared" si="540"/>
        <v>2250</v>
      </c>
      <c r="E104" s="236">
        <f t="shared" si="541"/>
        <v>4189.5899999999992</v>
      </c>
      <c r="F104" s="236"/>
      <c r="G104" s="224"/>
      <c r="H104" s="84"/>
      <c r="I104" s="124">
        <v>1600</v>
      </c>
      <c r="J104" s="224">
        <v>1600</v>
      </c>
      <c r="K104" s="224">
        <v>3008.67</v>
      </c>
      <c r="L104" s="236"/>
      <c r="M104" s="224"/>
      <c r="N104" s="224"/>
      <c r="O104" s="236"/>
      <c r="P104" s="224"/>
      <c r="Q104" s="224">
        <v>34</v>
      </c>
      <c r="R104" s="236"/>
      <c r="S104" s="224"/>
      <c r="T104" s="224"/>
      <c r="U104" s="236"/>
      <c r="V104" s="224"/>
      <c r="W104" s="224"/>
      <c r="X104" s="236"/>
      <c r="Y104" s="224"/>
      <c r="Z104" s="224"/>
      <c r="AA104" s="236"/>
      <c r="AB104" s="224"/>
      <c r="AC104" s="224"/>
      <c r="AD104" s="236"/>
      <c r="AE104" s="224"/>
      <c r="AF104" s="224"/>
      <c r="AG104" s="236"/>
      <c r="AH104" s="224"/>
      <c r="AI104" s="224"/>
      <c r="AJ104" s="236"/>
      <c r="AK104" s="224"/>
      <c r="AL104" s="224"/>
      <c r="AM104" s="236"/>
      <c r="AN104" s="224"/>
      <c r="AO104" s="224"/>
      <c r="AP104" s="236"/>
      <c r="AQ104" s="224"/>
      <c r="AR104" s="224"/>
      <c r="AS104" s="236"/>
      <c r="AT104" s="224"/>
      <c r="AU104" s="224"/>
      <c r="AV104" s="236"/>
      <c r="AW104" s="224"/>
      <c r="AX104" s="224"/>
      <c r="AY104" s="236"/>
      <c r="AZ104" s="224"/>
      <c r="BA104" s="224"/>
      <c r="BB104" s="236"/>
      <c r="BC104" s="224"/>
      <c r="BD104" s="224"/>
      <c r="BE104" s="236"/>
      <c r="BF104" s="224"/>
      <c r="BG104" s="224"/>
      <c r="BH104" s="236"/>
      <c r="BI104" s="224"/>
      <c r="BJ104" s="224"/>
      <c r="BK104" s="236"/>
      <c r="BL104" s="224"/>
      <c r="BM104" s="224"/>
      <c r="BN104" s="351"/>
      <c r="BO104" s="224"/>
      <c r="BP104" s="224"/>
      <c r="BQ104" s="236"/>
      <c r="BR104" s="224"/>
      <c r="BS104" s="224"/>
      <c r="BT104" s="236"/>
      <c r="BU104" s="224"/>
      <c r="BV104" s="224"/>
      <c r="BW104" s="236">
        <v>300</v>
      </c>
      <c r="BX104" s="236">
        <v>300</v>
      </c>
      <c r="BY104" s="224">
        <f>225.09+11.05</f>
        <v>236.14000000000001</v>
      </c>
      <c r="BZ104" s="236"/>
      <c r="CA104" s="236"/>
      <c r="CB104" s="224"/>
      <c r="CC104" s="236">
        <v>400</v>
      </c>
      <c r="CD104" s="224"/>
      <c r="CE104" s="224">
        <v>17.559999999999999</v>
      </c>
      <c r="CF104" s="236"/>
      <c r="CG104" s="224"/>
      <c r="CH104" s="224"/>
      <c r="CI104" s="236"/>
      <c r="CJ104" s="224"/>
      <c r="CK104" s="224"/>
      <c r="CL104" s="236"/>
      <c r="CM104" s="224"/>
      <c r="CN104" s="245"/>
      <c r="CO104" s="236"/>
      <c r="CP104" s="224"/>
      <c r="CQ104" s="84"/>
      <c r="CR104" s="236"/>
      <c r="CS104" s="224"/>
      <c r="CT104" s="224"/>
      <c r="CU104" s="236"/>
      <c r="CV104" s="224"/>
      <c r="CW104" s="224"/>
      <c r="CX104" s="236"/>
      <c r="CY104" s="224"/>
      <c r="CZ104" s="224">
        <v>129.43</v>
      </c>
      <c r="DA104" s="236"/>
      <c r="DB104" s="224"/>
      <c r="DC104" s="224"/>
      <c r="DD104" s="236"/>
      <c r="DE104" s="224"/>
      <c r="DF104" s="224"/>
      <c r="DG104" s="236"/>
      <c r="DH104" s="224"/>
      <c r="DI104" s="224"/>
      <c r="DJ104" s="236"/>
      <c r="DK104" s="224"/>
      <c r="DL104" s="224"/>
      <c r="DM104" s="236"/>
      <c r="DN104" s="224"/>
      <c r="DO104" s="224"/>
      <c r="DP104" s="236"/>
      <c r="DQ104" s="224"/>
      <c r="DR104" s="224">
        <v>322.76</v>
      </c>
      <c r="DS104" s="236">
        <v>100</v>
      </c>
      <c r="DT104" s="224"/>
      <c r="DU104" s="224">
        <v>97.31</v>
      </c>
      <c r="DV104" s="236"/>
      <c r="DW104" s="224"/>
      <c r="DX104" s="245"/>
      <c r="DY104" s="236"/>
      <c r="DZ104" s="224"/>
      <c r="EA104" s="84"/>
      <c r="EB104" s="124"/>
      <c r="EC104" s="224"/>
      <c r="ED104" s="245"/>
      <c r="EE104" s="236"/>
      <c r="EF104" s="224"/>
      <c r="EG104" s="245">
        <v>30</v>
      </c>
      <c r="EH104" s="236"/>
      <c r="EI104" s="224"/>
      <c r="EJ104" s="245"/>
      <c r="EK104" s="236"/>
      <c r="EL104" s="224"/>
      <c r="EM104" s="245">
        <v>242.77</v>
      </c>
      <c r="EN104" s="236"/>
      <c r="EO104" s="224"/>
      <c r="EP104" s="245"/>
      <c r="EQ104" s="236"/>
      <c r="ER104" s="224"/>
      <c r="ES104" s="224"/>
      <c r="ET104" s="236"/>
      <c r="EU104" s="224"/>
      <c r="EV104" s="224"/>
      <c r="EW104" s="236"/>
      <c r="EX104" s="224"/>
      <c r="EY104" s="224"/>
      <c r="EZ104" s="236"/>
      <c r="FA104" s="224"/>
      <c r="FB104" s="224"/>
      <c r="FC104" s="236"/>
      <c r="FD104" s="224"/>
      <c r="FE104" s="224"/>
      <c r="FF104" s="236"/>
      <c r="FG104" s="224"/>
      <c r="FH104" s="224"/>
      <c r="FI104" s="236"/>
      <c r="FJ104" s="224"/>
      <c r="FK104" s="245"/>
      <c r="FL104" s="396"/>
      <c r="FM104" s="224"/>
      <c r="FN104" s="84"/>
      <c r="FO104" s="236"/>
      <c r="FP104" s="224"/>
      <c r="FQ104" s="224"/>
      <c r="FR104" s="236"/>
      <c r="FS104" s="224"/>
      <c r="FT104" s="224"/>
      <c r="FU104" s="236"/>
      <c r="FV104" s="224"/>
      <c r="FW104" s="224"/>
      <c r="FX104" s="236"/>
      <c r="FY104" s="224"/>
      <c r="FZ104" s="224"/>
      <c r="GA104" s="236"/>
      <c r="GB104" s="224"/>
      <c r="GC104" s="224"/>
      <c r="GD104" s="236"/>
      <c r="GE104" s="224"/>
      <c r="GF104" s="224"/>
      <c r="GG104" s="236"/>
      <c r="GH104" s="224"/>
      <c r="GI104" s="224"/>
      <c r="GJ104" s="236"/>
      <c r="GK104" s="224"/>
      <c r="GL104" s="84"/>
      <c r="GM104" s="224"/>
      <c r="GN104" s="224"/>
      <c r="GO104" s="84"/>
      <c r="GP104" s="224"/>
      <c r="GQ104" s="224"/>
      <c r="GR104" s="84"/>
      <c r="GS104" s="224"/>
      <c r="GT104" s="224"/>
      <c r="GU104" s="224"/>
      <c r="GV104" s="236"/>
      <c r="GW104" s="224"/>
      <c r="GX104" s="224"/>
      <c r="GY104" s="236"/>
      <c r="GZ104" s="224"/>
      <c r="HA104" s="224"/>
      <c r="HB104" s="236"/>
      <c r="HC104" s="224"/>
      <c r="HD104" s="245"/>
      <c r="HE104" s="236"/>
      <c r="HF104" s="224"/>
      <c r="HG104" s="84"/>
      <c r="HH104" s="236"/>
      <c r="HI104" s="224"/>
      <c r="HJ104" s="245"/>
      <c r="HK104" s="236"/>
      <c r="HL104" s="224"/>
      <c r="HM104" s="245"/>
      <c r="HN104" s="236"/>
      <c r="HO104" s="224"/>
      <c r="HP104" s="245"/>
      <c r="HQ104" s="236"/>
      <c r="HR104" s="224"/>
      <c r="HS104" s="245"/>
      <c r="HT104" s="236"/>
      <c r="HU104" s="224"/>
      <c r="HV104" s="245"/>
      <c r="HW104" s="236"/>
      <c r="HX104" s="224"/>
      <c r="HY104" s="245"/>
      <c r="HZ104" s="236"/>
      <c r="IA104" s="224"/>
      <c r="IB104" s="245"/>
      <c r="IC104" s="236"/>
      <c r="ID104" s="224"/>
      <c r="IE104" s="84"/>
      <c r="IF104" s="236"/>
      <c r="IG104" s="224"/>
      <c r="IH104" s="245"/>
      <c r="II104" s="236"/>
      <c r="IJ104" s="224"/>
      <c r="IK104" s="245"/>
      <c r="IL104" s="236"/>
      <c r="IM104" s="224"/>
      <c r="IN104" s="245"/>
      <c r="IO104" s="236"/>
      <c r="IP104" s="224"/>
      <c r="IQ104" s="245"/>
      <c r="IR104" s="236"/>
      <c r="IS104" s="224"/>
      <c r="IT104" s="245"/>
      <c r="IU104" s="236"/>
      <c r="IV104" s="224"/>
      <c r="IW104" s="245"/>
      <c r="IX104" s="236"/>
      <c r="IY104" s="224"/>
      <c r="IZ104" s="245"/>
      <c r="JA104" s="236"/>
      <c r="JB104" s="224"/>
      <c r="JC104" s="245"/>
      <c r="JD104" s="236"/>
      <c r="JE104" s="224"/>
      <c r="JF104" s="245"/>
      <c r="JG104" s="236"/>
      <c r="JH104" s="224"/>
      <c r="JI104" s="84"/>
      <c r="JJ104" s="124"/>
      <c r="JK104" s="224"/>
      <c r="JL104" s="245"/>
      <c r="JM104" s="236"/>
      <c r="JN104" s="224"/>
      <c r="JO104" s="84"/>
      <c r="JP104" s="124"/>
      <c r="JQ104" s="224"/>
      <c r="JR104" s="245"/>
      <c r="JS104" s="236"/>
      <c r="JT104" s="224"/>
      <c r="JU104" s="84">
        <v>5.8</v>
      </c>
      <c r="JV104" s="124"/>
      <c r="JW104" s="224"/>
      <c r="JX104" s="245"/>
      <c r="JY104" s="236"/>
      <c r="JZ104" s="224"/>
      <c r="KA104" s="245"/>
      <c r="KB104" s="236"/>
      <c r="KC104" s="224"/>
      <c r="KD104" s="245"/>
      <c r="KE104" s="236"/>
      <c r="KF104" s="224"/>
      <c r="KG104" s="245"/>
      <c r="KH104" s="236"/>
      <c r="KI104" s="224"/>
      <c r="KJ104" s="245"/>
      <c r="KK104" s="236"/>
      <c r="KL104" s="224"/>
      <c r="KM104" s="224"/>
      <c r="KN104" s="236"/>
      <c r="KO104" s="224"/>
      <c r="KP104" s="224"/>
      <c r="KQ104" s="236"/>
      <c r="KR104" s="224"/>
      <c r="KS104" s="224"/>
      <c r="KT104" s="236"/>
      <c r="KU104" s="224"/>
      <c r="KV104" s="245"/>
      <c r="KW104" s="236"/>
      <c r="KX104" s="224"/>
      <c r="KY104" s="84"/>
      <c r="KZ104" s="236"/>
      <c r="LA104" s="224"/>
      <c r="LB104" s="224"/>
      <c r="LC104" s="236"/>
      <c r="LD104" s="224"/>
      <c r="LE104" s="224"/>
      <c r="LF104" s="236"/>
      <c r="LG104" s="224"/>
      <c r="LH104" s="245"/>
      <c r="LI104" s="236"/>
      <c r="LJ104" s="224"/>
      <c r="LK104" s="84"/>
      <c r="LL104" s="236"/>
      <c r="LM104" s="224"/>
      <c r="LN104" s="84"/>
      <c r="LO104" s="124"/>
      <c r="LP104" s="224"/>
      <c r="LQ104" s="224"/>
      <c r="LR104" s="236"/>
      <c r="LS104" s="224"/>
      <c r="LT104" s="245"/>
      <c r="LU104" s="236"/>
      <c r="LV104" s="224"/>
      <c r="LW104" s="84"/>
      <c r="LX104" s="124"/>
      <c r="LY104" s="224"/>
      <c r="LZ104" s="224"/>
      <c r="MA104" s="236"/>
      <c r="MB104" s="224"/>
      <c r="MC104" s="224"/>
      <c r="MD104" s="236"/>
      <c r="ME104" s="224"/>
      <c r="MF104" s="224"/>
      <c r="MG104" s="236"/>
      <c r="MH104" s="224"/>
      <c r="MI104" s="224"/>
      <c r="MJ104" s="236"/>
      <c r="MK104" s="224"/>
      <c r="ML104" s="245"/>
      <c r="MM104" s="236"/>
      <c r="MN104" s="224"/>
      <c r="MO104" s="84"/>
      <c r="MP104" s="236">
        <v>350</v>
      </c>
      <c r="MQ104" s="224">
        <v>150</v>
      </c>
      <c r="MR104" s="84">
        <v>65.150000000000006</v>
      </c>
      <c r="MS104" s="124"/>
      <c r="MT104" s="224"/>
      <c r="MU104" s="224"/>
      <c r="MV104" s="236"/>
      <c r="MW104" s="224"/>
      <c r="MX104" s="245"/>
      <c r="MY104" s="236"/>
      <c r="MZ104" s="224"/>
      <c r="NA104" s="84"/>
      <c r="NB104" s="236"/>
      <c r="NC104" s="224"/>
      <c r="ND104" s="245"/>
      <c r="NE104" s="236"/>
      <c r="NF104" s="224"/>
      <c r="NG104" s="84"/>
      <c r="NH104" s="236"/>
      <c r="NI104" s="224"/>
      <c r="NJ104" s="245"/>
      <c r="NK104" s="236"/>
      <c r="NL104" s="224"/>
      <c r="NM104" s="84"/>
      <c r="NN104" s="236"/>
      <c r="NO104" s="224"/>
      <c r="NP104" s="84"/>
      <c r="NQ104" s="236"/>
      <c r="NR104" s="224"/>
      <c r="NS104" s="84"/>
      <c r="NT104" s="236"/>
      <c r="NU104" s="224"/>
      <c r="NV104" s="84"/>
      <c r="NW104" s="124"/>
      <c r="NX104" s="224"/>
      <c r="NY104" s="245"/>
      <c r="NZ104" s="236"/>
      <c r="OA104" s="224"/>
      <c r="OB104" s="316"/>
      <c r="OC104" s="236"/>
      <c r="OD104" s="224"/>
      <c r="OE104" s="84"/>
      <c r="OF104" s="236">
        <v>200</v>
      </c>
      <c r="OG104" s="224">
        <v>200</v>
      </c>
      <c r="OH104" s="84"/>
      <c r="OI104" s="157"/>
      <c r="OJ104" s="157"/>
      <c r="OK104" s="157"/>
      <c r="OL104" s="157"/>
      <c r="OM104" s="157"/>
      <c r="ON104" s="157"/>
      <c r="OO104" s="157"/>
      <c r="OP104" s="157"/>
      <c r="OQ104" s="157"/>
      <c r="OR104" s="157"/>
      <c r="OS104" s="157"/>
      <c r="OT104" s="157"/>
      <c r="OU104" s="157"/>
      <c r="OV104" s="157"/>
      <c r="OW104" s="157"/>
    </row>
    <row r="105" spans="1:414" s="345" customFormat="1" hidden="1" outlineLevel="2" x14ac:dyDescent="0.25">
      <c r="A105" s="257" t="s">
        <v>451</v>
      </c>
      <c r="B105" s="188" t="s">
        <v>452</v>
      </c>
      <c r="C105" s="236">
        <f t="shared" si="539"/>
        <v>14700</v>
      </c>
      <c r="D105" s="236">
        <f t="shared" si="540"/>
        <v>14400</v>
      </c>
      <c r="E105" s="236">
        <f t="shared" si="541"/>
        <v>12422.379999999997</v>
      </c>
      <c r="F105" s="236"/>
      <c r="G105" s="224"/>
      <c r="H105" s="84"/>
      <c r="I105" s="124">
        <v>2600</v>
      </c>
      <c r="J105" s="224">
        <v>2600</v>
      </c>
      <c r="K105" s="224">
        <v>3678.63</v>
      </c>
      <c r="L105" s="236"/>
      <c r="M105" s="224"/>
      <c r="N105" s="224"/>
      <c r="O105" s="236"/>
      <c r="P105" s="224"/>
      <c r="Q105" s="224"/>
      <c r="R105" s="236"/>
      <c r="S105" s="224"/>
      <c r="T105" s="224"/>
      <c r="U105" s="236"/>
      <c r="V105" s="224"/>
      <c r="W105" s="224"/>
      <c r="X105" s="236"/>
      <c r="Y105" s="224"/>
      <c r="Z105" s="224"/>
      <c r="AA105" s="236"/>
      <c r="AB105" s="224"/>
      <c r="AC105" s="224"/>
      <c r="AD105" s="236"/>
      <c r="AE105" s="224"/>
      <c r="AF105" s="224"/>
      <c r="AG105" s="236"/>
      <c r="AH105" s="224"/>
      <c r="AI105" s="224"/>
      <c r="AJ105" s="236"/>
      <c r="AK105" s="224"/>
      <c r="AL105" s="224"/>
      <c r="AM105" s="236"/>
      <c r="AN105" s="224"/>
      <c r="AO105" s="224"/>
      <c r="AP105" s="236"/>
      <c r="AQ105" s="224"/>
      <c r="AR105" s="224"/>
      <c r="AS105" s="236"/>
      <c r="AT105" s="224"/>
      <c r="AU105" s="224"/>
      <c r="AV105" s="236"/>
      <c r="AW105" s="224"/>
      <c r="AX105" s="224"/>
      <c r="AY105" s="236"/>
      <c r="AZ105" s="224"/>
      <c r="BA105" s="224"/>
      <c r="BB105" s="236"/>
      <c r="BC105" s="224"/>
      <c r="BD105" s="224"/>
      <c r="BE105" s="236"/>
      <c r="BF105" s="224"/>
      <c r="BG105" s="224"/>
      <c r="BH105" s="236"/>
      <c r="BI105" s="224"/>
      <c r="BJ105" s="224"/>
      <c r="BK105" s="236"/>
      <c r="BL105" s="224"/>
      <c r="BM105" s="224"/>
      <c r="BN105" s="351"/>
      <c r="BO105" s="224"/>
      <c r="BP105" s="224"/>
      <c r="BQ105" s="236"/>
      <c r="BR105" s="224"/>
      <c r="BS105" s="224"/>
      <c r="BT105" s="236"/>
      <c r="BU105" s="224"/>
      <c r="BV105" s="224"/>
      <c r="BW105" s="236">
        <v>600</v>
      </c>
      <c r="BX105" s="236">
        <v>600</v>
      </c>
      <c r="BY105" s="224"/>
      <c r="BZ105" s="236"/>
      <c r="CA105" s="236"/>
      <c r="CB105" s="224"/>
      <c r="CC105" s="236">
        <v>1000</v>
      </c>
      <c r="CD105" s="224">
        <v>1000</v>
      </c>
      <c r="CE105" s="224">
        <v>8.1999999999999993</v>
      </c>
      <c r="CF105" s="236"/>
      <c r="CG105" s="224"/>
      <c r="CH105" s="224"/>
      <c r="CI105" s="236"/>
      <c r="CJ105" s="224"/>
      <c r="CK105" s="224"/>
      <c r="CL105" s="236"/>
      <c r="CM105" s="224"/>
      <c r="CN105" s="245"/>
      <c r="CO105" s="236"/>
      <c r="CP105" s="224"/>
      <c r="CQ105" s="84"/>
      <c r="CR105" s="236"/>
      <c r="CS105" s="224"/>
      <c r="CT105" s="224"/>
      <c r="CU105" s="236"/>
      <c r="CV105" s="224"/>
      <c r="CW105" s="224"/>
      <c r="CX105" s="236">
        <v>3500</v>
      </c>
      <c r="CY105" s="224">
        <v>3500</v>
      </c>
      <c r="CZ105" s="224">
        <v>1965.86</v>
      </c>
      <c r="DA105" s="236"/>
      <c r="DB105" s="224"/>
      <c r="DC105" s="224"/>
      <c r="DD105" s="236"/>
      <c r="DE105" s="224"/>
      <c r="DF105" s="224"/>
      <c r="DG105" s="236"/>
      <c r="DH105" s="224"/>
      <c r="DI105" s="224"/>
      <c r="DJ105" s="236"/>
      <c r="DK105" s="224"/>
      <c r="DL105" s="224"/>
      <c r="DM105" s="236"/>
      <c r="DN105" s="224"/>
      <c r="DO105" s="224"/>
      <c r="DP105" s="236"/>
      <c r="DQ105" s="224"/>
      <c r="DR105" s="224"/>
      <c r="DS105" s="236"/>
      <c r="DT105" s="224"/>
      <c r="DU105" s="224"/>
      <c r="DV105" s="236"/>
      <c r="DW105" s="224"/>
      <c r="DX105" s="245"/>
      <c r="DY105" s="236"/>
      <c r="DZ105" s="224"/>
      <c r="EA105" s="84"/>
      <c r="EB105" s="124"/>
      <c r="EC105" s="224"/>
      <c r="ED105" s="245"/>
      <c r="EE105" s="236"/>
      <c r="EF105" s="224"/>
      <c r="EG105" s="245"/>
      <c r="EH105" s="236"/>
      <c r="EI105" s="224"/>
      <c r="EJ105" s="245"/>
      <c r="EK105" s="236"/>
      <c r="EL105" s="224"/>
      <c r="EM105" s="245">
        <v>133.19999999999999</v>
      </c>
      <c r="EN105" s="236"/>
      <c r="EO105" s="224"/>
      <c r="EP105" s="245"/>
      <c r="EQ105" s="236"/>
      <c r="ER105" s="224"/>
      <c r="ES105" s="224"/>
      <c r="ET105" s="236"/>
      <c r="EU105" s="224"/>
      <c r="EV105" s="224"/>
      <c r="EW105" s="236"/>
      <c r="EX105" s="224"/>
      <c r="EY105" s="224"/>
      <c r="EZ105" s="236"/>
      <c r="FA105" s="224"/>
      <c r="FB105" s="224"/>
      <c r="FC105" s="236"/>
      <c r="FD105" s="224"/>
      <c r="FE105" s="224"/>
      <c r="FF105" s="236"/>
      <c r="FG105" s="224"/>
      <c r="FH105" s="224"/>
      <c r="FI105" s="236"/>
      <c r="FJ105" s="224"/>
      <c r="FK105" s="245"/>
      <c r="FL105" s="396"/>
      <c r="FM105" s="224"/>
      <c r="FN105" s="84"/>
      <c r="FO105" s="236"/>
      <c r="FP105" s="224"/>
      <c r="FQ105" s="224"/>
      <c r="FR105" s="236"/>
      <c r="FS105" s="224"/>
      <c r="FT105" s="224"/>
      <c r="FU105" s="236"/>
      <c r="FV105" s="224"/>
      <c r="FW105" s="224"/>
      <c r="FX105" s="236"/>
      <c r="FY105" s="224"/>
      <c r="FZ105" s="224"/>
      <c r="GA105" s="236"/>
      <c r="GB105" s="224"/>
      <c r="GC105" s="224"/>
      <c r="GD105" s="236"/>
      <c r="GE105" s="224"/>
      <c r="GF105" s="224"/>
      <c r="GG105" s="236"/>
      <c r="GH105" s="224"/>
      <c r="GI105" s="224"/>
      <c r="GJ105" s="236"/>
      <c r="GK105" s="224"/>
      <c r="GL105" s="84"/>
      <c r="GM105" s="224"/>
      <c r="GN105" s="224"/>
      <c r="GO105" s="84"/>
      <c r="GP105" s="224"/>
      <c r="GQ105" s="224"/>
      <c r="GR105" s="84"/>
      <c r="GS105" s="224"/>
      <c r="GT105" s="224"/>
      <c r="GU105" s="224"/>
      <c r="GV105" s="236"/>
      <c r="GW105" s="224"/>
      <c r="GX105" s="224"/>
      <c r="GY105" s="236"/>
      <c r="GZ105" s="224"/>
      <c r="HA105" s="224"/>
      <c r="HB105" s="236"/>
      <c r="HC105" s="224"/>
      <c r="HD105" s="245"/>
      <c r="HE105" s="236"/>
      <c r="HF105" s="224"/>
      <c r="HG105" s="84"/>
      <c r="HH105" s="236"/>
      <c r="HI105" s="224"/>
      <c r="HJ105" s="245"/>
      <c r="HK105" s="236"/>
      <c r="HL105" s="224"/>
      <c r="HM105" s="245"/>
      <c r="HN105" s="236"/>
      <c r="HO105" s="224"/>
      <c r="HP105" s="245"/>
      <c r="HQ105" s="236"/>
      <c r="HR105" s="224"/>
      <c r="HS105" s="245"/>
      <c r="HT105" s="236"/>
      <c r="HU105" s="224"/>
      <c r="HV105" s="245"/>
      <c r="HW105" s="236"/>
      <c r="HX105" s="224"/>
      <c r="HY105" s="245"/>
      <c r="HZ105" s="236"/>
      <c r="IA105" s="224"/>
      <c r="IB105" s="245"/>
      <c r="IC105" s="236"/>
      <c r="ID105" s="224"/>
      <c r="IE105" s="84"/>
      <c r="IF105" s="236">
        <v>1500</v>
      </c>
      <c r="IG105" s="224">
        <v>1500</v>
      </c>
      <c r="IH105" s="245">
        <v>351.15</v>
      </c>
      <c r="II105" s="236"/>
      <c r="IJ105" s="224"/>
      <c r="IK105" s="245"/>
      <c r="IL105" s="236"/>
      <c r="IM105" s="224"/>
      <c r="IN105" s="245"/>
      <c r="IO105" s="236"/>
      <c r="IP105" s="224"/>
      <c r="IQ105" s="245"/>
      <c r="IR105" s="236"/>
      <c r="IS105" s="224"/>
      <c r="IT105" s="245"/>
      <c r="IU105" s="236"/>
      <c r="IV105" s="224"/>
      <c r="IW105" s="245"/>
      <c r="IX105" s="236"/>
      <c r="IY105" s="224"/>
      <c r="IZ105" s="245"/>
      <c r="JA105" s="236"/>
      <c r="JB105" s="224"/>
      <c r="JC105" s="245"/>
      <c r="JD105" s="236"/>
      <c r="JE105" s="224"/>
      <c r="JF105" s="245"/>
      <c r="JG105" s="236"/>
      <c r="JH105" s="224"/>
      <c r="JI105" s="84"/>
      <c r="JJ105" s="124"/>
      <c r="JK105" s="224"/>
      <c r="JL105" s="245"/>
      <c r="JM105" s="236"/>
      <c r="JN105" s="224"/>
      <c r="JO105" s="84"/>
      <c r="JP105" s="124"/>
      <c r="JQ105" s="224"/>
      <c r="JR105" s="245"/>
      <c r="JS105" s="236">
        <v>2500</v>
      </c>
      <c r="JT105" s="224">
        <v>2000</v>
      </c>
      <c r="JU105" s="84">
        <v>2377.9499999999998</v>
      </c>
      <c r="JV105" s="124"/>
      <c r="JW105" s="224"/>
      <c r="JX105" s="245"/>
      <c r="JY105" s="236"/>
      <c r="JZ105" s="224"/>
      <c r="KA105" s="245"/>
      <c r="KB105" s="236"/>
      <c r="KC105" s="224"/>
      <c r="KD105" s="245"/>
      <c r="KE105" s="236"/>
      <c r="KF105" s="224"/>
      <c r="KG105" s="245"/>
      <c r="KH105" s="236"/>
      <c r="KI105" s="224"/>
      <c r="KJ105" s="245"/>
      <c r="KK105" s="236"/>
      <c r="KL105" s="224"/>
      <c r="KM105" s="224"/>
      <c r="KN105" s="236"/>
      <c r="KO105" s="224"/>
      <c r="KP105" s="224"/>
      <c r="KQ105" s="236"/>
      <c r="KR105" s="224"/>
      <c r="KS105" s="224"/>
      <c r="KT105" s="236"/>
      <c r="KU105" s="224"/>
      <c r="KV105" s="245"/>
      <c r="KW105" s="236"/>
      <c r="KX105" s="224"/>
      <c r="KY105" s="84"/>
      <c r="KZ105" s="236"/>
      <c r="LA105" s="224"/>
      <c r="LB105" s="224"/>
      <c r="LC105" s="236"/>
      <c r="LD105" s="224"/>
      <c r="LE105" s="224"/>
      <c r="LF105" s="236"/>
      <c r="LG105" s="224"/>
      <c r="LH105" s="245"/>
      <c r="LI105" s="236"/>
      <c r="LJ105" s="224"/>
      <c r="LK105" s="84"/>
      <c r="LL105" s="236"/>
      <c r="LM105" s="224"/>
      <c r="LN105" s="84"/>
      <c r="LO105" s="124"/>
      <c r="LP105" s="224"/>
      <c r="LQ105" s="224"/>
      <c r="LR105" s="236"/>
      <c r="LS105" s="224"/>
      <c r="LT105" s="245"/>
      <c r="LU105" s="236"/>
      <c r="LV105" s="224"/>
      <c r="LW105" s="84"/>
      <c r="LX105" s="124"/>
      <c r="LY105" s="224"/>
      <c r="LZ105" s="224"/>
      <c r="MA105" s="236"/>
      <c r="MB105" s="224"/>
      <c r="MC105" s="224"/>
      <c r="MD105" s="236"/>
      <c r="ME105" s="224"/>
      <c r="MF105" s="224"/>
      <c r="MG105" s="236"/>
      <c r="MH105" s="224"/>
      <c r="MI105" s="224"/>
      <c r="MJ105" s="236"/>
      <c r="MK105" s="224"/>
      <c r="ML105" s="245"/>
      <c r="MM105" s="236"/>
      <c r="MN105" s="224"/>
      <c r="MO105" s="84">
        <v>0</v>
      </c>
      <c r="MP105" s="236">
        <v>1000</v>
      </c>
      <c r="MQ105" s="224">
        <v>1200</v>
      </c>
      <c r="MR105" s="84">
        <v>2024.92</v>
      </c>
      <c r="MS105" s="124"/>
      <c r="MT105" s="224"/>
      <c r="MU105" s="224"/>
      <c r="MV105" s="236"/>
      <c r="MW105" s="224"/>
      <c r="MX105" s="245"/>
      <c r="MY105" s="236"/>
      <c r="MZ105" s="224"/>
      <c r="NA105" s="84"/>
      <c r="NB105" s="236"/>
      <c r="NC105" s="224"/>
      <c r="ND105" s="245"/>
      <c r="NE105" s="236"/>
      <c r="NF105" s="224"/>
      <c r="NG105" s="84"/>
      <c r="NH105" s="236"/>
      <c r="NI105" s="224"/>
      <c r="NJ105" s="245"/>
      <c r="NK105" s="236"/>
      <c r="NL105" s="224"/>
      <c r="NM105" s="84"/>
      <c r="NN105" s="236"/>
      <c r="NO105" s="224"/>
      <c r="NP105" s="84"/>
      <c r="NQ105" s="236"/>
      <c r="NR105" s="224"/>
      <c r="NS105" s="84"/>
      <c r="NT105" s="236"/>
      <c r="NU105" s="224"/>
      <c r="NV105" s="84"/>
      <c r="NW105" s="124"/>
      <c r="NX105" s="224"/>
      <c r="NY105" s="245"/>
      <c r="NZ105" s="236"/>
      <c r="OA105" s="224"/>
      <c r="OB105" s="316"/>
      <c r="OC105" s="236"/>
      <c r="OD105" s="224"/>
      <c r="OE105" s="84"/>
      <c r="OF105" s="236">
        <v>2000</v>
      </c>
      <c r="OG105" s="224">
        <v>2000</v>
      </c>
      <c r="OH105" s="84">
        <v>1882.47</v>
      </c>
      <c r="OI105" s="157"/>
      <c r="OJ105" s="157"/>
      <c r="OK105" s="157"/>
      <c r="OL105" s="157"/>
      <c r="OM105" s="157"/>
      <c r="ON105" s="157"/>
      <c r="OO105" s="157"/>
      <c r="OP105" s="157"/>
      <c r="OQ105" s="157"/>
      <c r="OR105" s="157"/>
      <c r="OS105" s="157"/>
      <c r="OT105" s="157"/>
      <c r="OU105" s="157"/>
      <c r="OV105" s="157"/>
      <c r="OW105" s="157"/>
    </row>
    <row r="106" spans="1:414" s="345" customFormat="1" hidden="1" outlineLevel="2" x14ac:dyDescent="0.25">
      <c r="A106" s="257" t="s">
        <v>453</v>
      </c>
      <c r="B106" s="188" t="s">
        <v>454</v>
      </c>
      <c r="C106" s="236">
        <f t="shared" si="539"/>
        <v>10120</v>
      </c>
      <c r="D106" s="236">
        <f t="shared" si="540"/>
        <v>10120</v>
      </c>
      <c r="E106" s="236">
        <f t="shared" si="541"/>
        <v>7550.68</v>
      </c>
      <c r="F106" s="236"/>
      <c r="G106" s="224"/>
      <c r="H106" s="84"/>
      <c r="I106" s="124">
        <v>1700</v>
      </c>
      <c r="J106" s="224">
        <v>1700</v>
      </c>
      <c r="K106" s="224">
        <v>2237.0700000000002</v>
      </c>
      <c r="L106" s="236"/>
      <c r="M106" s="224"/>
      <c r="N106" s="224"/>
      <c r="O106" s="236"/>
      <c r="P106" s="224"/>
      <c r="Q106" s="224"/>
      <c r="R106" s="236"/>
      <c r="S106" s="224"/>
      <c r="T106" s="224"/>
      <c r="U106" s="236"/>
      <c r="V106" s="224"/>
      <c r="W106" s="224"/>
      <c r="X106" s="236"/>
      <c r="Y106" s="224"/>
      <c r="Z106" s="224"/>
      <c r="AA106" s="236"/>
      <c r="AB106" s="224"/>
      <c r="AC106" s="224"/>
      <c r="AD106" s="236"/>
      <c r="AE106" s="224"/>
      <c r="AF106" s="224"/>
      <c r="AG106" s="236"/>
      <c r="AH106" s="224"/>
      <c r="AI106" s="224"/>
      <c r="AJ106" s="236"/>
      <c r="AK106" s="224"/>
      <c r="AL106" s="224"/>
      <c r="AM106" s="236"/>
      <c r="AN106" s="224"/>
      <c r="AO106" s="224"/>
      <c r="AP106" s="236"/>
      <c r="AQ106" s="224"/>
      <c r="AR106" s="224"/>
      <c r="AS106" s="236"/>
      <c r="AT106" s="224"/>
      <c r="AU106" s="224"/>
      <c r="AV106" s="236"/>
      <c r="AW106" s="224"/>
      <c r="AX106" s="224"/>
      <c r="AY106" s="236"/>
      <c r="AZ106" s="224"/>
      <c r="BA106" s="224"/>
      <c r="BB106" s="236"/>
      <c r="BC106" s="224"/>
      <c r="BD106" s="224"/>
      <c r="BE106" s="236"/>
      <c r="BF106" s="224"/>
      <c r="BG106" s="224"/>
      <c r="BH106" s="236"/>
      <c r="BI106" s="224"/>
      <c r="BJ106" s="224"/>
      <c r="BK106" s="236"/>
      <c r="BL106" s="224"/>
      <c r="BM106" s="224"/>
      <c r="BN106" s="351"/>
      <c r="BO106" s="224"/>
      <c r="BP106" s="224"/>
      <c r="BQ106" s="236"/>
      <c r="BR106" s="224"/>
      <c r="BS106" s="224"/>
      <c r="BT106" s="236"/>
      <c r="BU106" s="224"/>
      <c r="BV106" s="224"/>
      <c r="BW106" s="236">
        <v>500</v>
      </c>
      <c r="BX106" s="236">
        <v>500</v>
      </c>
      <c r="BY106" s="224">
        <v>489.42</v>
      </c>
      <c r="BZ106" s="236"/>
      <c r="CA106" s="236"/>
      <c r="CB106" s="224"/>
      <c r="CC106" s="236">
        <v>660</v>
      </c>
      <c r="CD106" s="224">
        <v>660</v>
      </c>
      <c r="CE106" s="224"/>
      <c r="CF106" s="236"/>
      <c r="CG106" s="224"/>
      <c r="CH106" s="224"/>
      <c r="CI106" s="236"/>
      <c r="CJ106" s="224"/>
      <c r="CK106" s="224"/>
      <c r="CL106" s="236"/>
      <c r="CM106" s="224"/>
      <c r="CN106" s="245"/>
      <c r="CO106" s="236"/>
      <c r="CP106" s="224"/>
      <c r="CQ106" s="84"/>
      <c r="CR106" s="236"/>
      <c r="CS106" s="224"/>
      <c r="CT106" s="224"/>
      <c r="CU106" s="236"/>
      <c r="CV106" s="224"/>
      <c r="CW106" s="224"/>
      <c r="CX106" s="236">
        <v>1500</v>
      </c>
      <c r="CY106" s="224">
        <v>1500</v>
      </c>
      <c r="CZ106" s="224">
        <v>1631</v>
      </c>
      <c r="DA106" s="236"/>
      <c r="DB106" s="224"/>
      <c r="DC106" s="224"/>
      <c r="DD106" s="236"/>
      <c r="DE106" s="224"/>
      <c r="DF106" s="224"/>
      <c r="DG106" s="236"/>
      <c r="DH106" s="224"/>
      <c r="DI106" s="224"/>
      <c r="DJ106" s="236"/>
      <c r="DK106" s="224"/>
      <c r="DL106" s="224"/>
      <c r="DM106" s="236"/>
      <c r="DN106" s="224"/>
      <c r="DO106" s="224"/>
      <c r="DP106" s="236"/>
      <c r="DQ106" s="224"/>
      <c r="DR106" s="224"/>
      <c r="DS106" s="236"/>
      <c r="DT106" s="224"/>
      <c r="DU106" s="224"/>
      <c r="DV106" s="236"/>
      <c r="DW106" s="224"/>
      <c r="DX106" s="245"/>
      <c r="DY106" s="236"/>
      <c r="DZ106" s="224"/>
      <c r="EA106" s="84"/>
      <c r="EB106" s="124"/>
      <c r="EC106" s="224"/>
      <c r="ED106" s="245"/>
      <c r="EE106" s="236"/>
      <c r="EF106" s="224"/>
      <c r="EG106" s="245"/>
      <c r="EH106" s="236"/>
      <c r="EI106" s="224"/>
      <c r="EJ106" s="245"/>
      <c r="EK106" s="236"/>
      <c r="EL106" s="224"/>
      <c r="EM106" s="245"/>
      <c r="EN106" s="236"/>
      <c r="EO106" s="224"/>
      <c r="EP106" s="245"/>
      <c r="EQ106" s="236"/>
      <c r="ER106" s="224"/>
      <c r="ES106" s="224"/>
      <c r="ET106" s="236"/>
      <c r="EU106" s="224"/>
      <c r="EV106" s="224"/>
      <c r="EW106" s="236"/>
      <c r="EX106" s="224"/>
      <c r="EY106" s="224"/>
      <c r="EZ106" s="236"/>
      <c r="FA106" s="224"/>
      <c r="FB106" s="224"/>
      <c r="FC106" s="236"/>
      <c r="FD106" s="224"/>
      <c r="FE106" s="224"/>
      <c r="FF106" s="236"/>
      <c r="FG106" s="224"/>
      <c r="FH106" s="224"/>
      <c r="FI106" s="236"/>
      <c r="FJ106" s="224"/>
      <c r="FK106" s="245"/>
      <c r="FL106" s="396"/>
      <c r="FM106" s="224"/>
      <c r="FN106" s="84"/>
      <c r="FO106" s="236"/>
      <c r="FP106" s="224"/>
      <c r="FQ106" s="224"/>
      <c r="FR106" s="236"/>
      <c r="FS106" s="224"/>
      <c r="FT106" s="224"/>
      <c r="FU106" s="236"/>
      <c r="FV106" s="224"/>
      <c r="FW106" s="224"/>
      <c r="FX106" s="236"/>
      <c r="FY106" s="224"/>
      <c r="FZ106" s="224"/>
      <c r="GA106" s="236"/>
      <c r="GB106" s="224"/>
      <c r="GC106" s="224"/>
      <c r="GD106" s="236"/>
      <c r="GE106" s="224"/>
      <c r="GF106" s="224"/>
      <c r="GG106" s="236"/>
      <c r="GH106" s="224"/>
      <c r="GI106" s="224"/>
      <c r="GJ106" s="236"/>
      <c r="GK106" s="224"/>
      <c r="GL106" s="84"/>
      <c r="GM106" s="224"/>
      <c r="GN106" s="224"/>
      <c r="GO106" s="84"/>
      <c r="GP106" s="224"/>
      <c r="GQ106" s="224"/>
      <c r="GR106" s="84"/>
      <c r="GS106" s="224"/>
      <c r="GT106" s="224"/>
      <c r="GU106" s="224"/>
      <c r="GV106" s="236"/>
      <c r="GW106" s="224"/>
      <c r="GX106" s="224"/>
      <c r="GY106" s="236"/>
      <c r="GZ106" s="224"/>
      <c r="HA106" s="224"/>
      <c r="HB106" s="236"/>
      <c r="HC106" s="224"/>
      <c r="HD106" s="245"/>
      <c r="HE106" s="236"/>
      <c r="HF106" s="224"/>
      <c r="HG106" s="84"/>
      <c r="HH106" s="236"/>
      <c r="HI106" s="224"/>
      <c r="HJ106" s="245"/>
      <c r="HK106" s="236"/>
      <c r="HL106" s="224"/>
      <c r="HM106" s="245"/>
      <c r="HN106" s="236"/>
      <c r="HO106" s="224"/>
      <c r="HP106" s="245"/>
      <c r="HQ106" s="236"/>
      <c r="HR106" s="224"/>
      <c r="HS106" s="245"/>
      <c r="HT106" s="236"/>
      <c r="HU106" s="224"/>
      <c r="HV106" s="245"/>
      <c r="HW106" s="236"/>
      <c r="HX106" s="224"/>
      <c r="HY106" s="245"/>
      <c r="HZ106" s="236"/>
      <c r="IA106" s="224"/>
      <c r="IB106" s="245"/>
      <c r="IC106" s="236"/>
      <c r="ID106" s="224"/>
      <c r="IE106" s="84"/>
      <c r="IF106" s="236">
        <v>500</v>
      </c>
      <c r="IG106" s="224">
        <v>500</v>
      </c>
      <c r="IH106" s="245">
        <v>0</v>
      </c>
      <c r="II106" s="236"/>
      <c r="IJ106" s="224"/>
      <c r="IK106" s="245"/>
      <c r="IL106" s="236"/>
      <c r="IM106" s="224"/>
      <c r="IN106" s="245"/>
      <c r="IO106" s="236"/>
      <c r="IP106" s="224"/>
      <c r="IQ106" s="245"/>
      <c r="IR106" s="236"/>
      <c r="IS106" s="224"/>
      <c r="IT106" s="245"/>
      <c r="IU106" s="236"/>
      <c r="IV106" s="224"/>
      <c r="IW106" s="245"/>
      <c r="IX106" s="236"/>
      <c r="IY106" s="224"/>
      <c r="IZ106" s="245"/>
      <c r="JA106" s="236"/>
      <c r="JB106" s="224"/>
      <c r="JC106" s="245"/>
      <c r="JD106" s="236"/>
      <c r="JE106" s="224"/>
      <c r="JF106" s="245"/>
      <c r="JG106" s="236"/>
      <c r="JH106" s="224"/>
      <c r="JI106" s="84"/>
      <c r="JJ106" s="124"/>
      <c r="JK106" s="224"/>
      <c r="JL106" s="245"/>
      <c r="JM106" s="236"/>
      <c r="JN106" s="224"/>
      <c r="JO106" s="84"/>
      <c r="JP106" s="124"/>
      <c r="JQ106" s="224"/>
      <c r="JR106" s="245"/>
      <c r="JS106" s="236">
        <v>100</v>
      </c>
      <c r="JT106" s="224">
        <v>100</v>
      </c>
      <c r="JU106" s="84">
        <v>56.2</v>
      </c>
      <c r="JV106" s="124"/>
      <c r="JW106" s="224"/>
      <c r="JX106" s="245"/>
      <c r="JY106" s="236"/>
      <c r="JZ106" s="224"/>
      <c r="KA106" s="245"/>
      <c r="KB106" s="236"/>
      <c r="KC106" s="224"/>
      <c r="KD106" s="245"/>
      <c r="KE106" s="236"/>
      <c r="KF106" s="224"/>
      <c r="KG106" s="245"/>
      <c r="KH106" s="236"/>
      <c r="KI106" s="224"/>
      <c r="KJ106" s="245"/>
      <c r="KK106" s="236"/>
      <c r="KL106" s="224"/>
      <c r="KM106" s="224"/>
      <c r="KN106" s="236"/>
      <c r="KO106" s="224"/>
      <c r="KP106" s="224"/>
      <c r="KQ106" s="236"/>
      <c r="KR106" s="224"/>
      <c r="KS106" s="224"/>
      <c r="KT106" s="236"/>
      <c r="KU106" s="224"/>
      <c r="KV106" s="245"/>
      <c r="KW106" s="236"/>
      <c r="KX106" s="224"/>
      <c r="KY106" s="84"/>
      <c r="KZ106" s="236"/>
      <c r="LA106" s="224"/>
      <c r="LB106" s="224"/>
      <c r="LC106" s="236"/>
      <c r="LD106" s="224"/>
      <c r="LE106" s="224"/>
      <c r="LF106" s="236"/>
      <c r="LG106" s="224"/>
      <c r="LH106" s="245"/>
      <c r="LI106" s="236"/>
      <c r="LJ106" s="224"/>
      <c r="LK106" s="84"/>
      <c r="LL106" s="236"/>
      <c r="LM106" s="224"/>
      <c r="LN106" s="84"/>
      <c r="LO106" s="124"/>
      <c r="LP106" s="224"/>
      <c r="LQ106" s="224"/>
      <c r="LR106" s="236"/>
      <c r="LS106" s="224"/>
      <c r="LT106" s="245"/>
      <c r="LU106" s="236"/>
      <c r="LV106" s="224"/>
      <c r="LW106" s="84"/>
      <c r="LX106" s="124"/>
      <c r="LY106" s="224"/>
      <c r="LZ106" s="224"/>
      <c r="MA106" s="236"/>
      <c r="MB106" s="224"/>
      <c r="MC106" s="224"/>
      <c r="MD106" s="236"/>
      <c r="ME106" s="224"/>
      <c r="MF106" s="224"/>
      <c r="MG106" s="236"/>
      <c r="MH106" s="224"/>
      <c r="MI106" s="224"/>
      <c r="MJ106" s="236"/>
      <c r="MK106" s="224"/>
      <c r="ML106" s="245"/>
      <c r="MM106" s="236"/>
      <c r="MN106" s="224"/>
      <c r="MO106" s="84">
        <v>0</v>
      </c>
      <c r="MP106" s="236">
        <v>3060</v>
      </c>
      <c r="MQ106" s="224">
        <v>3060</v>
      </c>
      <c r="MR106" s="84">
        <v>2275.2600000000002</v>
      </c>
      <c r="MS106" s="124"/>
      <c r="MT106" s="224"/>
      <c r="MU106" s="224"/>
      <c r="MV106" s="236"/>
      <c r="MW106" s="224"/>
      <c r="MX106" s="245"/>
      <c r="MY106" s="236"/>
      <c r="MZ106" s="224"/>
      <c r="NA106" s="84"/>
      <c r="NB106" s="236"/>
      <c r="NC106" s="224"/>
      <c r="ND106" s="245"/>
      <c r="NE106" s="236"/>
      <c r="NF106" s="224"/>
      <c r="NG106" s="84"/>
      <c r="NH106" s="236"/>
      <c r="NI106" s="224"/>
      <c r="NJ106" s="245"/>
      <c r="NK106" s="236"/>
      <c r="NL106" s="224"/>
      <c r="NM106" s="84"/>
      <c r="NN106" s="236"/>
      <c r="NO106" s="224"/>
      <c r="NP106" s="84"/>
      <c r="NQ106" s="236"/>
      <c r="NR106" s="224"/>
      <c r="NS106" s="84"/>
      <c r="NT106" s="236"/>
      <c r="NU106" s="224"/>
      <c r="NV106" s="84"/>
      <c r="NW106" s="124"/>
      <c r="NX106" s="224"/>
      <c r="NY106" s="245"/>
      <c r="NZ106" s="236"/>
      <c r="OA106" s="224"/>
      <c r="OB106" s="316"/>
      <c r="OC106" s="236"/>
      <c r="OD106" s="224"/>
      <c r="OE106" s="84"/>
      <c r="OF106" s="236">
        <v>2100</v>
      </c>
      <c r="OG106" s="224">
        <v>2100</v>
      </c>
      <c r="OH106" s="84">
        <v>861.73</v>
      </c>
      <c r="OI106" s="157"/>
      <c r="OJ106" s="157"/>
      <c r="OK106" s="157"/>
      <c r="OL106" s="157"/>
      <c r="OM106" s="157"/>
      <c r="ON106" s="157"/>
      <c r="OO106" s="157"/>
      <c r="OP106" s="157"/>
      <c r="OQ106" s="157"/>
      <c r="OR106" s="157"/>
      <c r="OS106" s="157"/>
      <c r="OT106" s="157"/>
      <c r="OU106" s="157"/>
      <c r="OV106" s="157"/>
      <c r="OW106" s="157"/>
    </row>
    <row r="107" spans="1:414" s="345" customFormat="1" hidden="1" outlineLevel="2" x14ac:dyDescent="0.25">
      <c r="A107" s="257" t="s">
        <v>455</v>
      </c>
      <c r="B107" s="188" t="s">
        <v>456</v>
      </c>
      <c r="C107" s="236">
        <f t="shared" si="539"/>
        <v>47628</v>
      </c>
      <c r="D107" s="236">
        <f t="shared" si="540"/>
        <v>50783</v>
      </c>
      <c r="E107" s="236">
        <f t="shared" si="541"/>
        <v>45946.41</v>
      </c>
      <c r="F107" s="236">
        <v>3000</v>
      </c>
      <c r="G107" s="224">
        <v>3000</v>
      </c>
      <c r="H107" s="84">
        <v>3256.25</v>
      </c>
      <c r="I107" s="124">
        <v>13720</v>
      </c>
      <c r="J107" s="224">
        <v>13720</v>
      </c>
      <c r="K107" s="224">
        <v>21265.360000000001</v>
      </c>
      <c r="L107" s="236"/>
      <c r="M107" s="224">
        <v>1500</v>
      </c>
      <c r="N107" s="224"/>
      <c r="O107" s="236"/>
      <c r="P107" s="224"/>
      <c r="Q107" s="224"/>
      <c r="R107" s="236"/>
      <c r="S107" s="224"/>
      <c r="T107" s="224"/>
      <c r="U107" s="236"/>
      <c r="V107" s="224"/>
      <c r="W107" s="224"/>
      <c r="X107" s="236"/>
      <c r="Y107" s="224"/>
      <c r="Z107" s="224"/>
      <c r="AA107" s="236"/>
      <c r="AB107" s="224"/>
      <c r="AC107" s="224"/>
      <c r="AD107" s="236"/>
      <c r="AE107" s="224"/>
      <c r="AF107" s="224"/>
      <c r="AG107" s="236"/>
      <c r="AH107" s="224"/>
      <c r="AI107" s="224"/>
      <c r="AJ107" s="236"/>
      <c r="AK107" s="224"/>
      <c r="AL107" s="224"/>
      <c r="AM107" s="236"/>
      <c r="AN107" s="224"/>
      <c r="AO107" s="224"/>
      <c r="AP107" s="236"/>
      <c r="AQ107" s="224"/>
      <c r="AR107" s="224"/>
      <c r="AS107" s="236"/>
      <c r="AT107" s="224"/>
      <c r="AU107" s="224"/>
      <c r="AV107" s="236"/>
      <c r="AW107" s="224"/>
      <c r="AX107" s="224"/>
      <c r="AY107" s="236"/>
      <c r="AZ107" s="224"/>
      <c r="BA107" s="224"/>
      <c r="BB107" s="236"/>
      <c r="BC107" s="224"/>
      <c r="BD107" s="224"/>
      <c r="BE107" s="236"/>
      <c r="BF107" s="224"/>
      <c r="BG107" s="224"/>
      <c r="BH107" s="236"/>
      <c r="BI107" s="224"/>
      <c r="BJ107" s="224"/>
      <c r="BK107" s="236"/>
      <c r="BL107" s="224"/>
      <c r="BM107" s="224"/>
      <c r="BN107" s="351"/>
      <c r="BO107" s="224"/>
      <c r="BP107" s="224"/>
      <c r="BQ107" s="236"/>
      <c r="BR107" s="224"/>
      <c r="BS107" s="224"/>
      <c r="BT107" s="236"/>
      <c r="BU107" s="224"/>
      <c r="BV107" s="224"/>
      <c r="BW107" s="236">
        <v>500</v>
      </c>
      <c r="BX107" s="236">
        <v>500</v>
      </c>
      <c r="BY107" s="224"/>
      <c r="BZ107" s="236"/>
      <c r="CA107" s="236"/>
      <c r="CB107" s="224"/>
      <c r="CC107" s="236">
        <v>3744</v>
      </c>
      <c r="CD107" s="224">
        <v>3744</v>
      </c>
      <c r="CE107" s="224">
        <v>312</v>
      </c>
      <c r="CF107" s="236"/>
      <c r="CG107" s="224"/>
      <c r="CH107" s="224"/>
      <c r="CI107" s="236"/>
      <c r="CJ107" s="224"/>
      <c r="CK107" s="224"/>
      <c r="CL107" s="236"/>
      <c r="CM107" s="224"/>
      <c r="CN107" s="245"/>
      <c r="CO107" s="236"/>
      <c r="CP107" s="224"/>
      <c r="CQ107" s="84"/>
      <c r="CR107" s="236"/>
      <c r="CS107" s="224"/>
      <c r="CT107" s="224"/>
      <c r="CU107" s="236"/>
      <c r="CV107" s="224"/>
      <c r="CW107" s="224"/>
      <c r="CX107" s="236">
        <v>4074</v>
      </c>
      <c r="CY107" s="224">
        <v>4074</v>
      </c>
      <c r="CZ107" s="224">
        <v>3955.65</v>
      </c>
      <c r="DA107" s="236"/>
      <c r="DB107" s="224"/>
      <c r="DC107" s="224"/>
      <c r="DD107" s="236"/>
      <c r="DE107" s="224"/>
      <c r="DF107" s="224"/>
      <c r="DG107" s="236"/>
      <c r="DH107" s="224"/>
      <c r="DI107" s="224"/>
      <c r="DJ107" s="236"/>
      <c r="DK107" s="224"/>
      <c r="DL107" s="224"/>
      <c r="DM107" s="236"/>
      <c r="DN107" s="224"/>
      <c r="DO107" s="224"/>
      <c r="DP107" s="236"/>
      <c r="DQ107" s="224"/>
      <c r="DR107" s="224"/>
      <c r="DS107" s="236"/>
      <c r="DT107" s="224"/>
      <c r="DU107" s="224"/>
      <c r="DV107" s="236"/>
      <c r="DW107" s="224"/>
      <c r="DX107" s="245"/>
      <c r="DY107" s="236"/>
      <c r="DZ107" s="224"/>
      <c r="EA107" s="84"/>
      <c r="EB107" s="124"/>
      <c r="EC107" s="224"/>
      <c r="ED107" s="245"/>
      <c r="EE107" s="236"/>
      <c r="EF107" s="224"/>
      <c r="EG107" s="245"/>
      <c r="EH107" s="236"/>
      <c r="EI107" s="224"/>
      <c r="EJ107" s="245"/>
      <c r="EK107" s="236">
        <v>1000</v>
      </c>
      <c r="EL107" s="224">
        <v>2000</v>
      </c>
      <c r="EM107" s="245">
        <v>1536.6000000000001</v>
      </c>
      <c r="EN107" s="236"/>
      <c r="EO107" s="224"/>
      <c r="EP107" s="245"/>
      <c r="EQ107" s="236"/>
      <c r="ER107" s="224"/>
      <c r="ES107" s="224"/>
      <c r="ET107" s="236"/>
      <c r="EU107" s="224"/>
      <c r="EV107" s="224"/>
      <c r="EW107" s="236"/>
      <c r="EX107" s="224"/>
      <c r="EY107" s="224"/>
      <c r="EZ107" s="224">
        <v>250</v>
      </c>
      <c r="FA107" s="224">
        <v>250</v>
      </c>
      <c r="FB107" s="224">
        <v>208.5</v>
      </c>
      <c r="FC107" s="236">
        <v>310</v>
      </c>
      <c r="FD107" s="224">
        <v>300</v>
      </c>
      <c r="FE107" s="224">
        <v>292.5</v>
      </c>
      <c r="FF107" s="236"/>
      <c r="FG107" s="224"/>
      <c r="FH107" s="224"/>
      <c r="FI107" s="236">
        <v>1500</v>
      </c>
      <c r="FJ107" s="224">
        <v>1500</v>
      </c>
      <c r="FK107" s="245">
        <v>1066.3</v>
      </c>
      <c r="FL107" s="396">
        <v>800</v>
      </c>
      <c r="FM107" s="224">
        <v>800</v>
      </c>
      <c r="FN107" s="84">
        <v>827.25</v>
      </c>
      <c r="FO107" s="236">
        <v>500</v>
      </c>
      <c r="FP107" s="224">
        <v>500</v>
      </c>
      <c r="FQ107" s="224">
        <v>1475</v>
      </c>
      <c r="FR107" s="236"/>
      <c r="FS107" s="224"/>
      <c r="FT107" s="224"/>
      <c r="FU107" s="236"/>
      <c r="FV107" s="224"/>
      <c r="FW107" s="224"/>
      <c r="FX107" s="236">
        <v>200</v>
      </c>
      <c r="FY107" s="224">
        <v>200</v>
      </c>
      <c r="FZ107" s="224"/>
      <c r="GA107" s="236"/>
      <c r="GB107" s="224">
        <v>150</v>
      </c>
      <c r="GC107" s="224">
        <v>23</v>
      </c>
      <c r="GD107" s="236">
        <v>300</v>
      </c>
      <c r="GE107" s="224">
        <v>800</v>
      </c>
      <c r="GF107" s="224">
        <v>677.75</v>
      </c>
      <c r="GG107" s="236"/>
      <c r="GH107" s="224"/>
      <c r="GI107" s="224"/>
      <c r="GJ107" s="236"/>
      <c r="GK107" s="224"/>
      <c r="GL107" s="84"/>
      <c r="GM107" s="224"/>
      <c r="GN107" s="224"/>
      <c r="GO107" s="84"/>
      <c r="GP107" s="224">
        <v>250</v>
      </c>
      <c r="GQ107" s="224">
        <v>250</v>
      </c>
      <c r="GR107" s="84">
        <v>115</v>
      </c>
      <c r="GS107" s="224"/>
      <c r="GT107" s="224"/>
      <c r="GU107" s="224"/>
      <c r="GV107" s="236"/>
      <c r="GW107" s="224"/>
      <c r="GX107" s="224"/>
      <c r="GY107" s="236"/>
      <c r="GZ107" s="224"/>
      <c r="HA107" s="224"/>
      <c r="HB107" s="236"/>
      <c r="HC107" s="224"/>
      <c r="HD107" s="245"/>
      <c r="HE107" s="236"/>
      <c r="HF107" s="224"/>
      <c r="HG107" s="84"/>
      <c r="HH107" s="236">
        <v>650</v>
      </c>
      <c r="HI107" s="224">
        <v>650</v>
      </c>
      <c r="HJ107" s="245">
        <v>555</v>
      </c>
      <c r="HK107" s="236"/>
      <c r="HL107" s="224"/>
      <c r="HM107" s="245"/>
      <c r="HN107" s="236">
        <v>100</v>
      </c>
      <c r="HO107" s="224">
        <v>100</v>
      </c>
      <c r="HP107" s="245"/>
      <c r="HQ107" s="236"/>
      <c r="HR107" s="224"/>
      <c r="HS107" s="245"/>
      <c r="HT107" s="236"/>
      <c r="HU107" s="224"/>
      <c r="HV107" s="245">
        <v>45</v>
      </c>
      <c r="HW107" s="236"/>
      <c r="HX107" s="224"/>
      <c r="HY107" s="245"/>
      <c r="HZ107" s="236"/>
      <c r="IA107" s="224"/>
      <c r="IB107" s="245"/>
      <c r="IC107" s="236"/>
      <c r="ID107" s="224"/>
      <c r="IE107" s="84"/>
      <c r="IF107" s="236">
        <v>1200</v>
      </c>
      <c r="IG107" s="224">
        <v>1860</v>
      </c>
      <c r="IH107" s="245">
        <v>1548.5</v>
      </c>
      <c r="II107" s="236"/>
      <c r="IJ107" s="224"/>
      <c r="IK107" s="245"/>
      <c r="IL107" s="236">
        <v>2200</v>
      </c>
      <c r="IM107" s="224">
        <v>500</v>
      </c>
      <c r="IN107" s="245">
        <v>662.35</v>
      </c>
      <c r="IO107" s="236"/>
      <c r="IP107" s="224"/>
      <c r="IQ107" s="245"/>
      <c r="IR107" s="236">
        <v>1000</v>
      </c>
      <c r="IS107" s="224">
        <v>1000</v>
      </c>
      <c r="IT107" s="245">
        <v>554.6</v>
      </c>
      <c r="IU107" s="236"/>
      <c r="IV107" s="224"/>
      <c r="IW107" s="245"/>
      <c r="IX107" s="236">
        <v>3000</v>
      </c>
      <c r="IY107" s="224">
        <v>3000</v>
      </c>
      <c r="IZ107" s="245">
        <v>964.5</v>
      </c>
      <c r="JA107" s="236"/>
      <c r="JB107" s="224"/>
      <c r="JC107" s="245"/>
      <c r="JD107" s="236"/>
      <c r="JE107" s="224"/>
      <c r="JF107" s="245"/>
      <c r="JG107" s="236"/>
      <c r="JH107" s="224"/>
      <c r="JI107" s="84"/>
      <c r="JJ107" s="124"/>
      <c r="JK107" s="224"/>
      <c r="JL107" s="245"/>
      <c r="JM107" s="236"/>
      <c r="JN107" s="224"/>
      <c r="JO107" s="84"/>
      <c r="JP107" s="124"/>
      <c r="JQ107" s="224"/>
      <c r="JR107" s="245"/>
      <c r="JS107" s="236"/>
      <c r="JT107" s="224"/>
      <c r="JU107" s="84"/>
      <c r="JV107" s="124"/>
      <c r="JW107" s="224"/>
      <c r="JX107" s="245"/>
      <c r="JY107" s="236"/>
      <c r="JZ107" s="224"/>
      <c r="KA107" s="245"/>
      <c r="KB107" s="236"/>
      <c r="KC107" s="224"/>
      <c r="KD107" s="245"/>
      <c r="KE107" s="236">
        <v>1200</v>
      </c>
      <c r="KF107" s="224">
        <v>700</v>
      </c>
      <c r="KG107" s="245">
        <v>532</v>
      </c>
      <c r="KH107" s="236"/>
      <c r="KI107" s="224"/>
      <c r="KJ107" s="245"/>
      <c r="KK107" s="236"/>
      <c r="KL107" s="224"/>
      <c r="KM107" s="224"/>
      <c r="KN107" s="236"/>
      <c r="KO107" s="224"/>
      <c r="KP107" s="224"/>
      <c r="KQ107" s="236"/>
      <c r="KR107" s="224"/>
      <c r="KS107" s="224"/>
      <c r="KT107" s="236"/>
      <c r="KU107" s="224"/>
      <c r="KV107" s="245"/>
      <c r="KW107" s="236"/>
      <c r="KX107" s="224"/>
      <c r="KY107" s="84"/>
      <c r="KZ107" s="236"/>
      <c r="LA107" s="224"/>
      <c r="LB107" s="224"/>
      <c r="LC107" s="236"/>
      <c r="LD107" s="224"/>
      <c r="LE107" s="224"/>
      <c r="LF107" s="236"/>
      <c r="LG107" s="224"/>
      <c r="LH107" s="245"/>
      <c r="LI107" s="236"/>
      <c r="LJ107" s="224"/>
      <c r="LK107" s="84"/>
      <c r="LL107" s="236"/>
      <c r="LM107" s="224"/>
      <c r="LN107" s="84"/>
      <c r="LO107" s="124"/>
      <c r="LP107" s="224"/>
      <c r="LQ107" s="224"/>
      <c r="LR107" s="236"/>
      <c r="LS107" s="224"/>
      <c r="LT107" s="245"/>
      <c r="LU107" s="236"/>
      <c r="LV107" s="224"/>
      <c r="LW107" s="84"/>
      <c r="LX107" s="124"/>
      <c r="LY107" s="224"/>
      <c r="LZ107" s="224"/>
      <c r="MA107" s="236"/>
      <c r="MB107" s="224"/>
      <c r="MC107" s="224"/>
      <c r="MD107" s="236"/>
      <c r="ME107" s="224"/>
      <c r="MF107" s="224"/>
      <c r="MG107" s="236"/>
      <c r="MH107" s="224"/>
      <c r="MI107" s="224"/>
      <c r="MJ107" s="236"/>
      <c r="MK107" s="224"/>
      <c r="ML107" s="245"/>
      <c r="MM107" s="236"/>
      <c r="MN107" s="224"/>
      <c r="MO107" s="84"/>
      <c r="MP107" s="236"/>
      <c r="MQ107" s="224"/>
      <c r="MR107" s="84"/>
      <c r="MS107" s="124"/>
      <c r="MT107" s="224"/>
      <c r="MU107" s="224"/>
      <c r="MV107" s="236"/>
      <c r="MW107" s="224"/>
      <c r="MX107" s="245"/>
      <c r="MY107" s="236"/>
      <c r="MZ107" s="224"/>
      <c r="NA107" s="84"/>
      <c r="NB107" s="236">
        <v>150</v>
      </c>
      <c r="NC107" s="224">
        <v>200</v>
      </c>
      <c r="ND107" s="245">
        <v>41.3</v>
      </c>
      <c r="NE107" s="236">
        <v>660</v>
      </c>
      <c r="NF107" s="224">
        <v>660</v>
      </c>
      <c r="NG107" s="84">
        <v>546</v>
      </c>
      <c r="NH107" s="236"/>
      <c r="NI107" s="224"/>
      <c r="NJ107" s="245"/>
      <c r="NK107" s="236"/>
      <c r="NL107" s="224"/>
      <c r="NM107" s="84"/>
      <c r="NN107" s="236"/>
      <c r="NO107" s="224"/>
      <c r="NP107" s="84"/>
      <c r="NQ107" s="236"/>
      <c r="NR107" s="224"/>
      <c r="NS107" s="84"/>
      <c r="NT107" s="236"/>
      <c r="NU107" s="224"/>
      <c r="NV107" s="84"/>
      <c r="NW107" s="124"/>
      <c r="NX107" s="224"/>
      <c r="NY107" s="245"/>
      <c r="NZ107" s="236"/>
      <c r="OA107" s="224"/>
      <c r="OB107" s="316"/>
      <c r="OC107" s="236"/>
      <c r="OD107" s="224">
        <f>2500-995</f>
        <v>1505</v>
      </c>
      <c r="OE107" s="84">
        <v>510.75</v>
      </c>
      <c r="OF107" s="236">
        <v>7320</v>
      </c>
      <c r="OG107" s="224">
        <v>7320</v>
      </c>
      <c r="OH107" s="84">
        <v>4975.25</v>
      </c>
      <c r="OI107" s="157"/>
      <c r="OJ107" s="157"/>
      <c r="OK107" s="157"/>
      <c r="OL107" s="157"/>
      <c r="OM107" s="157"/>
      <c r="ON107" s="157"/>
      <c r="OO107" s="157"/>
      <c r="OP107" s="157"/>
      <c r="OQ107" s="157"/>
      <c r="OR107" s="157"/>
      <c r="OS107" s="157"/>
      <c r="OT107" s="157"/>
      <c r="OU107" s="157"/>
      <c r="OV107" s="157"/>
      <c r="OW107" s="157"/>
    </row>
    <row r="108" spans="1:414" s="345" customFormat="1" hidden="1" outlineLevel="2" x14ac:dyDescent="0.25">
      <c r="A108" s="257" t="s">
        <v>457</v>
      </c>
      <c r="B108" s="188" t="s">
        <v>458</v>
      </c>
      <c r="C108" s="236">
        <f t="shared" si="539"/>
        <v>1600</v>
      </c>
      <c r="D108" s="236">
        <f t="shared" si="540"/>
        <v>1400</v>
      </c>
      <c r="E108" s="236">
        <f t="shared" si="541"/>
        <v>1270.3200000000002</v>
      </c>
      <c r="F108" s="236"/>
      <c r="G108" s="224"/>
      <c r="H108" s="84"/>
      <c r="I108" s="124">
        <v>600</v>
      </c>
      <c r="J108" s="224">
        <v>600</v>
      </c>
      <c r="K108" s="224">
        <v>655.83</v>
      </c>
      <c r="L108" s="236"/>
      <c r="M108" s="224"/>
      <c r="N108" s="224"/>
      <c r="O108" s="236"/>
      <c r="P108" s="224"/>
      <c r="Q108" s="224"/>
      <c r="R108" s="236"/>
      <c r="S108" s="224"/>
      <c r="T108" s="224"/>
      <c r="U108" s="236"/>
      <c r="V108" s="224"/>
      <c r="W108" s="224"/>
      <c r="X108" s="236"/>
      <c r="Y108" s="224"/>
      <c r="Z108" s="224"/>
      <c r="AA108" s="236"/>
      <c r="AB108" s="224"/>
      <c r="AC108" s="224"/>
      <c r="AD108" s="236"/>
      <c r="AE108" s="224"/>
      <c r="AF108" s="224"/>
      <c r="AG108" s="236"/>
      <c r="AH108" s="224"/>
      <c r="AI108" s="224"/>
      <c r="AJ108" s="236"/>
      <c r="AK108" s="224"/>
      <c r="AL108" s="224"/>
      <c r="AM108" s="236"/>
      <c r="AN108" s="224"/>
      <c r="AO108" s="224"/>
      <c r="AP108" s="236"/>
      <c r="AQ108" s="224"/>
      <c r="AR108" s="224"/>
      <c r="AS108" s="236"/>
      <c r="AT108" s="224"/>
      <c r="AU108" s="224"/>
      <c r="AV108" s="236"/>
      <c r="AW108" s="224"/>
      <c r="AX108" s="224"/>
      <c r="AY108" s="236"/>
      <c r="AZ108" s="224"/>
      <c r="BA108" s="224"/>
      <c r="BB108" s="236"/>
      <c r="BC108" s="224"/>
      <c r="BD108" s="224"/>
      <c r="BE108" s="236"/>
      <c r="BF108" s="224"/>
      <c r="BG108" s="224"/>
      <c r="BH108" s="236"/>
      <c r="BI108" s="224"/>
      <c r="BJ108" s="224"/>
      <c r="BK108" s="236"/>
      <c r="BL108" s="224"/>
      <c r="BM108" s="224"/>
      <c r="BN108" s="351"/>
      <c r="BO108" s="224"/>
      <c r="BP108" s="224"/>
      <c r="BQ108" s="236"/>
      <c r="BR108" s="224"/>
      <c r="BS108" s="224"/>
      <c r="BT108" s="236"/>
      <c r="BU108" s="224"/>
      <c r="BV108" s="224"/>
      <c r="BW108" s="236"/>
      <c r="BX108" s="224"/>
      <c r="BY108" s="224">
        <v>14</v>
      </c>
      <c r="BZ108" s="236"/>
      <c r="CA108" s="236"/>
      <c r="CB108" s="224"/>
      <c r="CC108" s="236"/>
      <c r="CD108" s="224"/>
      <c r="CE108" s="224">
        <v>35</v>
      </c>
      <c r="CF108" s="236"/>
      <c r="CG108" s="224"/>
      <c r="CH108" s="224"/>
      <c r="CI108" s="236"/>
      <c r="CJ108" s="224"/>
      <c r="CK108" s="224"/>
      <c r="CL108" s="236"/>
      <c r="CM108" s="224"/>
      <c r="CN108" s="245"/>
      <c r="CO108" s="236"/>
      <c r="CP108" s="224"/>
      <c r="CQ108" s="84"/>
      <c r="CR108" s="236"/>
      <c r="CS108" s="224"/>
      <c r="CT108" s="224"/>
      <c r="CU108" s="236"/>
      <c r="CV108" s="224"/>
      <c r="CW108" s="224"/>
      <c r="CX108" s="236">
        <v>200</v>
      </c>
      <c r="CY108" s="224"/>
      <c r="CZ108" s="224">
        <v>237.5</v>
      </c>
      <c r="DA108" s="236"/>
      <c r="DB108" s="224"/>
      <c r="DC108" s="224"/>
      <c r="DD108" s="236"/>
      <c r="DE108" s="224"/>
      <c r="DF108" s="224"/>
      <c r="DG108" s="236"/>
      <c r="DH108" s="224"/>
      <c r="DI108" s="224"/>
      <c r="DJ108" s="236"/>
      <c r="DK108" s="224"/>
      <c r="DL108" s="224"/>
      <c r="DM108" s="236"/>
      <c r="DN108" s="224"/>
      <c r="DO108" s="224"/>
      <c r="DP108" s="236"/>
      <c r="DQ108" s="224"/>
      <c r="DR108" s="224"/>
      <c r="DS108" s="236"/>
      <c r="DT108" s="224"/>
      <c r="DU108" s="224"/>
      <c r="DV108" s="236"/>
      <c r="DW108" s="224"/>
      <c r="DX108" s="245"/>
      <c r="DY108" s="236"/>
      <c r="DZ108" s="224"/>
      <c r="EA108" s="84"/>
      <c r="EB108" s="124"/>
      <c r="EC108" s="224"/>
      <c r="ED108" s="245"/>
      <c r="EE108" s="236"/>
      <c r="EF108" s="224"/>
      <c r="EG108" s="245"/>
      <c r="EH108" s="236"/>
      <c r="EI108" s="224"/>
      <c r="EJ108" s="245"/>
      <c r="EK108" s="236"/>
      <c r="EL108" s="224"/>
      <c r="EM108" s="245"/>
      <c r="EN108" s="236"/>
      <c r="EO108" s="224"/>
      <c r="EP108" s="245"/>
      <c r="EQ108" s="236"/>
      <c r="ER108" s="224"/>
      <c r="ES108" s="224"/>
      <c r="ET108" s="236"/>
      <c r="EU108" s="224"/>
      <c r="EV108" s="224"/>
      <c r="EW108" s="236"/>
      <c r="EX108" s="224"/>
      <c r="EY108" s="224"/>
      <c r="EZ108" s="236"/>
      <c r="FA108" s="224"/>
      <c r="FB108" s="224"/>
      <c r="FC108" s="236"/>
      <c r="FD108" s="224"/>
      <c r="FE108" s="224"/>
      <c r="FF108" s="236"/>
      <c r="FG108" s="224"/>
      <c r="FH108" s="224"/>
      <c r="FI108" s="236"/>
      <c r="FJ108" s="224"/>
      <c r="FK108" s="245"/>
      <c r="FL108" s="396"/>
      <c r="FM108" s="224"/>
      <c r="FN108" s="84"/>
      <c r="FO108" s="236"/>
      <c r="FP108" s="224"/>
      <c r="FQ108" s="224"/>
      <c r="FR108" s="236"/>
      <c r="FS108" s="224"/>
      <c r="FT108" s="224"/>
      <c r="FU108" s="236"/>
      <c r="FV108" s="224"/>
      <c r="FW108" s="224"/>
      <c r="FX108" s="236"/>
      <c r="FY108" s="224"/>
      <c r="FZ108" s="224"/>
      <c r="GA108" s="236"/>
      <c r="GB108" s="224"/>
      <c r="GC108" s="224"/>
      <c r="GD108" s="236"/>
      <c r="GE108" s="224"/>
      <c r="GF108" s="224"/>
      <c r="GG108" s="236"/>
      <c r="GH108" s="224"/>
      <c r="GI108" s="224"/>
      <c r="GJ108" s="236"/>
      <c r="GK108" s="224"/>
      <c r="GL108" s="84"/>
      <c r="GM108" s="224"/>
      <c r="GN108" s="224"/>
      <c r="GO108" s="84"/>
      <c r="GP108" s="224"/>
      <c r="GQ108" s="224"/>
      <c r="GR108" s="84"/>
      <c r="GS108" s="224"/>
      <c r="GT108" s="224"/>
      <c r="GU108" s="224"/>
      <c r="GV108" s="236"/>
      <c r="GW108" s="224"/>
      <c r="GX108" s="224"/>
      <c r="GY108" s="236"/>
      <c r="GZ108" s="224"/>
      <c r="HA108" s="224"/>
      <c r="HB108" s="236"/>
      <c r="HC108" s="224"/>
      <c r="HD108" s="245"/>
      <c r="HE108" s="236"/>
      <c r="HF108" s="224"/>
      <c r="HG108" s="84"/>
      <c r="HH108" s="236"/>
      <c r="HI108" s="224"/>
      <c r="HJ108" s="245"/>
      <c r="HK108" s="236"/>
      <c r="HL108" s="224"/>
      <c r="HM108" s="245"/>
      <c r="HN108" s="236"/>
      <c r="HO108" s="224"/>
      <c r="HP108" s="245"/>
      <c r="HQ108" s="236"/>
      <c r="HR108" s="224"/>
      <c r="HS108" s="245"/>
      <c r="HT108" s="236"/>
      <c r="HU108" s="224"/>
      <c r="HV108" s="245"/>
      <c r="HW108" s="236"/>
      <c r="HX108" s="224"/>
      <c r="HY108" s="245"/>
      <c r="HZ108" s="236"/>
      <c r="IA108" s="224"/>
      <c r="IB108" s="245"/>
      <c r="IC108" s="236"/>
      <c r="ID108" s="224"/>
      <c r="IE108" s="84"/>
      <c r="IF108" s="236"/>
      <c r="IG108" s="224"/>
      <c r="IH108" s="245"/>
      <c r="II108" s="236"/>
      <c r="IJ108" s="224"/>
      <c r="IK108" s="245"/>
      <c r="IL108" s="236"/>
      <c r="IM108" s="224"/>
      <c r="IN108" s="245"/>
      <c r="IO108" s="236"/>
      <c r="IP108" s="224"/>
      <c r="IQ108" s="245"/>
      <c r="IR108" s="236"/>
      <c r="IS108" s="224"/>
      <c r="IT108" s="245"/>
      <c r="IU108" s="236"/>
      <c r="IV108" s="224"/>
      <c r="IW108" s="245"/>
      <c r="IX108" s="236"/>
      <c r="IY108" s="224"/>
      <c r="IZ108" s="245">
        <v>7.5</v>
      </c>
      <c r="JA108" s="236"/>
      <c r="JB108" s="224"/>
      <c r="JC108" s="245"/>
      <c r="JD108" s="236"/>
      <c r="JE108" s="224"/>
      <c r="JF108" s="245"/>
      <c r="JG108" s="236"/>
      <c r="JH108" s="224"/>
      <c r="JI108" s="84"/>
      <c r="JJ108" s="124"/>
      <c r="JK108" s="224"/>
      <c r="JL108" s="245"/>
      <c r="JM108" s="236"/>
      <c r="JN108" s="224"/>
      <c r="JO108" s="84"/>
      <c r="JP108" s="124"/>
      <c r="JQ108" s="224"/>
      <c r="JR108" s="245"/>
      <c r="JS108" s="236"/>
      <c r="JT108" s="224"/>
      <c r="JU108" s="84"/>
      <c r="JV108" s="124"/>
      <c r="JW108" s="224"/>
      <c r="JX108" s="245"/>
      <c r="JY108" s="236"/>
      <c r="JZ108" s="224"/>
      <c r="KA108" s="245"/>
      <c r="KB108" s="236"/>
      <c r="KC108" s="224"/>
      <c r="KD108" s="245"/>
      <c r="KE108" s="236"/>
      <c r="KF108" s="224"/>
      <c r="KG108" s="245"/>
      <c r="KH108" s="236"/>
      <c r="KI108" s="224"/>
      <c r="KJ108" s="245"/>
      <c r="KK108" s="236"/>
      <c r="KL108" s="224"/>
      <c r="KM108" s="224"/>
      <c r="KN108" s="236"/>
      <c r="KO108" s="224"/>
      <c r="KP108" s="224"/>
      <c r="KQ108" s="236"/>
      <c r="KR108" s="224"/>
      <c r="KS108" s="224"/>
      <c r="KT108" s="236"/>
      <c r="KU108" s="224"/>
      <c r="KV108" s="245"/>
      <c r="KW108" s="236"/>
      <c r="KX108" s="224"/>
      <c r="KY108" s="84"/>
      <c r="KZ108" s="236"/>
      <c r="LA108" s="224"/>
      <c r="LB108" s="224"/>
      <c r="LC108" s="236"/>
      <c r="LD108" s="224"/>
      <c r="LE108" s="224"/>
      <c r="LF108" s="236"/>
      <c r="LG108" s="224"/>
      <c r="LH108" s="245"/>
      <c r="LI108" s="236"/>
      <c r="LJ108" s="224"/>
      <c r="LK108" s="84"/>
      <c r="LL108" s="236"/>
      <c r="LM108" s="224"/>
      <c r="LN108" s="84"/>
      <c r="LO108" s="124"/>
      <c r="LP108" s="224"/>
      <c r="LQ108" s="224"/>
      <c r="LR108" s="236"/>
      <c r="LS108" s="224"/>
      <c r="LT108" s="245"/>
      <c r="LU108" s="236"/>
      <c r="LV108" s="224"/>
      <c r="LW108" s="84"/>
      <c r="LX108" s="124"/>
      <c r="LY108" s="224"/>
      <c r="LZ108" s="224"/>
      <c r="MA108" s="236"/>
      <c r="MB108" s="224"/>
      <c r="MC108" s="224"/>
      <c r="MD108" s="236"/>
      <c r="ME108" s="224"/>
      <c r="MF108" s="224"/>
      <c r="MG108" s="236"/>
      <c r="MH108" s="224"/>
      <c r="MI108" s="224"/>
      <c r="MJ108" s="236"/>
      <c r="MK108" s="224"/>
      <c r="ML108" s="245"/>
      <c r="MM108" s="236"/>
      <c r="MN108" s="224"/>
      <c r="MO108" s="84"/>
      <c r="MP108" s="236">
        <v>500</v>
      </c>
      <c r="MQ108" s="224">
        <v>500</v>
      </c>
      <c r="MR108" s="84">
        <v>191.29</v>
      </c>
      <c r="MS108" s="124"/>
      <c r="MT108" s="224"/>
      <c r="MU108" s="224"/>
      <c r="MV108" s="236"/>
      <c r="MW108" s="224"/>
      <c r="MX108" s="245"/>
      <c r="MY108" s="236"/>
      <c r="MZ108" s="224"/>
      <c r="NA108" s="84"/>
      <c r="NB108" s="236"/>
      <c r="NC108" s="224"/>
      <c r="ND108" s="245"/>
      <c r="NE108" s="236"/>
      <c r="NF108" s="224"/>
      <c r="NG108" s="84"/>
      <c r="NH108" s="236"/>
      <c r="NI108" s="224"/>
      <c r="NJ108" s="245"/>
      <c r="NK108" s="236"/>
      <c r="NL108" s="224"/>
      <c r="NM108" s="84"/>
      <c r="NN108" s="236"/>
      <c r="NO108" s="224"/>
      <c r="NP108" s="84"/>
      <c r="NQ108" s="236"/>
      <c r="NR108" s="224"/>
      <c r="NS108" s="84"/>
      <c r="NT108" s="236"/>
      <c r="NU108" s="224"/>
      <c r="NV108" s="84"/>
      <c r="NW108" s="124"/>
      <c r="NX108" s="224"/>
      <c r="NY108" s="245"/>
      <c r="NZ108" s="236"/>
      <c r="OA108" s="224"/>
      <c r="OB108" s="316"/>
      <c r="OC108" s="236"/>
      <c r="OD108" s="224"/>
      <c r="OE108" s="84"/>
      <c r="OF108" s="236">
        <v>300</v>
      </c>
      <c r="OG108" s="224">
        <v>300</v>
      </c>
      <c r="OH108" s="84">
        <v>129.19999999999999</v>
      </c>
      <c r="OI108" s="157"/>
      <c r="OJ108" s="157"/>
      <c r="OK108" s="157"/>
      <c r="OL108" s="157"/>
      <c r="OM108" s="157"/>
      <c r="ON108" s="157"/>
      <c r="OO108" s="157"/>
      <c r="OP108" s="157"/>
      <c r="OQ108" s="157"/>
      <c r="OR108" s="157"/>
      <c r="OS108" s="157"/>
      <c r="OT108" s="157"/>
      <c r="OU108" s="157"/>
      <c r="OV108" s="157"/>
      <c r="OW108" s="157"/>
    </row>
    <row r="109" spans="1:414" s="345" customFormat="1" hidden="1" outlineLevel="1" collapsed="1" x14ac:dyDescent="0.25">
      <c r="A109" s="257"/>
      <c r="B109" s="188"/>
      <c r="C109" s="236"/>
      <c r="D109" s="224"/>
      <c r="E109" s="84"/>
      <c r="F109" s="236"/>
      <c r="G109" s="224"/>
      <c r="H109" s="84"/>
      <c r="I109" s="124"/>
      <c r="J109" s="224"/>
      <c r="K109" s="224"/>
      <c r="L109" s="236"/>
      <c r="M109" s="224"/>
      <c r="N109" s="224"/>
      <c r="O109" s="236"/>
      <c r="P109" s="224"/>
      <c r="Q109" s="224"/>
      <c r="R109" s="236"/>
      <c r="S109" s="224"/>
      <c r="T109" s="224"/>
      <c r="U109" s="236"/>
      <c r="V109" s="224"/>
      <c r="W109" s="224"/>
      <c r="X109" s="236"/>
      <c r="Y109" s="224"/>
      <c r="Z109" s="224"/>
      <c r="AA109" s="236"/>
      <c r="AB109" s="224"/>
      <c r="AC109" s="224"/>
      <c r="AD109" s="236"/>
      <c r="AE109" s="224"/>
      <c r="AF109" s="224"/>
      <c r="AG109" s="236"/>
      <c r="AH109" s="224"/>
      <c r="AI109" s="224"/>
      <c r="AJ109" s="236"/>
      <c r="AK109" s="224"/>
      <c r="AL109" s="224"/>
      <c r="AM109" s="236"/>
      <c r="AN109" s="224"/>
      <c r="AO109" s="224"/>
      <c r="AP109" s="236"/>
      <c r="AQ109" s="224"/>
      <c r="AR109" s="224"/>
      <c r="AS109" s="236"/>
      <c r="AT109" s="224"/>
      <c r="AU109" s="224"/>
      <c r="AV109" s="236"/>
      <c r="AW109" s="224"/>
      <c r="AX109" s="224"/>
      <c r="AY109" s="236"/>
      <c r="AZ109" s="224"/>
      <c r="BA109" s="224"/>
      <c r="BB109" s="236"/>
      <c r="BC109" s="224"/>
      <c r="BD109" s="224"/>
      <c r="BE109" s="236"/>
      <c r="BF109" s="224"/>
      <c r="BG109" s="224"/>
      <c r="BH109" s="236"/>
      <c r="BI109" s="224"/>
      <c r="BJ109" s="224"/>
      <c r="BK109" s="236"/>
      <c r="BL109" s="224"/>
      <c r="BM109" s="224"/>
      <c r="BN109" s="351"/>
      <c r="BO109" s="224"/>
      <c r="BP109" s="224"/>
      <c r="BQ109" s="236"/>
      <c r="BR109" s="224"/>
      <c r="BS109" s="224"/>
      <c r="BT109" s="236"/>
      <c r="BU109" s="224"/>
      <c r="BV109" s="224"/>
      <c r="BW109" s="236"/>
      <c r="BX109" s="224"/>
      <c r="BY109" s="224"/>
      <c r="BZ109" s="236"/>
      <c r="CA109" s="236"/>
      <c r="CB109" s="224"/>
      <c r="CC109" s="236"/>
      <c r="CD109" s="224"/>
      <c r="CE109" s="224"/>
      <c r="CF109" s="236"/>
      <c r="CG109" s="224"/>
      <c r="CH109" s="224"/>
      <c r="CI109" s="236"/>
      <c r="CJ109" s="224"/>
      <c r="CK109" s="224"/>
      <c r="CL109" s="236"/>
      <c r="CM109" s="224"/>
      <c r="CN109" s="245"/>
      <c r="CO109" s="236"/>
      <c r="CP109" s="224"/>
      <c r="CQ109" s="84"/>
      <c r="CR109" s="236"/>
      <c r="CS109" s="224"/>
      <c r="CT109" s="224"/>
      <c r="CU109" s="236"/>
      <c r="CV109" s="224"/>
      <c r="CW109" s="224"/>
      <c r="CX109" s="236"/>
      <c r="CY109" s="224"/>
      <c r="CZ109" s="224"/>
      <c r="DA109" s="236"/>
      <c r="DB109" s="224"/>
      <c r="DC109" s="224"/>
      <c r="DD109" s="236"/>
      <c r="DE109" s="224"/>
      <c r="DF109" s="224"/>
      <c r="DG109" s="236"/>
      <c r="DH109" s="224"/>
      <c r="DI109" s="224"/>
      <c r="DJ109" s="236"/>
      <c r="DK109" s="224"/>
      <c r="DL109" s="224"/>
      <c r="DM109" s="236"/>
      <c r="DN109" s="224"/>
      <c r="DO109" s="224"/>
      <c r="DP109" s="236"/>
      <c r="DQ109" s="224"/>
      <c r="DR109" s="224"/>
      <c r="DS109" s="236"/>
      <c r="DT109" s="224"/>
      <c r="DU109" s="224"/>
      <c r="DV109" s="236"/>
      <c r="DW109" s="224"/>
      <c r="DX109" s="245"/>
      <c r="DY109" s="236"/>
      <c r="DZ109" s="224"/>
      <c r="EA109" s="84"/>
      <c r="EB109" s="124"/>
      <c r="EC109" s="224"/>
      <c r="ED109" s="245"/>
      <c r="EE109" s="236"/>
      <c r="EF109" s="224"/>
      <c r="EG109" s="245"/>
      <c r="EH109" s="236"/>
      <c r="EI109" s="224"/>
      <c r="EJ109" s="245"/>
      <c r="EK109" s="236"/>
      <c r="EL109" s="224"/>
      <c r="EM109" s="245"/>
      <c r="EN109" s="236"/>
      <c r="EO109" s="224"/>
      <c r="EP109" s="245"/>
      <c r="EQ109" s="236"/>
      <c r="ER109" s="224"/>
      <c r="ES109" s="224"/>
      <c r="ET109" s="236"/>
      <c r="EU109" s="224"/>
      <c r="EV109" s="224"/>
      <c r="EW109" s="236"/>
      <c r="EX109" s="224"/>
      <c r="EY109" s="224"/>
      <c r="EZ109" s="236"/>
      <c r="FA109" s="224"/>
      <c r="FB109" s="224"/>
      <c r="FC109" s="236"/>
      <c r="FD109" s="224"/>
      <c r="FE109" s="224"/>
      <c r="FF109" s="236"/>
      <c r="FG109" s="224"/>
      <c r="FH109" s="224"/>
      <c r="FI109" s="236"/>
      <c r="FJ109" s="224"/>
      <c r="FK109" s="245"/>
      <c r="FL109" s="396"/>
      <c r="FM109" s="224"/>
      <c r="FN109" s="84"/>
      <c r="FO109" s="236"/>
      <c r="FP109" s="224"/>
      <c r="FQ109" s="224"/>
      <c r="FR109" s="236"/>
      <c r="FS109" s="224"/>
      <c r="FT109" s="224"/>
      <c r="FU109" s="236"/>
      <c r="FV109" s="224"/>
      <c r="FW109" s="224"/>
      <c r="FX109" s="236"/>
      <c r="FY109" s="224"/>
      <c r="FZ109" s="224"/>
      <c r="GA109" s="236"/>
      <c r="GB109" s="224"/>
      <c r="GC109" s="224"/>
      <c r="GD109" s="236"/>
      <c r="GE109" s="224"/>
      <c r="GF109" s="224"/>
      <c r="GG109" s="236"/>
      <c r="GH109" s="224"/>
      <c r="GI109" s="224"/>
      <c r="GJ109" s="236"/>
      <c r="GK109" s="224"/>
      <c r="GL109" s="84"/>
      <c r="GM109" s="224"/>
      <c r="GN109" s="224"/>
      <c r="GO109" s="84"/>
      <c r="GP109" s="224"/>
      <c r="GQ109" s="224"/>
      <c r="GR109" s="84"/>
      <c r="GS109" s="224"/>
      <c r="GT109" s="224"/>
      <c r="GU109" s="224"/>
      <c r="GV109" s="236"/>
      <c r="GW109" s="224"/>
      <c r="GX109" s="224"/>
      <c r="GY109" s="236"/>
      <c r="GZ109" s="224"/>
      <c r="HA109" s="224"/>
      <c r="HB109" s="236"/>
      <c r="HC109" s="224"/>
      <c r="HD109" s="245"/>
      <c r="HE109" s="236"/>
      <c r="HF109" s="224"/>
      <c r="HG109" s="84"/>
      <c r="HH109" s="236"/>
      <c r="HI109" s="224"/>
      <c r="HJ109" s="245"/>
      <c r="HK109" s="236"/>
      <c r="HL109" s="224"/>
      <c r="HM109" s="245"/>
      <c r="HN109" s="236"/>
      <c r="HO109" s="224"/>
      <c r="HP109" s="245"/>
      <c r="HQ109" s="236"/>
      <c r="HR109" s="224"/>
      <c r="HS109" s="245"/>
      <c r="HT109" s="236"/>
      <c r="HU109" s="224"/>
      <c r="HV109" s="245"/>
      <c r="HW109" s="236"/>
      <c r="HX109" s="224"/>
      <c r="HY109" s="245"/>
      <c r="HZ109" s="236"/>
      <c r="IA109" s="224"/>
      <c r="IB109" s="245"/>
      <c r="IC109" s="236"/>
      <c r="ID109" s="224"/>
      <c r="IE109" s="84"/>
      <c r="IF109" s="236"/>
      <c r="IG109" s="224"/>
      <c r="IH109" s="245"/>
      <c r="II109" s="236"/>
      <c r="IJ109" s="224"/>
      <c r="IK109" s="245"/>
      <c r="IL109" s="236"/>
      <c r="IM109" s="224"/>
      <c r="IN109" s="245"/>
      <c r="IO109" s="236"/>
      <c r="IP109" s="224"/>
      <c r="IQ109" s="245"/>
      <c r="IR109" s="236"/>
      <c r="IS109" s="224"/>
      <c r="IT109" s="245"/>
      <c r="IU109" s="236"/>
      <c r="IV109" s="224"/>
      <c r="IW109" s="245"/>
      <c r="IX109" s="236"/>
      <c r="IY109" s="224"/>
      <c r="IZ109" s="245"/>
      <c r="JA109" s="236"/>
      <c r="JB109" s="224"/>
      <c r="JC109" s="245"/>
      <c r="JD109" s="236"/>
      <c r="JE109" s="224"/>
      <c r="JF109" s="245"/>
      <c r="JG109" s="236"/>
      <c r="JH109" s="224"/>
      <c r="JI109" s="84"/>
      <c r="JJ109" s="124"/>
      <c r="JK109" s="224"/>
      <c r="JL109" s="245"/>
      <c r="JM109" s="236"/>
      <c r="JN109" s="224"/>
      <c r="JO109" s="84"/>
      <c r="JP109" s="124"/>
      <c r="JQ109" s="224"/>
      <c r="JR109" s="245"/>
      <c r="JS109" s="236"/>
      <c r="JT109" s="224"/>
      <c r="JU109" s="84"/>
      <c r="JV109" s="124"/>
      <c r="JW109" s="224"/>
      <c r="JX109" s="245"/>
      <c r="JY109" s="236"/>
      <c r="JZ109" s="224"/>
      <c r="KA109" s="245"/>
      <c r="KB109" s="236"/>
      <c r="KC109" s="224"/>
      <c r="KD109" s="245"/>
      <c r="KE109" s="236"/>
      <c r="KF109" s="224"/>
      <c r="KG109" s="245"/>
      <c r="KH109" s="236"/>
      <c r="KI109" s="224"/>
      <c r="KJ109" s="245"/>
      <c r="KK109" s="236"/>
      <c r="KL109" s="224"/>
      <c r="KM109" s="224"/>
      <c r="KN109" s="236"/>
      <c r="KO109" s="224"/>
      <c r="KP109" s="224"/>
      <c r="KQ109" s="236"/>
      <c r="KR109" s="224"/>
      <c r="KS109" s="224"/>
      <c r="KT109" s="236"/>
      <c r="KU109" s="224"/>
      <c r="KV109" s="245"/>
      <c r="KW109" s="236"/>
      <c r="KX109" s="224"/>
      <c r="KY109" s="84"/>
      <c r="KZ109" s="236"/>
      <c r="LA109" s="224"/>
      <c r="LB109" s="224"/>
      <c r="LC109" s="236"/>
      <c r="LD109" s="224"/>
      <c r="LE109" s="224"/>
      <c r="LF109" s="236"/>
      <c r="LG109" s="224"/>
      <c r="LH109" s="245"/>
      <c r="LI109" s="236"/>
      <c r="LJ109" s="224"/>
      <c r="LK109" s="84"/>
      <c r="LL109" s="236"/>
      <c r="LM109" s="224"/>
      <c r="LN109" s="84"/>
      <c r="LO109" s="124"/>
      <c r="LP109" s="224"/>
      <c r="LQ109" s="224"/>
      <c r="LR109" s="236"/>
      <c r="LS109" s="224"/>
      <c r="LT109" s="245"/>
      <c r="LU109" s="236"/>
      <c r="LV109" s="224"/>
      <c r="LW109" s="84"/>
      <c r="LX109" s="124"/>
      <c r="LY109" s="224"/>
      <c r="LZ109" s="224"/>
      <c r="MA109" s="236"/>
      <c r="MB109" s="224"/>
      <c r="MC109" s="224"/>
      <c r="MD109" s="236"/>
      <c r="ME109" s="224"/>
      <c r="MF109" s="224"/>
      <c r="MG109" s="236"/>
      <c r="MH109" s="224"/>
      <c r="MI109" s="224"/>
      <c r="MJ109" s="236"/>
      <c r="MK109" s="224"/>
      <c r="ML109" s="245"/>
      <c r="MM109" s="236"/>
      <c r="MN109" s="224"/>
      <c r="MO109" s="84"/>
      <c r="MP109" s="236"/>
      <c r="MQ109" s="224"/>
      <c r="MR109" s="84"/>
      <c r="MS109" s="124"/>
      <c r="MT109" s="224"/>
      <c r="MU109" s="224"/>
      <c r="MV109" s="236"/>
      <c r="MW109" s="224"/>
      <c r="MX109" s="245"/>
      <c r="MY109" s="236"/>
      <c r="MZ109" s="224"/>
      <c r="NA109" s="84"/>
      <c r="NB109" s="236"/>
      <c r="NC109" s="224"/>
      <c r="ND109" s="245"/>
      <c r="NE109" s="236"/>
      <c r="NF109" s="224"/>
      <c r="NG109" s="84"/>
      <c r="NH109" s="236"/>
      <c r="NI109" s="224"/>
      <c r="NJ109" s="245"/>
      <c r="NK109" s="236"/>
      <c r="NL109" s="224"/>
      <c r="NM109" s="84"/>
      <c r="NN109" s="236"/>
      <c r="NO109" s="224"/>
      <c r="NP109" s="84"/>
      <c r="NQ109" s="236"/>
      <c r="NR109" s="224"/>
      <c r="NS109" s="84"/>
      <c r="NT109" s="236"/>
      <c r="NU109" s="224"/>
      <c r="NV109" s="84"/>
      <c r="NW109" s="124"/>
      <c r="NX109" s="224"/>
      <c r="NY109" s="245"/>
      <c r="NZ109" s="236"/>
      <c r="OA109" s="224"/>
      <c r="OB109" s="316"/>
      <c r="OC109" s="236"/>
      <c r="OD109" s="224"/>
      <c r="OE109" s="84"/>
      <c r="OF109" s="236"/>
      <c r="OG109" s="224"/>
      <c r="OH109" s="84"/>
      <c r="OI109" s="157"/>
      <c r="OJ109" s="157"/>
      <c r="OK109" s="157"/>
      <c r="OL109" s="157"/>
      <c r="OM109" s="157"/>
      <c r="ON109" s="157"/>
      <c r="OO109" s="157"/>
      <c r="OP109" s="157"/>
      <c r="OQ109" s="157"/>
      <c r="OR109" s="157"/>
      <c r="OS109" s="157"/>
      <c r="OT109" s="157"/>
      <c r="OU109" s="157"/>
      <c r="OV109" s="157"/>
      <c r="OW109" s="157"/>
    </row>
    <row r="110" spans="1:414" s="36" customFormat="1" hidden="1" outlineLevel="1" x14ac:dyDescent="0.25">
      <c r="A110" s="74" t="s">
        <v>459</v>
      </c>
      <c r="B110" s="373" t="s">
        <v>460</v>
      </c>
      <c r="C110" s="229">
        <f>C111+C112+C113+C114+C115</f>
        <v>77958</v>
      </c>
      <c r="D110" s="220">
        <f t="shared" ref="D110:P110" si="542">D111+D112+D113+D114+D115</f>
        <v>87727.82</v>
      </c>
      <c r="E110" s="68">
        <f t="shared" ref="E110" si="543">E111+E112+E113+E114+E115</f>
        <v>82841.779999999984</v>
      </c>
      <c r="F110" s="229">
        <f t="shared" si="542"/>
        <v>0</v>
      </c>
      <c r="G110" s="220">
        <f t="shared" si="542"/>
        <v>0</v>
      </c>
      <c r="H110" s="68">
        <f t="shared" ref="H110:I110" si="544">H111+H112+H113+H114+H115</f>
        <v>7.91</v>
      </c>
      <c r="I110" s="122">
        <f t="shared" si="544"/>
        <v>20860</v>
      </c>
      <c r="J110" s="220">
        <f t="shared" si="542"/>
        <v>20860</v>
      </c>
      <c r="K110" s="220">
        <f t="shared" ref="K110:N110" si="545">K111+K112+K113+K114+K115</f>
        <v>20933.11</v>
      </c>
      <c r="L110" s="229">
        <f t="shared" si="545"/>
        <v>0</v>
      </c>
      <c r="M110" s="220">
        <f t="shared" si="545"/>
        <v>300</v>
      </c>
      <c r="N110" s="220">
        <f t="shared" si="545"/>
        <v>0</v>
      </c>
      <c r="O110" s="229">
        <f t="shared" si="542"/>
        <v>0</v>
      </c>
      <c r="P110" s="220">
        <f t="shared" si="542"/>
        <v>0</v>
      </c>
      <c r="Q110" s="220">
        <f t="shared" ref="Q110" si="546">Q111+Q112+Q113+Q114+Q115</f>
        <v>0</v>
      </c>
      <c r="R110" s="229">
        <f t="shared" ref="R110:AH110" si="547">R111+R112+R113+R114+R115</f>
        <v>0</v>
      </c>
      <c r="S110" s="220">
        <f t="shared" si="547"/>
        <v>0</v>
      </c>
      <c r="T110" s="220">
        <f t="shared" ref="T110" si="548">T111+T112+T113+T114+T115</f>
        <v>0</v>
      </c>
      <c r="U110" s="229">
        <f t="shared" si="547"/>
        <v>0</v>
      </c>
      <c r="V110" s="220">
        <f t="shared" si="547"/>
        <v>0</v>
      </c>
      <c r="W110" s="220">
        <f t="shared" ref="W110" si="549">W111+W112+W113+W114+W115</f>
        <v>0</v>
      </c>
      <c r="X110" s="229">
        <f t="shared" si="547"/>
        <v>0</v>
      </c>
      <c r="Y110" s="220">
        <f t="shared" si="547"/>
        <v>0</v>
      </c>
      <c r="Z110" s="220">
        <f t="shared" ref="Z110" si="550">Z111+Z112+Z113+Z114+Z115</f>
        <v>0</v>
      </c>
      <c r="AA110" s="229">
        <f t="shared" si="547"/>
        <v>0</v>
      </c>
      <c r="AB110" s="220">
        <f t="shared" si="547"/>
        <v>0</v>
      </c>
      <c r="AC110" s="220">
        <f t="shared" ref="AC110" si="551">AC111+AC112+AC113+AC114+AC115</f>
        <v>0</v>
      </c>
      <c r="AD110" s="229">
        <f t="shared" si="547"/>
        <v>200</v>
      </c>
      <c r="AE110" s="220">
        <f t="shared" si="547"/>
        <v>200</v>
      </c>
      <c r="AF110" s="220">
        <f t="shared" ref="AF110" si="552">AF111+AF112+AF113+AF114+AF115</f>
        <v>118.55</v>
      </c>
      <c r="AG110" s="229">
        <f t="shared" si="547"/>
        <v>0</v>
      </c>
      <c r="AH110" s="220">
        <f t="shared" si="547"/>
        <v>0</v>
      </c>
      <c r="AI110" s="220">
        <f t="shared" ref="AI110" si="553">AI111+AI112+AI113+AI114+AI115</f>
        <v>0</v>
      </c>
      <c r="AJ110" s="229">
        <f t="shared" ref="AJ110:BA110" si="554">AJ111+AJ112+AJ113+AJ114+AJ115</f>
        <v>0</v>
      </c>
      <c r="AK110" s="220">
        <f t="shared" si="554"/>
        <v>0</v>
      </c>
      <c r="AL110" s="220">
        <f t="shared" si="554"/>
        <v>0</v>
      </c>
      <c r="AM110" s="229">
        <f t="shared" si="554"/>
        <v>0</v>
      </c>
      <c r="AN110" s="220">
        <f t="shared" si="554"/>
        <v>0</v>
      </c>
      <c r="AO110" s="220">
        <f t="shared" si="554"/>
        <v>0</v>
      </c>
      <c r="AP110" s="229">
        <f t="shared" si="554"/>
        <v>0</v>
      </c>
      <c r="AQ110" s="220">
        <f t="shared" si="554"/>
        <v>0</v>
      </c>
      <c r="AR110" s="220">
        <f t="shared" si="554"/>
        <v>0</v>
      </c>
      <c r="AS110" s="229">
        <f t="shared" si="554"/>
        <v>0</v>
      </c>
      <c r="AT110" s="220">
        <f t="shared" si="554"/>
        <v>0</v>
      </c>
      <c r="AU110" s="220">
        <f t="shared" si="554"/>
        <v>178.24</v>
      </c>
      <c r="AV110" s="229">
        <f t="shared" si="554"/>
        <v>0</v>
      </c>
      <c r="AW110" s="220">
        <f t="shared" si="554"/>
        <v>0</v>
      </c>
      <c r="AX110" s="220">
        <f t="shared" si="554"/>
        <v>33.590000000000003</v>
      </c>
      <c r="AY110" s="229">
        <f t="shared" si="554"/>
        <v>0</v>
      </c>
      <c r="AZ110" s="220">
        <f t="shared" si="554"/>
        <v>0</v>
      </c>
      <c r="BA110" s="220">
        <f t="shared" si="554"/>
        <v>0</v>
      </c>
      <c r="BB110" s="229">
        <f t="shared" ref="BB110:BK110" si="555">BB111+BB112+BB113+BB114+BB115</f>
        <v>0</v>
      </c>
      <c r="BC110" s="220">
        <f t="shared" si="555"/>
        <v>0</v>
      </c>
      <c r="BD110" s="220">
        <f t="shared" ref="BD110:BG110" si="556">BD111+BD112+BD113+BD114+BD115</f>
        <v>0</v>
      </c>
      <c r="BE110" s="229">
        <f t="shared" si="556"/>
        <v>600</v>
      </c>
      <c r="BF110" s="220">
        <f t="shared" si="556"/>
        <v>600</v>
      </c>
      <c r="BG110" s="220">
        <f t="shared" si="556"/>
        <v>185.01</v>
      </c>
      <c r="BH110" s="229">
        <f t="shared" si="555"/>
        <v>0</v>
      </c>
      <c r="BI110" s="220">
        <f t="shared" si="555"/>
        <v>0</v>
      </c>
      <c r="BJ110" s="220">
        <f t="shared" ref="BJ110" si="557">BJ111+BJ112+BJ113+BJ114+BJ115</f>
        <v>0</v>
      </c>
      <c r="BK110" s="229">
        <f t="shared" si="555"/>
        <v>480</v>
      </c>
      <c r="BL110" s="220">
        <f t="shared" ref="BL110:CG110" si="558">BL111+BL112+BL113+BL114+BL115</f>
        <v>480</v>
      </c>
      <c r="BM110" s="220">
        <f t="shared" ref="BM110" si="559">BM111+BM112+BM113+BM114+BM115</f>
        <v>539.64</v>
      </c>
      <c r="BN110" s="119">
        <f t="shared" si="558"/>
        <v>0</v>
      </c>
      <c r="BO110" s="220">
        <f t="shared" ref="BO110" si="560">BO111+BO112+BO113+BO114+BO115</f>
        <v>0</v>
      </c>
      <c r="BP110" s="220">
        <f t="shared" ref="BP110" si="561">BP111+BP112+BP113+BP114+BP115</f>
        <v>6216</v>
      </c>
      <c r="BQ110" s="229">
        <f>BQ111+BQ112+BQ113+BQ114+BQ115</f>
        <v>0</v>
      </c>
      <c r="BR110" s="220">
        <f t="shared" si="558"/>
        <v>0</v>
      </c>
      <c r="BS110" s="220">
        <f t="shared" ref="BS110" si="562">BS111+BS112+BS113+BS114+BS115</f>
        <v>2339.37</v>
      </c>
      <c r="BT110" s="229">
        <f t="shared" si="558"/>
        <v>0</v>
      </c>
      <c r="BU110" s="220">
        <f t="shared" si="558"/>
        <v>0</v>
      </c>
      <c r="BV110" s="220">
        <f t="shared" ref="BV110" si="563">BV111+BV112+BV113+BV114+BV115</f>
        <v>4.53</v>
      </c>
      <c r="BW110" s="229">
        <f t="shared" si="558"/>
        <v>2000</v>
      </c>
      <c r="BX110" s="220">
        <f t="shared" si="558"/>
        <v>2000</v>
      </c>
      <c r="BY110" s="220">
        <f t="shared" ref="BY110" si="564">BY111+BY112+BY113+BY114+BY115</f>
        <v>1526.91</v>
      </c>
      <c r="BZ110" s="229">
        <f t="shared" si="558"/>
        <v>0</v>
      </c>
      <c r="CA110" s="229">
        <f t="shared" ref="CA110" si="565">CA111+CA112+CA113+CA114+CA115</f>
        <v>0</v>
      </c>
      <c r="CB110" s="220">
        <f t="shared" ref="CB110:CE110" si="566">CB111+CB112+CB113+CB114+CB115</f>
        <v>0</v>
      </c>
      <c r="CC110" s="229">
        <f t="shared" si="566"/>
        <v>1073</v>
      </c>
      <c r="CD110" s="220">
        <f t="shared" si="566"/>
        <v>1073</v>
      </c>
      <c r="CE110" s="220">
        <f t="shared" si="566"/>
        <v>930.87000000000012</v>
      </c>
      <c r="CF110" s="229">
        <f t="shared" si="558"/>
        <v>0</v>
      </c>
      <c r="CG110" s="220">
        <f t="shared" si="558"/>
        <v>0</v>
      </c>
      <c r="CH110" s="220">
        <f t="shared" ref="CH110:CK110" si="567">CH111+CH112+CH113+CH114+CH115</f>
        <v>967.2</v>
      </c>
      <c r="CI110" s="229">
        <f t="shared" si="567"/>
        <v>0</v>
      </c>
      <c r="CJ110" s="220">
        <f t="shared" si="567"/>
        <v>0</v>
      </c>
      <c r="CK110" s="220">
        <f t="shared" si="567"/>
        <v>0</v>
      </c>
      <c r="CL110" s="229">
        <f t="shared" ref="CL110:CM110" si="568">CL111+CL112+CL113+CL114+CL115</f>
        <v>0</v>
      </c>
      <c r="CM110" s="220">
        <f t="shared" si="568"/>
        <v>400</v>
      </c>
      <c r="CN110" s="117">
        <f t="shared" ref="CN110:CQ110" si="569">CN111+CN112+CN113+CN114+CN115</f>
        <v>707.79</v>
      </c>
      <c r="CO110" s="229">
        <f t="shared" ref="CO110" si="570">CO111+CO112+CO113+CO114+CO115</f>
        <v>0</v>
      </c>
      <c r="CP110" s="220">
        <f t="shared" si="569"/>
        <v>0</v>
      </c>
      <c r="CQ110" s="68">
        <f t="shared" si="569"/>
        <v>0</v>
      </c>
      <c r="CR110" s="229">
        <f t="shared" ref="CR110:DW110" si="571">CR111+CR112+CR113+CR114+CR115</f>
        <v>0</v>
      </c>
      <c r="CS110" s="220">
        <f t="shared" si="571"/>
        <v>0</v>
      </c>
      <c r="CT110" s="220">
        <f t="shared" ref="CT110" si="572">CT111+CT112+CT113+CT114+CT115</f>
        <v>0</v>
      </c>
      <c r="CU110" s="229">
        <f t="shared" si="571"/>
        <v>0</v>
      </c>
      <c r="CV110" s="220">
        <f t="shared" si="571"/>
        <v>0</v>
      </c>
      <c r="CW110" s="220">
        <f t="shared" ref="CW110:DC110" si="573">CW111+CW112+CW113+CW114+CW115</f>
        <v>138</v>
      </c>
      <c r="CX110" s="229">
        <f t="shared" si="573"/>
        <v>0</v>
      </c>
      <c r="CY110" s="220">
        <f t="shared" si="573"/>
        <v>0</v>
      </c>
      <c r="CZ110" s="220">
        <f t="shared" si="573"/>
        <v>0</v>
      </c>
      <c r="DA110" s="229">
        <f t="shared" si="573"/>
        <v>0</v>
      </c>
      <c r="DB110" s="220">
        <f t="shared" si="573"/>
        <v>0</v>
      </c>
      <c r="DC110" s="220">
        <f t="shared" si="573"/>
        <v>205.68</v>
      </c>
      <c r="DD110" s="229">
        <f t="shared" si="571"/>
        <v>0</v>
      </c>
      <c r="DE110" s="220">
        <f t="shared" si="571"/>
        <v>0</v>
      </c>
      <c r="DF110" s="220">
        <f t="shared" ref="DF110" si="574">DF111+DF112+DF113+DF114+DF115</f>
        <v>0</v>
      </c>
      <c r="DG110" s="229">
        <f>DG111+DG112+DG113+DG114+DG115</f>
        <v>0</v>
      </c>
      <c r="DH110" s="220">
        <f>DH111+DH112+DH113+DH114+DH115</f>
        <v>0</v>
      </c>
      <c r="DI110" s="220">
        <f>DI111+DI112+DI113+DI114+DI115</f>
        <v>0</v>
      </c>
      <c r="DJ110" s="229">
        <f t="shared" si="571"/>
        <v>0</v>
      </c>
      <c r="DK110" s="220">
        <f t="shared" si="571"/>
        <v>0</v>
      </c>
      <c r="DL110" s="220">
        <f t="shared" ref="DL110:DU110" si="575">DL111+DL112+DL113+DL114+DL115</f>
        <v>68.400000000000006</v>
      </c>
      <c r="DM110" s="229">
        <f t="shared" si="575"/>
        <v>0</v>
      </c>
      <c r="DN110" s="220">
        <f t="shared" si="575"/>
        <v>0</v>
      </c>
      <c r="DO110" s="220">
        <f t="shared" si="575"/>
        <v>0</v>
      </c>
      <c r="DP110" s="229">
        <f t="shared" si="575"/>
        <v>0</v>
      </c>
      <c r="DQ110" s="220">
        <f t="shared" si="575"/>
        <v>0</v>
      </c>
      <c r="DR110" s="220">
        <f t="shared" si="575"/>
        <v>0</v>
      </c>
      <c r="DS110" s="229">
        <f t="shared" si="575"/>
        <v>0</v>
      </c>
      <c r="DT110" s="220">
        <f t="shared" si="575"/>
        <v>0</v>
      </c>
      <c r="DU110" s="220">
        <f t="shared" si="575"/>
        <v>0</v>
      </c>
      <c r="DV110" s="229">
        <f t="shared" si="571"/>
        <v>0</v>
      </c>
      <c r="DW110" s="220">
        <f t="shared" si="571"/>
        <v>0</v>
      </c>
      <c r="DX110" s="117">
        <f t="shared" ref="DX110" si="576">DX111+DX112+DX113+DX114+DX115</f>
        <v>0</v>
      </c>
      <c r="DY110" s="229">
        <f t="shared" ref="DY110:EI110" si="577">DY111+DY112+DY113+DY114+DY115</f>
        <v>0</v>
      </c>
      <c r="DZ110" s="220">
        <f t="shared" si="577"/>
        <v>0</v>
      </c>
      <c r="EA110" s="68">
        <f t="shared" ref="EA110:EB110" si="578">EA111+EA112+EA113+EA114+EA115</f>
        <v>0</v>
      </c>
      <c r="EB110" s="122">
        <f t="shared" si="578"/>
        <v>0</v>
      </c>
      <c r="EC110" s="220">
        <f t="shared" si="577"/>
        <v>0</v>
      </c>
      <c r="ED110" s="117">
        <f t="shared" ref="ED110" si="579">ED111+ED112+ED113+ED114+ED115</f>
        <v>55.6</v>
      </c>
      <c r="EE110" s="229">
        <f t="shared" si="577"/>
        <v>0</v>
      </c>
      <c r="EF110" s="220">
        <f t="shared" si="577"/>
        <v>0</v>
      </c>
      <c r="EG110" s="117">
        <f t="shared" ref="EG110" si="580">EG111+EG112+EG113+EG114+EG115</f>
        <v>0</v>
      </c>
      <c r="EH110" s="229">
        <f t="shared" si="577"/>
        <v>0</v>
      </c>
      <c r="EI110" s="220">
        <f t="shared" si="577"/>
        <v>0</v>
      </c>
      <c r="EJ110" s="117">
        <f t="shared" ref="EJ110" si="581">EJ111+EJ112+EJ113+EJ114+EJ115</f>
        <v>0</v>
      </c>
      <c r="EK110" s="229">
        <f>EK111+EK112+EK113+EK114+EK115</f>
        <v>2200</v>
      </c>
      <c r="EL110" s="220">
        <f t="shared" ref="EL110:EU110" si="582">EL111+EL112+EL113+EL114+EL115</f>
        <v>2230</v>
      </c>
      <c r="EM110" s="117">
        <f t="shared" ref="EM110" si="583">EM111+EM112+EM113+EM114+EM115</f>
        <v>2823.67</v>
      </c>
      <c r="EN110" s="229">
        <f>EN111+EN112+EN113+EN114+EN115</f>
        <v>0</v>
      </c>
      <c r="EO110" s="220">
        <f t="shared" ref="EO110:EP110" si="584">EO111+EO112+EO113+EO114+EO115</f>
        <v>0</v>
      </c>
      <c r="EP110" s="117">
        <f t="shared" si="584"/>
        <v>278</v>
      </c>
      <c r="EQ110" s="229">
        <f t="shared" si="582"/>
        <v>0</v>
      </c>
      <c r="ER110" s="220">
        <f t="shared" si="582"/>
        <v>0</v>
      </c>
      <c r="ES110" s="220">
        <f t="shared" ref="ES110" si="585">ES111+ES112+ES113+ES114+ES115</f>
        <v>0</v>
      </c>
      <c r="ET110" s="229">
        <f t="shared" si="582"/>
        <v>0</v>
      </c>
      <c r="EU110" s="220">
        <f t="shared" si="582"/>
        <v>0</v>
      </c>
      <c r="EV110" s="220">
        <f t="shared" ref="EV110" si="586">EV111+EV112+EV113+EV114+EV115</f>
        <v>147.6</v>
      </c>
      <c r="EW110" s="229">
        <v>870</v>
      </c>
      <c r="EX110" s="220">
        <f t="shared" ref="EX110" si="587">EX111+EX112+EX113+EX114+EX115</f>
        <v>870</v>
      </c>
      <c r="EY110" s="220">
        <f t="shared" ref="EY110" si="588">EY111+EY112+EY113+EY114+EY115</f>
        <v>556.34</v>
      </c>
      <c r="EZ110" s="220">
        <f t="shared" ref="EZ110:FA110" si="589">EZ111+EZ112+EZ113+EZ114+EZ115</f>
        <v>1765</v>
      </c>
      <c r="FA110" s="220">
        <f t="shared" si="589"/>
        <v>1920</v>
      </c>
      <c r="FB110" s="220">
        <f t="shared" ref="FB110:FC110" si="590">FB111+FB112+FB113+FB114+FB115</f>
        <v>1215.5300000000002</v>
      </c>
      <c r="FC110" s="229">
        <f t="shared" si="590"/>
        <v>400</v>
      </c>
      <c r="FD110" s="220">
        <f t="shared" ref="FD110" si="591">FD111+FD112+FD113+FD114+FD115</f>
        <v>470</v>
      </c>
      <c r="FE110" s="220">
        <f t="shared" ref="FE110" si="592">FE111+FE112+FE113+FE114+FE115</f>
        <v>766.56</v>
      </c>
      <c r="FF110" s="229">
        <f>FF111+FF112+FF113+FF114+FF115</f>
        <v>300</v>
      </c>
      <c r="FG110" s="220">
        <f t="shared" ref="FG110" si="593">FG111+FG112+FG113+FG114+FG115</f>
        <v>0</v>
      </c>
      <c r="FH110" s="220">
        <f t="shared" ref="FH110:FI110" si="594">FH111+FH112+FH113+FH114+FH115</f>
        <v>242.21</v>
      </c>
      <c r="FI110" s="229">
        <f t="shared" si="594"/>
        <v>825</v>
      </c>
      <c r="FJ110" s="220">
        <f t="shared" ref="FJ110" si="595">FJ111+FJ112+FJ113+FJ114+FJ115</f>
        <v>825</v>
      </c>
      <c r="FK110" s="117">
        <f t="shared" ref="FK110" si="596">FK111+FK112+FK113+FK114+FK115</f>
        <v>740.23</v>
      </c>
      <c r="FL110" s="395">
        <f>FL111+FL112+FL113+FL114+FL115</f>
        <v>800</v>
      </c>
      <c r="FM110" s="220">
        <f t="shared" ref="FM110" si="597">FM111+FM112+FM113+FM114+FM115</f>
        <v>800</v>
      </c>
      <c r="FN110" s="68">
        <f t="shared" ref="FN110:FO110" si="598">FN111+FN112+FN113+FN114+FN115</f>
        <v>609.92000000000007</v>
      </c>
      <c r="FO110" s="229">
        <f t="shared" si="598"/>
        <v>1270</v>
      </c>
      <c r="FP110" s="220">
        <f t="shared" ref="FP110" si="599">FP111+FP112+FP113+FP114+FP115</f>
        <v>1770</v>
      </c>
      <c r="FQ110" s="220">
        <f t="shared" ref="FQ110:FR110" si="600">FQ111+FQ112+FQ113+FQ114+FQ115</f>
        <v>1672.4700000000003</v>
      </c>
      <c r="FR110" s="229">
        <f t="shared" si="600"/>
        <v>0</v>
      </c>
      <c r="FS110" s="220">
        <f t="shared" ref="FS110" si="601">FS111+FS112+FS113+FS114+FS115</f>
        <v>0</v>
      </c>
      <c r="FT110" s="220">
        <f t="shared" ref="FT110:FU110" si="602">FT111+FT112+FT113+FT114+FT115</f>
        <v>66</v>
      </c>
      <c r="FU110" s="229">
        <f t="shared" si="602"/>
        <v>50</v>
      </c>
      <c r="FV110" s="220">
        <f t="shared" ref="FV110" si="603">FV111+FV112+FV113+FV114+FV115</f>
        <v>0</v>
      </c>
      <c r="FW110" s="220">
        <f t="shared" ref="FW110:FX110" si="604">FW111+FW112+FW113+FW114+FW115</f>
        <v>373.4</v>
      </c>
      <c r="FX110" s="342">
        <f t="shared" si="604"/>
        <v>880</v>
      </c>
      <c r="FY110" s="246">
        <f t="shared" ref="FY110" si="605">FY111+FY112+FY113+FY114+FY115</f>
        <v>1100</v>
      </c>
      <c r="FZ110" s="246">
        <f t="shared" ref="FZ110:GA110" si="606">FZ111+FZ112+FZ113+FZ114+FZ115</f>
        <v>639.54999999999995</v>
      </c>
      <c r="GA110" s="342">
        <f t="shared" si="606"/>
        <v>165</v>
      </c>
      <c r="GB110" s="220">
        <f t="shared" ref="GB110" si="607">GB111+GB112+GB113+GB114+GB115</f>
        <v>130</v>
      </c>
      <c r="GC110" s="220">
        <f t="shared" ref="GC110" si="608">GC111+GC112+GC113+GC114+GC115</f>
        <v>155.04</v>
      </c>
      <c r="GD110" s="229">
        <f>GD111+GD112+GD113+GD114+GD115</f>
        <v>0</v>
      </c>
      <c r="GE110" s="220">
        <f t="shared" ref="GE110" si="609">GE111+GE112+GE113+GE114+GE115</f>
        <v>700</v>
      </c>
      <c r="GF110" s="220">
        <f t="shared" ref="GF110:GG110" si="610">GF111+GF112+GF113+GF114+GF115</f>
        <v>379</v>
      </c>
      <c r="GG110" s="229">
        <f t="shared" si="610"/>
        <v>0</v>
      </c>
      <c r="GH110" s="220">
        <f t="shared" ref="GH110" si="611">GH111+GH112+GH113+GH114+GH115</f>
        <v>0</v>
      </c>
      <c r="GI110" s="220">
        <f t="shared" ref="GI110:GO110" si="612">GI111+GI112+GI113+GI114+GI115</f>
        <v>0</v>
      </c>
      <c r="GJ110" s="229">
        <f t="shared" si="612"/>
        <v>0</v>
      </c>
      <c r="GK110" s="220">
        <f t="shared" si="612"/>
        <v>0</v>
      </c>
      <c r="GL110" s="68">
        <f t="shared" si="612"/>
        <v>0</v>
      </c>
      <c r="GM110" s="246">
        <f t="shared" ref="GM110" si="613">GM111+GM112+GM113+GM114+GM115</f>
        <v>0</v>
      </c>
      <c r="GN110" s="246">
        <f t="shared" si="612"/>
        <v>0</v>
      </c>
      <c r="GO110" s="266">
        <f t="shared" si="612"/>
        <v>0</v>
      </c>
      <c r="GP110" s="220">
        <f>GP111+GP112+GP113+GP114+GP115</f>
        <v>100</v>
      </c>
      <c r="GQ110" s="220">
        <f t="shared" ref="GQ110:GS110" si="614">GQ111+GQ112+GQ113+GQ114+GQ115</f>
        <v>100</v>
      </c>
      <c r="GR110" s="68">
        <f t="shared" si="614"/>
        <v>69</v>
      </c>
      <c r="GS110" s="220">
        <f t="shared" si="614"/>
        <v>2900</v>
      </c>
      <c r="GT110" s="220">
        <f t="shared" ref="GT110" si="615">GT111+GT112+GT113+GT114+GT115</f>
        <v>3060</v>
      </c>
      <c r="GU110" s="220">
        <f t="shared" ref="GU110" si="616">GU111+GU112+GU113+GU114+GU115</f>
        <v>0</v>
      </c>
      <c r="GV110" s="229">
        <f t="shared" ref="GV110:HF110" si="617">GV111+GV112+GV113+GV114+GV115</f>
        <v>0</v>
      </c>
      <c r="GW110" s="220">
        <f t="shared" si="617"/>
        <v>0</v>
      </c>
      <c r="GX110" s="220">
        <f t="shared" ref="GX110" si="618">GX111+GX112+GX113+GX114+GX115</f>
        <v>0</v>
      </c>
      <c r="GY110" s="229">
        <f t="shared" si="617"/>
        <v>0</v>
      </c>
      <c r="GZ110" s="220">
        <f t="shared" si="617"/>
        <v>0</v>
      </c>
      <c r="HA110" s="220">
        <f t="shared" ref="HA110" si="619">HA111+HA112+HA113+HA114+HA115</f>
        <v>0</v>
      </c>
      <c r="HB110" s="229">
        <f t="shared" si="617"/>
        <v>450</v>
      </c>
      <c r="HC110" s="220">
        <f t="shared" si="617"/>
        <v>450</v>
      </c>
      <c r="HD110" s="117">
        <f t="shared" ref="HD110" si="620">HD111+HD112+HD113+HD114+HD115</f>
        <v>396.4</v>
      </c>
      <c r="HE110" s="229">
        <f t="shared" si="617"/>
        <v>0</v>
      </c>
      <c r="HF110" s="220">
        <f t="shared" si="617"/>
        <v>0</v>
      </c>
      <c r="HG110" s="68">
        <f t="shared" ref="HG110:HH110" si="621">HG111+HG112+HG113+HG114+HG115</f>
        <v>65.099999999999994</v>
      </c>
      <c r="HH110" s="229">
        <f t="shared" si="621"/>
        <v>680</v>
      </c>
      <c r="HI110" s="220">
        <f t="shared" ref="HI110:HX110" si="622">HI111+HI112+HI113+HI114+HI115</f>
        <v>400</v>
      </c>
      <c r="HJ110" s="117">
        <f t="shared" ref="HJ110:HK110" si="623">HJ111+HJ112+HJ113+HJ114+HJ115</f>
        <v>748.91</v>
      </c>
      <c r="HK110" s="229">
        <f t="shared" si="623"/>
        <v>665</v>
      </c>
      <c r="HL110" s="220">
        <f t="shared" si="622"/>
        <v>1145.8200000000002</v>
      </c>
      <c r="HM110" s="117">
        <f t="shared" ref="HM110:HN110" si="624">HM111+HM112+HM113+HM114+HM115</f>
        <v>704.01</v>
      </c>
      <c r="HN110" s="229">
        <f t="shared" si="624"/>
        <v>300</v>
      </c>
      <c r="HO110" s="220">
        <f t="shared" si="622"/>
        <v>0</v>
      </c>
      <c r="HP110" s="117">
        <f t="shared" ref="HP110:HQ110" si="625">HP111+HP112+HP113+HP114+HP115</f>
        <v>0</v>
      </c>
      <c r="HQ110" s="229">
        <f t="shared" si="625"/>
        <v>575</v>
      </c>
      <c r="HR110" s="220">
        <f t="shared" si="622"/>
        <v>524</v>
      </c>
      <c r="HS110" s="117">
        <f t="shared" ref="HS110:HT110" si="626">HS111+HS112+HS113+HS114+HS115</f>
        <v>375.86</v>
      </c>
      <c r="HT110" s="229">
        <f t="shared" si="626"/>
        <v>0</v>
      </c>
      <c r="HU110" s="220">
        <f t="shared" si="622"/>
        <v>0</v>
      </c>
      <c r="HV110" s="117">
        <f t="shared" ref="HV110:HW110" si="627">HV111+HV112+HV113+HV114+HV115</f>
        <v>0</v>
      </c>
      <c r="HW110" s="229">
        <f t="shared" si="627"/>
        <v>0</v>
      </c>
      <c r="HX110" s="220">
        <f t="shared" si="622"/>
        <v>0</v>
      </c>
      <c r="HY110" s="117">
        <f t="shared" ref="HY110" si="628">HY111+HY112+HY113+HY114+HY115</f>
        <v>0</v>
      </c>
      <c r="HZ110" s="229">
        <f t="shared" ref="HZ110:IA110" si="629">HZ111+HZ112+HZ113+HZ114+HZ115</f>
        <v>0</v>
      </c>
      <c r="IA110" s="220">
        <f t="shared" si="629"/>
        <v>0</v>
      </c>
      <c r="IB110" s="117">
        <f t="shared" ref="IB110:IF110" si="630">IB111+IB112+IB113+IB114+IB115</f>
        <v>0</v>
      </c>
      <c r="IC110" s="229">
        <f t="shared" si="630"/>
        <v>0</v>
      </c>
      <c r="ID110" s="220">
        <f t="shared" si="630"/>
        <v>10000</v>
      </c>
      <c r="IE110" s="68">
        <f t="shared" si="630"/>
        <v>0</v>
      </c>
      <c r="IF110" s="229">
        <f t="shared" si="630"/>
        <v>2650</v>
      </c>
      <c r="IG110" s="220">
        <f t="shared" ref="IG110:JW110" si="631">IG111+IG112+IG113+IG114+IG115</f>
        <v>750</v>
      </c>
      <c r="IH110" s="117">
        <f t="shared" ref="IH110:II110" si="632">IH111+IH112+IH113+IH114+IH115</f>
        <v>7198.52</v>
      </c>
      <c r="II110" s="229">
        <f t="shared" si="632"/>
        <v>0</v>
      </c>
      <c r="IJ110" s="220">
        <f t="shared" si="631"/>
        <v>0</v>
      </c>
      <c r="IK110" s="117">
        <f t="shared" ref="IK110:IL110" si="633">IK111+IK112+IK113+IK114+IK115</f>
        <v>0</v>
      </c>
      <c r="IL110" s="229">
        <f t="shared" si="633"/>
        <v>2500</v>
      </c>
      <c r="IM110" s="220">
        <f t="shared" si="631"/>
        <v>2500</v>
      </c>
      <c r="IN110" s="117">
        <f t="shared" ref="IN110:IO110" si="634">IN111+IN112+IN113+IN114+IN115</f>
        <v>2092.75</v>
      </c>
      <c r="IO110" s="229">
        <f t="shared" si="634"/>
        <v>0</v>
      </c>
      <c r="IP110" s="220">
        <f t="shared" si="631"/>
        <v>0</v>
      </c>
      <c r="IQ110" s="117">
        <f t="shared" ref="IQ110:IR110" si="635">IQ111+IQ112+IQ113+IQ114+IQ115</f>
        <v>0</v>
      </c>
      <c r="IR110" s="229">
        <f t="shared" si="635"/>
        <v>1800</v>
      </c>
      <c r="IS110" s="220">
        <f t="shared" si="631"/>
        <v>1800</v>
      </c>
      <c r="IT110" s="117">
        <f t="shared" ref="IT110:IU110" si="636">IT111+IT112+IT113+IT114+IT115</f>
        <v>1962.05</v>
      </c>
      <c r="IU110" s="229">
        <f t="shared" si="636"/>
        <v>0</v>
      </c>
      <c r="IV110" s="220">
        <f t="shared" si="631"/>
        <v>0</v>
      </c>
      <c r="IW110" s="117">
        <f t="shared" ref="IW110:IX110" si="637">IW111+IW112+IW113+IW114+IW115</f>
        <v>0</v>
      </c>
      <c r="IX110" s="229">
        <f t="shared" si="637"/>
        <v>2700</v>
      </c>
      <c r="IY110" s="220">
        <f t="shared" si="631"/>
        <v>2700</v>
      </c>
      <c r="IZ110" s="117">
        <f t="shared" ref="IZ110:JA110" si="638">IZ111+IZ112+IZ113+IZ114+IZ115</f>
        <v>2837.8</v>
      </c>
      <c r="JA110" s="229">
        <f t="shared" si="638"/>
        <v>0</v>
      </c>
      <c r="JB110" s="220">
        <f t="shared" si="631"/>
        <v>0</v>
      </c>
      <c r="JC110" s="117">
        <f t="shared" ref="JC110" si="639">JC111+JC112+JC113+JC114+JC115</f>
        <v>0</v>
      </c>
      <c r="JD110" s="229">
        <f t="shared" si="631"/>
        <v>0</v>
      </c>
      <c r="JE110" s="220">
        <f t="shared" si="631"/>
        <v>0</v>
      </c>
      <c r="JF110" s="117">
        <f t="shared" ref="JF110:JJ110" si="640">JF111+JF112+JF113+JF114+JF115</f>
        <v>0</v>
      </c>
      <c r="JG110" s="229">
        <f t="shared" ref="JG110" si="641">JG111+JG112+JG113+JG114+JG115</f>
        <v>0</v>
      </c>
      <c r="JH110" s="220">
        <f t="shared" si="640"/>
        <v>0</v>
      </c>
      <c r="JI110" s="68">
        <f t="shared" si="640"/>
        <v>0</v>
      </c>
      <c r="JJ110" s="122">
        <f t="shared" si="640"/>
        <v>0</v>
      </c>
      <c r="JK110" s="220">
        <f t="shared" si="631"/>
        <v>0</v>
      </c>
      <c r="JL110" s="117">
        <f t="shared" ref="JL110:JM110" si="642">JL111+JL112+JL113+JL114+JL115</f>
        <v>0</v>
      </c>
      <c r="JM110" s="229">
        <f t="shared" si="642"/>
        <v>0</v>
      </c>
      <c r="JN110" s="220">
        <f t="shared" si="631"/>
        <v>0</v>
      </c>
      <c r="JO110" s="68">
        <f t="shared" ref="JO110:JP110" si="643">JO111+JO112+JO113+JO114+JO115</f>
        <v>0</v>
      </c>
      <c r="JP110" s="122">
        <f t="shared" si="643"/>
        <v>0</v>
      </c>
      <c r="JQ110" s="220">
        <f t="shared" si="631"/>
        <v>0</v>
      </c>
      <c r="JR110" s="117">
        <f t="shared" ref="JR110:JS110" si="644">JR111+JR112+JR113+JR114+JR115</f>
        <v>0</v>
      </c>
      <c r="JS110" s="229">
        <f t="shared" si="644"/>
        <v>22000</v>
      </c>
      <c r="JT110" s="220">
        <f t="shared" si="631"/>
        <v>21750</v>
      </c>
      <c r="JU110" s="68">
        <f t="shared" ref="JU110:JV110" si="645">JU111+JU112+JU113+JU114+JU115</f>
        <v>15327.029999999999</v>
      </c>
      <c r="JV110" s="122">
        <f t="shared" si="645"/>
        <v>0</v>
      </c>
      <c r="JW110" s="220">
        <f t="shared" si="631"/>
        <v>0</v>
      </c>
      <c r="JX110" s="117">
        <f t="shared" ref="JX110" si="646">JX111+JX112+JX113+JX114+JX115</f>
        <v>0</v>
      </c>
      <c r="JY110" s="229">
        <f t="shared" ref="JY110:LP110" si="647">JY111+JY112+JY113+JY114+JY115</f>
        <v>0</v>
      </c>
      <c r="JZ110" s="220">
        <f t="shared" si="647"/>
        <v>0</v>
      </c>
      <c r="KA110" s="117">
        <f t="shared" ref="KA110" si="648">KA111+KA112+KA113+KA114+KA115</f>
        <v>0</v>
      </c>
      <c r="KB110" s="229">
        <f t="shared" ref="KB110:KF110" si="649">KB111+KB112+KB113+KB114+KB115</f>
        <v>0</v>
      </c>
      <c r="KC110" s="220">
        <f t="shared" si="649"/>
        <v>0</v>
      </c>
      <c r="KD110" s="117">
        <f t="shared" ref="KD110:KE110" si="650">KD111+KD112+KD113+KD114+KD115</f>
        <v>0</v>
      </c>
      <c r="KE110" s="229">
        <f t="shared" si="650"/>
        <v>1300</v>
      </c>
      <c r="KF110" s="220">
        <f t="shared" si="649"/>
        <v>1050</v>
      </c>
      <c r="KG110" s="117">
        <f t="shared" ref="KG110" si="651">KG111+KG112+KG113+KG114+KG115</f>
        <v>71.5</v>
      </c>
      <c r="KH110" s="229">
        <f t="shared" si="647"/>
        <v>0</v>
      </c>
      <c r="KI110" s="220">
        <f t="shared" si="647"/>
        <v>0</v>
      </c>
      <c r="KJ110" s="117">
        <f t="shared" ref="KJ110:KK110" si="652">KJ111+KJ112+KJ113+KJ114+KJ115</f>
        <v>0</v>
      </c>
      <c r="KK110" s="229">
        <f t="shared" si="652"/>
        <v>0</v>
      </c>
      <c r="KL110" s="220">
        <f t="shared" ref="KL110:LM110" si="653">KL111+KL112+KL113+KL114+KL115</f>
        <v>0</v>
      </c>
      <c r="KM110" s="220">
        <f t="shared" ref="KM110:KN110" si="654">KM111+KM112+KM113+KM114+KM115</f>
        <v>0</v>
      </c>
      <c r="KN110" s="229">
        <f t="shared" si="654"/>
        <v>0</v>
      </c>
      <c r="KO110" s="220">
        <f t="shared" si="653"/>
        <v>0</v>
      </c>
      <c r="KP110" s="220">
        <f t="shared" ref="KP110" si="655">KP111+KP112+KP113+KP114+KP115</f>
        <v>0</v>
      </c>
      <c r="KQ110" s="229">
        <f t="shared" si="653"/>
        <v>0</v>
      </c>
      <c r="KR110" s="220">
        <f t="shared" si="653"/>
        <v>0</v>
      </c>
      <c r="KS110" s="220">
        <f t="shared" ref="KS110" si="656">KS111+KS112+KS113+KS114+KS115</f>
        <v>0</v>
      </c>
      <c r="KT110" s="229">
        <f t="shared" si="653"/>
        <v>0</v>
      </c>
      <c r="KU110" s="220">
        <f t="shared" si="653"/>
        <v>0</v>
      </c>
      <c r="KV110" s="117">
        <f t="shared" ref="KV110" si="657">KV111+KV112+KV113+KV114+KV115</f>
        <v>0</v>
      </c>
      <c r="KW110" s="229">
        <f t="shared" si="653"/>
        <v>0</v>
      </c>
      <c r="KX110" s="220">
        <f t="shared" si="653"/>
        <v>0</v>
      </c>
      <c r="KY110" s="68">
        <f t="shared" ref="KY110" si="658">KY111+KY112+KY113+KY114+KY115</f>
        <v>0</v>
      </c>
      <c r="KZ110" s="229">
        <f t="shared" si="653"/>
        <v>0</v>
      </c>
      <c r="LA110" s="220">
        <f t="shared" si="653"/>
        <v>0</v>
      </c>
      <c r="LB110" s="220">
        <f t="shared" ref="LB110:LC110" si="659">LB111+LB112+LB113+LB114+LB115</f>
        <v>0</v>
      </c>
      <c r="LC110" s="229">
        <f t="shared" si="659"/>
        <v>0</v>
      </c>
      <c r="LD110" s="220">
        <f t="shared" si="653"/>
        <v>0</v>
      </c>
      <c r="LE110" s="220">
        <f t="shared" ref="LE110:LF110" si="660">LE111+LE112+LE113+LE114+LE115</f>
        <v>0</v>
      </c>
      <c r="LF110" s="229">
        <f t="shared" si="660"/>
        <v>0</v>
      </c>
      <c r="LG110" s="220">
        <f t="shared" si="653"/>
        <v>0</v>
      </c>
      <c r="LH110" s="117">
        <f t="shared" ref="LH110" si="661">LH111+LH112+LH113+LH114+LH115</f>
        <v>0</v>
      </c>
      <c r="LI110" s="229">
        <f t="shared" si="653"/>
        <v>0</v>
      </c>
      <c r="LJ110" s="220">
        <f t="shared" si="653"/>
        <v>0</v>
      </c>
      <c r="LK110" s="68">
        <f t="shared" ref="LK110" si="662">LK111+LK112+LK113+LK114+LK115</f>
        <v>0</v>
      </c>
      <c r="LL110" s="229">
        <f t="shared" si="653"/>
        <v>0</v>
      </c>
      <c r="LM110" s="220">
        <f t="shared" si="653"/>
        <v>0</v>
      </c>
      <c r="LN110" s="68">
        <f t="shared" ref="LN110" si="663">LN111+LN112+LN113+LN114+LN115</f>
        <v>0</v>
      </c>
      <c r="LO110" s="122">
        <f t="shared" si="647"/>
        <v>0</v>
      </c>
      <c r="LP110" s="220">
        <f t="shared" si="647"/>
        <v>0</v>
      </c>
      <c r="LQ110" s="220">
        <f t="shared" ref="LQ110" si="664">LQ111+LQ112+LQ113+LQ114+LQ115</f>
        <v>0</v>
      </c>
      <c r="LR110" s="229">
        <f>LR111+LR112+LR113+LR114+LR115</f>
        <v>0</v>
      </c>
      <c r="LS110" s="220">
        <f>LS111+LS112+LS113+LS114+LS115</f>
        <v>0</v>
      </c>
      <c r="LT110" s="117">
        <f>LT111+LT112+LT113+LT114+LT115</f>
        <v>0</v>
      </c>
      <c r="LU110" s="229">
        <f t="shared" ref="LU110:LV110" si="665">LU111+LU112+LU113+LU114+LU115</f>
        <v>0</v>
      </c>
      <c r="LV110" s="220">
        <f t="shared" si="665"/>
        <v>0</v>
      </c>
      <c r="LW110" s="68">
        <f t="shared" ref="LW110:LX110" si="666">LW111+LW112+LW113+LW114+LW115</f>
        <v>0</v>
      </c>
      <c r="LX110" s="343">
        <f t="shared" si="666"/>
        <v>0</v>
      </c>
      <c r="LY110" s="220">
        <f t="shared" ref="LY110:MZ110" si="667">LY111+LY112+LY113+LY114+LY115</f>
        <v>0</v>
      </c>
      <c r="LZ110" s="220">
        <f t="shared" ref="LZ110:MA110" si="668">LZ111+LZ112+LZ113+LZ114+LZ115</f>
        <v>0</v>
      </c>
      <c r="MA110" s="344">
        <f t="shared" si="668"/>
        <v>0</v>
      </c>
      <c r="MB110" s="220">
        <f t="shared" si="667"/>
        <v>0</v>
      </c>
      <c r="MC110" s="220">
        <f t="shared" ref="MC110:MD110" si="669">MC111+MC112+MC113+MC114+MC115</f>
        <v>0</v>
      </c>
      <c r="MD110" s="344">
        <f t="shared" si="669"/>
        <v>0</v>
      </c>
      <c r="ME110" s="220">
        <f t="shared" si="667"/>
        <v>0</v>
      </c>
      <c r="MF110" s="220">
        <f t="shared" ref="MF110:MG110" si="670">MF111+MF112+MF113+MF114+MF115</f>
        <v>0</v>
      </c>
      <c r="MG110" s="344">
        <f t="shared" si="670"/>
        <v>0</v>
      </c>
      <c r="MH110" s="220">
        <f t="shared" si="667"/>
        <v>0</v>
      </c>
      <c r="MI110" s="220">
        <f t="shared" ref="MI110" si="671">MI111+MI112+MI113+MI114+MI115</f>
        <v>0</v>
      </c>
      <c r="MJ110" s="344">
        <f t="shared" ref="MJ110" si="672">MJ111+MJ112+MJ113+MJ114+MJ115</f>
        <v>0</v>
      </c>
      <c r="MK110" s="220">
        <f t="shared" si="667"/>
        <v>0</v>
      </c>
      <c r="ML110" s="117">
        <f t="shared" ref="ML110" si="673">ML111+ML112+ML113+ML114+ML115</f>
        <v>0</v>
      </c>
      <c r="MM110" s="229">
        <f t="shared" si="667"/>
        <v>0</v>
      </c>
      <c r="MN110" s="220">
        <f t="shared" si="667"/>
        <v>0</v>
      </c>
      <c r="MO110" s="68">
        <f t="shared" ref="MO110:MP110" si="674">MO111+MO112+MO113+MO114+MO115</f>
        <v>269.58999999999997</v>
      </c>
      <c r="MP110" s="344">
        <f t="shared" si="674"/>
        <v>0</v>
      </c>
      <c r="MQ110" s="220">
        <f t="shared" si="667"/>
        <v>0</v>
      </c>
      <c r="MR110" s="68">
        <f t="shared" ref="MR110:MS110" si="675">MR111+MR112+MR113+MR114+MR115</f>
        <v>0</v>
      </c>
      <c r="MS110" s="343">
        <f t="shared" si="675"/>
        <v>0</v>
      </c>
      <c r="MT110" s="220">
        <f t="shared" si="667"/>
        <v>0</v>
      </c>
      <c r="MU110" s="220">
        <f t="shared" ref="MU110:MV110" si="676">MU111+MU112+MU113+MU114+MU115</f>
        <v>0</v>
      </c>
      <c r="MV110" s="344">
        <f t="shared" si="676"/>
        <v>300</v>
      </c>
      <c r="MW110" s="220">
        <f t="shared" si="667"/>
        <v>300</v>
      </c>
      <c r="MX110" s="117">
        <f t="shared" ref="MX110:MY110" si="677">MX111+MX112+MX113+MX114+MX115</f>
        <v>64</v>
      </c>
      <c r="MY110" s="344">
        <f t="shared" si="677"/>
        <v>600</v>
      </c>
      <c r="MZ110" s="246">
        <f t="shared" si="667"/>
        <v>600</v>
      </c>
      <c r="NA110" s="266">
        <f t="shared" ref="NA110:NB110" si="678">NA111+NA112+NA113+NA114+NA115</f>
        <v>563.6</v>
      </c>
      <c r="NB110" s="344">
        <f t="shared" si="678"/>
        <v>500</v>
      </c>
      <c r="NC110" s="246">
        <f t="shared" ref="NC110:OD110" si="679">NC111+NC112+NC113+NC114+NC115</f>
        <v>600</v>
      </c>
      <c r="ND110" s="323">
        <f t="shared" ref="ND110:NE110" si="680">ND111+ND112+ND113+ND114+ND115</f>
        <v>827.53</v>
      </c>
      <c r="NE110" s="344">
        <f t="shared" si="680"/>
        <v>200</v>
      </c>
      <c r="NF110" s="220">
        <f t="shared" si="679"/>
        <v>270</v>
      </c>
      <c r="NG110" s="68">
        <f t="shared" ref="NG110" si="681">NG111+NG112+NG113+NG114+NG115</f>
        <v>240</v>
      </c>
      <c r="NH110" s="229">
        <f t="shared" si="679"/>
        <v>0</v>
      </c>
      <c r="NI110" s="220">
        <f t="shared" si="679"/>
        <v>0</v>
      </c>
      <c r="NJ110" s="117">
        <f t="shared" ref="NJ110" si="682">NJ111+NJ112+NJ113+NJ114+NJ115</f>
        <v>59.73</v>
      </c>
      <c r="NK110" s="229">
        <f t="shared" si="679"/>
        <v>0</v>
      </c>
      <c r="NL110" s="220">
        <f t="shared" si="679"/>
        <v>0</v>
      </c>
      <c r="NM110" s="68">
        <f t="shared" ref="NM110:NN110" si="683">NM111+NM112+NM113+NM114+NM115</f>
        <v>1.92</v>
      </c>
      <c r="NN110" s="344">
        <f t="shared" si="683"/>
        <v>0</v>
      </c>
      <c r="NO110" s="220">
        <f t="shared" si="679"/>
        <v>0</v>
      </c>
      <c r="NP110" s="68">
        <f t="shared" ref="NP110:NQ110" si="684">NP111+NP112+NP113+NP114+NP115</f>
        <v>0</v>
      </c>
      <c r="NQ110" s="344">
        <f t="shared" si="684"/>
        <v>0</v>
      </c>
      <c r="NR110" s="220">
        <f t="shared" si="679"/>
        <v>0</v>
      </c>
      <c r="NS110" s="68">
        <f t="shared" ref="NS110:NT110" si="685">NS111+NS112+NS113+NS114+NS115</f>
        <v>0</v>
      </c>
      <c r="NT110" s="344">
        <f t="shared" si="685"/>
        <v>0</v>
      </c>
      <c r="NU110" s="220">
        <f t="shared" si="679"/>
        <v>0</v>
      </c>
      <c r="NV110" s="68">
        <f t="shared" ref="NV110" si="686">NV111+NV112+NV113+NV114+NV115</f>
        <v>0</v>
      </c>
      <c r="NW110" s="122">
        <f t="shared" si="679"/>
        <v>0</v>
      </c>
      <c r="NX110" s="220">
        <f t="shared" si="679"/>
        <v>0</v>
      </c>
      <c r="NY110" s="117">
        <f t="shared" ref="NY110:NZ110" si="687">NY111+NY112+NY113+NY114+NY115</f>
        <v>679.18999999999994</v>
      </c>
      <c r="NZ110" s="344">
        <f t="shared" si="687"/>
        <v>0</v>
      </c>
      <c r="OA110" s="220">
        <f t="shared" si="679"/>
        <v>0</v>
      </c>
      <c r="OB110" s="314">
        <f t="shared" ref="OB110" si="688">OB111+OB112+OB113+OB114+OB115</f>
        <v>0</v>
      </c>
      <c r="OC110" s="229">
        <f t="shared" si="679"/>
        <v>0</v>
      </c>
      <c r="OD110" s="220">
        <f t="shared" si="679"/>
        <v>0</v>
      </c>
      <c r="OE110" s="68">
        <f t="shared" ref="OE110:OF110" si="689">OE111+OE112+OE113+OE114+OE115</f>
        <v>0</v>
      </c>
      <c r="OF110" s="344">
        <f t="shared" si="689"/>
        <v>3000</v>
      </c>
      <c r="OG110" s="220">
        <f t="shared" ref="OG110" si="690">OG111+OG112+OG113+OG114+OG115</f>
        <v>3000</v>
      </c>
      <c r="OH110" s="68">
        <f t="shared" ref="OH110" si="691">OH111+OH112+OH113+OH114+OH115</f>
        <v>2465.37</v>
      </c>
      <c r="OI110" s="163"/>
      <c r="OJ110" s="163"/>
      <c r="OK110" s="163"/>
      <c r="OL110" s="163"/>
      <c r="OM110" s="163"/>
      <c r="ON110" s="163"/>
      <c r="OO110" s="163"/>
      <c r="OP110" s="163"/>
      <c r="OQ110" s="163"/>
      <c r="OR110" s="163"/>
      <c r="OS110" s="163"/>
      <c r="OT110" s="163"/>
      <c r="OU110" s="163"/>
      <c r="OV110" s="163"/>
      <c r="OW110" s="163"/>
    </row>
    <row r="111" spans="1:414" s="345" customFormat="1" hidden="1" outlineLevel="2" x14ac:dyDescent="0.25">
      <c r="A111" s="257" t="s">
        <v>461</v>
      </c>
      <c r="B111" s="188" t="s">
        <v>462</v>
      </c>
      <c r="C111" s="236">
        <f t="shared" ref="C111:C115" si="692">F111+I111+L111+O111+R111+U111+X111+AA111+AD111+AG111+AJ111+AM111+AP111+AS111+AV111+AY111+BB111+BE111+BH111+BK111+BN111+BQ111+BT111+BW111+BZ111+CC111+CF111+CI111+CL111+CO111+CR111+CU111+CX111+DA111+DD111+DG111+DJ111+DM111+DP111+DS111+DV111+DY111+EB111+EE111+EH111+EK111+EN111+EQ111+ET111+EW111+EZ111+FC111+FF111+FI111+FL111+FO111+FR111+FU111+FX111+GA111+GD111+GG111+GJ111+GM111+GP111+GS111+GV111+GY111+HB111+HE111+HH111+HK111+HN111+HQ111+HT111+HW111+HZ111+IC111+IF111+II111+IL111+IO111+IR111+IU111+IX111+JA111+JD111+JG111+JJ111+JM111+JP111+JS111+JV111+JY111+KB111+KE111+KH111+KK111+KN111+KQ111+KT111+KW111+KZ111+LC111+LF111+LI111+LL111+LO111+LR111+LU111+LX111+MA111+MD111+MG111+MJ111+MM111+MP111+MS111+MV111+MY111+NB111+NE111+NH111+NK111+NN111+NQ111+NT111+NW111+NZ111+OC111+OF111</f>
        <v>23010</v>
      </c>
      <c r="D111" s="236">
        <f t="shared" ref="D111:D115" si="693">G111+J111+M111+P111+S111+V111+Y111+AB111+AE111+AH111+AK111+AN111+AQ111+AT111+AW111+AZ111+BC111+BF111+BI111+BL111+BO111+BR111+BU111+BX111+CA111+CD111+CG111+CJ111+CM111+CP111+CS111+CV111+CY111+DB111+DE111+DH111+DK111+DN111+DQ111+DT111+DW111+DZ111+EC111+EF111+EI111+EL111+EO111+ER111+EU111+EX111+FA111+FD111+FG111+FJ111+FM111+FP111+FS111+FV111+FY111+GB111+GE111+GH111+GK111+GN111+GQ111+GT111+GW111+GZ111+HC111+HF111+HI111+HL111+HO111+HR111+HU111+HX111+IA111+ID111+IG111+IJ111+IM111+IP111+IS111+IV111+IY111+JB111+JE111+JH111+JK111+JN111+JQ111+JT111+JW111+JZ111+KC111+KF111+KI111+KL111+KO111+KR111+KU111+KX111+LA111+LD111+LG111+LJ111+LM111+LP111+LS111+LV111+LY111+MB111+ME111+MH111+MK111+MN111+MQ111+MT111+MW111+MZ111+NC111+NF111+NI111+NL111+NO111+NR111+NU111+NX111+OA111+OD111+OG111</f>
        <v>40585.82</v>
      </c>
      <c r="E111" s="236">
        <f t="shared" ref="E111:E115" si="694">H111+K111+N111+Q111+T111+W111+Z111+AC111+AF111+AI111+AL111+AO111+AR111+AU111+AX111+BA111+BD111+BG111+BJ111+BM111+BP111+BS111+BV111+BY111+CB111+CE111+CH111+CK111+CN111+CQ111+CT111+CW111+CZ111+DC111+DF111+DI111+DL111+DO111+DR111+DU111+DX111+EA111+ED111+EG111+EJ111+EM111+EP111+ES111+EV111+EY111+FB111+FE111+FH111+FK111+FN111+FQ111+FT111+FW111+FZ111+GC111+GF111+GI111+GL111+GO111+GR111+GU111+GX111+HA111+HD111+HG111+HJ111+HM111+HP111+HS111+HV111+HY111+IB111+IE111+IH111+IK111+IN111+IQ111+IT111+IW111+IZ111+JC111+JF111+JI111+JL111+JO111+JR111+JU111+JX111+KA111+KD111+KG111+KJ111+KM111+KP111+KS111+KV111+KY111+LB111+LE111+LH111+LK111+LN111+LQ111+LT111+LW111+LZ111+MC111+MF111+MI111+ML111+MO111+MR111+MU111+MX111+NA111+ND111+NG111+NJ111+NM111+NP111+NS111+NV111+NY111+OB111+OE111+OH111</f>
        <v>20350.240000000002</v>
      </c>
      <c r="F111" s="236"/>
      <c r="G111" s="224"/>
      <c r="H111" s="84"/>
      <c r="I111" s="124">
        <v>5000</v>
      </c>
      <c r="J111" s="224">
        <v>5000</v>
      </c>
      <c r="K111" s="224">
        <v>1660.88</v>
      </c>
      <c r="L111" s="236"/>
      <c r="M111" s="224">
        <v>300</v>
      </c>
      <c r="N111" s="224"/>
      <c r="O111" s="236"/>
      <c r="P111" s="224"/>
      <c r="Q111" s="224"/>
      <c r="R111" s="236"/>
      <c r="S111" s="224"/>
      <c r="T111" s="224"/>
      <c r="U111" s="236"/>
      <c r="V111" s="224"/>
      <c r="W111" s="224"/>
      <c r="X111" s="236"/>
      <c r="Y111" s="224"/>
      <c r="Z111" s="224"/>
      <c r="AA111" s="236"/>
      <c r="AB111" s="224"/>
      <c r="AC111" s="224"/>
      <c r="AD111" s="236"/>
      <c r="AE111" s="224"/>
      <c r="AF111" s="224"/>
      <c r="AG111" s="236"/>
      <c r="AH111" s="224"/>
      <c r="AI111" s="224"/>
      <c r="AJ111" s="236"/>
      <c r="AK111" s="224"/>
      <c r="AL111" s="224"/>
      <c r="AM111" s="236"/>
      <c r="AN111" s="224"/>
      <c r="AO111" s="224"/>
      <c r="AP111" s="236"/>
      <c r="AQ111" s="224"/>
      <c r="AR111" s="224"/>
      <c r="AS111" s="236"/>
      <c r="AT111" s="224"/>
      <c r="AU111" s="224"/>
      <c r="AV111" s="236"/>
      <c r="AW111" s="224"/>
      <c r="AX111" s="224"/>
      <c r="AY111" s="236"/>
      <c r="AZ111" s="224"/>
      <c r="BA111" s="224"/>
      <c r="BB111" s="236"/>
      <c r="BC111" s="224"/>
      <c r="BD111" s="224"/>
      <c r="BE111" s="236"/>
      <c r="BF111" s="224"/>
      <c r="BG111" s="224"/>
      <c r="BH111" s="236"/>
      <c r="BI111" s="224"/>
      <c r="BJ111" s="224"/>
      <c r="BK111" s="236"/>
      <c r="BL111" s="224"/>
      <c r="BM111" s="224"/>
      <c r="BN111" s="351"/>
      <c r="BO111" s="224"/>
      <c r="BP111" s="224"/>
      <c r="BQ111" s="236"/>
      <c r="BR111" s="224"/>
      <c r="BS111" s="224">
        <v>931.4</v>
      </c>
      <c r="BT111" s="236"/>
      <c r="BU111" s="224"/>
      <c r="BV111" s="224"/>
      <c r="BW111" s="236"/>
      <c r="BX111" s="224"/>
      <c r="BY111" s="224">
        <v>39</v>
      </c>
      <c r="BZ111" s="236"/>
      <c r="CA111" s="236"/>
      <c r="CB111" s="224"/>
      <c r="CC111" s="236">
        <v>100</v>
      </c>
      <c r="CD111" s="224">
        <v>100</v>
      </c>
      <c r="CE111" s="224"/>
      <c r="CF111" s="236"/>
      <c r="CG111" s="224"/>
      <c r="CH111" s="224"/>
      <c r="CI111" s="236"/>
      <c r="CJ111" s="224"/>
      <c r="CK111" s="224"/>
      <c r="CL111" s="236"/>
      <c r="CM111" s="236">
        <v>300</v>
      </c>
      <c r="CN111" s="245">
        <v>394.99</v>
      </c>
      <c r="CO111" s="236"/>
      <c r="CP111" s="224"/>
      <c r="CQ111" s="84"/>
      <c r="CR111" s="236"/>
      <c r="CS111" s="224"/>
      <c r="CT111" s="224"/>
      <c r="CU111" s="236"/>
      <c r="CV111" s="224"/>
      <c r="CW111" s="224"/>
      <c r="CX111" s="236"/>
      <c r="CY111" s="224"/>
      <c r="CZ111" s="224"/>
      <c r="DA111" s="236"/>
      <c r="DB111" s="224"/>
      <c r="DC111" s="224"/>
      <c r="DD111" s="236"/>
      <c r="DE111" s="224"/>
      <c r="DF111" s="224"/>
      <c r="DG111" s="236"/>
      <c r="DH111" s="224"/>
      <c r="DI111" s="224"/>
      <c r="DJ111" s="236"/>
      <c r="DK111" s="224"/>
      <c r="DL111" s="224"/>
      <c r="DM111" s="236"/>
      <c r="DN111" s="224"/>
      <c r="DO111" s="224"/>
      <c r="DP111" s="236"/>
      <c r="DQ111" s="224"/>
      <c r="DR111" s="224"/>
      <c r="DS111" s="236"/>
      <c r="DT111" s="224"/>
      <c r="DU111" s="224"/>
      <c r="DV111" s="236"/>
      <c r="DW111" s="224"/>
      <c r="DX111" s="245"/>
      <c r="DY111" s="236"/>
      <c r="DZ111" s="224"/>
      <c r="EA111" s="84"/>
      <c r="EB111" s="124"/>
      <c r="EC111" s="224"/>
      <c r="ED111" s="245"/>
      <c r="EE111" s="236"/>
      <c r="EF111" s="224"/>
      <c r="EG111" s="245"/>
      <c r="EH111" s="236"/>
      <c r="EI111" s="224"/>
      <c r="EJ111" s="245"/>
      <c r="EK111" s="236">
        <v>800</v>
      </c>
      <c r="EL111" s="224">
        <v>1000</v>
      </c>
      <c r="EM111" s="245">
        <v>952.97</v>
      </c>
      <c r="EN111" s="236"/>
      <c r="EO111" s="224"/>
      <c r="EP111" s="245"/>
      <c r="EQ111" s="236"/>
      <c r="ER111" s="224"/>
      <c r="ES111" s="224"/>
      <c r="ET111" s="236"/>
      <c r="EU111" s="224"/>
      <c r="EV111" s="224"/>
      <c r="EW111" s="236">
        <v>200</v>
      </c>
      <c r="EX111" s="224">
        <v>200</v>
      </c>
      <c r="EY111" s="224"/>
      <c r="EZ111" s="236">
        <v>200</v>
      </c>
      <c r="FA111" s="224">
        <v>355</v>
      </c>
      <c r="FB111" s="224">
        <v>81.5</v>
      </c>
      <c r="FC111" s="236"/>
      <c r="FD111" s="224"/>
      <c r="FE111" s="224">
        <v>123</v>
      </c>
      <c r="FF111" s="236">
        <v>50</v>
      </c>
      <c r="FG111" s="224"/>
      <c r="FH111" s="224"/>
      <c r="FI111" s="236"/>
      <c r="FJ111" s="224"/>
      <c r="FK111" s="245"/>
      <c r="FL111" s="396"/>
      <c r="FM111" s="224"/>
      <c r="FN111" s="84">
        <v>29</v>
      </c>
      <c r="FO111" s="236">
        <v>800</v>
      </c>
      <c r="FP111" s="224">
        <v>800</v>
      </c>
      <c r="FQ111" s="224">
        <v>748</v>
      </c>
      <c r="FR111" s="236"/>
      <c r="FS111" s="224"/>
      <c r="FT111" s="224"/>
      <c r="FU111" s="236"/>
      <c r="FV111" s="224"/>
      <c r="FW111" s="224">
        <v>321</v>
      </c>
      <c r="FX111" s="236">
        <v>80</v>
      </c>
      <c r="FY111" s="224"/>
      <c r="FZ111" s="224">
        <v>53.15</v>
      </c>
      <c r="GA111" s="236">
        <v>80</v>
      </c>
      <c r="GB111" s="224"/>
      <c r="GC111" s="224"/>
      <c r="GD111" s="236"/>
      <c r="GE111" s="224"/>
      <c r="GF111" s="224">
        <v>331</v>
      </c>
      <c r="GG111" s="236"/>
      <c r="GH111" s="224"/>
      <c r="GI111" s="224"/>
      <c r="GJ111" s="236"/>
      <c r="GK111" s="224"/>
      <c r="GL111" s="84"/>
      <c r="GM111" s="224"/>
      <c r="GN111" s="224"/>
      <c r="GO111" s="84"/>
      <c r="GP111" s="224">
        <v>100</v>
      </c>
      <c r="GQ111" s="224">
        <v>100</v>
      </c>
      <c r="GR111" s="84">
        <v>69</v>
      </c>
      <c r="GS111" s="222">
        <v>800</v>
      </c>
      <c r="GT111" s="224">
        <v>1000</v>
      </c>
      <c r="GU111" s="224"/>
      <c r="GV111" s="236"/>
      <c r="GW111" s="224"/>
      <c r="GX111" s="224"/>
      <c r="GY111" s="236"/>
      <c r="GZ111" s="224"/>
      <c r="HA111" s="224"/>
      <c r="HB111" s="236"/>
      <c r="HC111" s="224"/>
      <c r="HD111" s="245"/>
      <c r="HE111" s="236"/>
      <c r="HF111" s="224"/>
      <c r="HG111" s="84"/>
      <c r="HH111" s="236">
        <v>100</v>
      </c>
      <c r="HI111" s="224"/>
      <c r="HJ111" s="245"/>
      <c r="HK111" s="236">
        <v>100</v>
      </c>
      <c r="HL111" s="224">
        <v>580.82000000000005</v>
      </c>
      <c r="HM111" s="245">
        <v>152.69999999999999</v>
      </c>
      <c r="HN111" s="236"/>
      <c r="HO111" s="224"/>
      <c r="HP111" s="245"/>
      <c r="HQ111" s="236"/>
      <c r="HR111" s="224"/>
      <c r="HS111" s="245"/>
      <c r="HT111" s="236"/>
      <c r="HU111" s="224"/>
      <c r="HV111" s="245"/>
      <c r="HW111" s="236"/>
      <c r="HX111" s="224"/>
      <c r="HY111" s="245"/>
      <c r="HZ111" s="236"/>
      <c r="IA111" s="224"/>
      <c r="IB111" s="245"/>
      <c r="IC111" s="236"/>
      <c r="ID111" s="224">
        <v>10000</v>
      </c>
      <c r="IE111" s="84"/>
      <c r="IF111" s="236">
        <v>300</v>
      </c>
      <c r="IG111" s="224"/>
      <c r="IH111" s="245">
        <v>1563.76</v>
      </c>
      <c r="II111" s="236"/>
      <c r="IJ111" s="224"/>
      <c r="IK111" s="245"/>
      <c r="IL111" s="236"/>
      <c r="IM111" s="224"/>
      <c r="IN111" s="245">
        <v>390</v>
      </c>
      <c r="IO111" s="236"/>
      <c r="IP111" s="224"/>
      <c r="IQ111" s="245"/>
      <c r="IR111" s="236"/>
      <c r="IS111" s="224"/>
      <c r="IT111" s="245">
        <v>319.92</v>
      </c>
      <c r="IU111" s="236"/>
      <c r="IV111" s="224"/>
      <c r="IW111" s="245"/>
      <c r="IX111" s="236">
        <v>500</v>
      </c>
      <c r="IY111" s="224">
        <v>500</v>
      </c>
      <c r="IZ111" s="245">
        <v>182.47</v>
      </c>
      <c r="JA111" s="236"/>
      <c r="JB111" s="224"/>
      <c r="JC111" s="245"/>
      <c r="JD111" s="236"/>
      <c r="JE111" s="224"/>
      <c r="JF111" s="245"/>
      <c r="JG111" s="236"/>
      <c r="JH111" s="224"/>
      <c r="JI111" s="84"/>
      <c r="JJ111" s="124"/>
      <c r="JK111" s="224"/>
      <c r="JL111" s="245"/>
      <c r="JM111" s="236"/>
      <c r="JN111" s="224"/>
      <c r="JO111" s="84"/>
      <c r="JP111" s="124"/>
      <c r="JQ111" s="224"/>
      <c r="JR111" s="245"/>
      <c r="JS111" s="236">
        <v>12000</v>
      </c>
      <c r="JT111" s="224">
        <v>18750</v>
      </c>
      <c r="JU111" s="84">
        <v>11117.74</v>
      </c>
      <c r="JV111" s="124"/>
      <c r="JW111" s="224"/>
      <c r="JX111" s="245"/>
      <c r="JY111" s="236"/>
      <c r="JZ111" s="224"/>
      <c r="KA111" s="245"/>
      <c r="KB111" s="236"/>
      <c r="KC111" s="224"/>
      <c r="KD111" s="245"/>
      <c r="KE111" s="236">
        <v>1200</v>
      </c>
      <c r="KF111" s="224">
        <v>1000</v>
      </c>
      <c r="KG111" s="245">
        <v>71.5</v>
      </c>
      <c r="KH111" s="236"/>
      <c r="KI111" s="224"/>
      <c r="KJ111" s="245"/>
      <c r="KK111" s="236"/>
      <c r="KL111" s="224"/>
      <c r="KM111" s="224"/>
      <c r="KN111" s="236"/>
      <c r="KO111" s="224"/>
      <c r="KP111" s="224"/>
      <c r="KQ111" s="236"/>
      <c r="KR111" s="224"/>
      <c r="KS111" s="224"/>
      <c r="KT111" s="236"/>
      <c r="KU111" s="224"/>
      <c r="KV111" s="245"/>
      <c r="KW111" s="236"/>
      <c r="KX111" s="224"/>
      <c r="KY111" s="84"/>
      <c r="KZ111" s="236"/>
      <c r="LA111" s="224"/>
      <c r="LB111" s="224"/>
      <c r="LC111" s="236"/>
      <c r="LD111" s="224"/>
      <c r="LE111" s="224"/>
      <c r="LF111" s="236"/>
      <c r="LG111" s="224"/>
      <c r="LH111" s="245"/>
      <c r="LI111" s="236"/>
      <c r="LJ111" s="224"/>
      <c r="LK111" s="84"/>
      <c r="LL111" s="236"/>
      <c r="LM111" s="224"/>
      <c r="LN111" s="84"/>
      <c r="LO111" s="124"/>
      <c r="LP111" s="224"/>
      <c r="LQ111" s="224"/>
      <c r="LR111" s="236"/>
      <c r="LS111" s="224"/>
      <c r="LT111" s="245"/>
      <c r="LU111" s="236"/>
      <c r="LV111" s="224"/>
      <c r="LW111" s="84"/>
      <c r="LX111" s="124"/>
      <c r="LY111" s="224"/>
      <c r="LZ111" s="224"/>
      <c r="MA111" s="236"/>
      <c r="MB111" s="224"/>
      <c r="MC111" s="224"/>
      <c r="MD111" s="236"/>
      <c r="ME111" s="224"/>
      <c r="MF111" s="224"/>
      <c r="MG111" s="236"/>
      <c r="MH111" s="224"/>
      <c r="MI111" s="224"/>
      <c r="MJ111" s="236"/>
      <c r="MK111" s="224"/>
      <c r="ML111" s="245"/>
      <c r="MM111" s="236"/>
      <c r="MN111" s="224"/>
      <c r="MO111" s="84"/>
      <c r="MP111" s="236"/>
      <c r="MQ111" s="224"/>
      <c r="MR111" s="84"/>
      <c r="MS111" s="124"/>
      <c r="MT111" s="224"/>
      <c r="MU111" s="224"/>
      <c r="MV111" s="236"/>
      <c r="MW111" s="224"/>
      <c r="MX111" s="245"/>
      <c r="MY111" s="236">
        <v>50</v>
      </c>
      <c r="MZ111" s="224">
        <v>50</v>
      </c>
      <c r="NA111" s="84"/>
      <c r="NB111" s="236">
        <v>50</v>
      </c>
      <c r="NC111" s="224">
        <v>50</v>
      </c>
      <c r="ND111" s="245"/>
      <c r="NE111" s="236"/>
      <c r="NF111" s="224"/>
      <c r="NG111" s="84"/>
      <c r="NH111" s="236"/>
      <c r="NI111" s="224"/>
      <c r="NJ111" s="245"/>
      <c r="NK111" s="236"/>
      <c r="NL111" s="224"/>
      <c r="NM111" s="84"/>
      <c r="NN111" s="236"/>
      <c r="NO111" s="224"/>
      <c r="NP111" s="84"/>
      <c r="NQ111" s="236"/>
      <c r="NR111" s="224"/>
      <c r="NS111" s="84"/>
      <c r="NT111" s="236"/>
      <c r="NU111" s="224"/>
      <c r="NV111" s="84"/>
      <c r="NW111" s="124"/>
      <c r="NX111" s="224"/>
      <c r="NY111" s="245">
        <v>355.79</v>
      </c>
      <c r="NZ111" s="236"/>
      <c r="OA111" s="224"/>
      <c r="OB111" s="316"/>
      <c r="OC111" s="236"/>
      <c r="OD111" s="224"/>
      <c r="OE111" s="84"/>
      <c r="OF111" s="236">
        <v>500</v>
      </c>
      <c r="OG111" s="224">
        <v>500</v>
      </c>
      <c r="OH111" s="84">
        <v>461.47</v>
      </c>
      <c r="OI111" s="157"/>
      <c r="OJ111" s="157"/>
      <c r="OK111" s="157"/>
      <c r="OL111" s="157"/>
      <c r="OM111" s="157"/>
      <c r="ON111" s="157"/>
      <c r="OO111" s="157"/>
      <c r="OP111" s="157"/>
      <c r="OQ111" s="157"/>
      <c r="OR111" s="157"/>
      <c r="OS111" s="157"/>
      <c r="OT111" s="157"/>
      <c r="OU111" s="157"/>
      <c r="OV111" s="157"/>
      <c r="OW111" s="157"/>
      <c r="OX111" s="350"/>
    </row>
    <row r="112" spans="1:414" s="345" customFormat="1" hidden="1" outlineLevel="2" x14ac:dyDescent="0.25">
      <c r="A112" s="257" t="s">
        <v>463</v>
      </c>
      <c r="B112" s="188" t="s">
        <v>464</v>
      </c>
      <c r="C112" s="236">
        <f t="shared" si="692"/>
        <v>8050</v>
      </c>
      <c r="D112" s="236">
        <f t="shared" si="693"/>
        <v>6080</v>
      </c>
      <c r="E112" s="236">
        <f t="shared" si="694"/>
        <v>591.5</v>
      </c>
      <c r="F112" s="236"/>
      <c r="G112" s="224"/>
      <c r="H112" s="84"/>
      <c r="I112" s="124">
        <v>3000</v>
      </c>
      <c r="J112" s="224">
        <v>3000</v>
      </c>
      <c r="K112" s="224"/>
      <c r="L112" s="236"/>
      <c r="M112" s="224"/>
      <c r="N112" s="224"/>
      <c r="O112" s="236"/>
      <c r="P112" s="224"/>
      <c r="Q112" s="224"/>
      <c r="R112" s="236"/>
      <c r="S112" s="224"/>
      <c r="T112" s="224"/>
      <c r="U112" s="236"/>
      <c r="V112" s="224"/>
      <c r="W112" s="224"/>
      <c r="X112" s="236"/>
      <c r="Y112" s="224"/>
      <c r="Z112" s="224"/>
      <c r="AA112" s="236"/>
      <c r="AB112" s="224"/>
      <c r="AC112" s="224"/>
      <c r="AD112" s="236"/>
      <c r="AE112" s="224"/>
      <c r="AF112" s="224"/>
      <c r="AG112" s="236"/>
      <c r="AH112" s="224"/>
      <c r="AI112" s="224"/>
      <c r="AJ112" s="236"/>
      <c r="AK112" s="224"/>
      <c r="AL112" s="224"/>
      <c r="AM112" s="236"/>
      <c r="AN112" s="224"/>
      <c r="AO112" s="224"/>
      <c r="AP112" s="236"/>
      <c r="AQ112" s="224"/>
      <c r="AR112" s="224"/>
      <c r="AS112" s="236"/>
      <c r="AT112" s="224"/>
      <c r="AU112" s="224"/>
      <c r="AV112" s="236"/>
      <c r="AW112" s="224"/>
      <c r="AX112" s="224"/>
      <c r="AY112" s="236"/>
      <c r="AZ112" s="224"/>
      <c r="BA112" s="224"/>
      <c r="BB112" s="236"/>
      <c r="BC112" s="224"/>
      <c r="BD112" s="224"/>
      <c r="BE112" s="236"/>
      <c r="BF112" s="224"/>
      <c r="BG112" s="224"/>
      <c r="BH112" s="236"/>
      <c r="BI112" s="224"/>
      <c r="BJ112" s="224"/>
      <c r="BK112" s="236"/>
      <c r="BL112" s="224"/>
      <c r="BM112" s="224"/>
      <c r="BN112" s="351"/>
      <c r="BO112" s="224"/>
      <c r="BP112" s="224"/>
      <c r="BQ112" s="236"/>
      <c r="BR112" s="224"/>
      <c r="BS112" s="224"/>
      <c r="BT112" s="236"/>
      <c r="BU112" s="224"/>
      <c r="BV112" s="224"/>
      <c r="BW112" s="236"/>
      <c r="BX112" s="224"/>
      <c r="BY112" s="224"/>
      <c r="BZ112" s="236"/>
      <c r="CA112" s="236"/>
      <c r="CB112" s="224"/>
      <c r="CC112" s="236"/>
      <c r="CD112" s="224"/>
      <c r="CE112" s="224"/>
      <c r="CF112" s="236"/>
      <c r="CG112" s="224"/>
      <c r="CH112" s="224"/>
      <c r="CI112" s="236"/>
      <c r="CJ112" s="224"/>
      <c r="CK112" s="224"/>
      <c r="CL112" s="236"/>
      <c r="CM112" s="236"/>
      <c r="CN112" s="245"/>
      <c r="CO112" s="236"/>
      <c r="CP112" s="224"/>
      <c r="CQ112" s="84"/>
      <c r="CR112" s="236"/>
      <c r="CS112" s="224"/>
      <c r="CT112" s="224"/>
      <c r="CU112" s="236"/>
      <c r="CV112" s="224"/>
      <c r="CW112" s="224"/>
      <c r="CX112" s="236"/>
      <c r="CY112" s="224"/>
      <c r="CZ112" s="224"/>
      <c r="DA112" s="236"/>
      <c r="DB112" s="224"/>
      <c r="DC112" s="224"/>
      <c r="DD112" s="236"/>
      <c r="DE112" s="224"/>
      <c r="DF112" s="224"/>
      <c r="DG112" s="236"/>
      <c r="DH112" s="224"/>
      <c r="DI112" s="224"/>
      <c r="DJ112" s="236"/>
      <c r="DK112" s="224"/>
      <c r="DL112" s="224"/>
      <c r="DM112" s="236"/>
      <c r="DN112" s="224"/>
      <c r="DO112" s="224"/>
      <c r="DP112" s="236"/>
      <c r="DQ112" s="224"/>
      <c r="DR112" s="224"/>
      <c r="DS112" s="236"/>
      <c r="DT112" s="224"/>
      <c r="DU112" s="224"/>
      <c r="DV112" s="236"/>
      <c r="DW112" s="224"/>
      <c r="DX112" s="245"/>
      <c r="DY112" s="236"/>
      <c r="DZ112" s="224"/>
      <c r="EA112" s="84"/>
      <c r="EB112" s="124"/>
      <c r="EC112" s="224"/>
      <c r="ED112" s="245"/>
      <c r="EE112" s="236"/>
      <c r="EF112" s="224"/>
      <c r="EG112" s="245"/>
      <c r="EH112" s="236"/>
      <c r="EI112" s="224"/>
      <c r="EJ112" s="245"/>
      <c r="EK112" s="236">
        <v>200</v>
      </c>
      <c r="EL112" s="224">
        <v>430</v>
      </c>
      <c r="EM112" s="245"/>
      <c r="EN112" s="236"/>
      <c r="EO112" s="224"/>
      <c r="EP112" s="245"/>
      <c r="EQ112" s="236"/>
      <c r="ER112" s="224"/>
      <c r="ES112" s="224"/>
      <c r="ET112" s="236"/>
      <c r="EU112" s="224"/>
      <c r="EV112" s="224"/>
      <c r="EW112" s="236"/>
      <c r="EX112" s="224"/>
      <c r="EY112" s="224"/>
      <c r="EZ112" s="236"/>
      <c r="FA112" s="224"/>
      <c r="FB112" s="224"/>
      <c r="FC112" s="236"/>
      <c r="FD112" s="224"/>
      <c r="FE112" s="224"/>
      <c r="FF112" s="236"/>
      <c r="FG112" s="224"/>
      <c r="FH112" s="224"/>
      <c r="FI112" s="236"/>
      <c r="FJ112" s="224"/>
      <c r="FK112" s="245"/>
      <c r="FL112" s="396"/>
      <c r="FM112" s="224"/>
      <c r="FN112" s="84"/>
      <c r="FO112" s="236"/>
      <c r="FP112" s="224">
        <v>500</v>
      </c>
      <c r="FQ112" s="224"/>
      <c r="FR112" s="236"/>
      <c r="FS112" s="224"/>
      <c r="FT112" s="224"/>
      <c r="FU112" s="236"/>
      <c r="FV112" s="224"/>
      <c r="FW112" s="224"/>
      <c r="FX112" s="236">
        <v>200</v>
      </c>
      <c r="FY112" s="224">
        <v>300</v>
      </c>
      <c r="FZ112" s="224"/>
      <c r="GA112" s="236"/>
      <c r="GB112" s="224"/>
      <c r="GC112" s="224"/>
      <c r="GD112" s="236"/>
      <c r="GE112" s="224">
        <v>300</v>
      </c>
      <c r="GF112" s="224"/>
      <c r="GG112" s="236"/>
      <c r="GH112" s="224"/>
      <c r="GI112" s="224"/>
      <c r="GJ112" s="236"/>
      <c r="GK112" s="224"/>
      <c r="GL112" s="84"/>
      <c r="GM112" s="224"/>
      <c r="GN112" s="224"/>
      <c r="GO112" s="84"/>
      <c r="GP112" s="224"/>
      <c r="GQ112" s="224"/>
      <c r="GR112" s="84"/>
      <c r="GS112" s="222">
        <v>1500</v>
      </c>
      <c r="GT112" s="224">
        <v>1500</v>
      </c>
      <c r="GU112" s="224"/>
      <c r="GV112" s="236"/>
      <c r="GW112" s="224"/>
      <c r="GX112" s="224"/>
      <c r="GY112" s="236"/>
      <c r="GZ112" s="224"/>
      <c r="HA112" s="224"/>
      <c r="HB112" s="236"/>
      <c r="HC112" s="224"/>
      <c r="HD112" s="245"/>
      <c r="HE112" s="236"/>
      <c r="HF112" s="224"/>
      <c r="HG112" s="84"/>
      <c r="HH112" s="236"/>
      <c r="HI112" s="224"/>
      <c r="HJ112" s="245"/>
      <c r="HK112" s="236"/>
      <c r="HL112" s="224"/>
      <c r="HM112" s="245"/>
      <c r="HN112" s="236"/>
      <c r="HO112" s="224"/>
      <c r="HP112" s="245"/>
      <c r="HQ112" s="236"/>
      <c r="HR112" s="224"/>
      <c r="HS112" s="245"/>
      <c r="HT112" s="236"/>
      <c r="HU112" s="224"/>
      <c r="HV112" s="245"/>
      <c r="HW112" s="236"/>
      <c r="HX112" s="224"/>
      <c r="HY112" s="245"/>
      <c r="HZ112" s="236"/>
      <c r="IA112" s="224"/>
      <c r="IB112" s="245"/>
      <c r="IC112" s="236"/>
      <c r="ID112" s="224"/>
      <c r="IE112" s="84"/>
      <c r="IF112" s="236">
        <v>1100</v>
      </c>
      <c r="IG112" s="224"/>
      <c r="IH112" s="245"/>
      <c r="II112" s="236"/>
      <c r="IJ112" s="224"/>
      <c r="IK112" s="245"/>
      <c r="IL112" s="236"/>
      <c r="IM112" s="224"/>
      <c r="IN112" s="245"/>
      <c r="IO112" s="236"/>
      <c r="IP112" s="224"/>
      <c r="IQ112" s="245"/>
      <c r="IR112" s="236"/>
      <c r="IS112" s="224"/>
      <c r="IT112" s="245">
        <v>70</v>
      </c>
      <c r="IU112" s="236"/>
      <c r="IV112" s="224"/>
      <c r="IW112" s="245"/>
      <c r="IX112" s="236"/>
      <c r="IY112" s="224"/>
      <c r="IZ112" s="245">
        <v>271.5</v>
      </c>
      <c r="JA112" s="236"/>
      <c r="JB112" s="224"/>
      <c r="JC112" s="245"/>
      <c r="JD112" s="236"/>
      <c r="JE112" s="224"/>
      <c r="JF112" s="245"/>
      <c r="JG112" s="236"/>
      <c r="JH112" s="224"/>
      <c r="JI112" s="84"/>
      <c r="JJ112" s="124"/>
      <c r="JK112" s="224"/>
      <c r="JL112" s="245"/>
      <c r="JM112" s="236"/>
      <c r="JN112" s="224"/>
      <c r="JO112" s="84"/>
      <c r="JP112" s="124"/>
      <c r="JQ112" s="224"/>
      <c r="JR112" s="245"/>
      <c r="JS112" s="236">
        <v>2000</v>
      </c>
      <c r="JT112" s="224"/>
      <c r="JU112" s="84"/>
      <c r="JV112" s="124"/>
      <c r="JW112" s="224"/>
      <c r="JX112" s="245"/>
      <c r="JY112" s="236"/>
      <c r="JZ112" s="224"/>
      <c r="KA112" s="245"/>
      <c r="KB112" s="236"/>
      <c r="KC112" s="224"/>
      <c r="KD112" s="245"/>
      <c r="KE112" s="236"/>
      <c r="KF112" s="224"/>
      <c r="KG112" s="245"/>
      <c r="KH112" s="236"/>
      <c r="KI112" s="224"/>
      <c r="KJ112" s="245"/>
      <c r="KK112" s="236"/>
      <c r="KL112" s="224"/>
      <c r="KM112" s="224"/>
      <c r="KN112" s="236"/>
      <c r="KO112" s="224"/>
      <c r="KP112" s="224"/>
      <c r="KQ112" s="236"/>
      <c r="KR112" s="224"/>
      <c r="KS112" s="224"/>
      <c r="KT112" s="236"/>
      <c r="KU112" s="224"/>
      <c r="KV112" s="245"/>
      <c r="KW112" s="236"/>
      <c r="KX112" s="224"/>
      <c r="KY112" s="84"/>
      <c r="KZ112" s="236"/>
      <c r="LA112" s="224"/>
      <c r="LB112" s="224"/>
      <c r="LC112" s="236"/>
      <c r="LD112" s="224"/>
      <c r="LE112" s="224"/>
      <c r="LF112" s="236"/>
      <c r="LG112" s="224"/>
      <c r="LH112" s="245"/>
      <c r="LI112" s="236"/>
      <c r="LJ112" s="224"/>
      <c r="LK112" s="84"/>
      <c r="LL112" s="236"/>
      <c r="LM112" s="224"/>
      <c r="LN112" s="84"/>
      <c r="LO112" s="124"/>
      <c r="LP112" s="224"/>
      <c r="LQ112" s="224"/>
      <c r="LR112" s="236"/>
      <c r="LS112" s="224"/>
      <c r="LT112" s="245"/>
      <c r="LU112" s="236"/>
      <c r="LV112" s="224"/>
      <c r="LW112" s="84"/>
      <c r="LX112" s="124"/>
      <c r="LY112" s="224"/>
      <c r="LZ112" s="224"/>
      <c r="MA112" s="236"/>
      <c r="MB112" s="224"/>
      <c r="MC112" s="224"/>
      <c r="MD112" s="236"/>
      <c r="ME112" s="224"/>
      <c r="MF112" s="224"/>
      <c r="MG112" s="236"/>
      <c r="MH112" s="224"/>
      <c r="MI112" s="224"/>
      <c r="MJ112" s="236"/>
      <c r="MK112" s="224"/>
      <c r="ML112" s="245"/>
      <c r="MM112" s="236"/>
      <c r="MN112" s="224"/>
      <c r="MO112" s="84"/>
      <c r="MP112" s="236"/>
      <c r="MQ112" s="224"/>
      <c r="MR112" s="84"/>
      <c r="MS112" s="124"/>
      <c r="MT112" s="224"/>
      <c r="MU112" s="224"/>
      <c r="MV112" s="236"/>
      <c r="MW112" s="224"/>
      <c r="MX112" s="245"/>
      <c r="MY112" s="236"/>
      <c r="MZ112" s="224"/>
      <c r="NA112" s="84"/>
      <c r="NB112" s="236">
        <v>50</v>
      </c>
      <c r="NC112" s="224">
        <v>50</v>
      </c>
      <c r="ND112" s="245"/>
      <c r="NE112" s="236"/>
      <c r="NF112" s="224"/>
      <c r="NG112" s="84"/>
      <c r="NH112" s="236"/>
      <c r="NI112" s="224"/>
      <c r="NJ112" s="245"/>
      <c r="NK112" s="236"/>
      <c r="NL112" s="224"/>
      <c r="NM112" s="84"/>
      <c r="NN112" s="236"/>
      <c r="NO112" s="224"/>
      <c r="NP112" s="84"/>
      <c r="NQ112" s="236"/>
      <c r="NR112" s="224"/>
      <c r="NS112" s="84"/>
      <c r="NT112" s="236"/>
      <c r="NU112" s="224"/>
      <c r="NV112" s="84"/>
      <c r="NW112" s="124"/>
      <c r="NX112" s="224"/>
      <c r="NY112" s="245">
        <v>250</v>
      </c>
      <c r="NZ112" s="236"/>
      <c r="OA112" s="224"/>
      <c r="OB112" s="316"/>
      <c r="OC112" s="236"/>
      <c r="OD112" s="224"/>
      <c r="OE112" s="84"/>
      <c r="OF112" s="236"/>
      <c r="OG112" s="224"/>
      <c r="OH112" s="84"/>
      <c r="OI112" s="157"/>
      <c r="OJ112" s="157"/>
      <c r="OK112" s="157"/>
      <c r="OL112" s="157"/>
      <c r="OM112" s="157"/>
      <c r="ON112" s="157"/>
      <c r="OO112" s="157"/>
      <c r="OP112" s="157"/>
      <c r="OQ112" s="157"/>
      <c r="OR112" s="157"/>
      <c r="OS112" s="157"/>
      <c r="OT112" s="157"/>
      <c r="OU112" s="157"/>
      <c r="OV112" s="157"/>
      <c r="OW112" s="157"/>
    </row>
    <row r="113" spans="1:414" s="345" customFormat="1" hidden="1" outlineLevel="2" x14ac:dyDescent="0.25">
      <c r="A113" s="257" t="s">
        <v>465</v>
      </c>
      <c r="B113" s="188" t="s">
        <v>466</v>
      </c>
      <c r="C113" s="236">
        <f t="shared" si="692"/>
        <v>20092</v>
      </c>
      <c r="D113" s="236">
        <f t="shared" si="693"/>
        <v>21531</v>
      </c>
      <c r="E113" s="236">
        <f t="shared" si="694"/>
        <v>21036.69</v>
      </c>
      <c r="F113" s="236"/>
      <c r="G113" s="224"/>
      <c r="H113" s="84"/>
      <c r="I113" s="124">
        <v>8860</v>
      </c>
      <c r="J113" s="224">
        <v>8860</v>
      </c>
      <c r="K113" s="224">
        <v>6225.07</v>
      </c>
      <c r="L113" s="236"/>
      <c r="M113" s="224"/>
      <c r="N113" s="224"/>
      <c r="O113" s="236"/>
      <c r="P113" s="224"/>
      <c r="Q113" s="224"/>
      <c r="R113" s="236"/>
      <c r="S113" s="224"/>
      <c r="T113" s="224"/>
      <c r="U113" s="236"/>
      <c r="V113" s="224"/>
      <c r="W113" s="224"/>
      <c r="X113" s="236"/>
      <c r="Y113" s="224"/>
      <c r="Z113" s="224"/>
      <c r="AA113" s="236"/>
      <c r="AB113" s="224"/>
      <c r="AC113" s="224"/>
      <c r="AD113" s="236"/>
      <c r="AE113" s="224"/>
      <c r="AF113" s="224"/>
      <c r="AG113" s="236"/>
      <c r="AH113" s="224"/>
      <c r="AI113" s="224"/>
      <c r="AJ113" s="236"/>
      <c r="AK113" s="224"/>
      <c r="AL113" s="224"/>
      <c r="AM113" s="236"/>
      <c r="AN113" s="224"/>
      <c r="AO113" s="224"/>
      <c r="AP113" s="236"/>
      <c r="AQ113" s="224"/>
      <c r="AR113" s="224"/>
      <c r="AS113" s="236"/>
      <c r="AT113" s="224"/>
      <c r="AU113" s="224"/>
      <c r="AV113" s="236"/>
      <c r="AW113" s="224"/>
      <c r="AX113" s="224"/>
      <c r="AY113" s="236"/>
      <c r="AZ113" s="224"/>
      <c r="BA113" s="224"/>
      <c r="BB113" s="236"/>
      <c r="BC113" s="224"/>
      <c r="BD113" s="224"/>
      <c r="BE113" s="236"/>
      <c r="BF113" s="224"/>
      <c r="BG113" s="224"/>
      <c r="BH113" s="236"/>
      <c r="BI113" s="224"/>
      <c r="BJ113" s="224"/>
      <c r="BK113" s="236"/>
      <c r="BL113" s="224"/>
      <c r="BM113" s="224"/>
      <c r="BN113" s="351"/>
      <c r="BO113" s="224"/>
      <c r="BP113" s="224"/>
      <c r="BQ113" s="236"/>
      <c r="BR113" s="224"/>
      <c r="BS113" s="224"/>
      <c r="BT113" s="236"/>
      <c r="BU113" s="224"/>
      <c r="BV113" s="224"/>
      <c r="BW113" s="236"/>
      <c r="BX113" s="224"/>
      <c r="BY113" s="224">
        <v>549.83000000000004</v>
      </c>
      <c r="BZ113" s="236"/>
      <c r="CA113" s="236"/>
      <c r="CB113" s="224"/>
      <c r="CC113" s="236">
        <v>512</v>
      </c>
      <c r="CD113" s="224">
        <v>512</v>
      </c>
      <c r="CE113" s="224">
        <v>368.42</v>
      </c>
      <c r="CF113" s="236"/>
      <c r="CG113" s="224"/>
      <c r="CH113" s="224"/>
      <c r="CI113" s="236"/>
      <c r="CJ113" s="224"/>
      <c r="CK113" s="224"/>
      <c r="CL113" s="236"/>
      <c r="CM113" s="236"/>
      <c r="CN113" s="245"/>
      <c r="CO113" s="236"/>
      <c r="CP113" s="224"/>
      <c r="CQ113" s="84"/>
      <c r="CR113" s="236"/>
      <c r="CS113" s="224"/>
      <c r="CT113" s="224"/>
      <c r="CU113" s="236"/>
      <c r="CV113" s="224"/>
      <c r="CW113" s="224">
        <v>138</v>
      </c>
      <c r="CX113" s="236"/>
      <c r="CY113" s="224"/>
      <c r="CZ113" s="224"/>
      <c r="DA113" s="236"/>
      <c r="DB113" s="224"/>
      <c r="DC113" s="224"/>
      <c r="DD113" s="236"/>
      <c r="DE113" s="224"/>
      <c r="DF113" s="224"/>
      <c r="DG113" s="236"/>
      <c r="DH113" s="224"/>
      <c r="DI113" s="224"/>
      <c r="DJ113" s="236"/>
      <c r="DK113" s="224"/>
      <c r="DL113" s="224"/>
      <c r="DM113" s="236"/>
      <c r="DN113" s="224"/>
      <c r="DO113" s="224"/>
      <c r="DP113" s="236"/>
      <c r="DQ113" s="224"/>
      <c r="DR113" s="224"/>
      <c r="DS113" s="236"/>
      <c r="DT113" s="224"/>
      <c r="DU113" s="224"/>
      <c r="DV113" s="236"/>
      <c r="DW113" s="224"/>
      <c r="DX113" s="245"/>
      <c r="DY113" s="236"/>
      <c r="DZ113" s="224"/>
      <c r="EA113" s="84"/>
      <c r="EB113" s="124"/>
      <c r="EC113" s="224"/>
      <c r="ED113" s="245">
        <v>16</v>
      </c>
      <c r="EE113" s="236"/>
      <c r="EF113" s="224"/>
      <c r="EG113" s="245"/>
      <c r="EH113" s="236"/>
      <c r="EI113" s="224"/>
      <c r="EJ113" s="245"/>
      <c r="EK113" s="236">
        <v>500</v>
      </c>
      <c r="EL113" s="224">
        <v>800</v>
      </c>
      <c r="EM113" s="245">
        <v>1105.6400000000001</v>
      </c>
      <c r="EN113" s="236"/>
      <c r="EO113" s="224"/>
      <c r="EP113" s="245">
        <v>278</v>
      </c>
      <c r="EQ113" s="236"/>
      <c r="ER113" s="224"/>
      <c r="ES113" s="224"/>
      <c r="ET113" s="236"/>
      <c r="EU113" s="224"/>
      <c r="EV113" s="224"/>
      <c r="EW113" s="236">
        <v>270</v>
      </c>
      <c r="EX113" s="224">
        <v>270</v>
      </c>
      <c r="EY113" s="224">
        <v>217.16</v>
      </c>
      <c r="EZ113" s="236">
        <v>1115</v>
      </c>
      <c r="FA113" s="224">
        <v>1115</v>
      </c>
      <c r="FB113" s="224">
        <v>731.44</v>
      </c>
      <c r="FC113" s="236">
        <v>200</v>
      </c>
      <c r="FD113" s="224">
        <v>470</v>
      </c>
      <c r="FE113" s="224">
        <v>88</v>
      </c>
      <c r="FF113" s="236">
        <v>150</v>
      </c>
      <c r="FG113" s="224"/>
      <c r="FH113" s="224">
        <v>87.55</v>
      </c>
      <c r="FI113" s="236">
        <v>825</v>
      </c>
      <c r="FJ113" s="224">
        <v>825</v>
      </c>
      <c r="FK113" s="245">
        <v>135.55000000000001</v>
      </c>
      <c r="FL113" s="396"/>
      <c r="FM113" s="224"/>
      <c r="FN113" s="84">
        <v>135.55000000000001</v>
      </c>
      <c r="FO113" s="236">
        <v>470</v>
      </c>
      <c r="FP113" s="224">
        <v>470</v>
      </c>
      <c r="FQ113" s="224">
        <v>497.17</v>
      </c>
      <c r="FR113" s="236"/>
      <c r="FS113" s="224"/>
      <c r="FT113" s="224"/>
      <c r="FU113" s="236"/>
      <c r="FV113" s="224"/>
      <c r="FW113" s="224"/>
      <c r="FX113" s="236">
        <v>200</v>
      </c>
      <c r="FY113" s="224">
        <v>400</v>
      </c>
      <c r="FZ113" s="224">
        <v>158</v>
      </c>
      <c r="GA113" s="236">
        <v>85</v>
      </c>
      <c r="GB113" s="224">
        <v>85</v>
      </c>
      <c r="GC113" s="224"/>
      <c r="GD113" s="236"/>
      <c r="GE113" s="224">
        <v>300</v>
      </c>
      <c r="GF113" s="224">
        <v>48</v>
      </c>
      <c r="GG113" s="236"/>
      <c r="GH113" s="224"/>
      <c r="GI113" s="224"/>
      <c r="GJ113" s="236"/>
      <c r="GK113" s="224"/>
      <c r="GL113" s="84"/>
      <c r="GM113" s="224"/>
      <c r="GN113" s="224"/>
      <c r="GO113" s="84"/>
      <c r="GP113" s="224"/>
      <c r="GQ113" s="224"/>
      <c r="GR113" s="84"/>
      <c r="GS113" s="222"/>
      <c r="GT113" s="224"/>
      <c r="GU113" s="224"/>
      <c r="GV113" s="236"/>
      <c r="GW113" s="224"/>
      <c r="GX113" s="224"/>
      <c r="GY113" s="236"/>
      <c r="GZ113" s="224"/>
      <c r="HA113" s="224"/>
      <c r="HB113" s="236"/>
      <c r="HC113" s="224"/>
      <c r="HD113" s="245">
        <v>16</v>
      </c>
      <c r="HE113" s="236"/>
      <c r="HF113" s="224"/>
      <c r="HG113" s="84"/>
      <c r="HH113" s="236">
        <v>330</v>
      </c>
      <c r="HI113" s="224">
        <v>400</v>
      </c>
      <c r="HJ113" s="245">
        <v>343.5</v>
      </c>
      <c r="HK113" s="236">
        <v>200</v>
      </c>
      <c r="HL113" s="224">
        <v>200</v>
      </c>
      <c r="HM113" s="245">
        <v>141.46</v>
      </c>
      <c r="HN113" s="236"/>
      <c r="HO113" s="224"/>
      <c r="HP113" s="245"/>
      <c r="HQ113" s="236">
        <v>125</v>
      </c>
      <c r="HR113" s="224">
        <v>124</v>
      </c>
      <c r="HS113" s="245"/>
      <c r="HT113" s="236"/>
      <c r="HU113" s="224"/>
      <c r="HV113" s="245"/>
      <c r="HW113" s="236"/>
      <c r="HX113" s="224"/>
      <c r="HY113" s="245"/>
      <c r="HZ113" s="236"/>
      <c r="IA113" s="224"/>
      <c r="IB113" s="245"/>
      <c r="IC113" s="236"/>
      <c r="ID113" s="224"/>
      <c r="IE113" s="84"/>
      <c r="IF113" s="236"/>
      <c r="IG113" s="224"/>
      <c r="IH113" s="245">
        <v>5634.76</v>
      </c>
      <c r="II113" s="236"/>
      <c r="IJ113" s="224"/>
      <c r="IK113" s="245"/>
      <c r="IL113" s="236">
        <v>1000</v>
      </c>
      <c r="IM113" s="224">
        <v>1000</v>
      </c>
      <c r="IN113" s="245">
        <v>330.91</v>
      </c>
      <c r="IO113" s="236"/>
      <c r="IP113" s="224"/>
      <c r="IQ113" s="245"/>
      <c r="IR113" s="236">
        <v>1800</v>
      </c>
      <c r="IS113" s="224">
        <v>1800</v>
      </c>
      <c r="IT113" s="245">
        <v>591.6</v>
      </c>
      <c r="IU113" s="236"/>
      <c r="IV113" s="224"/>
      <c r="IW113" s="245"/>
      <c r="IX113" s="236">
        <v>1200</v>
      </c>
      <c r="IY113" s="224">
        <v>1200</v>
      </c>
      <c r="IZ113" s="245">
        <v>1698.04</v>
      </c>
      <c r="JA113" s="236"/>
      <c r="JB113" s="224"/>
      <c r="JC113" s="245"/>
      <c r="JD113" s="236"/>
      <c r="JE113" s="224"/>
      <c r="JF113" s="245"/>
      <c r="JG113" s="236"/>
      <c r="JH113" s="224"/>
      <c r="JI113" s="84"/>
      <c r="JJ113" s="124"/>
      <c r="JK113" s="224"/>
      <c r="JL113" s="245"/>
      <c r="JM113" s="236"/>
      <c r="JN113" s="224"/>
      <c r="JO113" s="84"/>
      <c r="JP113" s="124"/>
      <c r="JQ113" s="224"/>
      <c r="JR113" s="245"/>
      <c r="JS113" s="236">
        <v>1000</v>
      </c>
      <c r="JT113" s="224">
        <v>1500</v>
      </c>
      <c r="JU113" s="84">
        <v>868.16</v>
      </c>
      <c r="JV113" s="124"/>
      <c r="JW113" s="224"/>
      <c r="JX113" s="245"/>
      <c r="JY113" s="236"/>
      <c r="JZ113" s="224"/>
      <c r="KA113" s="245"/>
      <c r="KB113" s="236"/>
      <c r="KC113" s="224"/>
      <c r="KD113" s="245"/>
      <c r="KE113" s="236">
        <v>100</v>
      </c>
      <c r="KF113" s="224">
        <v>50</v>
      </c>
      <c r="KG113" s="245"/>
      <c r="KH113" s="236"/>
      <c r="KI113" s="224"/>
      <c r="KJ113" s="245"/>
      <c r="KK113" s="236"/>
      <c r="KL113" s="224"/>
      <c r="KM113" s="224"/>
      <c r="KN113" s="236"/>
      <c r="KO113" s="224"/>
      <c r="KP113" s="224"/>
      <c r="KQ113" s="236"/>
      <c r="KR113" s="224"/>
      <c r="KS113" s="224"/>
      <c r="KT113" s="236"/>
      <c r="KU113" s="224"/>
      <c r="KV113" s="245"/>
      <c r="KW113" s="236"/>
      <c r="KX113" s="224"/>
      <c r="KY113" s="84"/>
      <c r="KZ113" s="236"/>
      <c r="LA113" s="224"/>
      <c r="LB113" s="224"/>
      <c r="LC113" s="236"/>
      <c r="LD113" s="224"/>
      <c r="LE113" s="224"/>
      <c r="LF113" s="236"/>
      <c r="LG113" s="224"/>
      <c r="LH113" s="245"/>
      <c r="LI113" s="236"/>
      <c r="LJ113" s="224"/>
      <c r="LK113" s="84"/>
      <c r="LL113" s="236"/>
      <c r="LM113" s="224"/>
      <c r="LN113" s="84"/>
      <c r="LO113" s="124"/>
      <c r="LP113" s="224"/>
      <c r="LQ113" s="224"/>
      <c r="LR113" s="236"/>
      <c r="LS113" s="224"/>
      <c r="LT113" s="245"/>
      <c r="LU113" s="236"/>
      <c r="LV113" s="224"/>
      <c r="LW113" s="84"/>
      <c r="LX113" s="124"/>
      <c r="LY113" s="224"/>
      <c r="LZ113" s="224"/>
      <c r="MA113" s="236"/>
      <c r="MB113" s="224"/>
      <c r="MC113" s="224"/>
      <c r="MD113" s="236"/>
      <c r="ME113" s="224"/>
      <c r="MF113" s="224"/>
      <c r="MG113" s="236"/>
      <c r="MH113" s="224"/>
      <c r="MI113" s="224"/>
      <c r="MJ113" s="236"/>
      <c r="MK113" s="224"/>
      <c r="ML113" s="245"/>
      <c r="MM113" s="236"/>
      <c r="MN113" s="224"/>
      <c r="MO113" s="84">
        <v>0</v>
      </c>
      <c r="MP113" s="236"/>
      <c r="MQ113" s="224"/>
      <c r="MR113" s="84"/>
      <c r="MS113" s="124"/>
      <c r="MT113" s="224"/>
      <c r="MU113" s="224"/>
      <c r="MV113" s="236"/>
      <c r="MW113" s="224">
        <v>0</v>
      </c>
      <c r="MX113" s="245">
        <v>64</v>
      </c>
      <c r="MY113" s="236">
        <v>50</v>
      </c>
      <c r="MZ113" s="224">
        <v>50</v>
      </c>
      <c r="NA113" s="84">
        <v>16</v>
      </c>
      <c r="NB113" s="236"/>
      <c r="NC113" s="224"/>
      <c r="ND113" s="245">
        <v>32</v>
      </c>
      <c r="NE113" s="236"/>
      <c r="NF113" s="224"/>
      <c r="NG113" s="84"/>
      <c r="NH113" s="236"/>
      <c r="NI113" s="224"/>
      <c r="NJ113" s="245"/>
      <c r="NK113" s="236"/>
      <c r="NL113" s="224"/>
      <c r="NM113" s="84"/>
      <c r="NN113" s="236"/>
      <c r="NO113" s="224"/>
      <c r="NP113" s="84"/>
      <c r="NQ113" s="236"/>
      <c r="NR113" s="224"/>
      <c r="NS113" s="84"/>
      <c r="NT113" s="236"/>
      <c r="NU113" s="224"/>
      <c r="NV113" s="84"/>
      <c r="NW113" s="124"/>
      <c r="NX113" s="224"/>
      <c r="NY113" s="245"/>
      <c r="NZ113" s="236"/>
      <c r="OA113" s="224"/>
      <c r="OB113" s="316"/>
      <c r="OC113" s="236"/>
      <c r="OD113" s="224"/>
      <c r="OE113" s="84"/>
      <c r="OF113" s="236">
        <v>1100</v>
      </c>
      <c r="OG113" s="224">
        <v>1100</v>
      </c>
      <c r="OH113" s="84">
        <v>520.88</v>
      </c>
      <c r="OI113" s="157"/>
      <c r="OJ113" s="157"/>
      <c r="OK113" s="157"/>
      <c r="OL113" s="157"/>
      <c r="OM113" s="157"/>
      <c r="ON113" s="157"/>
      <c r="OO113" s="157"/>
      <c r="OP113" s="157"/>
      <c r="OQ113" s="157"/>
      <c r="OR113" s="157"/>
      <c r="OS113" s="157"/>
      <c r="OT113" s="157"/>
      <c r="OU113" s="157"/>
      <c r="OV113" s="157"/>
      <c r="OW113" s="157"/>
    </row>
    <row r="114" spans="1:414" s="345" customFormat="1" hidden="1" outlineLevel="2" x14ac:dyDescent="0.25">
      <c r="A114" s="257" t="s">
        <v>467</v>
      </c>
      <c r="B114" s="188" t="s">
        <v>468</v>
      </c>
      <c r="C114" s="236">
        <f t="shared" si="692"/>
        <v>14255</v>
      </c>
      <c r="D114" s="236">
        <f t="shared" si="693"/>
        <v>8065</v>
      </c>
      <c r="E114" s="236">
        <f t="shared" si="694"/>
        <v>10405.379999999996</v>
      </c>
      <c r="F114" s="236"/>
      <c r="G114" s="224"/>
      <c r="H114" s="84"/>
      <c r="I114" s="124">
        <v>2000</v>
      </c>
      <c r="J114" s="224">
        <v>2000</v>
      </c>
      <c r="K114" s="224">
        <v>6629.54</v>
      </c>
      <c r="L114" s="236"/>
      <c r="M114" s="224"/>
      <c r="N114" s="224"/>
      <c r="O114" s="236"/>
      <c r="P114" s="224"/>
      <c r="Q114" s="224"/>
      <c r="R114" s="236"/>
      <c r="S114" s="224"/>
      <c r="T114" s="224"/>
      <c r="U114" s="236"/>
      <c r="V114" s="224"/>
      <c r="W114" s="224"/>
      <c r="X114" s="236"/>
      <c r="Y114" s="224"/>
      <c r="Z114" s="224"/>
      <c r="AA114" s="236"/>
      <c r="AB114" s="224"/>
      <c r="AC114" s="224"/>
      <c r="AD114" s="236"/>
      <c r="AE114" s="224"/>
      <c r="AF114" s="224"/>
      <c r="AG114" s="236"/>
      <c r="AH114" s="224"/>
      <c r="AI114" s="224"/>
      <c r="AJ114" s="236"/>
      <c r="AK114" s="224"/>
      <c r="AL114" s="224"/>
      <c r="AM114" s="236"/>
      <c r="AN114" s="224"/>
      <c r="AO114" s="224"/>
      <c r="AP114" s="236"/>
      <c r="AQ114" s="224"/>
      <c r="AR114" s="224"/>
      <c r="AS114" s="236"/>
      <c r="AT114" s="224"/>
      <c r="AU114" s="224">
        <v>178.24</v>
      </c>
      <c r="AV114" s="236"/>
      <c r="AW114" s="224"/>
      <c r="AX114" s="224"/>
      <c r="AY114" s="236"/>
      <c r="AZ114" s="224"/>
      <c r="BA114" s="224"/>
      <c r="BB114" s="236"/>
      <c r="BC114" s="224"/>
      <c r="BD114" s="224"/>
      <c r="BE114" s="236">
        <v>600</v>
      </c>
      <c r="BF114" s="224">
        <v>600</v>
      </c>
      <c r="BG114" s="224">
        <v>24.78</v>
      </c>
      <c r="BH114" s="236"/>
      <c r="BI114" s="224"/>
      <c r="BJ114" s="224"/>
      <c r="BK114" s="236"/>
      <c r="BL114" s="224"/>
      <c r="BM114" s="224">
        <v>7.08</v>
      </c>
      <c r="BN114" s="351"/>
      <c r="BO114" s="224"/>
      <c r="BP114" s="224"/>
      <c r="BQ114" s="236"/>
      <c r="BR114" s="224"/>
      <c r="BS114" s="224">
        <v>28.32</v>
      </c>
      <c r="BT114" s="236"/>
      <c r="BU114" s="224"/>
      <c r="BV114" s="224"/>
      <c r="BW114" s="236"/>
      <c r="BX114" s="224"/>
      <c r="BY114" s="224">
        <v>741.18</v>
      </c>
      <c r="BZ114" s="236"/>
      <c r="CA114" s="236"/>
      <c r="CB114" s="224"/>
      <c r="CC114" s="236"/>
      <c r="CD114" s="224"/>
      <c r="CE114" s="224">
        <v>10.62</v>
      </c>
      <c r="CF114" s="236"/>
      <c r="CG114" s="224"/>
      <c r="CH114" s="224"/>
      <c r="CI114" s="236"/>
      <c r="CJ114" s="224"/>
      <c r="CK114" s="224"/>
      <c r="CL114" s="236"/>
      <c r="CM114" s="236">
        <v>100</v>
      </c>
      <c r="CN114" s="245">
        <v>16.54</v>
      </c>
      <c r="CO114" s="236"/>
      <c r="CP114" s="224"/>
      <c r="CQ114" s="84"/>
      <c r="CR114" s="236"/>
      <c r="CS114" s="224"/>
      <c r="CT114" s="224"/>
      <c r="CU114" s="236"/>
      <c r="CV114" s="224"/>
      <c r="CW114" s="224"/>
      <c r="CX114" s="236"/>
      <c r="CY114" s="224"/>
      <c r="CZ114" s="224"/>
      <c r="DA114" s="236"/>
      <c r="DB114" s="224"/>
      <c r="DC114" s="224">
        <v>7.08</v>
      </c>
      <c r="DD114" s="236"/>
      <c r="DE114" s="224"/>
      <c r="DF114" s="224"/>
      <c r="DG114" s="236"/>
      <c r="DH114" s="224"/>
      <c r="DI114" s="224"/>
      <c r="DJ114" s="236"/>
      <c r="DK114" s="224"/>
      <c r="DL114" s="224"/>
      <c r="DM114" s="236"/>
      <c r="DN114" s="224"/>
      <c r="DO114" s="224"/>
      <c r="DP114" s="236"/>
      <c r="DQ114" s="224"/>
      <c r="DR114" s="224"/>
      <c r="DS114" s="236"/>
      <c r="DT114" s="224"/>
      <c r="DU114" s="224"/>
      <c r="DV114" s="236"/>
      <c r="DW114" s="224"/>
      <c r="DX114" s="245"/>
      <c r="DY114" s="236"/>
      <c r="DZ114" s="224"/>
      <c r="EA114" s="84"/>
      <c r="EB114" s="124"/>
      <c r="EC114" s="224"/>
      <c r="ED114" s="245"/>
      <c r="EE114" s="236"/>
      <c r="EF114" s="224"/>
      <c r="EG114" s="245"/>
      <c r="EH114" s="236"/>
      <c r="EI114" s="224"/>
      <c r="EJ114" s="245"/>
      <c r="EK114" s="236">
        <v>700</v>
      </c>
      <c r="EL114" s="224"/>
      <c r="EM114" s="245"/>
      <c r="EN114" s="236"/>
      <c r="EO114" s="224"/>
      <c r="EP114" s="245"/>
      <c r="EQ114" s="236"/>
      <c r="ER114" s="224"/>
      <c r="ES114" s="224"/>
      <c r="ET114" s="236"/>
      <c r="EU114" s="224"/>
      <c r="EV114" s="224"/>
      <c r="EW114" s="236"/>
      <c r="EX114" s="224"/>
      <c r="EY114" s="224">
        <v>7.08</v>
      </c>
      <c r="EZ114" s="236">
        <v>450</v>
      </c>
      <c r="FA114" s="224">
        <v>450</v>
      </c>
      <c r="FB114" s="224">
        <v>21.24</v>
      </c>
      <c r="FC114" s="236"/>
      <c r="FD114" s="224"/>
      <c r="FE114" s="224"/>
      <c r="FF114" s="236">
        <v>100</v>
      </c>
      <c r="FG114" s="224"/>
      <c r="FH114" s="224">
        <v>8.83</v>
      </c>
      <c r="FI114" s="236"/>
      <c r="FJ114" s="224"/>
      <c r="FK114" s="245">
        <v>17.760000000000002</v>
      </c>
      <c r="FL114" s="396">
        <v>690</v>
      </c>
      <c r="FM114" s="224">
        <v>690</v>
      </c>
      <c r="FN114" s="84"/>
      <c r="FO114" s="236"/>
      <c r="FP114" s="224"/>
      <c r="FQ114" s="224">
        <v>14.16</v>
      </c>
      <c r="FR114" s="236"/>
      <c r="FS114" s="224"/>
      <c r="FT114" s="224"/>
      <c r="FU114" s="236"/>
      <c r="FV114" s="224"/>
      <c r="FW114" s="224"/>
      <c r="FX114" s="236">
        <v>300</v>
      </c>
      <c r="FY114" s="224">
        <v>300</v>
      </c>
      <c r="FZ114" s="224"/>
      <c r="GA114" s="236"/>
      <c r="GB114" s="224"/>
      <c r="GC114" s="224">
        <v>15.94</v>
      </c>
      <c r="GD114" s="236"/>
      <c r="GE114" s="224"/>
      <c r="GF114" s="224"/>
      <c r="GG114" s="236"/>
      <c r="GH114" s="224"/>
      <c r="GI114" s="224"/>
      <c r="GJ114" s="236"/>
      <c r="GK114" s="224"/>
      <c r="GL114" s="84"/>
      <c r="GM114" s="224"/>
      <c r="GN114" s="224"/>
      <c r="GO114" s="84"/>
      <c r="GP114" s="224"/>
      <c r="GQ114" s="224"/>
      <c r="GR114" s="84"/>
      <c r="GS114" s="222">
        <v>600</v>
      </c>
      <c r="GT114" s="224">
        <v>560</v>
      </c>
      <c r="GU114" s="224"/>
      <c r="GV114" s="236"/>
      <c r="GW114" s="224"/>
      <c r="GX114" s="224"/>
      <c r="GY114" s="236"/>
      <c r="GZ114" s="224"/>
      <c r="HA114" s="224"/>
      <c r="HB114" s="236">
        <v>450</v>
      </c>
      <c r="HC114" s="224">
        <v>450</v>
      </c>
      <c r="HD114" s="245">
        <v>380.4</v>
      </c>
      <c r="HE114" s="236"/>
      <c r="HF114" s="224"/>
      <c r="HG114" s="84"/>
      <c r="HH114" s="236">
        <v>250</v>
      </c>
      <c r="HI114" s="224"/>
      <c r="HJ114" s="245">
        <v>28.32</v>
      </c>
      <c r="HK114" s="236">
        <v>365</v>
      </c>
      <c r="HL114" s="224">
        <v>365</v>
      </c>
      <c r="HM114" s="245">
        <v>60</v>
      </c>
      <c r="HN114" s="236"/>
      <c r="HO114" s="224"/>
      <c r="HP114" s="245"/>
      <c r="HQ114" s="236">
        <v>400</v>
      </c>
      <c r="HR114" s="224">
        <v>400</v>
      </c>
      <c r="HS114" s="245">
        <v>375.86</v>
      </c>
      <c r="HT114" s="236"/>
      <c r="HU114" s="224"/>
      <c r="HV114" s="245"/>
      <c r="HW114" s="236"/>
      <c r="HX114" s="224"/>
      <c r="HY114" s="245"/>
      <c r="HZ114" s="236"/>
      <c r="IA114" s="224"/>
      <c r="IB114" s="245"/>
      <c r="IC114" s="236"/>
      <c r="ID114" s="224"/>
      <c r="IE114" s="84"/>
      <c r="IF114" s="236">
        <v>750</v>
      </c>
      <c r="IG114" s="224">
        <v>750</v>
      </c>
      <c r="IH114" s="245"/>
      <c r="II114" s="236"/>
      <c r="IJ114" s="224"/>
      <c r="IK114" s="245"/>
      <c r="IL114" s="236"/>
      <c r="IM114" s="224"/>
      <c r="IN114" s="245">
        <v>28.32</v>
      </c>
      <c r="IO114" s="236"/>
      <c r="IP114" s="224"/>
      <c r="IQ114" s="245"/>
      <c r="IR114" s="236"/>
      <c r="IS114" s="224"/>
      <c r="IT114" s="245">
        <v>46.32</v>
      </c>
      <c r="IU114" s="236"/>
      <c r="IV114" s="224"/>
      <c r="IW114" s="245"/>
      <c r="IX114" s="236"/>
      <c r="IY114" s="224"/>
      <c r="IZ114" s="245">
        <v>49.68</v>
      </c>
      <c r="JA114" s="236"/>
      <c r="JB114" s="224"/>
      <c r="JC114" s="245"/>
      <c r="JD114" s="236"/>
      <c r="JE114" s="224"/>
      <c r="JF114" s="245"/>
      <c r="JG114" s="236"/>
      <c r="JH114" s="224"/>
      <c r="JI114" s="84"/>
      <c r="JJ114" s="124"/>
      <c r="JK114" s="224"/>
      <c r="JL114" s="245"/>
      <c r="JM114" s="236"/>
      <c r="JN114" s="224"/>
      <c r="JO114" s="84"/>
      <c r="JP114" s="124"/>
      <c r="JQ114" s="224"/>
      <c r="JR114" s="245"/>
      <c r="JS114" s="236">
        <v>5000</v>
      </c>
      <c r="JT114" s="224"/>
      <c r="JU114" s="84">
        <v>1383.8</v>
      </c>
      <c r="JV114" s="124"/>
      <c r="JW114" s="224"/>
      <c r="JX114" s="245"/>
      <c r="JY114" s="236"/>
      <c r="JZ114" s="224"/>
      <c r="KA114" s="245"/>
      <c r="KB114" s="236"/>
      <c r="KC114" s="224"/>
      <c r="KD114" s="245"/>
      <c r="KE114" s="236"/>
      <c r="KF114" s="224"/>
      <c r="KG114" s="245"/>
      <c r="KH114" s="236"/>
      <c r="KI114" s="224"/>
      <c r="KJ114" s="245"/>
      <c r="KK114" s="236"/>
      <c r="KL114" s="224"/>
      <c r="KM114" s="224"/>
      <c r="KN114" s="236"/>
      <c r="KO114" s="224"/>
      <c r="KP114" s="224"/>
      <c r="KQ114" s="236"/>
      <c r="KR114" s="224"/>
      <c r="KS114" s="224"/>
      <c r="KT114" s="236"/>
      <c r="KU114" s="224"/>
      <c r="KV114" s="245"/>
      <c r="KW114" s="236"/>
      <c r="KX114" s="224"/>
      <c r="KY114" s="84"/>
      <c r="KZ114" s="236"/>
      <c r="LA114" s="224"/>
      <c r="LB114" s="224"/>
      <c r="LC114" s="236"/>
      <c r="LD114" s="224"/>
      <c r="LE114" s="224"/>
      <c r="LF114" s="236"/>
      <c r="LG114" s="224"/>
      <c r="LH114" s="245"/>
      <c r="LI114" s="236"/>
      <c r="LJ114" s="224"/>
      <c r="LK114" s="84"/>
      <c r="LL114" s="236"/>
      <c r="LM114" s="224"/>
      <c r="LN114" s="84"/>
      <c r="LO114" s="124"/>
      <c r="LP114" s="224"/>
      <c r="LQ114" s="224"/>
      <c r="LR114" s="236"/>
      <c r="LS114" s="224"/>
      <c r="LT114" s="245"/>
      <c r="LU114" s="236"/>
      <c r="LV114" s="224"/>
      <c r="LW114" s="84"/>
      <c r="LX114" s="124"/>
      <c r="LY114" s="224"/>
      <c r="LZ114" s="224"/>
      <c r="MA114" s="236"/>
      <c r="MB114" s="224"/>
      <c r="MC114" s="224"/>
      <c r="MD114" s="236"/>
      <c r="ME114" s="224"/>
      <c r="MF114" s="224"/>
      <c r="MG114" s="236"/>
      <c r="MH114" s="224"/>
      <c r="MI114" s="224"/>
      <c r="MJ114" s="236"/>
      <c r="MK114" s="224"/>
      <c r="ML114" s="245"/>
      <c r="MM114" s="236"/>
      <c r="MN114" s="224"/>
      <c r="MO114" s="84">
        <f>132.57-46.68</f>
        <v>85.889999999999986</v>
      </c>
      <c r="MP114" s="236"/>
      <c r="MQ114" s="224"/>
      <c r="MR114" s="84"/>
      <c r="MS114" s="124"/>
      <c r="MT114" s="224"/>
      <c r="MU114" s="224"/>
      <c r="MV114" s="236"/>
      <c r="MW114" s="224"/>
      <c r="MX114" s="245"/>
      <c r="MY114" s="236"/>
      <c r="MZ114" s="224"/>
      <c r="NA114" s="84"/>
      <c r="NB114" s="236"/>
      <c r="NC114" s="224"/>
      <c r="ND114" s="245"/>
      <c r="NE114" s="236">
        <v>200</v>
      </c>
      <c r="NF114" s="224"/>
      <c r="NG114" s="84"/>
      <c r="NH114" s="236"/>
      <c r="NI114" s="224"/>
      <c r="NJ114" s="245"/>
      <c r="NK114" s="236"/>
      <c r="NL114" s="224"/>
      <c r="NM114" s="84"/>
      <c r="NN114" s="236"/>
      <c r="NO114" s="224"/>
      <c r="NP114" s="84"/>
      <c r="NQ114" s="236"/>
      <c r="NR114" s="224"/>
      <c r="NS114" s="84"/>
      <c r="NT114" s="236"/>
      <c r="NU114" s="224"/>
      <c r="NV114" s="84"/>
      <c r="NW114" s="124"/>
      <c r="NX114" s="224"/>
      <c r="NY114" s="245"/>
      <c r="NZ114" s="236"/>
      <c r="OA114" s="224"/>
      <c r="OB114" s="316"/>
      <c r="OC114" s="236"/>
      <c r="OD114" s="224"/>
      <c r="OE114" s="84"/>
      <c r="OF114" s="236">
        <v>1400</v>
      </c>
      <c r="OG114" s="224">
        <v>1400</v>
      </c>
      <c r="OH114" s="84">
        <v>238.4</v>
      </c>
      <c r="OI114" s="157"/>
      <c r="OJ114" s="157"/>
      <c r="OK114" s="157"/>
      <c r="OL114" s="157"/>
      <c r="OM114" s="157"/>
      <c r="ON114" s="157"/>
      <c r="OO114" s="157"/>
      <c r="OP114" s="157"/>
      <c r="OQ114" s="157"/>
      <c r="OR114" s="157"/>
      <c r="OS114" s="157"/>
      <c r="OT114" s="157"/>
      <c r="OU114" s="157"/>
      <c r="OV114" s="157"/>
      <c r="OW114" s="157"/>
    </row>
    <row r="115" spans="1:414" s="345" customFormat="1" hidden="1" outlineLevel="2" x14ac:dyDescent="0.25">
      <c r="A115" s="257" t="s">
        <v>469</v>
      </c>
      <c r="B115" s="188" t="s">
        <v>470</v>
      </c>
      <c r="C115" s="236">
        <f t="shared" si="692"/>
        <v>12551</v>
      </c>
      <c r="D115" s="236">
        <f t="shared" si="693"/>
        <v>11466</v>
      </c>
      <c r="E115" s="236">
        <f t="shared" si="694"/>
        <v>30457.96999999999</v>
      </c>
      <c r="F115" s="236"/>
      <c r="G115" s="224"/>
      <c r="H115" s="84">
        <v>7.91</v>
      </c>
      <c r="I115" s="124">
        <v>2000</v>
      </c>
      <c r="J115" s="224">
        <v>2000</v>
      </c>
      <c r="K115" s="224">
        <v>6417.62</v>
      </c>
      <c r="L115" s="236"/>
      <c r="M115" s="224"/>
      <c r="N115" s="224"/>
      <c r="O115" s="236"/>
      <c r="P115" s="224"/>
      <c r="Q115" s="224"/>
      <c r="R115" s="236"/>
      <c r="S115" s="224"/>
      <c r="T115" s="224"/>
      <c r="U115" s="236"/>
      <c r="V115" s="224"/>
      <c r="W115" s="224"/>
      <c r="X115" s="236"/>
      <c r="Y115" s="224"/>
      <c r="Z115" s="224"/>
      <c r="AA115" s="236"/>
      <c r="AB115" s="224"/>
      <c r="AC115" s="224"/>
      <c r="AD115" s="236">
        <v>200</v>
      </c>
      <c r="AE115" s="224">
        <v>200</v>
      </c>
      <c r="AF115" s="224">
        <v>118.55</v>
      </c>
      <c r="AG115" s="236"/>
      <c r="AH115" s="224"/>
      <c r="AI115" s="224"/>
      <c r="AJ115" s="236"/>
      <c r="AK115" s="224"/>
      <c r="AL115" s="224"/>
      <c r="AM115" s="236"/>
      <c r="AN115" s="224"/>
      <c r="AO115" s="224"/>
      <c r="AP115" s="236"/>
      <c r="AQ115" s="224"/>
      <c r="AR115" s="224"/>
      <c r="AS115" s="236"/>
      <c r="AT115" s="224"/>
      <c r="AU115" s="224"/>
      <c r="AV115" s="236"/>
      <c r="AW115" s="224"/>
      <c r="AX115" s="224">
        <v>33.590000000000003</v>
      </c>
      <c r="AY115" s="236"/>
      <c r="AZ115" s="224"/>
      <c r="BA115" s="224"/>
      <c r="BB115" s="236"/>
      <c r="BC115" s="224"/>
      <c r="BD115" s="224"/>
      <c r="BE115" s="236"/>
      <c r="BF115" s="224"/>
      <c r="BG115" s="224">
        <v>160.22999999999999</v>
      </c>
      <c r="BH115" s="236"/>
      <c r="BI115" s="224"/>
      <c r="BJ115" s="224"/>
      <c r="BK115" s="236">
        <v>480</v>
      </c>
      <c r="BL115" s="224">
        <v>480</v>
      </c>
      <c r="BM115" s="224">
        <v>532.55999999999995</v>
      </c>
      <c r="BN115" s="351"/>
      <c r="BO115" s="224"/>
      <c r="BP115" s="224">
        <v>6216</v>
      </c>
      <c r="BQ115" s="236"/>
      <c r="BR115" s="224"/>
      <c r="BS115" s="224">
        <v>1379.65</v>
      </c>
      <c r="BT115" s="236"/>
      <c r="BU115" s="224"/>
      <c r="BV115" s="224">
        <v>4.53</v>
      </c>
      <c r="BW115" s="236">
        <f>2000</f>
        <v>2000</v>
      </c>
      <c r="BX115" s="224">
        <v>2000</v>
      </c>
      <c r="BY115" s="224">
        <v>196.9</v>
      </c>
      <c r="BZ115" s="236"/>
      <c r="CA115" s="236"/>
      <c r="CB115" s="224"/>
      <c r="CC115" s="236">
        <v>461</v>
      </c>
      <c r="CD115" s="224">
        <v>461</v>
      </c>
      <c r="CE115" s="224">
        <v>551.83000000000004</v>
      </c>
      <c r="CF115" s="236"/>
      <c r="CG115" s="224"/>
      <c r="CH115" s="224">
        <f>967.2</f>
        <v>967.2</v>
      </c>
      <c r="CI115" s="236"/>
      <c r="CJ115" s="224"/>
      <c r="CK115" s="224"/>
      <c r="CL115" s="236"/>
      <c r="CM115" s="236"/>
      <c r="CN115" s="245">
        <v>296.26</v>
      </c>
      <c r="CO115" s="236"/>
      <c r="CP115" s="224"/>
      <c r="CQ115" s="84"/>
      <c r="CR115" s="236"/>
      <c r="CS115" s="224"/>
      <c r="CT115" s="224"/>
      <c r="CU115" s="236"/>
      <c r="CV115" s="224"/>
      <c r="CW115" s="224"/>
      <c r="CX115" s="236"/>
      <c r="CY115" s="224"/>
      <c r="CZ115" s="224"/>
      <c r="DA115" s="236"/>
      <c r="DB115" s="224"/>
      <c r="DC115" s="224">
        <v>198.6</v>
      </c>
      <c r="DD115" s="236"/>
      <c r="DE115" s="224"/>
      <c r="DF115" s="224"/>
      <c r="DG115" s="236"/>
      <c r="DH115" s="224"/>
      <c r="DI115" s="224"/>
      <c r="DJ115" s="236"/>
      <c r="DK115" s="224"/>
      <c r="DL115" s="224">
        <v>68.400000000000006</v>
      </c>
      <c r="DM115" s="236"/>
      <c r="DN115" s="224"/>
      <c r="DO115" s="224"/>
      <c r="DP115" s="236"/>
      <c r="DQ115" s="224"/>
      <c r="DR115" s="224"/>
      <c r="DS115" s="236"/>
      <c r="DT115" s="224"/>
      <c r="DU115" s="224"/>
      <c r="DV115" s="236"/>
      <c r="DW115" s="224"/>
      <c r="DX115" s="245"/>
      <c r="DY115" s="236"/>
      <c r="DZ115" s="224"/>
      <c r="EA115" s="84"/>
      <c r="EB115" s="124"/>
      <c r="EC115" s="224"/>
      <c r="ED115" s="245">
        <v>39.6</v>
      </c>
      <c r="EE115" s="236"/>
      <c r="EF115" s="224"/>
      <c r="EG115" s="245"/>
      <c r="EH115" s="236"/>
      <c r="EI115" s="224"/>
      <c r="EJ115" s="245"/>
      <c r="EK115" s="236"/>
      <c r="EL115" s="224"/>
      <c r="EM115" s="245">
        <v>765.06</v>
      </c>
      <c r="EN115" s="236"/>
      <c r="EO115" s="224"/>
      <c r="EP115" s="245"/>
      <c r="EQ115" s="236"/>
      <c r="ER115" s="224"/>
      <c r="ES115" s="224"/>
      <c r="ET115" s="236"/>
      <c r="EU115" s="224"/>
      <c r="EV115" s="224">
        <v>147.6</v>
      </c>
      <c r="EW115" s="236">
        <v>400</v>
      </c>
      <c r="EX115" s="224">
        <v>400</v>
      </c>
      <c r="EY115" s="224">
        <v>332.1</v>
      </c>
      <c r="EZ115" s="236"/>
      <c r="FA115" s="224"/>
      <c r="FB115" s="224">
        <v>381.35</v>
      </c>
      <c r="FC115" s="236">
        <v>200</v>
      </c>
      <c r="FD115" s="224"/>
      <c r="FE115" s="224">
        <v>555.55999999999995</v>
      </c>
      <c r="FF115" s="236"/>
      <c r="FG115" s="224"/>
      <c r="FH115" s="224">
        <v>145.83000000000001</v>
      </c>
      <c r="FI115" s="236"/>
      <c r="FJ115" s="224"/>
      <c r="FK115" s="245">
        <v>586.91999999999996</v>
      </c>
      <c r="FL115" s="396">
        <v>110</v>
      </c>
      <c r="FM115" s="224">
        <v>110</v>
      </c>
      <c r="FN115" s="84">
        <v>445.37</v>
      </c>
      <c r="FO115" s="236"/>
      <c r="FP115" s="224"/>
      <c r="FQ115" s="224">
        <v>413.14</v>
      </c>
      <c r="FR115" s="236"/>
      <c r="FS115" s="224"/>
      <c r="FT115" s="224">
        <v>66</v>
      </c>
      <c r="FU115" s="236">
        <v>50</v>
      </c>
      <c r="FV115" s="224"/>
      <c r="FW115" s="224">
        <v>52.4</v>
      </c>
      <c r="FX115" s="236">
        <v>100</v>
      </c>
      <c r="FY115" s="224">
        <v>100</v>
      </c>
      <c r="FZ115" s="224">
        <v>428.4</v>
      </c>
      <c r="GA115" s="236"/>
      <c r="GB115" s="224">
        <v>45</v>
      </c>
      <c r="GC115" s="224">
        <v>139.1</v>
      </c>
      <c r="GD115" s="236"/>
      <c r="GE115" s="224">
        <v>100</v>
      </c>
      <c r="GF115" s="224"/>
      <c r="GG115" s="236"/>
      <c r="GH115" s="224"/>
      <c r="GI115" s="224"/>
      <c r="GJ115" s="236"/>
      <c r="GK115" s="224"/>
      <c r="GL115" s="84"/>
      <c r="GM115" s="224"/>
      <c r="GN115" s="224"/>
      <c r="GO115" s="84"/>
      <c r="GP115" s="224"/>
      <c r="GQ115" s="224"/>
      <c r="GR115" s="84"/>
      <c r="GS115" s="224"/>
      <c r="GT115" s="224"/>
      <c r="GU115" s="224"/>
      <c r="GV115" s="236"/>
      <c r="GW115" s="224"/>
      <c r="GX115" s="224"/>
      <c r="GY115" s="236"/>
      <c r="GZ115" s="224"/>
      <c r="HA115" s="224"/>
      <c r="HB115" s="236"/>
      <c r="HC115" s="224"/>
      <c r="HD115" s="245"/>
      <c r="HE115" s="236"/>
      <c r="HF115" s="224"/>
      <c r="HG115" s="84">
        <v>65.099999999999994</v>
      </c>
      <c r="HH115" s="236"/>
      <c r="HI115" s="224"/>
      <c r="HJ115" s="245">
        <v>377.09</v>
      </c>
      <c r="HK115" s="236"/>
      <c r="HL115" s="224"/>
      <c r="HM115" s="245">
        <v>349.85</v>
      </c>
      <c r="HN115" s="236">
        <v>300</v>
      </c>
      <c r="HO115" s="224"/>
      <c r="HP115" s="245"/>
      <c r="HQ115" s="236">
        <v>50</v>
      </c>
      <c r="HR115" s="224"/>
      <c r="HS115" s="245"/>
      <c r="HT115" s="236"/>
      <c r="HU115" s="224"/>
      <c r="HV115" s="245"/>
      <c r="HW115" s="236"/>
      <c r="HX115" s="224"/>
      <c r="HY115" s="245"/>
      <c r="HZ115" s="236"/>
      <c r="IA115" s="224"/>
      <c r="IB115" s="245"/>
      <c r="IC115" s="236"/>
      <c r="ID115" s="224"/>
      <c r="IE115" s="84"/>
      <c r="IF115" s="236">
        <v>500</v>
      </c>
      <c r="IG115" s="224"/>
      <c r="IH115" s="245"/>
      <c r="II115" s="236"/>
      <c r="IJ115" s="224"/>
      <c r="IK115" s="245"/>
      <c r="IL115" s="236">
        <v>1500</v>
      </c>
      <c r="IM115" s="224">
        <v>1500</v>
      </c>
      <c r="IN115" s="245">
        <v>1343.52</v>
      </c>
      <c r="IO115" s="236"/>
      <c r="IP115" s="224"/>
      <c r="IQ115" s="245"/>
      <c r="IR115" s="236"/>
      <c r="IS115" s="224"/>
      <c r="IT115" s="245">
        <v>934.21</v>
      </c>
      <c r="IU115" s="236"/>
      <c r="IV115" s="224"/>
      <c r="IW115" s="245"/>
      <c r="IX115" s="236">
        <v>1000</v>
      </c>
      <c r="IY115" s="224">
        <v>1000</v>
      </c>
      <c r="IZ115" s="245">
        <v>636.11</v>
      </c>
      <c r="JA115" s="236"/>
      <c r="JB115" s="224"/>
      <c r="JC115" s="245"/>
      <c r="JD115" s="236"/>
      <c r="JE115" s="224"/>
      <c r="JF115" s="245"/>
      <c r="JG115" s="236"/>
      <c r="JH115" s="224"/>
      <c r="JI115" s="84"/>
      <c r="JJ115" s="124"/>
      <c r="JK115" s="224"/>
      <c r="JL115" s="245"/>
      <c r="JM115" s="236"/>
      <c r="JN115" s="224"/>
      <c r="JO115" s="84"/>
      <c r="JP115" s="124"/>
      <c r="JQ115" s="224"/>
      <c r="JR115" s="245"/>
      <c r="JS115" s="236">
        <v>2000</v>
      </c>
      <c r="JT115" s="224">
        <v>1500</v>
      </c>
      <c r="JU115" s="84">
        <v>1957.33</v>
      </c>
      <c r="JV115" s="124"/>
      <c r="JW115" s="224"/>
      <c r="JX115" s="245"/>
      <c r="JY115" s="236"/>
      <c r="JZ115" s="224"/>
      <c r="KA115" s="245"/>
      <c r="KB115" s="236"/>
      <c r="KC115" s="224"/>
      <c r="KD115" s="245"/>
      <c r="KE115" s="236"/>
      <c r="KF115" s="224"/>
      <c r="KG115" s="245"/>
      <c r="KH115" s="236"/>
      <c r="KI115" s="224"/>
      <c r="KJ115" s="245"/>
      <c r="KK115" s="236"/>
      <c r="KL115" s="224"/>
      <c r="KM115" s="224"/>
      <c r="KN115" s="236"/>
      <c r="KO115" s="224"/>
      <c r="KP115" s="224"/>
      <c r="KQ115" s="236"/>
      <c r="KR115" s="224"/>
      <c r="KS115" s="224"/>
      <c r="KT115" s="236"/>
      <c r="KU115" s="224"/>
      <c r="KV115" s="245"/>
      <c r="KW115" s="236"/>
      <c r="KX115" s="224"/>
      <c r="KY115" s="84"/>
      <c r="KZ115" s="236"/>
      <c r="LA115" s="224"/>
      <c r="LB115" s="224"/>
      <c r="LC115" s="236"/>
      <c r="LD115" s="224"/>
      <c r="LE115" s="224"/>
      <c r="LF115" s="236"/>
      <c r="LG115" s="224"/>
      <c r="LH115" s="245"/>
      <c r="LI115" s="236"/>
      <c r="LJ115" s="224"/>
      <c r="LK115" s="84"/>
      <c r="LL115" s="236"/>
      <c r="LM115" s="224"/>
      <c r="LN115" s="84"/>
      <c r="LO115" s="124"/>
      <c r="LP115" s="224"/>
      <c r="LQ115" s="224"/>
      <c r="LR115" s="236"/>
      <c r="LS115" s="224"/>
      <c r="LT115" s="245"/>
      <c r="LU115" s="236"/>
      <c r="LV115" s="224"/>
      <c r="LW115" s="84"/>
      <c r="LX115" s="124"/>
      <c r="LY115" s="224"/>
      <c r="LZ115" s="224"/>
      <c r="MA115" s="236"/>
      <c r="MB115" s="224"/>
      <c r="MC115" s="224"/>
      <c r="MD115" s="236"/>
      <c r="ME115" s="224"/>
      <c r="MF115" s="224"/>
      <c r="MG115" s="236"/>
      <c r="MH115" s="224"/>
      <c r="MI115" s="224"/>
      <c r="MJ115" s="236"/>
      <c r="MK115" s="224"/>
      <c r="ML115" s="245"/>
      <c r="MM115" s="236"/>
      <c r="MN115" s="224"/>
      <c r="MO115" s="84">
        <v>183.7</v>
      </c>
      <c r="MP115" s="236"/>
      <c r="MQ115" s="224"/>
      <c r="MR115" s="84"/>
      <c r="MS115" s="124"/>
      <c r="MT115" s="224"/>
      <c r="MU115" s="224"/>
      <c r="MV115" s="236">
        <v>300</v>
      </c>
      <c r="MW115" s="224">
        <v>300</v>
      </c>
      <c r="MX115" s="245">
        <v>0</v>
      </c>
      <c r="MY115" s="236">
        <v>500</v>
      </c>
      <c r="MZ115" s="224">
        <v>500</v>
      </c>
      <c r="NA115" s="84">
        <v>547.6</v>
      </c>
      <c r="NB115" s="236">
        <v>400</v>
      </c>
      <c r="NC115" s="224">
        <v>500</v>
      </c>
      <c r="ND115" s="245">
        <v>795.53</v>
      </c>
      <c r="NE115" s="236"/>
      <c r="NF115" s="224">
        <v>270</v>
      </c>
      <c r="NG115" s="84">
        <v>240</v>
      </c>
      <c r="NH115" s="236"/>
      <c r="NI115" s="224"/>
      <c r="NJ115" s="245">
        <v>59.73</v>
      </c>
      <c r="NK115" s="236"/>
      <c r="NL115" s="224"/>
      <c r="NM115" s="84">
        <v>1.92</v>
      </c>
      <c r="NN115" s="236"/>
      <c r="NO115" s="224"/>
      <c r="NP115" s="84"/>
      <c r="NQ115" s="236"/>
      <c r="NR115" s="224"/>
      <c r="NS115" s="84"/>
      <c r="NT115" s="236"/>
      <c r="NU115" s="224"/>
      <c r="NV115" s="84"/>
      <c r="NW115" s="124"/>
      <c r="NX115" s="224"/>
      <c r="NY115" s="245">
        <v>73.400000000000006</v>
      </c>
      <c r="NZ115" s="236"/>
      <c r="OA115" s="224"/>
      <c r="OB115" s="316"/>
      <c r="OC115" s="236"/>
      <c r="OD115" s="224"/>
      <c r="OE115" s="84"/>
      <c r="OF115" s="236"/>
      <c r="OG115" s="224"/>
      <c r="OH115" s="84">
        <f>1214.21+30.41</f>
        <v>1244.6200000000001</v>
      </c>
      <c r="OI115" s="157"/>
      <c r="OJ115" s="157"/>
      <c r="OK115" s="157"/>
      <c r="OL115" s="157"/>
      <c r="OM115" s="157"/>
      <c r="ON115" s="157"/>
      <c r="OO115" s="157"/>
      <c r="OP115" s="157"/>
      <c r="OQ115" s="157"/>
      <c r="OR115" s="157"/>
      <c r="OS115" s="157"/>
      <c r="OT115" s="157"/>
      <c r="OU115" s="157"/>
      <c r="OV115" s="157"/>
      <c r="OW115" s="157"/>
    </row>
    <row r="116" spans="1:414" s="345" customFormat="1" hidden="1" outlineLevel="1" collapsed="1" x14ac:dyDescent="0.25">
      <c r="A116" s="257"/>
      <c r="B116" s="188"/>
      <c r="C116" s="236"/>
      <c r="D116" s="224"/>
      <c r="E116" s="84"/>
      <c r="F116" s="236"/>
      <c r="G116" s="224"/>
      <c r="H116" s="84"/>
      <c r="I116" s="124"/>
      <c r="J116" s="224"/>
      <c r="K116" s="224"/>
      <c r="L116" s="236"/>
      <c r="M116" s="224"/>
      <c r="N116" s="224"/>
      <c r="O116" s="236"/>
      <c r="P116" s="224"/>
      <c r="Q116" s="224"/>
      <c r="R116" s="236"/>
      <c r="S116" s="224"/>
      <c r="T116" s="224"/>
      <c r="U116" s="236"/>
      <c r="V116" s="224"/>
      <c r="W116" s="224"/>
      <c r="X116" s="236"/>
      <c r="Y116" s="224"/>
      <c r="Z116" s="224"/>
      <c r="AA116" s="236"/>
      <c r="AB116" s="224"/>
      <c r="AC116" s="224"/>
      <c r="AD116" s="236"/>
      <c r="AE116" s="224"/>
      <c r="AF116" s="224"/>
      <c r="AG116" s="236"/>
      <c r="AH116" s="224"/>
      <c r="AI116" s="224"/>
      <c r="AJ116" s="236"/>
      <c r="AK116" s="224"/>
      <c r="AL116" s="224"/>
      <c r="AM116" s="236"/>
      <c r="AN116" s="224"/>
      <c r="AO116" s="224"/>
      <c r="AP116" s="236"/>
      <c r="AQ116" s="224"/>
      <c r="AR116" s="224"/>
      <c r="AS116" s="236"/>
      <c r="AT116" s="224"/>
      <c r="AU116" s="224"/>
      <c r="AV116" s="236"/>
      <c r="AW116" s="224"/>
      <c r="AX116" s="224"/>
      <c r="AY116" s="236"/>
      <c r="AZ116" s="224"/>
      <c r="BA116" s="224"/>
      <c r="BB116" s="236"/>
      <c r="BC116" s="224"/>
      <c r="BD116" s="224"/>
      <c r="BE116" s="236"/>
      <c r="BF116" s="224"/>
      <c r="BG116" s="224"/>
      <c r="BH116" s="236"/>
      <c r="BI116" s="224"/>
      <c r="BJ116" s="224"/>
      <c r="BK116" s="236"/>
      <c r="BL116" s="224"/>
      <c r="BM116" s="224"/>
      <c r="BN116" s="351"/>
      <c r="BO116" s="224"/>
      <c r="BP116" s="224"/>
      <c r="BQ116" s="236"/>
      <c r="BR116" s="224"/>
      <c r="BS116" s="224"/>
      <c r="BT116" s="236"/>
      <c r="BU116" s="224"/>
      <c r="BV116" s="224"/>
      <c r="BW116" s="236"/>
      <c r="BX116" s="224"/>
      <c r="BY116" s="224"/>
      <c r="BZ116" s="236"/>
      <c r="CA116" s="236"/>
      <c r="CB116" s="224"/>
      <c r="CC116" s="236"/>
      <c r="CD116" s="224"/>
      <c r="CE116" s="224"/>
      <c r="CF116" s="236"/>
      <c r="CG116" s="224"/>
      <c r="CH116" s="224"/>
      <c r="CI116" s="236"/>
      <c r="CJ116" s="224"/>
      <c r="CK116" s="224"/>
      <c r="CL116" s="236"/>
      <c r="CM116" s="224"/>
      <c r="CN116" s="245"/>
      <c r="CO116" s="236"/>
      <c r="CP116" s="224"/>
      <c r="CQ116" s="84"/>
      <c r="CR116" s="236"/>
      <c r="CS116" s="224"/>
      <c r="CT116" s="224"/>
      <c r="CU116" s="236"/>
      <c r="CV116" s="224"/>
      <c r="CW116" s="224"/>
      <c r="CX116" s="236"/>
      <c r="CY116" s="224"/>
      <c r="CZ116" s="224"/>
      <c r="DA116" s="236"/>
      <c r="DB116" s="224"/>
      <c r="DC116" s="224"/>
      <c r="DD116" s="236"/>
      <c r="DE116" s="224"/>
      <c r="DF116" s="224"/>
      <c r="DG116" s="236"/>
      <c r="DH116" s="224"/>
      <c r="DI116" s="224"/>
      <c r="DJ116" s="236"/>
      <c r="DK116" s="224"/>
      <c r="DL116" s="224"/>
      <c r="DM116" s="236"/>
      <c r="DN116" s="224"/>
      <c r="DO116" s="224"/>
      <c r="DP116" s="236"/>
      <c r="DQ116" s="224"/>
      <c r="DR116" s="224"/>
      <c r="DS116" s="236"/>
      <c r="DT116" s="224"/>
      <c r="DU116" s="224"/>
      <c r="DV116" s="236"/>
      <c r="DW116" s="224"/>
      <c r="DX116" s="245"/>
      <c r="DY116" s="236"/>
      <c r="DZ116" s="224"/>
      <c r="EA116" s="84"/>
      <c r="EB116" s="124"/>
      <c r="EC116" s="224"/>
      <c r="ED116" s="245"/>
      <c r="EE116" s="236"/>
      <c r="EF116" s="224"/>
      <c r="EG116" s="245"/>
      <c r="EH116" s="236"/>
      <c r="EI116" s="224"/>
      <c r="EJ116" s="245"/>
      <c r="EK116" s="236"/>
      <c r="EL116" s="224"/>
      <c r="EM116" s="245"/>
      <c r="EN116" s="236"/>
      <c r="EO116" s="224"/>
      <c r="EP116" s="245"/>
      <c r="EQ116" s="236"/>
      <c r="ER116" s="224"/>
      <c r="ES116" s="224"/>
      <c r="ET116" s="236"/>
      <c r="EU116" s="224"/>
      <c r="EV116" s="224"/>
      <c r="EW116" s="236"/>
      <c r="EX116" s="224"/>
      <c r="EY116" s="224"/>
      <c r="EZ116" s="236"/>
      <c r="FA116" s="224"/>
      <c r="FB116" s="224"/>
      <c r="FC116" s="236"/>
      <c r="FD116" s="224"/>
      <c r="FE116" s="224"/>
      <c r="FF116" s="236"/>
      <c r="FG116" s="224"/>
      <c r="FH116" s="224"/>
      <c r="FI116" s="236"/>
      <c r="FJ116" s="224"/>
      <c r="FK116" s="245"/>
      <c r="FL116" s="396"/>
      <c r="FM116" s="224"/>
      <c r="FN116" s="84"/>
      <c r="FO116" s="236"/>
      <c r="FP116" s="224"/>
      <c r="FQ116" s="224"/>
      <c r="FR116" s="236"/>
      <c r="FS116" s="224"/>
      <c r="FT116" s="224"/>
      <c r="FU116" s="236"/>
      <c r="FV116" s="224"/>
      <c r="FW116" s="224"/>
      <c r="FX116" s="236"/>
      <c r="FY116" s="224"/>
      <c r="FZ116" s="224"/>
      <c r="GA116" s="236"/>
      <c r="GB116" s="224"/>
      <c r="GC116" s="224"/>
      <c r="GD116" s="236"/>
      <c r="GE116" s="224"/>
      <c r="GF116" s="224"/>
      <c r="GG116" s="236"/>
      <c r="GH116" s="224"/>
      <c r="GI116" s="224"/>
      <c r="GJ116" s="236"/>
      <c r="GK116" s="224"/>
      <c r="GL116" s="84"/>
      <c r="GM116" s="224"/>
      <c r="GN116" s="224"/>
      <c r="GO116" s="84"/>
      <c r="GP116" s="224"/>
      <c r="GQ116" s="224"/>
      <c r="GR116" s="84"/>
      <c r="GS116" s="224"/>
      <c r="GT116" s="224"/>
      <c r="GU116" s="224"/>
      <c r="GV116" s="236"/>
      <c r="GW116" s="224"/>
      <c r="GX116" s="224"/>
      <c r="GY116" s="236"/>
      <c r="GZ116" s="224"/>
      <c r="HA116" s="224"/>
      <c r="HB116" s="236"/>
      <c r="HC116" s="224"/>
      <c r="HD116" s="245"/>
      <c r="HE116" s="236"/>
      <c r="HF116" s="224"/>
      <c r="HG116" s="84"/>
      <c r="HH116" s="236"/>
      <c r="HI116" s="224"/>
      <c r="HJ116" s="245"/>
      <c r="HK116" s="236"/>
      <c r="HL116" s="224"/>
      <c r="HM116" s="245"/>
      <c r="HN116" s="236"/>
      <c r="HO116" s="224"/>
      <c r="HP116" s="245"/>
      <c r="HQ116" s="236"/>
      <c r="HR116" s="224"/>
      <c r="HS116" s="245"/>
      <c r="HT116" s="236"/>
      <c r="HU116" s="224"/>
      <c r="HV116" s="245"/>
      <c r="HW116" s="236"/>
      <c r="HX116" s="224"/>
      <c r="HY116" s="245"/>
      <c r="HZ116" s="236"/>
      <c r="IA116" s="224"/>
      <c r="IB116" s="245"/>
      <c r="IC116" s="236"/>
      <c r="ID116" s="224"/>
      <c r="IE116" s="84"/>
      <c r="IF116" s="236"/>
      <c r="IG116" s="224"/>
      <c r="IH116" s="245"/>
      <c r="II116" s="236"/>
      <c r="IJ116" s="224"/>
      <c r="IK116" s="245"/>
      <c r="IL116" s="236"/>
      <c r="IM116" s="224"/>
      <c r="IN116" s="245"/>
      <c r="IO116" s="236"/>
      <c r="IP116" s="224"/>
      <c r="IQ116" s="245"/>
      <c r="IR116" s="236"/>
      <c r="IS116" s="224"/>
      <c r="IT116" s="245"/>
      <c r="IU116" s="236"/>
      <c r="IV116" s="224"/>
      <c r="IW116" s="245"/>
      <c r="IX116" s="236"/>
      <c r="IY116" s="224"/>
      <c r="IZ116" s="245"/>
      <c r="JA116" s="236"/>
      <c r="JB116" s="224"/>
      <c r="JC116" s="245"/>
      <c r="JD116" s="236"/>
      <c r="JE116" s="224"/>
      <c r="JF116" s="245"/>
      <c r="JG116" s="236"/>
      <c r="JH116" s="224"/>
      <c r="JI116" s="84"/>
      <c r="JJ116" s="124"/>
      <c r="JK116" s="224"/>
      <c r="JL116" s="245"/>
      <c r="JM116" s="236"/>
      <c r="JN116" s="224"/>
      <c r="JO116" s="84"/>
      <c r="JP116" s="124"/>
      <c r="JQ116" s="224"/>
      <c r="JR116" s="245"/>
      <c r="JS116" s="236"/>
      <c r="JT116" s="224"/>
      <c r="JU116" s="84"/>
      <c r="JV116" s="124"/>
      <c r="JW116" s="224"/>
      <c r="JX116" s="245"/>
      <c r="JY116" s="236"/>
      <c r="JZ116" s="224"/>
      <c r="KA116" s="245"/>
      <c r="KB116" s="236"/>
      <c r="KC116" s="224"/>
      <c r="KD116" s="245"/>
      <c r="KE116" s="236"/>
      <c r="KF116" s="224"/>
      <c r="KG116" s="245"/>
      <c r="KH116" s="236"/>
      <c r="KI116" s="224"/>
      <c r="KJ116" s="245"/>
      <c r="KK116" s="236"/>
      <c r="KL116" s="224"/>
      <c r="KM116" s="224"/>
      <c r="KN116" s="236"/>
      <c r="KO116" s="224"/>
      <c r="KP116" s="224"/>
      <c r="KQ116" s="236"/>
      <c r="KR116" s="224"/>
      <c r="KS116" s="224"/>
      <c r="KT116" s="236"/>
      <c r="KU116" s="224"/>
      <c r="KV116" s="245"/>
      <c r="KW116" s="236"/>
      <c r="KX116" s="224"/>
      <c r="KY116" s="84"/>
      <c r="KZ116" s="236"/>
      <c r="LA116" s="224"/>
      <c r="LB116" s="224"/>
      <c r="LC116" s="236"/>
      <c r="LD116" s="224"/>
      <c r="LE116" s="224"/>
      <c r="LF116" s="236"/>
      <c r="LG116" s="224"/>
      <c r="LH116" s="245"/>
      <c r="LI116" s="236"/>
      <c r="LJ116" s="224"/>
      <c r="LK116" s="84"/>
      <c r="LL116" s="236"/>
      <c r="LM116" s="224"/>
      <c r="LN116" s="84"/>
      <c r="LO116" s="124"/>
      <c r="LP116" s="224"/>
      <c r="LQ116" s="224"/>
      <c r="LR116" s="236"/>
      <c r="LS116" s="224"/>
      <c r="LT116" s="245"/>
      <c r="LU116" s="236"/>
      <c r="LV116" s="224"/>
      <c r="LW116" s="84"/>
      <c r="LX116" s="124"/>
      <c r="LY116" s="224"/>
      <c r="LZ116" s="224"/>
      <c r="MA116" s="236"/>
      <c r="MB116" s="224"/>
      <c r="MC116" s="224"/>
      <c r="MD116" s="236"/>
      <c r="ME116" s="224"/>
      <c r="MF116" s="224"/>
      <c r="MG116" s="236"/>
      <c r="MH116" s="224"/>
      <c r="MI116" s="224"/>
      <c r="MJ116" s="236"/>
      <c r="MK116" s="224"/>
      <c r="ML116" s="245"/>
      <c r="MM116" s="236"/>
      <c r="MN116" s="224"/>
      <c r="MO116" s="84"/>
      <c r="MP116" s="236"/>
      <c r="MQ116" s="224"/>
      <c r="MR116" s="84"/>
      <c r="MS116" s="124"/>
      <c r="MT116" s="224"/>
      <c r="MU116" s="224"/>
      <c r="MV116" s="236"/>
      <c r="MW116" s="224"/>
      <c r="MX116" s="245"/>
      <c r="MY116" s="236"/>
      <c r="MZ116" s="224"/>
      <c r="NA116" s="84"/>
      <c r="NB116" s="236"/>
      <c r="NC116" s="224"/>
      <c r="ND116" s="245"/>
      <c r="NE116" s="236"/>
      <c r="NF116" s="224"/>
      <c r="NG116" s="84"/>
      <c r="NH116" s="236"/>
      <c r="NI116" s="224"/>
      <c r="NJ116" s="245"/>
      <c r="NK116" s="236"/>
      <c r="NL116" s="224"/>
      <c r="NM116" s="84"/>
      <c r="NN116" s="236"/>
      <c r="NO116" s="224"/>
      <c r="NP116" s="84"/>
      <c r="NQ116" s="236"/>
      <c r="NR116" s="224"/>
      <c r="NS116" s="84"/>
      <c r="NT116" s="236"/>
      <c r="NU116" s="224"/>
      <c r="NV116" s="84"/>
      <c r="NW116" s="124"/>
      <c r="NX116" s="224"/>
      <c r="NY116" s="245"/>
      <c r="NZ116" s="236"/>
      <c r="OA116" s="224"/>
      <c r="OB116" s="316"/>
      <c r="OC116" s="236"/>
      <c r="OD116" s="224"/>
      <c r="OE116" s="84"/>
      <c r="OF116" s="236"/>
      <c r="OG116" s="224"/>
      <c r="OH116" s="84"/>
      <c r="OI116" s="157"/>
      <c r="OJ116" s="157"/>
      <c r="OK116" s="157"/>
      <c r="OL116" s="157"/>
      <c r="OM116" s="157"/>
      <c r="ON116" s="157"/>
      <c r="OO116" s="157"/>
      <c r="OP116" s="157"/>
      <c r="OQ116" s="157"/>
      <c r="OR116" s="157"/>
      <c r="OS116" s="157"/>
      <c r="OT116" s="157"/>
      <c r="OU116" s="157"/>
      <c r="OV116" s="157"/>
      <c r="OW116" s="157"/>
    </row>
    <row r="117" spans="1:414" s="36" customFormat="1" hidden="1" outlineLevel="1" x14ac:dyDescent="0.25">
      <c r="A117" s="74" t="s">
        <v>471</v>
      </c>
      <c r="B117" s="373" t="s">
        <v>472</v>
      </c>
      <c r="C117" s="229">
        <f>C118+C119+C120+C121</f>
        <v>65880</v>
      </c>
      <c r="D117" s="220">
        <f t="shared" ref="D117:P117" si="695">D118+D119+D120+D121</f>
        <v>74099</v>
      </c>
      <c r="E117" s="68">
        <f>E118+E119+E120+E121</f>
        <v>88952.11</v>
      </c>
      <c r="F117" s="229">
        <f t="shared" si="695"/>
        <v>0</v>
      </c>
      <c r="G117" s="220">
        <f t="shared" si="695"/>
        <v>0</v>
      </c>
      <c r="H117" s="68">
        <f t="shared" ref="H117:I117" si="696">H118+H119+H120+H121</f>
        <v>0</v>
      </c>
      <c r="I117" s="122">
        <f t="shared" si="696"/>
        <v>3000</v>
      </c>
      <c r="J117" s="220">
        <f t="shared" si="695"/>
        <v>3000</v>
      </c>
      <c r="K117" s="220">
        <f t="shared" ref="K117:N117" si="697">K118+K119+K120+K121</f>
        <v>3202.5</v>
      </c>
      <c r="L117" s="229">
        <f t="shared" si="697"/>
        <v>0</v>
      </c>
      <c r="M117" s="220">
        <f t="shared" si="697"/>
        <v>0</v>
      </c>
      <c r="N117" s="220">
        <f t="shared" si="697"/>
        <v>0</v>
      </c>
      <c r="O117" s="229">
        <f t="shared" si="695"/>
        <v>0</v>
      </c>
      <c r="P117" s="220">
        <f t="shared" si="695"/>
        <v>0</v>
      </c>
      <c r="Q117" s="220">
        <f t="shared" ref="Q117" si="698">Q118+Q119+Q120+Q121</f>
        <v>0</v>
      </c>
      <c r="R117" s="229">
        <f t="shared" ref="R117:AH117" si="699">R118+R119+R120+R121</f>
        <v>0</v>
      </c>
      <c r="S117" s="220">
        <f t="shared" si="699"/>
        <v>0</v>
      </c>
      <c r="T117" s="220">
        <f t="shared" ref="T117" si="700">T118+T119+T120+T121</f>
        <v>0</v>
      </c>
      <c r="U117" s="229">
        <f t="shared" si="699"/>
        <v>0</v>
      </c>
      <c r="V117" s="220">
        <f t="shared" si="699"/>
        <v>0</v>
      </c>
      <c r="W117" s="220">
        <f t="shared" ref="W117" si="701">W118+W119+W120+W121</f>
        <v>0</v>
      </c>
      <c r="X117" s="229">
        <f t="shared" si="699"/>
        <v>0</v>
      </c>
      <c r="Y117" s="220">
        <f t="shared" si="699"/>
        <v>0</v>
      </c>
      <c r="Z117" s="220">
        <f t="shared" ref="Z117" si="702">Z118+Z119+Z120+Z121</f>
        <v>0</v>
      </c>
      <c r="AA117" s="229">
        <f t="shared" si="699"/>
        <v>0</v>
      </c>
      <c r="AB117" s="220">
        <f t="shared" si="699"/>
        <v>0</v>
      </c>
      <c r="AC117" s="220">
        <f t="shared" ref="AC117" si="703">AC118+AC119+AC120+AC121</f>
        <v>0</v>
      </c>
      <c r="AD117" s="229">
        <f t="shared" si="699"/>
        <v>0</v>
      </c>
      <c r="AE117" s="220">
        <f t="shared" si="699"/>
        <v>0</v>
      </c>
      <c r="AF117" s="220">
        <f t="shared" ref="AF117" si="704">AF118+AF119+AF120+AF121</f>
        <v>0</v>
      </c>
      <c r="AG117" s="229">
        <f t="shared" si="699"/>
        <v>0</v>
      </c>
      <c r="AH117" s="220">
        <f t="shared" si="699"/>
        <v>0</v>
      </c>
      <c r="AI117" s="220">
        <f t="shared" ref="AI117" si="705">AI118+AI119+AI120+AI121</f>
        <v>0</v>
      </c>
      <c r="AJ117" s="229">
        <f t="shared" ref="AJ117:BA117" si="706">AJ118+AJ119+AJ120+AJ121</f>
        <v>0</v>
      </c>
      <c r="AK117" s="220">
        <f t="shared" si="706"/>
        <v>0</v>
      </c>
      <c r="AL117" s="220">
        <f t="shared" si="706"/>
        <v>0</v>
      </c>
      <c r="AM117" s="229">
        <f t="shared" si="706"/>
        <v>0</v>
      </c>
      <c r="AN117" s="220">
        <f t="shared" si="706"/>
        <v>0</v>
      </c>
      <c r="AO117" s="220">
        <f t="shared" si="706"/>
        <v>0</v>
      </c>
      <c r="AP117" s="229">
        <f t="shared" si="706"/>
        <v>0</v>
      </c>
      <c r="AQ117" s="220">
        <f t="shared" si="706"/>
        <v>0</v>
      </c>
      <c r="AR117" s="220">
        <f t="shared" si="706"/>
        <v>0</v>
      </c>
      <c r="AS117" s="229">
        <f t="shared" si="706"/>
        <v>0</v>
      </c>
      <c r="AT117" s="220">
        <f t="shared" si="706"/>
        <v>0</v>
      </c>
      <c r="AU117" s="220">
        <f t="shared" si="706"/>
        <v>0</v>
      </c>
      <c r="AV117" s="229">
        <f t="shared" si="706"/>
        <v>0</v>
      </c>
      <c r="AW117" s="220">
        <f t="shared" si="706"/>
        <v>0</v>
      </c>
      <c r="AX117" s="220">
        <f t="shared" si="706"/>
        <v>0</v>
      </c>
      <c r="AY117" s="229">
        <f t="shared" si="706"/>
        <v>0</v>
      </c>
      <c r="AZ117" s="220">
        <f t="shared" si="706"/>
        <v>0</v>
      </c>
      <c r="BA117" s="220">
        <f t="shared" si="706"/>
        <v>0</v>
      </c>
      <c r="BB117" s="229">
        <f t="shared" ref="BB117:BK117" si="707">BB118+BB119+BB120+BB121</f>
        <v>0</v>
      </c>
      <c r="BC117" s="220">
        <f t="shared" si="707"/>
        <v>0</v>
      </c>
      <c r="BD117" s="220">
        <f t="shared" ref="BD117:BG117" si="708">BD118+BD119+BD120+BD121</f>
        <v>0</v>
      </c>
      <c r="BE117" s="229">
        <f t="shared" si="708"/>
        <v>500</v>
      </c>
      <c r="BF117" s="220">
        <f t="shared" si="708"/>
        <v>500</v>
      </c>
      <c r="BG117" s="220">
        <f t="shared" si="708"/>
        <v>194.65</v>
      </c>
      <c r="BH117" s="229">
        <f t="shared" si="707"/>
        <v>0</v>
      </c>
      <c r="BI117" s="220">
        <f t="shared" si="707"/>
        <v>0</v>
      </c>
      <c r="BJ117" s="220">
        <f t="shared" ref="BJ117" si="709">BJ118+BJ119+BJ120+BJ121</f>
        <v>0</v>
      </c>
      <c r="BK117" s="229">
        <f t="shared" si="707"/>
        <v>0</v>
      </c>
      <c r="BL117" s="220">
        <f t="shared" ref="BL117:CG117" si="710">BL118+BL119+BL120+BL121</f>
        <v>0</v>
      </c>
      <c r="BM117" s="220">
        <f t="shared" ref="BM117" si="711">BM118+BM119+BM120+BM121</f>
        <v>0</v>
      </c>
      <c r="BN117" s="119">
        <f t="shared" si="710"/>
        <v>0</v>
      </c>
      <c r="BO117" s="220">
        <f t="shared" ref="BO117" si="712">BO118+BO119+BO120+BO121</f>
        <v>0</v>
      </c>
      <c r="BP117" s="220">
        <f t="shared" ref="BP117" si="713">BP118+BP119+BP120+BP121</f>
        <v>0</v>
      </c>
      <c r="BQ117" s="229">
        <f>BQ118+BQ119+BQ120+BQ121</f>
        <v>0</v>
      </c>
      <c r="BR117" s="220">
        <f t="shared" si="710"/>
        <v>0</v>
      </c>
      <c r="BS117" s="220">
        <f t="shared" ref="BS117" si="714">BS118+BS119+BS120+BS121</f>
        <v>0</v>
      </c>
      <c r="BT117" s="229">
        <f t="shared" si="710"/>
        <v>0</v>
      </c>
      <c r="BU117" s="220">
        <f t="shared" si="710"/>
        <v>0</v>
      </c>
      <c r="BV117" s="220">
        <f t="shared" ref="BV117" si="715">BV118+BV119+BV120+BV121</f>
        <v>0</v>
      </c>
      <c r="BW117" s="229">
        <f t="shared" si="710"/>
        <v>0</v>
      </c>
      <c r="BX117" s="220">
        <f t="shared" si="710"/>
        <v>0</v>
      </c>
      <c r="BY117" s="220">
        <f t="shared" ref="BY117" si="716">BY118+BY119+BY120+BY121</f>
        <v>0</v>
      </c>
      <c r="BZ117" s="229">
        <f t="shared" si="710"/>
        <v>0</v>
      </c>
      <c r="CA117" s="229">
        <f t="shared" ref="CA117" si="717">CA118+CA119+CA120+CA121</f>
        <v>0</v>
      </c>
      <c r="CB117" s="220">
        <f t="shared" ref="CB117:CE117" si="718">CB118+CB119+CB120+CB121</f>
        <v>0</v>
      </c>
      <c r="CC117" s="229">
        <f t="shared" si="718"/>
        <v>300</v>
      </c>
      <c r="CD117" s="220">
        <f t="shared" si="718"/>
        <v>300</v>
      </c>
      <c r="CE117" s="220">
        <f t="shared" si="718"/>
        <v>404.1</v>
      </c>
      <c r="CF117" s="229">
        <f t="shared" si="710"/>
        <v>0</v>
      </c>
      <c r="CG117" s="220">
        <f t="shared" si="710"/>
        <v>0</v>
      </c>
      <c r="CH117" s="220">
        <f t="shared" ref="CH117:CK117" si="719">CH118+CH119+CH120+CH121</f>
        <v>0</v>
      </c>
      <c r="CI117" s="229">
        <f t="shared" si="719"/>
        <v>0</v>
      </c>
      <c r="CJ117" s="220">
        <f t="shared" si="719"/>
        <v>0</v>
      </c>
      <c r="CK117" s="220">
        <f t="shared" si="719"/>
        <v>0</v>
      </c>
      <c r="CL117" s="229">
        <f t="shared" ref="CL117:CM117" si="720">CL118+CL119+CL120+CL121</f>
        <v>2000</v>
      </c>
      <c r="CM117" s="220">
        <f t="shared" si="720"/>
        <v>0</v>
      </c>
      <c r="CN117" s="117">
        <f t="shared" ref="CN117:CQ117" si="721">CN118+CN119+CN120+CN121</f>
        <v>0</v>
      </c>
      <c r="CO117" s="229">
        <f t="shared" ref="CO117" si="722">CO118+CO119+CO120+CO121</f>
        <v>0</v>
      </c>
      <c r="CP117" s="220">
        <f t="shared" si="721"/>
        <v>0</v>
      </c>
      <c r="CQ117" s="68">
        <f t="shared" si="721"/>
        <v>0</v>
      </c>
      <c r="CR117" s="229">
        <f t="shared" ref="CR117:DW117" si="723">CR118+CR119+CR120+CR121</f>
        <v>2500</v>
      </c>
      <c r="CS117" s="220">
        <f t="shared" si="723"/>
        <v>0</v>
      </c>
      <c r="CT117" s="220">
        <f t="shared" ref="CT117" si="724">CT118+CT119+CT120+CT121</f>
        <v>0</v>
      </c>
      <c r="CU117" s="229">
        <f t="shared" si="723"/>
        <v>0</v>
      </c>
      <c r="CV117" s="220">
        <f t="shared" si="723"/>
        <v>0</v>
      </c>
      <c r="CW117" s="220">
        <f t="shared" ref="CW117:DC117" si="725">CW118+CW119+CW120+CW121</f>
        <v>0</v>
      </c>
      <c r="CX117" s="229">
        <f t="shared" si="725"/>
        <v>0</v>
      </c>
      <c r="CY117" s="220">
        <f t="shared" si="725"/>
        <v>0</v>
      </c>
      <c r="CZ117" s="220">
        <f t="shared" si="725"/>
        <v>485.99</v>
      </c>
      <c r="DA117" s="229">
        <f t="shared" si="725"/>
        <v>0</v>
      </c>
      <c r="DB117" s="220">
        <f t="shared" si="725"/>
        <v>0</v>
      </c>
      <c r="DC117" s="220">
        <f t="shared" si="725"/>
        <v>27.45</v>
      </c>
      <c r="DD117" s="229">
        <f t="shared" si="723"/>
        <v>0</v>
      </c>
      <c r="DE117" s="220">
        <f t="shared" si="723"/>
        <v>0</v>
      </c>
      <c r="DF117" s="220">
        <f t="shared" ref="DF117" si="726">DF118+DF119+DF120+DF121</f>
        <v>0</v>
      </c>
      <c r="DG117" s="229">
        <f>DG118+DG119+DG120+DG121</f>
        <v>0</v>
      </c>
      <c r="DH117" s="220">
        <f>DH118+DH119+DH120+DH121</f>
        <v>0</v>
      </c>
      <c r="DI117" s="220">
        <f>DI118+DI119+DI120+DI121</f>
        <v>0</v>
      </c>
      <c r="DJ117" s="229">
        <f t="shared" si="723"/>
        <v>0</v>
      </c>
      <c r="DK117" s="220">
        <f t="shared" si="723"/>
        <v>0</v>
      </c>
      <c r="DL117" s="220">
        <f t="shared" ref="DL117:DU117" si="727">DL118+DL119+DL120+DL121</f>
        <v>0</v>
      </c>
      <c r="DM117" s="229">
        <f t="shared" si="727"/>
        <v>0</v>
      </c>
      <c r="DN117" s="220">
        <f t="shared" si="727"/>
        <v>0</v>
      </c>
      <c r="DO117" s="220">
        <f t="shared" si="727"/>
        <v>0</v>
      </c>
      <c r="DP117" s="229">
        <f t="shared" si="727"/>
        <v>500</v>
      </c>
      <c r="DQ117" s="220">
        <f t="shared" si="727"/>
        <v>500</v>
      </c>
      <c r="DR117" s="220">
        <f t="shared" si="727"/>
        <v>0</v>
      </c>
      <c r="DS117" s="229">
        <f t="shared" si="727"/>
        <v>300</v>
      </c>
      <c r="DT117" s="220">
        <f t="shared" si="727"/>
        <v>1000</v>
      </c>
      <c r="DU117" s="220">
        <f t="shared" si="727"/>
        <v>0</v>
      </c>
      <c r="DV117" s="229">
        <f t="shared" si="723"/>
        <v>0</v>
      </c>
      <c r="DW117" s="220">
        <f t="shared" si="723"/>
        <v>0</v>
      </c>
      <c r="DX117" s="117">
        <f t="shared" ref="DX117" si="728">DX118+DX119+DX120+DX121</f>
        <v>0</v>
      </c>
      <c r="DY117" s="229">
        <f t="shared" ref="DY117:EI117" si="729">DY118+DY119+DY120+DY121</f>
        <v>0</v>
      </c>
      <c r="DZ117" s="220">
        <f t="shared" si="729"/>
        <v>0</v>
      </c>
      <c r="EA117" s="68">
        <f t="shared" ref="EA117:EB117" si="730">EA118+EA119+EA120+EA121</f>
        <v>0</v>
      </c>
      <c r="EB117" s="122">
        <f t="shared" si="730"/>
        <v>0</v>
      </c>
      <c r="EC117" s="220">
        <f t="shared" si="729"/>
        <v>0</v>
      </c>
      <c r="ED117" s="117">
        <f t="shared" ref="ED117" si="731">ED118+ED119+ED120+ED121</f>
        <v>0</v>
      </c>
      <c r="EE117" s="229">
        <f t="shared" si="729"/>
        <v>0</v>
      </c>
      <c r="EF117" s="220">
        <f t="shared" si="729"/>
        <v>0</v>
      </c>
      <c r="EG117" s="117">
        <f t="shared" ref="EG117" si="732">EG118+EG119+EG120+EG121</f>
        <v>43</v>
      </c>
      <c r="EH117" s="229">
        <f t="shared" si="729"/>
        <v>0</v>
      </c>
      <c r="EI117" s="220">
        <f t="shared" si="729"/>
        <v>0</v>
      </c>
      <c r="EJ117" s="117">
        <f t="shared" ref="EJ117" si="733">EJ118+EJ119+EJ120+EJ121</f>
        <v>0</v>
      </c>
      <c r="EK117" s="229">
        <f>EK118+EK119+EK120+EK121</f>
        <v>3500</v>
      </c>
      <c r="EL117" s="220">
        <f t="shared" ref="EL117:EU117" si="734">EL118+EL119+EL120+EL121</f>
        <v>7218</v>
      </c>
      <c r="EM117" s="117">
        <f t="shared" ref="EM117" si="735">EM118+EM119+EM120+EM121</f>
        <v>8790.8799999999992</v>
      </c>
      <c r="EN117" s="229">
        <f>EN118+EN119+EN120+EN121</f>
        <v>0</v>
      </c>
      <c r="EO117" s="220">
        <f t="shared" ref="EO117:EP117" si="736">EO118+EO119+EO120+EO121</f>
        <v>8000</v>
      </c>
      <c r="EP117" s="117">
        <f t="shared" si="736"/>
        <v>12194.3</v>
      </c>
      <c r="EQ117" s="229">
        <f t="shared" si="734"/>
        <v>0</v>
      </c>
      <c r="ER117" s="220">
        <f t="shared" si="734"/>
        <v>0</v>
      </c>
      <c r="ES117" s="220">
        <f t="shared" ref="ES117" si="737">ES118+ES119+ES120+ES121</f>
        <v>0</v>
      </c>
      <c r="ET117" s="229">
        <f t="shared" si="734"/>
        <v>0</v>
      </c>
      <c r="EU117" s="220">
        <f t="shared" si="734"/>
        <v>0</v>
      </c>
      <c r="EV117" s="220">
        <f t="shared" ref="EV117:EW117" si="738">EV118+EV119+EV120+EV121</f>
        <v>0</v>
      </c>
      <c r="EW117" s="229">
        <f t="shared" si="738"/>
        <v>0</v>
      </c>
      <c r="EX117" s="220">
        <f t="shared" ref="EX117" si="739">EX118+EX119+EX120+EX121</f>
        <v>0</v>
      </c>
      <c r="EY117" s="220">
        <f t="shared" ref="EY117" si="740">EY118+EY119+EY120+EY121</f>
        <v>109</v>
      </c>
      <c r="EZ117" s="220">
        <f t="shared" ref="EZ117:FA117" si="741">EZ118+EZ119+EZ120+EZ121</f>
        <v>200</v>
      </c>
      <c r="FA117" s="220">
        <f t="shared" si="741"/>
        <v>200</v>
      </c>
      <c r="FB117" s="220">
        <f t="shared" ref="FB117:FC117" si="742">FB118+FB119+FB120+FB121</f>
        <v>46.8</v>
      </c>
      <c r="FC117" s="229">
        <f t="shared" si="742"/>
        <v>0</v>
      </c>
      <c r="FD117" s="220">
        <f t="shared" ref="FD117" si="743">FD118+FD119+FD120+FD121</f>
        <v>1000</v>
      </c>
      <c r="FE117" s="220">
        <f t="shared" ref="FE117" si="744">FE118+FE119+FE120+FE121</f>
        <v>0</v>
      </c>
      <c r="FF117" s="229">
        <f>FF118+FF119+FF120+FF121</f>
        <v>500</v>
      </c>
      <c r="FG117" s="220">
        <f t="shared" ref="FG117" si="745">FG118+FG119+FG120+FG121</f>
        <v>600</v>
      </c>
      <c r="FH117" s="220">
        <f t="shared" ref="FH117:FI117" si="746">FH118+FH119+FH120+FH121</f>
        <v>183.3</v>
      </c>
      <c r="FI117" s="229">
        <f t="shared" si="746"/>
        <v>0</v>
      </c>
      <c r="FJ117" s="220">
        <f t="shared" ref="FJ117" si="747">FJ118+FJ119+FJ120+FJ121</f>
        <v>0</v>
      </c>
      <c r="FK117" s="117">
        <f t="shared" ref="FK117" si="748">FK118+FK119+FK120+FK121</f>
        <v>0</v>
      </c>
      <c r="FL117" s="395">
        <f>FL118+FL119+FL120+FL121</f>
        <v>1000</v>
      </c>
      <c r="FM117" s="220">
        <f t="shared" ref="FM117" si="749">FM118+FM119+FM120+FM121</f>
        <v>1000</v>
      </c>
      <c r="FN117" s="68">
        <f t="shared" ref="FN117:FO117" si="750">FN118+FN119+FN120+FN121</f>
        <v>830.77</v>
      </c>
      <c r="FO117" s="229">
        <f t="shared" si="750"/>
        <v>3200</v>
      </c>
      <c r="FP117" s="220">
        <f t="shared" ref="FP117" si="751">FP118+FP119+FP120+FP121</f>
        <v>2700</v>
      </c>
      <c r="FQ117" s="220">
        <f t="shared" ref="FQ117:FR117" si="752">FQ118+FQ119+FQ120+FQ121</f>
        <v>2550.56</v>
      </c>
      <c r="FR117" s="229">
        <f t="shared" si="752"/>
        <v>400</v>
      </c>
      <c r="FS117" s="220">
        <f t="shared" ref="FS117" si="753">FS118+FS119+FS120+FS121</f>
        <v>584</v>
      </c>
      <c r="FT117" s="220">
        <f t="shared" ref="FT117:FU117" si="754">FT118+FT119+FT120+FT121</f>
        <v>532</v>
      </c>
      <c r="FU117" s="229">
        <f t="shared" si="754"/>
        <v>600</v>
      </c>
      <c r="FV117" s="220">
        <f t="shared" ref="FV117" si="755">FV118+FV119+FV120+FV121</f>
        <v>450</v>
      </c>
      <c r="FW117" s="220">
        <f t="shared" ref="FW117:FX117" si="756">FW118+FW119+FW120+FW121</f>
        <v>0</v>
      </c>
      <c r="FX117" s="342">
        <f t="shared" si="756"/>
        <v>200</v>
      </c>
      <c r="FY117" s="246">
        <f t="shared" ref="FY117" si="757">FY118+FY119+FY120+FY121</f>
        <v>500</v>
      </c>
      <c r="FZ117" s="246">
        <f t="shared" ref="FZ117:GA117" si="758">FZ118+FZ119+FZ120+FZ121</f>
        <v>61.5</v>
      </c>
      <c r="GA117" s="342">
        <f t="shared" si="758"/>
        <v>130</v>
      </c>
      <c r="GB117" s="220">
        <f t="shared" ref="GB117" si="759">GB118+GB119+GB120+GB121</f>
        <v>500</v>
      </c>
      <c r="GC117" s="220">
        <f t="shared" ref="GC117:GD117" si="760">GC118+GC119+GC120+GC121</f>
        <v>1075.6199999999999</v>
      </c>
      <c r="GD117" s="220">
        <f t="shared" si="760"/>
        <v>500</v>
      </c>
      <c r="GE117" s="220">
        <f t="shared" ref="GE117" si="761">GE118+GE119+GE120+GE121</f>
        <v>500</v>
      </c>
      <c r="GF117" s="220">
        <f t="shared" ref="GF117:GG117" si="762">GF118+GF119+GF120+GF121</f>
        <v>724</v>
      </c>
      <c r="GG117" s="229">
        <f t="shared" si="762"/>
        <v>0</v>
      </c>
      <c r="GH117" s="220">
        <f t="shared" ref="GH117" si="763">GH118+GH119+GH120+GH121</f>
        <v>0</v>
      </c>
      <c r="GI117" s="220">
        <f t="shared" ref="GI117:GO117" si="764">GI118+GI119+GI120+GI121</f>
        <v>0</v>
      </c>
      <c r="GJ117" s="229">
        <f t="shared" si="764"/>
        <v>0</v>
      </c>
      <c r="GK117" s="220">
        <f t="shared" si="764"/>
        <v>0</v>
      </c>
      <c r="GL117" s="68">
        <f t="shared" si="764"/>
        <v>0</v>
      </c>
      <c r="GM117" s="246">
        <f t="shared" ref="GM117" si="765">GM118+GM119+GM120+GM121</f>
        <v>400</v>
      </c>
      <c r="GN117" s="246">
        <f t="shared" si="764"/>
        <v>400</v>
      </c>
      <c r="GO117" s="266">
        <f t="shared" si="764"/>
        <v>0</v>
      </c>
      <c r="GP117" s="220">
        <f>GP118+GP119+GP120+GP121</f>
        <v>300</v>
      </c>
      <c r="GQ117" s="220">
        <f t="shared" ref="GQ117:GS117" si="766">GQ118+GQ119+GQ120+GQ121</f>
        <v>300</v>
      </c>
      <c r="GR117" s="68">
        <f t="shared" si="766"/>
        <v>1238.4000000000001</v>
      </c>
      <c r="GS117" s="220">
        <f t="shared" si="766"/>
        <v>1300</v>
      </c>
      <c r="GT117" s="220">
        <f t="shared" ref="GT117" si="767">GT118+GT119+GT120+GT121</f>
        <v>0</v>
      </c>
      <c r="GU117" s="220">
        <f t="shared" ref="GU117" si="768">GU118+GU119+GU120+GU121</f>
        <v>0</v>
      </c>
      <c r="GV117" s="229">
        <f t="shared" ref="GV117:HF117" si="769">GV118+GV119+GV120+GV121</f>
        <v>0</v>
      </c>
      <c r="GW117" s="220">
        <f t="shared" si="769"/>
        <v>0</v>
      </c>
      <c r="GX117" s="220">
        <f t="shared" ref="GX117" si="770">GX118+GX119+GX120+GX121</f>
        <v>0</v>
      </c>
      <c r="GY117" s="229">
        <f t="shared" si="769"/>
        <v>0</v>
      </c>
      <c r="GZ117" s="220">
        <f t="shared" si="769"/>
        <v>0</v>
      </c>
      <c r="HA117" s="220">
        <f t="shared" ref="HA117" si="771">HA118+HA119+HA120+HA121</f>
        <v>3055</v>
      </c>
      <c r="HB117" s="229">
        <f t="shared" si="769"/>
        <v>0</v>
      </c>
      <c r="HC117" s="220">
        <f t="shared" si="769"/>
        <v>0</v>
      </c>
      <c r="HD117" s="117">
        <f t="shared" ref="HD117" si="772">HD118+HD119+HD120+HD121</f>
        <v>0</v>
      </c>
      <c r="HE117" s="229">
        <f t="shared" si="769"/>
        <v>0</v>
      </c>
      <c r="HF117" s="220">
        <f t="shared" si="769"/>
        <v>0</v>
      </c>
      <c r="HG117" s="68">
        <f t="shared" ref="HG117:HH117" si="773">HG118+HG119+HG120+HG121</f>
        <v>0</v>
      </c>
      <c r="HH117" s="229">
        <f t="shared" si="773"/>
        <v>3500</v>
      </c>
      <c r="HI117" s="220">
        <f t="shared" ref="HI117:HX117" si="774">HI118+HI119+HI120+HI121</f>
        <v>4500</v>
      </c>
      <c r="HJ117" s="117">
        <f t="shared" ref="HJ117:HK117" si="775">HJ118+HJ119+HJ120+HJ121</f>
        <v>980.24</v>
      </c>
      <c r="HK117" s="229">
        <f t="shared" si="775"/>
        <v>4100</v>
      </c>
      <c r="HL117" s="220">
        <f t="shared" si="774"/>
        <v>5520</v>
      </c>
      <c r="HM117" s="117">
        <f t="shared" ref="HM117:HN117" si="776">HM118+HM119+HM120+HM121</f>
        <v>2508</v>
      </c>
      <c r="HN117" s="229">
        <f t="shared" si="776"/>
        <v>200</v>
      </c>
      <c r="HO117" s="220">
        <f t="shared" si="774"/>
        <v>200</v>
      </c>
      <c r="HP117" s="117">
        <f t="shared" ref="HP117:HQ117" si="777">HP118+HP119+HP120+HP121</f>
        <v>378.28999999999996</v>
      </c>
      <c r="HQ117" s="229">
        <f t="shared" si="777"/>
        <v>650</v>
      </c>
      <c r="HR117" s="220">
        <f t="shared" si="774"/>
        <v>0</v>
      </c>
      <c r="HS117" s="117">
        <f t="shared" ref="HS117:HT117" si="778">HS118+HS119+HS120+HS121</f>
        <v>1968.78</v>
      </c>
      <c r="HT117" s="229">
        <f t="shared" si="778"/>
        <v>0</v>
      </c>
      <c r="HU117" s="220">
        <f t="shared" si="774"/>
        <v>500</v>
      </c>
      <c r="HV117" s="117">
        <f t="shared" ref="HV117:HW117" si="779">HV118+HV119+HV120+HV121</f>
        <v>0</v>
      </c>
      <c r="HW117" s="229">
        <f t="shared" si="779"/>
        <v>0</v>
      </c>
      <c r="HX117" s="220">
        <f t="shared" si="774"/>
        <v>0</v>
      </c>
      <c r="HY117" s="117">
        <f t="shared" ref="HY117" si="780">HY118+HY119+HY120+HY121</f>
        <v>0</v>
      </c>
      <c r="HZ117" s="229">
        <f t="shared" ref="HZ117:IA117" si="781">HZ118+HZ119+HZ120+HZ121</f>
        <v>0</v>
      </c>
      <c r="IA117" s="220">
        <f t="shared" si="781"/>
        <v>0</v>
      </c>
      <c r="IB117" s="117">
        <f t="shared" ref="IB117:IF117" si="782">IB118+IB119+IB120+IB121</f>
        <v>0</v>
      </c>
      <c r="IC117" s="229">
        <f t="shared" si="782"/>
        <v>0</v>
      </c>
      <c r="ID117" s="220">
        <f t="shared" si="782"/>
        <v>0</v>
      </c>
      <c r="IE117" s="68">
        <f t="shared" si="782"/>
        <v>0</v>
      </c>
      <c r="IF117" s="229">
        <f t="shared" si="782"/>
        <v>1600</v>
      </c>
      <c r="IG117" s="220">
        <f t="shared" ref="IG117:JW117" si="783">IG118+IG119+IG120+IG121</f>
        <v>1000</v>
      </c>
      <c r="IH117" s="117">
        <f t="shared" ref="IH117:II117" si="784">IH118+IH119+IH120+IH121</f>
        <v>1364.04</v>
      </c>
      <c r="II117" s="229">
        <f t="shared" si="784"/>
        <v>0</v>
      </c>
      <c r="IJ117" s="220">
        <f t="shared" si="783"/>
        <v>0</v>
      </c>
      <c r="IK117" s="117">
        <f t="shared" ref="IK117:IL117" si="785">IK118+IK119+IK120+IK121</f>
        <v>0</v>
      </c>
      <c r="IL117" s="229">
        <f t="shared" si="785"/>
        <v>500</v>
      </c>
      <c r="IM117" s="220">
        <f t="shared" si="783"/>
        <v>1500</v>
      </c>
      <c r="IN117" s="117">
        <f t="shared" ref="IN117:IO117" si="786">IN118+IN119+IN120+IN121</f>
        <v>937.6</v>
      </c>
      <c r="IO117" s="229">
        <f t="shared" si="786"/>
        <v>0</v>
      </c>
      <c r="IP117" s="220">
        <f t="shared" si="783"/>
        <v>0</v>
      </c>
      <c r="IQ117" s="117">
        <f t="shared" ref="IQ117:IR117" si="787">IQ118+IQ119+IQ120+IQ121</f>
        <v>0</v>
      </c>
      <c r="IR117" s="229">
        <f t="shared" si="787"/>
        <v>6000</v>
      </c>
      <c r="IS117" s="220">
        <f t="shared" si="783"/>
        <v>6000</v>
      </c>
      <c r="IT117" s="117">
        <f t="shared" ref="IT117:IU117" si="788">IT118+IT119+IT120+IT121</f>
        <v>3701.77</v>
      </c>
      <c r="IU117" s="229">
        <f t="shared" si="788"/>
        <v>0</v>
      </c>
      <c r="IV117" s="220">
        <f t="shared" si="783"/>
        <v>0</v>
      </c>
      <c r="IW117" s="117">
        <f t="shared" ref="IW117:IX117" si="789">IW118+IW119+IW120+IW121</f>
        <v>0</v>
      </c>
      <c r="IX117" s="229">
        <f t="shared" si="789"/>
        <v>6000</v>
      </c>
      <c r="IY117" s="220">
        <f t="shared" si="783"/>
        <v>6000</v>
      </c>
      <c r="IZ117" s="117">
        <f t="shared" ref="IZ117:JA117" si="790">IZ118+IZ119+IZ120+IZ121</f>
        <v>6720.07</v>
      </c>
      <c r="JA117" s="229">
        <f t="shared" si="790"/>
        <v>0</v>
      </c>
      <c r="JB117" s="220">
        <f t="shared" si="783"/>
        <v>0</v>
      </c>
      <c r="JC117" s="117">
        <f t="shared" ref="JC117" si="791">JC118+JC119+JC120+JC121</f>
        <v>0</v>
      </c>
      <c r="JD117" s="229">
        <f t="shared" si="783"/>
        <v>0</v>
      </c>
      <c r="JE117" s="220">
        <f t="shared" si="783"/>
        <v>0</v>
      </c>
      <c r="JF117" s="117">
        <f t="shared" ref="JF117:JJ117" si="792">JF118+JF119+JF120+JF121</f>
        <v>0</v>
      </c>
      <c r="JG117" s="229">
        <f t="shared" ref="JG117" si="793">JG118+JG119+JG120+JG121</f>
        <v>0</v>
      </c>
      <c r="JH117" s="220">
        <f t="shared" si="792"/>
        <v>0</v>
      </c>
      <c r="JI117" s="68">
        <f t="shared" si="792"/>
        <v>0</v>
      </c>
      <c r="JJ117" s="122">
        <f t="shared" si="792"/>
        <v>0</v>
      </c>
      <c r="JK117" s="220">
        <f t="shared" si="783"/>
        <v>0</v>
      </c>
      <c r="JL117" s="117">
        <f t="shared" ref="JL117:JM117" si="794">JL118+JL119+JL120+JL121</f>
        <v>0</v>
      </c>
      <c r="JM117" s="229">
        <f t="shared" si="794"/>
        <v>0</v>
      </c>
      <c r="JN117" s="220">
        <f t="shared" si="783"/>
        <v>0</v>
      </c>
      <c r="JO117" s="68">
        <f t="shared" ref="JO117:JP117" si="795">JO118+JO119+JO120+JO121</f>
        <v>0</v>
      </c>
      <c r="JP117" s="122">
        <f t="shared" si="795"/>
        <v>0</v>
      </c>
      <c r="JQ117" s="220">
        <f t="shared" si="783"/>
        <v>0</v>
      </c>
      <c r="JR117" s="117">
        <f t="shared" ref="JR117:JS117" si="796">JR118+JR119+JR120+JR121</f>
        <v>9558.4</v>
      </c>
      <c r="JS117" s="229">
        <f t="shared" si="796"/>
        <v>13000</v>
      </c>
      <c r="JT117" s="220">
        <f t="shared" si="783"/>
        <v>14627</v>
      </c>
      <c r="JU117" s="68">
        <f t="shared" ref="JU117:JV117" si="797">JU118+JU119+JU120+JU121</f>
        <v>13839.929999999998</v>
      </c>
      <c r="JV117" s="122">
        <f t="shared" si="797"/>
        <v>2000</v>
      </c>
      <c r="JW117" s="220">
        <f t="shared" si="783"/>
        <v>0</v>
      </c>
      <c r="JX117" s="117">
        <f t="shared" ref="JX117" si="798">JX118+JX119+JX120+JX121</f>
        <v>0</v>
      </c>
      <c r="JY117" s="229">
        <f t="shared" ref="JY117:LP117" si="799">JY118+JY119+JY120+JY121</f>
        <v>0</v>
      </c>
      <c r="JZ117" s="220">
        <f t="shared" si="799"/>
        <v>0</v>
      </c>
      <c r="KA117" s="117">
        <f t="shared" ref="KA117" si="800">KA118+KA119+KA120+KA121</f>
        <v>0</v>
      </c>
      <c r="KB117" s="229">
        <f t="shared" ref="KB117:KF117" si="801">KB118+KB119+KB120+KB121</f>
        <v>0</v>
      </c>
      <c r="KC117" s="220">
        <f t="shared" si="801"/>
        <v>0</v>
      </c>
      <c r="KD117" s="117">
        <f t="shared" ref="KD117:KE117" si="802">KD118+KD119+KD120+KD121</f>
        <v>0</v>
      </c>
      <c r="KE117" s="229">
        <f t="shared" si="802"/>
        <v>3500</v>
      </c>
      <c r="KF117" s="220">
        <f t="shared" si="801"/>
        <v>4000</v>
      </c>
      <c r="KG117" s="117">
        <f t="shared" ref="KG117" si="803">KG118+KG119+KG120+KG121</f>
        <v>4439.24</v>
      </c>
      <c r="KH117" s="229">
        <f t="shared" si="799"/>
        <v>0</v>
      </c>
      <c r="KI117" s="220">
        <f t="shared" si="799"/>
        <v>0</v>
      </c>
      <c r="KJ117" s="117">
        <f t="shared" ref="KJ117:KK117" si="804">KJ118+KJ119+KJ120+KJ121</f>
        <v>0</v>
      </c>
      <c r="KK117" s="229">
        <f t="shared" si="804"/>
        <v>0</v>
      </c>
      <c r="KL117" s="220">
        <f t="shared" ref="KL117:LM117" si="805">KL118+KL119+KL120+KL121</f>
        <v>0</v>
      </c>
      <c r="KM117" s="220">
        <f t="shared" ref="KM117:KN117" si="806">KM118+KM119+KM120+KM121</f>
        <v>0</v>
      </c>
      <c r="KN117" s="229">
        <f t="shared" si="806"/>
        <v>0</v>
      </c>
      <c r="KO117" s="220">
        <f t="shared" si="805"/>
        <v>0</v>
      </c>
      <c r="KP117" s="220">
        <f t="shared" ref="KP117" si="807">KP118+KP119+KP120+KP121</f>
        <v>0</v>
      </c>
      <c r="KQ117" s="229">
        <f t="shared" si="805"/>
        <v>0</v>
      </c>
      <c r="KR117" s="220">
        <f t="shared" si="805"/>
        <v>0</v>
      </c>
      <c r="KS117" s="220">
        <f t="shared" ref="KS117" si="808">KS118+KS119+KS120+KS121</f>
        <v>0</v>
      </c>
      <c r="KT117" s="229">
        <f t="shared" si="805"/>
        <v>0</v>
      </c>
      <c r="KU117" s="220">
        <f t="shared" si="805"/>
        <v>0</v>
      </c>
      <c r="KV117" s="117">
        <f t="shared" ref="KV117" si="809">KV118+KV119+KV120+KV121</f>
        <v>0</v>
      </c>
      <c r="KW117" s="229">
        <f t="shared" si="805"/>
        <v>0</v>
      </c>
      <c r="KX117" s="220">
        <f t="shared" si="805"/>
        <v>0</v>
      </c>
      <c r="KY117" s="68">
        <f t="shared" ref="KY117" si="810">KY118+KY119+KY120+KY121</f>
        <v>0</v>
      </c>
      <c r="KZ117" s="229">
        <f t="shared" si="805"/>
        <v>0</v>
      </c>
      <c r="LA117" s="220">
        <f t="shared" si="805"/>
        <v>0</v>
      </c>
      <c r="LB117" s="220">
        <f t="shared" ref="LB117:LC117" si="811">LB118+LB119+LB120+LB121</f>
        <v>0</v>
      </c>
      <c r="LC117" s="229">
        <f t="shared" si="811"/>
        <v>0</v>
      </c>
      <c r="LD117" s="220">
        <f t="shared" si="805"/>
        <v>0</v>
      </c>
      <c r="LE117" s="220">
        <f t="shared" ref="LE117:LF117" si="812">LE118+LE119+LE120+LE121</f>
        <v>0</v>
      </c>
      <c r="LF117" s="229">
        <f t="shared" si="812"/>
        <v>0</v>
      </c>
      <c r="LG117" s="220">
        <f t="shared" si="805"/>
        <v>0</v>
      </c>
      <c r="LH117" s="117">
        <f t="shared" ref="LH117" si="813">LH118+LH119+LH120+LH121</f>
        <v>0</v>
      </c>
      <c r="LI117" s="229">
        <f t="shared" si="805"/>
        <v>0</v>
      </c>
      <c r="LJ117" s="220">
        <f t="shared" si="805"/>
        <v>0</v>
      </c>
      <c r="LK117" s="68">
        <f t="shared" ref="LK117" si="814">LK118+LK119+LK120+LK121</f>
        <v>0</v>
      </c>
      <c r="LL117" s="229">
        <f t="shared" si="805"/>
        <v>0</v>
      </c>
      <c r="LM117" s="220">
        <f t="shared" si="805"/>
        <v>0</v>
      </c>
      <c r="LN117" s="68">
        <f t="shared" ref="LN117" si="815">LN118+LN119+LN120+LN121</f>
        <v>0</v>
      </c>
      <c r="LO117" s="122">
        <f t="shared" si="799"/>
        <v>0</v>
      </c>
      <c r="LP117" s="220">
        <f t="shared" si="799"/>
        <v>0</v>
      </c>
      <c r="LQ117" s="220">
        <f t="shared" ref="LQ117" si="816">LQ118+LQ119+LQ120+LQ121</f>
        <v>0</v>
      </c>
      <c r="LR117" s="229">
        <f>LR118+LR119+LR120+LR121</f>
        <v>0</v>
      </c>
      <c r="LS117" s="220">
        <f>LS118+LS119+LS120+LS121</f>
        <v>0</v>
      </c>
      <c r="LT117" s="117">
        <f>LT118+LT119+LT120+LT121</f>
        <v>0</v>
      </c>
      <c r="LU117" s="229">
        <f t="shared" ref="LU117:LV117" si="817">LU118+LU119+LU120+LU121</f>
        <v>0</v>
      </c>
      <c r="LV117" s="220">
        <f t="shared" si="817"/>
        <v>0</v>
      </c>
      <c r="LW117" s="68">
        <f t="shared" ref="LW117:LX117" si="818">LW118+LW119+LW120+LW121</f>
        <v>0</v>
      </c>
      <c r="LX117" s="343">
        <f t="shared" si="818"/>
        <v>0</v>
      </c>
      <c r="LY117" s="220">
        <f t="shared" ref="LY117:MZ117" si="819">LY118+LY119+LY120+LY121</f>
        <v>0</v>
      </c>
      <c r="LZ117" s="220">
        <f t="shared" ref="LZ117:MA117" si="820">LZ118+LZ119+LZ120+LZ121</f>
        <v>0</v>
      </c>
      <c r="MA117" s="344">
        <f t="shared" si="820"/>
        <v>0</v>
      </c>
      <c r="MB117" s="220">
        <f t="shared" si="819"/>
        <v>0</v>
      </c>
      <c r="MC117" s="220">
        <f t="shared" ref="MC117:MD117" si="821">MC118+MC119+MC120+MC121</f>
        <v>0</v>
      </c>
      <c r="MD117" s="344">
        <f t="shared" si="821"/>
        <v>0</v>
      </c>
      <c r="ME117" s="220">
        <f t="shared" si="819"/>
        <v>0</v>
      </c>
      <c r="MF117" s="220">
        <f t="shared" ref="MF117:MG117" si="822">MF118+MF119+MF120+MF121</f>
        <v>0</v>
      </c>
      <c r="MG117" s="344">
        <f t="shared" si="822"/>
        <v>0</v>
      </c>
      <c r="MH117" s="220">
        <f t="shared" si="819"/>
        <v>0</v>
      </c>
      <c r="MI117" s="220">
        <f t="shared" ref="MI117" si="823">MI118+MI119+MI120+MI121</f>
        <v>0</v>
      </c>
      <c r="MJ117" s="344">
        <f t="shared" ref="MJ117" si="824">MJ118+MJ119+MJ120+MJ121</f>
        <v>0</v>
      </c>
      <c r="MK117" s="220">
        <f t="shared" si="819"/>
        <v>0</v>
      </c>
      <c r="ML117" s="117">
        <f t="shared" ref="ML117" si="825">ML118+ML119+ML120+ML121</f>
        <v>0</v>
      </c>
      <c r="MM117" s="229">
        <f t="shared" si="819"/>
        <v>0</v>
      </c>
      <c r="MN117" s="220">
        <f t="shared" si="819"/>
        <v>0</v>
      </c>
      <c r="MO117" s="68">
        <f t="shared" ref="MO117:MP117" si="826">MO118+MO119+MO120+MO121</f>
        <v>0</v>
      </c>
      <c r="MP117" s="344">
        <f t="shared" si="826"/>
        <v>0</v>
      </c>
      <c r="MQ117" s="220">
        <f t="shared" si="819"/>
        <v>0</v>
      </c>
      <c r="MR117" s="68">
        <f t="shared" ref="MR117:MS117" si="827">MR118+MR119+MR120+MR121</f>
        <v>246</v>
      </c>
      <c r="MS117" s="343">
        <f t="shared" si="827"/>
        <v>0</v>
      </c>
      <c r="MT117" s="220">
        <f t="shared" si="819"/>
        <v>0</v>
      </c>
      <c r="MU117" s="220">
        <f t="shared" ref="MU117:MV117" si="828">MU118+MU119+MU120+MU121</f>
        <v>0</v>
      </c>
      <c r="MV117" s="344">
        <f t="shared" si="828"/>
        <v>0</v>
      </c>
      <c r="MW117" s="220">
        <f t="shared" si="819"/>
        <v>0</v>
      </c>
      <c r="MX117" s="117">
        <f t="shared" ref="MX117:MY117" si="829">MX118+MX119+MX120+MX121</f>
        <v>42.4</v>
      </c>
      <c r="MY117" s="344">
        <f t="shared" si="829"/>
        <v>1500</v>
      </c>
      <c r="MZ117" s="246">
        <f t="shared" si="819"/>
        <v>300</v>
      </c>
      <c r="NA117" s="266">
        <f t="shared" ref="NA117:NB117" si="830">NA118+NA119+NA120+NA121</f>
        <v>269.98</v>
      </c>
      <c r="NB117" s="344">
        <f t="shared" si="830"/>
        <v>100</v>
      </c>
      <c r="NC117" s="246">
        <f t="shared" ref="NC117:OD117" si="831">NC118+NC119+NC120+NC121</f>
        <v>100</v>
      </c>
      <c r="ND117" s="323">
        <f t="shared" ref="ND117:NE117" si="832">ND118+ND119+ND120+ND121</f>
        <v>1286.68</v>
      </c>
      <c r="NE117" s="344">
        <f t="shared" si="832"/>
        <v>1500</v>
      </c>
      <c r="NF117" s="220">
        <f t="shared" si="831"/>
        <v>0</v>
      </c>
      <c r="NG117" s="68">
        <f t="shared" ref="NG117" si="833">NG118+NG119+NG120+NG121</f>
        <v>0</v>
      </c>
      <c r="NH117" s="229">
        <f t="shared" si="831"/>
        <v>0</v>
      </c>
      <c r="NI117" s="220">
        <f t="shared" si="831"/>
        <v>0</v>
      </c>
      <c r="NJ117" s="117">
        <f t="shared" ref="NJ117" si="834">NJ118+NJ119+NJ120+NJ121</f>
        <v>0</v>
      </c>
      <c r="NK117" s="229">
        <f t="shared" si="831"/>
        <v>0</v>
      </c>
      <c r="NL117" s="220">
        <f t="shared" si="831"/>
        <v>0</v>
      </c>
      <c r="NM117" s="68">
        <f t="shared" ref="NM117:NN117" si="835">NM118+NM119+NM120+NM121</f>
        <v>0</v>
      </c>
      <c r="NN117" s="344">
        <f t="shared" si="835"/>
        <v>0</v>
      </c>
      <c r="NO117" s="220">
        <f t="shared" si="831"/>
        <v>0</v>
      </c>
      <c r="NP117" s="68">
        <f t="shared" ref="NP117:NQ117" si="836">NP118+NP119+NP120+NP121</f>
        <v>0</v>
      </c>
      <c r="NQ117" s="344">
        <f t="shared" si="836"/>
        <v>0</v>
      </c>
      <c r="NR117" s="220">
        <f t="shared" si="831"/>
        <v>0</v>
      </c>
      <c r="NS117" s="68">
        <f t="shared" ref="NS117:NT117" si="837">NS118+NS119+NS120+NS121</f>
        <v>0</v>
      </c>
      <c r="NT117" s="344">
        <f t="shared" si="837"/>
        <v>100</v>
      </c>
      <c r="NU117" s="220">
        <f t="shared" si="831"/>
        <v>300</v>
      </c>
      <c r="NV117" s="68">
        <f t="shared" ref="NV117" si="838">NV118+NV119+NV120+NV121</f>
        <v>2573.3200000000002</v>
      </c>
      <c r="NW117" s="122">
        <f t="shared" si="831"/>
        <v>0</v>
      </c>
      <c r="NX117" s="220">
        <f t="shared" si="831"/>
        <v>0</v>
      </c>
      <c r="NY117" s="117">
        <f t="shared" ref="NY117:NZ117" si="839">NY118+NY119+NY120+NY121</f>
        <v>2369.65</v>
      </c>
      <c r="NZ117" s="344">
        <f t="shared" si="839"/>
        <v>0</v>
      </c>
      <c r="OA117" s="220">
        <f t="shared" si="831"/>
        <v>0</v>
      </c>
      <c r="OB117" s="314">
        <f t="shared" ref="OB117" si="840">OB118+OB119+OB120+OB121</f>
        <v>0</v>
      </c>
      <c r="OC117" s="229">
        <f t="shared" si="831"/>
        <v>0</v>
      </c>
      <c r="OD117" s="220">
        <f t="shared" si="831"/>
        <v>0</v>
      </c>
      <c r="OE117" s="68">
        <f t="shared" ref="OE117:OF117" si="841">OE118+OE119+OE120+OE121</f>
        <v>0</v>
      </c>
      <c r="OF117" s="344">
        <f t="shared" si="841"/>
        <v>300</v>
      </c>
      <c r="OG117" s="220">
        <f t="shared" ref="OG117" si="842">OG118+OG119+OG120+OG121</f>
        <v>300</v>
      </c>
      <c r="OH117" s="68">
        <f t="shared" ref="OH117" si="843">OH118+OH119+OH120+OH121</f>
        <v>17.899999999999999</v>
      </c>
      <c r="OI117" s="163"/>
      <c r="OJ117" s="163"/>
      <c r="OK117" s="163"/>
      <c r="OL117" s="163"/>
      <c r="OM117" s="163"/>
      <c r="ON117" s="163"/>
      <c r="OO117" s="163"/>
      <c r="OP117" s="163"/>
      <c r="OQ117" s="163"/>
      <c r="OR117" s="163"/>
      <c r="OS117" s="163"/>
      <c r="OT117" s="163"/>
      <c r="OU117" s="163"/>
      <c r="OV117" s="163"/>
      <c r="OW117" s="163"/>
    </row>
    <row r="118" spans="1:414" s="345" customFormat="1" hidden="1" outlineLevel="2" x14ac:dyDescent="0.25">
      <c r="A118" s="257" t="s">
        <v>473</v>
      </c>
      <c r="B118" s="188" t="s">
        <v>474</v>
      </c>
      <c r="C118" s="236">
        <f t="shared" ref="C118:C121" si="844">F118+I118+L118+O118+R118+U118+X118+AA118+AD118+AG118+AJ118+AM118+AP118+AS118+AV118+AY118+BB118+BE118+BH118+BK118+BN118+BQ118+BT118+BW118+BZ118+CC118+CF118+CI118+CL118+CO118+CR118+CU118+CX118+DA118+DD118+DG118+DJ118+DM118+DP118+DS118+DV118+DY118+EB118+EE118+EH118+EK118+EN118+EQ118+ET118+EW118+EZ118+FC118+FF118+FI118+FL118+FO118+FR118+FU118+FX118+GA118+GD118+GG118+GJ118+GM118+GP118+GS118+GV118+GY118+HB118+HE118+HH118+HK118+HN118+HQ118+HT118+HW118+HZ118+IC118+IF118+II118+IL118+IO118+IR118+IU118+IX118+JA118+JD118+JG118+JJ118+JM118+JP118+JS118+JV118+JY118+KB118+KE118+KH118+KK118+KN118+KQ118+KT118+KW118+KZ118+LC118+LF118+LI118+LL118+LO118+LR118+LU118+LX118+MA118+MD118+MG118+MJ118+MM118+MP118+MS118+MV118+MY118+NB118+NE118+NH118+NK118+NN118+NQ118+NT118+NW118+NZ118+OC118+OF118</f>
        <v>57430</v>
      </c>
      <c r="D118" s="236">
        <f t="shared" ref="D118:D121" si="845">G118+J118+M118+P118+S118+V118+Y118+AB118+AE118+AH118+AK118+AN118+AQ118+AT118+AW118+AZ118+BC118+BF118+BI118+BL118+BO118+BR118+BU118+BX118+CA118+CD118+CG118+CJ118+CM118+CP118+CS118+CV118+CY118+DB118+DE118+DH118+DK118+DN118+DQ118+DT118+DW118+DZ118+EC118+EF118+EI118+EL118+EO118+ER118+EU118+EX118+FA118+FD118+FG118+FJ118+FM118+FP118+FS118+FV118+FY118+GB118+GE118+GH118+GK118+GN118+GQ118+GT118+GW118+GZ118+HC118+HF118+HI118+HL118+HO118+HR118+HU118+HX118+IA118+ID118+IG118+IJ118+IM118+IP118+IS118+IV118+IY118+JB118+JE118+JH118+JK118+JN118+JQ118+JT118+JW118+JZ118+KC118+KF118+KI118+KL118+KO118+KR118+KU118+KX118+LA118+LD118+LG118+LJ118+LM118+LP118+LS118+LV118+LY118+MB118+ME118+MH118+MK118+MN118+MQ118+MT118+MW118+MZ118+NC118+NF118+NI118+NL118+NO118+NR118+NU118+NX118+OA118+OD118+OG118</f>
        <v>66565</v>
      </c>
      <c r="E118" s="236">
        <f t="shared" ref="E118:E121" si="846">H118+K118+N118+Q118+T118+W118+Z118+AC118+AF118+AI118+AL118+AO118+AR118+AU118+AX118+BA118+BD118+BG118+BJ118+BM118+BP118+BS118+BV118+BY118+CB118+CE118+CH118+CK118+CN118+CQ118+CT118+CW118+CZ118+DC118+DF118+DI118+DL118+DO118+DR118+DU118+DX118+EA118+ED118+EG118+EJ118+EM118+EP118+ES118+EV118+EY118+FB118+FE118+FH118+FK118+FN118+FQ118+FT118+FW118+FZ118+GC118+GF118+GI118+GL118+GO118+GR118+GU118+GX118+HA118+HD118+HG118+HJ118+HM118+HP118+HS118+HV118+HY118+IB118+IE118+IH118+IK118+IN118+IQ118+IT118+IW118+IZ118+JC118+JF118+JI118+JL118+JO118+JR118+JU118+JX118+KA118+KD118+KG118+KJ118+KM118+KP118+KS118+KV118+KY118+LB118+LE118+LH118+LK118+LN118+LQ118+LT118+LW118+LZ118+MC118+MF118+MI118+ML118+MO118+MR118+MU118+MX118+NA118+ND118+NG118+NJ118+NM118+NP118+NS118+NV118+NY118+OB118+OE118+OH118</f>
        <v>77463.759999999995</v>
      </c>
      <c r="F118" s="236"/>
      <c r="G118" s="224"/>
      <c r="H118" s="84"/>
      <c r="I118" s="124">
        <v>2000</v>
      </c>
      <c r="J118" s="224">
        <v>2000</v>
      </c>
      <c r="K118" s="224">
        <v>2278.94</v>
      </c>
      <c r="L118" s="236"/>
      <c r="M118" s="224"/>
      <c r="N118" s="224"/>
      <c r="O118" s="236"/>
      <c r="P118" s="224"/>
      <c r="Q118" s="224"/>
      <c r="R118" s="236"/>
      <c r="S118" s="224"/>
      <c r="T118" s="224"/>
      <c r="U118" s="236"/>
      <c r="V118" s="224"/>
      <c r="W118" s="224"/>
      <c r="X118" s="236"/>
      <c r="Y118" s="224"/>
      <c r="Z118" s="224"/>
      <c r="AA118" s="236"/>
      <c r="AB118" s="224"/>
      <c r="AC118" s="224"/>
      <c r="AD118" s="236"/>
      <c r="AE118" s="224"/>
      <c r="AF118" s="224"/>
      <c r="AG118" s="236"/>
      <c r="AH118" s="224"/>
      <c r="AI118" s="224"/>
      <c r="AJ118" s="236"/>
      <c r="AK118" s="224"/>
      <c r="AL118" s="224"/>
      <c r="AM118" s="236"/>
      <c r="AN118" s="224"/>
      <c r="AO118" s="224"/>
      <c r="AP118" s="236"/>
      <c r="AQ118" s="224"/>
      <c r="AR118" s="224"/>
      <c r="AS118" s="236"/>
      <c r="AT118" s="224"/>
      <c r="AU118" s="224"/>
      <c r="AV118" s="236"/>
      <c r="AW118" s="224"/>
      <c r="AX118" s="224"/>
      <c r="AY118" s="236"/>
      <c r="AZ118" s="224"/>
      <c r="BA118" s="224"/>
      <c r="BB118" s="236"/>
      <c r="BC118" s="224"/>
      <c r="BD118" s="224"/>
      <c r="BE118" s="236">
        <v>500</v>
      </c>
      <c r="BF118" s="224">
        <v>500</v>
      </c>
      <c r="BG118" s="224">
        <v>194.65</v>
      </c>
      <c r="BH118" s="236"/>
      <c r="BI118" s="224"/>
      <c r="BJ118" s="224"/>
      <c r="BK118" s="236"/>
      <c r="BL118" s="224"/>
      <c r="BM118" s="224"/>
      <c r="BN118" s="351"/>
      <c r="BO118" s="224"/>
      <c r="BP118" s="224"/>
      <c r="BQ118" s="236"/>
      <c r="BR118" s="224"/>
      <c r="BS118" s="224"/>
      <c r="BT118" s="236"/>
      <c r="BU118" s="224"/>
      <c r="BV118" s="224"/>
      <c r="BW118" s="236"/>
      <c r="BX118" s="224"/>
      <c r="BY118" s="224"/>
      <c r="BZ118" s="236"/>
      <c r="CA118" s="236"/>
      <c r="CB118" s="224"/>
      <c r="CC118" s="236">
        <v>300</v>
      </c>
      <c r="CD118" s="224">
        <v>300</v>
      </c>
      <c r="CE118" s="224">
        <v>404.1</v>
      </c>
      <c r="CF118" s="236"/>
      <c r="CG118" s="224"/>
      <c r="CH118" s="224"/>
      <c r="CI118" s="236"/>
      <c r="CJ118" s="224"/>
      <c r="CK118" s="224"/>
      <c r="CL118" s="236">
        <v>2000</v>
      </c>
      <c r="CM118" s="224"/>
      <c r="CN118" s="245"/>
      <c r="CO118" s="236"/>
      <c r="CP118" s="224"/>
      <c r="CQ118" s="84"/>
      <c r="CR118" s="236">
        <v>2500</v>
      </c>
      <c r="CS118" s="224"/>
      <c r="CT118" s="224"/>
      <c r="CU118" s="236"/>
      <c r="CV118" s="224"/>
      <c r="CW118" s="224"/>
      <c r="CX118" s="236"/>
      <c r="CY118" s="224"/>
      <c r="CZ118" s="224">
        <v>485.99</v>
      </c>
      <c r="DA118" s="236"/>
      <c r="DB118" s="224"/>
      <c r="DC118" s="224">
        <v>27.45</v>
      </c>
      <c r="DD118" s="236"/>
      <c r="DE118" s="224"/>
      <c r="DF118" s="224"/>
      <c r="DG118" s="236"/>
      <c r="DH118" s="224"/>
      <c r="DI118" s="224"/>
      <c r="DJ118" s="236"/>
      <c r="DK118" s="224"/>
      <c r="DL118" s="224"/>
      <c r="DM118" s="236"/>
      <c r="DN118" s="224"/>
      <c r="DO118" s="224"/>
      <c r="DP118" s="236">
        <v>500</v>
      </c>
      <c r="DQ118" s="224">
        <v>500</v>
      </c>
      <c r="DR118" s="224"/>
      <c r="DS118" s="236">
        <v>300</v>
      </c>
      <c r="DT118" s="224">
        <v>1000</v>
      </c>
      <c r="DU118" s="224"/>
      <c r="DV118" s="236"/>
      <c r="DW118" s="224"/>
      <c r="DX118" s="245"/>
      <c r="DY118" s="236"/>
      <c r="DZ118" s="224"/>
      <c r="EA118" s="84"/>
      <c r="EB118" s="124"/>
      <c r="EC118" s="224"/>
      <c r="ED118" s="245"/>
      <c r="EE118" s="236"/>
      <c r="EF118" s="224"/>
      <c r="EG118" s="245">
        <v>43</v>
      </c>
      <c r="EH118" s="236"/>
      <c r="EI118" s="224"/>
      <c r="EJ118" s="245"/>
      <c r="EK118" s="236">
        <v>3000</v>
      </c>
      <c r="EL118" s="224">
        <f>5118+1800</f>
        <v>6918</v>
      </c>
      <c r="EM118" s="245">
        <v>8184.08</v>
      </c>
      <c r="EN118" s="236"/>
      <c r="EO118" s="224">
        <v>8000</v>
      </c>
      <c r="EP118" s="245">
        <v>12164.05</v>
      </c>
      <c r="EQ118" s="236"/>
      <c r="ER118" s="224"/>
      <c r="ES118" s="224"/>
      <c r="ET118" s="236"/>
      <c r="EU118" s="224"/>
      <c r="EV118" s="224"/>
      <c r="EW118" s="236"/>
      <c r="EX118" s="224"/>
      <c r="EY118" s="224">
        <v>109</v>
      </c>
      <c r="EZ118" s="236">
        <v>100</v>
      </c>
      <c r="FA118" s="224">
        <v>100</v>
      </c>
      <c r="FB118" s="224">
        <v>46.8</v>
      </c>
      <c r="FC118" s="236"/>
      <c r="FD118" s="224">
        <v>1000</v>
      </c>
      <c r="FE118" s="224"/>
      <c r="FF118" s="236">
        <v>500</v>
      </c>
      <c r="FG118" s="224">
        <v>600</v>
      </c>
      <c r="FH118" s="224">
        <v>183.3</v>
      </c>
      <c r="FI118" s="236"/>
      <c r="FJ118" s="224"/>
      <c r="FK118" s="245"/>
      <c r="FL118" s="396">
        <v>1000</v>
      </c>
      <c r="FM118" s="224">
        <v>1000</v>
      </c>
      <c r="FN118" s="84">
        <v>830.77</v>
      </c>
      <c r="FO118" s="236">
        <v>1500</v>
      </c>
      <c r="FP118" s="224">
        <v>1500</v>
      </c>
      <c r="FQ118" s="224">
        <v>2232.56</v>
      </c>
      <c r="FR118" s="236">
        <v>400</v>
      </c>
      <c r="FS118" s="224">
        <v>500</v>
      </c>
      <c r="FT118" s="224">
        <v>532</v>
      </c>
      <c r="FU118" s="236">
        <v>450</v>
      </c>
      <c r="FV118" s="224">
        <v>300</v>
      </c>
      <c r="FW118" s="224"/>
      <c r="FX118" s="236">
        <v>100</v>
      </c>
      <c r="FY118" s="224">
        <v>400</v>
      </c>
      <c r="FZ118" s="224">
        <v>61.5</v>
      </c>
      <c r="GA118" s="236">
        <v>80</v>
      </c>
      <c r="GB118" s="224">
        <v>500</v>
      </c>
      <c r="GC118" s="224">
        <v>1075.6199999999999</v>
      </c>
      <c r="GD118" s="236"/>
      <c r="GE118" s="224"/>
      <c r="GF118" s="224">
        <v>724</v>
      </c>
      <c r="GG118" s="236"/>
      <c r="GH118" s="224"/>
      <c r="GI118" s="224"/>
      <c r="GJ118" s="236"/>
      <c r="GK118" s="224"/>
      <c r="GL118" s="84"/>
      <c r="GM118" s="224">
        <v>400</v>
      </c>
      <c r="GN118" s="224">
        <v>400</v>
      </c>
      <c r="GO118" s="84"/>
      <c r="GP118" s="224">
        <v>300</v>
      </c>
      <c r="GQ118" s="224">
        <v>300</v>
      </c>
      <c r="GR118" s="84">
        <v>1238.4000000000001</v>
      </c>
      <c r="GS118" s="224">
        <v>1300</v>
      </c>
      <c r="GT118" s="224"/>
      <c r="GU118" s="224"/>
      <c r="GV118" s="236"/>
      <c r="GW118" s="224"/>
      <c r="GX118" s="224"/>
      <c r="GY118" s="236"/>
      <c r="GZ118" s="224"/>
      <c r="HA118" s="224"/>
      <c r="HB118" s="236"/>
      <c r="HC118" s="224"/>
      <c r="HD118" s="245"/>
      <c r="HE118" s="236"/>
      <c r="HF118" s="224"/>
      <c r="HG118" s="84"/>
      <c r="HH118" s="236">
        <v>2500</v>
      </c>
      <c r="HI118" s="224">
        <v>3500</v>
      </c>
      <c r="HJ118" s="245">
        <v>922.73</v>
      </c>
      <c r="HK118" s="236">
        <v>4000</v>
      </c>
      <c r="HL118" s="224">
        <v>5420</v>
      </c>
      <c r="HM118" s="245">
        <v>2428</v>
      </c>
      <c r="HN118" s="236">
        <v>200</v>
      </c>
      <c r="HO118" s="224">
        <v>200</v>
      </c>
      <c r="HP118" s="245">
        <v>348.09</v>
      </c>
      <c r="HQ118" s="236">
        <v>500</v>
      </c>
      <c r="HR118" s="224"/>
      <c r="HS118" s="245">
        <v>1968.78</v>
      </c>
      <c r="HT118" s="236"/>
      <c r="HU118" s="224">
        <v>500</v>
      </c>
      <c r="HV118" s="245"/>
      <c r="HW118" s="236"/>
      <c r="HX118" s="224"/>
      <c r="HY118" s="245"/>
      <c r="HZ118" s="236"/>
      <c r="IA118" s="224"/>
      <c r="IB118" s="245"/>
      <c r="IC118" s="236"/>
      <c r="ID118" s="224"/>
      <c r="IE118" s="84"/>
      <c r="IF118" s="236">
        <v>1000</v>
      </c>
      <c r="IG118" s="224">
        <v>1000</v>
      </c>
      <c r="IH118" s="245">
        <v>1179.04</v>
      </c>
      <c r="II118" s="236"/>
      <c r="IJ118" s="224"/>
      <c r="IK118" s="245"/>
      <c r="IL118" s="236">
        <v>500</v>
      </c>
      <c r="IM118" s="224">
        <v>1500</v>
      </c>
      <c r="IN118" s="245">
        <v>606</v>
      </c>
      <c r="IO118" s="236"/>
      <c r="IP118" s="224"/>
      <c r="IQ118" s="245"/>
      <c r="IR118" s="236">
        <v>5000</v>
      </c>
      <c r="IS118" s="224">
        <v>5000</v>
      </c>
      <c r="IT118" s="245">
        <v>3701.77</v>
      </c>
      <c r="IU118" s="236"/>
      <c r="IV118" s="224"/>
      <c r="IW118" s="245"/>
      <c r="IX118" s="236">
        <v>6000</v>
      </c>
      <c r="IY118" s="224">
        <v>6000</v>
      </c>
      <c r="IZ118" s="245">
        <v>4530.79</v>
      </c>
      <c r="JA118" s="236"/>
      <c r="JB118" s="224"/>
      <c r="JC118" s="245"/>
      <c r="JD118" s="236"/>
      <c r="JE118" s="224"/>
      <c r="JF118" s="245"/>
      <c r="JG118" s="236"/>
      <c r="JH118" s="224"/>
      <c r="JI118" s="84"/>
      <c r="JJ118" s="124"/>
      <c r="JK118" s="224"/>
      <c r="JL118" s="245"/>
      <c r="JM118" s="236"/>
      <c r="JN118" s="224"/>
      <c r="JO118" s="84"/>
      <c r="JP118" s="124"/>
      <c r="JQ118" s="224"/>
      <c r="JR118" s="245">
        <v>9558.4</v>
      </c>
      <c r="JS118" s="236">
        <v>13000</v>
      </c>
      <c r="JT118" s="224">
        <v>14627</v>
      </c>
      <c r="JU118" s="84">
        <v>13528.13</v>
      </c>
      <c r="JV118" s="124">
        <v>2000</v>
      </c>
      <c r="JW118" s="224"/>
      <c r="JX118" s="245"/>
      <c r="JY118" s="236"/>
      <c r="JZ118" s="224"/>
      <c r="KA118" s="245"/>
      <c r="KB118" s="236"/>
      <c r="KC118" s="224"/>
      <c r="KD118" s="245"/>
      <c r="KE118" s="236">
        <v>2000</v>
      </c>
      <c r="KF118" s="224">
        <v>2000</v>
      </c>
      <c r="KG118" s="245">
        <v>1529.3</v>
      </c>
      <c r="KH118" s="236"/>
      <c r="KI118" s="224"/>
      <c r="KJ118" s="245"/>
      <c r="KK118" s="236"/>
      <c r="KL118" s="224"/>
      <c r="KM118" s="224"/>
      <c r="KN118" s="236"/>
      <c r="KO118" s="224"/>
      <c r="KP118" s="224"/>
      <c r="KQ118" s="236"/>
      <c r="KR118" s="224"/>
      <c r="KS118" s="224"/>
      <c r="KT118" s="236"/>
      <c r="KU118" s="224"/>
      <c r="KV118" s="245"/>
      <c r="KW118" s="236"/>
      <c r="KX118" s="224"/>
      <c r="KY118" s="84"/>
      <c r="KZ118" s="236"/>
      <c r="LA118" s="224"/>
      <c r="LB118" s="224"/>
      <c r="LC118" s="236"/>
      <c r="LD118" s="224"/>
      <c r="LE118" s="224"/>
      <c r="LF118" s="236"/>
      <c r="LG118" s="224"/>
      <c r="LH118" s="245"/>
      <c r="LI118" s="236"/>
      <c r="LJ118" s="224"/>
      <c r="LK118" s="84"/>
      <c r="LL118" s="236"/>
      <c r="LM118" s="224"/>
      <c r="LN118" s="84"/>
      <c r="LO118" s="124"/>
      <c r="LP118" s="224"/>
      <c r="LQ118" s="224"/>
      <c r="LR118" s="236"/>
      <c r="LS118" s="224"/>
      <c r="LT118" s="245"/>
      <c r="LU118" s="236"/>
      <c r="LV118" s="224"/>
      <c r="LW118" s="84"/>
      <c r="LX118" s="124"/>
      <c r="LY118" s="224"/>
      <c r="LZ118" s="224"/>
      <c r="MA118" s="236"/>
      <c r="MB118" s="224"/>
      <c r="MC118" s="224"/>
      <c r="MD118" s="236"/>
      <c r="ME118" s="224"/>
      <c r="MF118" s="224"/>
      <c r="MG118" s="236"/>
      <c r="MH118" s="224"/>
      <c r="MI118" s="224"/>
      <c r="MJ118" s="236"/>
      <c r="MK118" s="224"/>
      <c r="ML118" s="245"/>
      <c r="MM118" s="236"/>
      <c r="MN118" s="224"/>
      <c r="MO118" s="84">
        <v>0</v>
      </c>
      <c r="MP118" s="236"/>
      <c r="MQ118" s="224"/>
      <c r="MR118" s="84">
        <v>246</v>
      </c>
      <c r="MS118" s="124"/>
      <c r="MT118" s="224"/>
      <c r="MU118" s="224"/>
      <c r="MV118" s="236"/>
      <c r="MW118" s="224"/>
      <c r="MX118" s="245"/>
      <c r="MY118" s="236">
        <v>1500</v>
      </c>
      <c r="MZ118" s="224">
        <v>300</v>
      </c>
      <c r="NA118" s="84">
        <v>269.98</v>
      </c>
      <c r="NB118" s="236">
        <v>100</v>
      </c>
      <c r="NC118" s="224">
        <v>100</v>
      </c>
      <c r="ND118" s="245">
        <v>1286.68</v>
      </c>
      <c r="NE118" s="236">
        <v>1500</v>
      </c>
      <c r="NF118" s="224"/>
      <c r="NG118" s="84"/>
      <c r="NH118" s="236"/>
      <c r="NI118" s="224"/>
      <c r="NJ118" s="245"/>
      <c r="NK118" s="236"/>
      <c r="NL118" s="224"/>
      <c r="NM118" s="84"/>
      <c r="NN118" s="236"/>
      <c r="NO118" s="224"/>
      <c r="NP118" s="84"/>
      <c r="NQ118" s="236"/>
      <c r="NR118" s="224"/>
      <c r="NS118" s="84"/>
      <c r="NT118" s="236">
        <v>100</v>
      </c>
      <c r="NU118" s="224">
        <v>300</v>
      </c>
      <c r="NV118" s="84">
        <v>2573.3200000000002</v>
      </c>
      <c r="NW118" s="124"/>
      <c r="NX118" s="224"/>
      <c r="NY118" s="245">
        <v>1952.64</v>
      </c>
      <c r="NZ118" s="236"/>
      <c r="OA118" s="224"/>
      <c r="OB118" s="316"/>
      <c r="OC118" s="236"/>
      <c r="OD118" s="224"/>
      <c r="OE118" s="84"/>
      <c r="OF118" s="236">
        <v>300</v>
      </c>
      <c r="OG118" s="224">
        <v>300</v>
      </c>
      <c r="OH118" s="84">
        <v>17.899999999999999</v>
      </c>
      <c r="OI118" s="157"/>
      <c r="OJ118" s="157"/>
      <c r="OK118" s="157"/>
      <c r="OL118" s="157"/>
      <c r="OM118" s="157"/>
      <c r="ON118" s="157"/>
      <c r="OO118" s="157"/>
      <c r="OP118" s="157"/>
      <c r="OQ118" s="157"/>
      <c r="OR118" s="157"/>
      <c r="OS118" s="157"/>
      <c r="OT118" s="157"/>
      <c r="OU118" s="157"/>
      <c r="OV118" s="157"/>
      <c r="OW118" s="157"/>
      <c r="OX118" s="350"/>
    </row>
    <row r="119" spans="1:414" s="345" customFormat="1" hidden="1" outlineLevel="2" x14ac:dyDescent="0.25">
      <c r="A119" s="257" t="s">
        <v>475</v>
      </c>
      <c r="B119" s="188" t="s">
        <v>476</v>
      </c>
      <c r="C119" s="236">
        <f t="shared" si="844"/>
        <v>6650</v>
      </c>
      <c r="D119" s="236">
        <f t="shared" si="845"/>
        <v>6750</v>
      </c>
      <c r="E119" s="236">
        <f t="shared" si="846"/>
        <v>6457.8099999999995</v>
      </c>
      <c r="F119" s="236"/>
      <c r="G119" s="224"/>
      <c r="H119" s="84"/>
      <c r="I119" s="124">
        <v>1000</v>
      </c>
      <c r="J119" s="224">
        <v>1000</v>
      </c>
      <c r="K119" s="224">
        <v>535.96</v>
      </c>
      <c r="L119" s="236"/>
      <c r="M119" s="224"/>
      <c r="N119" s="224"/>
      <c r="O119" s="236"/>
      <c r="P119" s="224"/>
      <c r="Q119" s="224"/>
      <c r="R119" s="236"/>
      <c r="S119" s="224"/>
      <c r="T119" s="224"/>
      <c r="U119" s="236"/>
      <c r="V119" s="224"/>
      <c r="W119" s="224"/>
      <c r="X119" s="236"/>
      <c r="Y119" s="224"/>
      <c r="Z119" s="224"/>
      <c r="AA119" s="236"/>
      <c r="AB119" s="224"/>
      <c r="AC119" s="224"/>
      <c r="AD119" s="236"/>
      <c r="AE119" s="224"/>
      <c r="AF119" s="224"/>
      <c r="AG119" s="236"/>
      <c r="AH119" s="224"/>
      <c r="AI119" s="224"/>
      <c r="AJ119" s="236"/>
      <c r="AK119" s="224"/>
      <c r="AL119" s="224"/>
      <c r="AM119" s="236"/>
      <c r="AN119" s="224"/>
      <c r="AO119" s="224"/>
      <c r="AP119" s="236"/>
      <c r="AQ119" s="224"/>
      <c r="AR119" s="224"/>
      <c r="AS119" s="236"/>
      <c r="AT119" s="224"/>
      <c r="AU119" s="224"/>
      <c r="AV119" s="236"/>
      <c r="AW119" s="224"/>
      <c r="AX119" s="224"/>
      <c r="AY119" s="236"/>
      <c r="AZ119" s="224"/>
      <c r="BA119" s="224"/>
      <c r="BB119" s="236"/>
      <c r="BC119" s="224"/>
      <c r="BD119" s="224"/>
      <c r="BE119" s="236"/>
      <c r="BF119" s="224"/>
      <c r="BG119" s="224"/>
      <c r="BH119" s="236"/>
      <c r="BI119" s="224"/>
      <c r="BJ119" s="224"/>
      <c r="BK119" s="236"/>
      <c r="BL119" s="224"/>
      <c r="BM119" s="224"/>
      <c r="BN119" s="351"/>
      <c r="BO119" s="224"/>
      <c r="BP119" s="224"/>
      <c r="BQ119" s="236"/>
      <c r="BR119" s="224"/>
      <c r="BS119" s="224"/>
      <c r="BT119" s="236"/>
      <c r="BU119" s="224"/>
      <c r="BV119" s="224"/>
      <c r="BW119" s="236"/>
      <c r="BX119" s="224"/>
      <c r="BY119" s="224"/>
      <c r="BZ119" s="236"/>
      <c r="CA119" s="236"/>
      <c r="CB119" s="224"/>
      <c r="CC119" s="236"/>
      <c r="CD119" s="224"/>
      <c r="CE119" s="224"/>
      <c r="CF119" s="236"/>
      <c r="CG119" s="224"/>
      <c r="CH119" s="224"/>
      <c r="CI119" s="236"/>
      <c r="CJ119" s="224"/>
      <c r="CK119" s="224"/>
      <c r="CL119" s="236"/>
      <c r="CM119" s="224"/>
      <c r="CN119" s="245"/>
      <c r="CO119" s="236"/>
      <c r="CP119" s="224"/>
      <c r="CQ119" s="84"/>
      <c r="CR119" s="236"/>
      <c r="CS119" s="224"/>
      <c r="CT119" s="224"/>
      <c r="CU119" s="236"/>
      <c r="CV119" s="224"/>
      <c r="CW119" s="224"/>
      <c r="CX119" s="236"/>
      <c r="CY119" s="224"/>
      <c r="CZ119" s="224"/>
      <c r="DA119" s="236"/>
      <c r="DB119" s="224"/>
      <c r="DC119" s="224"/>
      <c r="DD119" s="236"/>
      <c r="DE119" s="224"/>
      <c r="DF119" s="224"/>
      <c r="DG119" s="236"/>
      <c r="DH119" s="224"/>
      <c r="DI119" s="224"/>
      <c r="DJ119" s="236"/>
      <c r="DK119" s="224"/>
      <c r="DL119" s="224"/>
      <c r="DM119" s="236"/>
      <c r="DN119" s="224"/>
      <c r="DO119" s="224"/>
      <c r="DP119" s="236"/>
      <c r="DQ119" s="224"/>
      <c r="DR119" s="224"/>
      <c r="DS119" s="236"/>
      <c r="DT119" s="224"/>
      <c r="DU119" s="224"/>
      <c r="DV119" s="236"/>
      <c r="DW119" s="224"/>
      <c r="DX119" s="245"/>
      <c r="DY119" s="236"/>
      <c r="DZ119" s="224"/>
      <c r="EA119" s="84"/>
      <c r="EB119" s="124"/>
      <c r="EC119" s="224"/>
      <c r="ED119" s="245"/>
      <c r="EE119" s="236"/>
      <c r="EF119" s="224"/>
      <c r="EG119" s="245"/>
      <c r="EH119" s="236"/>
      <c r="EI119" s="224"/>
      <c r="EJ119" s="245"/>
      <c r="EK119" s="236">
        <v>500</v>
      </c>
      <c r="EL119" s="224">
        <v>300</v>
      </c>
      <c r="EM119" s="245">
        <v>556.79999999999995</v>
      </c>
      <c r="EN119" s="236"/>
      <c r="EO119" s="224"/>
      <c r="EP119" s="245"/>
      <c r="EQ119" s="236"/>
      <c r="ER119" s="224"/>
      <c r="ES119" s="224"/>
      <c r="ET119" s="236"/>
      <c r="EU119" s="224"/>
      <c r="EV119" s="224"/>
      <c r="EW119" s="236"/>
      <c r="EX119" s="224"/>
      <c r="EY119" s="224"/>
      <c r="EZ119" s="236">
        <v>100</v>
      </c>
      <c r="FA119" s="224">
        <v>100</v>
      </c>
      <c r="FB119" s="224"/>
      <c r="FC119" s="236"/>
      <c r="FD119" s="224"/>
      <c r="FE119" s="224"/>
      <c r="FF119" s="236"/>
      <c r="FG119" s="224"/>
      <c r="FH119" s="224"/>
      <c r="FI119" s="236"/>
      <c r="FJ119" s="224"/>
      <c r="FK119" s="245"/>
      <c r="FL119" s="396"/>
      <c r="FM119" s="224"/>
      <c r="FN119" s="84"/>
      <c r="FO119" s="236">
        <v>500</v>
      </c>
      <c r="FP119" s="224">
        <v>500</v>
      </c>
      <c r="FQ119" s="224">
        <v>78</v>
      </c>
      <c r="FR119" s="236"/>
      <c r="FS119" s="224"/>
      <c r="FT119" s="224"/>
      <c r="FU119" s="236">
        <v>150</v>
      </c>
      <c r="FV119" s="224">
        <v>150</v>
      </c>
      <c r="FW119" s="224"/>
      <c r="FX119" s="236">
        <v>100</v>
      </c>
      <c r="FY119" s="224">
        <v>100</v>
      </c>
      <c r="FZ119" s="224"/>
      <c r="GA119" s="236">
        <v>50</v>
      </c>
      <c r="GB119" s="224"/>
      <c r="GC119" s="224"/>
      <c r="GD119" s="236">
        <v>500</v>
      </c>
      <c r="GE119" s="224">
        <v>500</v>
      </c>
      <c r="GF119" s="224"/>
      <c r="GG119" s="236"/>
      <c r="GH119" s="224"/>
      <c r="GI119" s="224"/>
      <c r="GJ119" s="236"/>
      <c r="GK119" s="224"/>
      <c r="GL119" s="84"/>
      <c r="GM119" s="224"/>
      <c r="GN119" s="224"/>
      <c r="GO119" s="84"/>
      <c r="GP119" s="224"/>
      <c r="GQ119" s="224"/>
      <c r="GR119" s="84"/>
      <c r="GS119" s="224"/>
      <c r="GT119" s="224"/>
      <c r="GU119" s="224"/>
      <c r="GV119" s="236"/>
      <c r="GW119" s="224"/>
      <c r="GX119" s="224"/>
      <c r="GY119" s="236"/>
      <c r="GZ119" s="224"/>
      <c r="HA119" s="224"/>
      <c r="HB119" s="236"/>
      <c r="HC119" s="224"/>
      <c r="HD119" s="245"/>
      <c r="HE119" s="236"/>
      <c r="HF119" s="224"/>
      <c r="HG119" s="84"/>
      <c r="HH119" s="236">
        <v>1000</v>
      </c>
      <c r="HI119" s="224">
        <v>1000</v>
      </c>
      <c r="HJ119" s="245">
        <v>57.51</v>
      </c>
      <c r="HK119" s="236">
        <v>100</v>
      </c>
      <c r="HL119" s="224">
        <v>100</v>
      </c>
      <c r="HM119" s="245">
        <v>80</v>
      </c>
      <c r="HN119" s="236"/>
      <c r="HO119" s="224"/>
      <c r="HP119" s="245">
        <v>30.2</v>
      </c>
      <c r="HQ119" s="236">
        <v>150</v>
      </c>
      <c r="HR119" s="224"/>
      <c r="HS119" s="245"/>
      <c r="HT119" s="236"/>
      <c r="HU119" s="224"/>
      <c r="HV119" s="245"/>
      <c r="HW119" s="236"/>
      <c r="HX119" s="224"/>
      <c r="HY119" s="245"/>
      <c r="HZ119" s="236"/>
      <c r="IA119" s="224"/>
      <c r="IB119" s="245"/>
      <c r="IC119" s="236"/>
      <c r="ID119" s="224"/>
      <c r="IE119" s="84"/>
      <c r="IF119" s="236"/>
      <c r="IG119" s="224"/>
      <c r="IH119" s="245">
        <v>185</v>
      </c>
      <c r="II119" s="236"/>
      <c r="IJ119" s="224"/>
      <c r="IK119" s="245"/>
      <c r="IL119" s="236"/>
      <c r="IM119" s="224"/>
      <c r="IN119" s="245">
        <v>331.6</v>
      </c>
      <c r="IO119" s="236"/>
      <c r="IP119" s="224"/>
      <c r="IQ119" s="245"/>
      <c r="IR119" s="236">
        <v>1000</v>
      </c>
      <c r="IS119" s="224">
        <v>1000</v>
      </c>
      <c r="IT119" s="245"/>
      <c r="IU119" s="236"/>
      <c r="IV119" s="224"/>
      <c r="IW119" s="245"/>
      <c r="IX119" s="236"/>
      <c r="IY119" s="224"/>
      <c r="IZ119" s="245">
        <v>1380</v>
      </c>
      <c r="JA119" s="236"/>
      <c r="JB119" s="224"/>
      <c r="JC119" s="245"/>
      <c r="JD119" s="236"/>
      <c r="JE119" s="224"/>
      <c r="JF119" s="245"/>
      <c r="JG119" s="236"/>
      <c r="JH119" s="224"/>
      <c r="JI119" s="84"/>
      <c r="JJ119" s="124"/>
      <c r="JK119" s="224"/>
      <c r="JL119" s="245"/>
      <c r="JM119" s="236"/>
      <c r="JN119" s="224"/>
      <c r="JO119" s="84"/>
      <c r="JP119" s="124"/>
      <c r="JQ119" s="224"/>
      <c r="JR119" s="245"/>
      <c r="JS119" s="236"/>
      <c r="JT119" s="224"/>
      <c r="JU119" s="84">
        <v>270.39999999999998</v>
      </c>
      <c r="JV119" s="124"/>
      <c r="JW119" s="224"/>
      <c r="JX119" s="245"/>
      <c r="JY119" s="236"/>
      <c r="JZ119" s="224"/>
      <c r="KA119" s="245"/>
      <c r="KB119" s="236"/>
      <c r="KC119" s="224"/>
      <c r="KD119" s="245"/>
      <c r="KE119" s="236">
        <v>1500</v>
      </c>
      <c r="KF119" s="224">
        <v>2000</v>
      </c>
      <c r="KG119" s="245">
        <v>2909.94</v>
      </c>
      <c r="KH119" s="236"/>
      <c r="KI119" s="224"/>
      <c r="KJ119" s="245"/>
      <c r="KK119" s="236"/>
      <c r="KL119" s="224"/>
      <c r="KM119" s="224"/>
      <c r="KN119" s="236"/>
      <c r="KO119" s="224"/>
      <c r="KP119" s="224"/>
      <c r="KQ119" s="236"/>
      <c r="KR119" s="224"/>
      <c r="KS119" s="224"/>
      <c r="KT119" s="236"/>
      <c r="KU119" s="224"/>
      <c r="KV119" s="245"/>
      <c r="KW119" s="236"/>
      <c r="KX119" s="224"/>
      <c r="KY119" s="84"/>
      <c r="KZ119" s="236"/>
      <c r="LA119" s="224"/>
      <c r="LB119" s="224"/>
      <c r="LC119" s="236"/>
      <c r="LD119" s="224"/>
      <c r="LE119" s="224"/>
      <c r="LF119" s="236"/>
      <c r="LG119" s="224"/>
      <c r="LH119" s="245"/>
      <c r="LI119" s="236"/>
      <c r="LJ119" s="224"/>
      <c r="LK119" s="84"/>
      <c r="LL119" s="236"/>
      <c r="LM119" s="224"/>
      <c r="LN119" s="84"/>
      <c r="LO119" s="124"/>
      <c r="LP119" s="224"/>
      <c r="LQ119" s="224"/>
      <c r="LR119" s="236"/>
      <c r="LS119" s="224"/>
      <c r="LT119" s="245"/>
      <c r="LU119" s="236"/>
      <c r="LV119" s="224"/>
      <c r="LW119" s="84"/>
      <c r="LX119" s="124"/>
      <c r="LY119" s="224"/>
      <c r="LZ119" s="224"/>
      <c r="MA119" s="236"/>
      <c r="MB119" s="224"/>
      <c r="MC119" s="224"/>
      <c r="MD119" s="236"/>
      <c r="ME119" s="224"/>
      <c r="MF119" s="224"/>
      <c r="MG119" s="236"/>
      <c r="MH119" s="224"/>
      <c r="MI119" s="224"/>
      <c r="MJ119" s="236"/>
      <c r="MK119" s="224"/>
      <c r="ML119" s="245"/>
      <c r="MM119" s="236"/>
      <c r="MN119" s="224"/>
      <c r="MO119" s="84"/>
      <c r="MP119" s="236"/>
      <c r="MQ119" s="224"/>
      <c r="MR119" s="84">
        <v>0</v>
      </c>
      <c r="MS119" s="124"/>
      <c r="MT119" s="224"/>
      <c r="MU119" s="224"/>
      <c r="MV119" s="236"/>
      <c r="MW119" s="224"/>
      <c r="MX119" s="245">
        <v>42.4</v>
      </c>
      <c r="MY119" s="236"/>
      <c r="MZ119" s="224"/>
      <c r="NA119" s="84"/>
      <c r="NB119" s="236"/>
      <c r="NC119" s="224"/>
      <c r="ND119" s="245"/>
      <c r="NE119" s="236"/>
      <c r="NF119" s="224"/>
      <c r="NG119" s="84"/>
      <c r="NH119" s="236"/>
      <c r="NI119" s="224"/>
      <c r="NJ119" s="245"/>
      <c r="NK119" s="236"/>
      <c r="NL119" s="224"/>
      <c r="NM119" s="84"/>
      <c r="NN119" s="236"/>
      <c r="NO119" s="224"/>
      <c r="NP119" s="84"/>
      <c r="NQ119" s="236"/>
      <c r="NR119" s="224"/>
      <c r="NS119" s="84"/>
      <c r="NT119" s="236"/>
      <c r="NU119" s="224"/>
      <c r="NV119" s="84"/>
      <c r="NW119" s="124"/>
      <c r="NX119" s="224"/>
      <c r="NY119" s="245"/>
      <c r="NZ119" s="236"/>
      <c r="OA119" s="224"/>
      <c r="OB119" s="316"/>
      <c r="OC119" s="236"/>
      <c r="OD119" s="224"/>
      <c r="OE119" s="84"/>
      <c r="OF119" s="236"/>
      <c r="OG119" s="224"/>
      <c r="OH119" s="84"/>
      <c r="OI119" s="157"/>
      <c r="OJ119" s="157"/>
      <c r="OK119" s="157"/>
      <c r="OL119" s="157"/>
      <c r="OM119" s="157"/>
      <c r="ON119" s="157"/>
      <c r="OO119" s="157"/>
      <c r="OP119" s="157"/>
      <c r="OQ119" s="157"/>
      <c r="OR119" s="157"/>
      <c r="OS119" s="157"/>
      <c r="OT119" s="157"/>
      <c r="OU119" s="157"/>
      <c r="OV119" s="157"/>
      <c r="OW119" s="157"/>
    </row>
    <row r="120" spans="1:414" s="345" customFormat="1" hidden="1" outlineLevel="2" x14ac:dyDescent="0.25">
      <c r="A120" s="257" t="s">
        <v>477</v>
      </c>
      <c r="B120" s="188" t="s">
        <v>478</v>
      </c>
      <c r="C120" s="236">
        <f t="shared" si="844"/>
        <v>1000</v>
      </c>
      <c r="D120" s="236">
        <f t="shared" si="845"/>
        <v>500</v>
      </c>
      <c r="E120" s="236">
        <f t="shared" si="846"/>
        <v>707.85</v>
      </c>
      <c r="F120" s="236"/>
      <c r="G120" s="224"/>
      <c r="H120" s="84"/>
      <c r="I120" s="124"/>
      <c r="J120" s="224"/>
      <c r="K120" s="224">
        <v>387.6</v>
      </c>
      <c r="L120" s="236"/>
      <c r="M120" s="224"/>
      <c r="N120" s="224"/>
      <c r="O120" s="236"/>
      <c r="P120" s="224"/>
      <c r="Q120" s="224"/>
      <c r="R120" s="236"/>
      <c r="S120" s="224"/>
      <c r="T120" s="224"/>
      <c r="U120" s="236"/>
      <c r="V120" s="224"/>
      <c r="W120" s="224"/>
      <c r="X120" s="236"/>
      <c r="Y120" s="224"/>
      <c r="Z120" s="224"/>
      <c r="AA120" s="236"/>
      <c r="AB120" s="224"/>
      <c r="AC120" s="224"/>
      <c r="AD120" s="236"/>
      <c r="AE120" s="224"/>
      <c r="AF120" s="224"/>
      <c r="AG120" s="236"/>
      <c r="AH120" s="224"/>
      <c r="AI120" s="224"/>
      <c r="AJ120" s="236"/>
      <c r="AK120" s="224"/>
      <c r="AL120" s="224"/>
      <c r="AM120" s="236"/>
      <c r="AN120" s="224"/>
      <c r="AO120" s="224"/>
      <c r="AP120" s="236"/>
      <c r="AQ120" s="224"/>
      <c r="AR120" s="224"/>
      <c r="AS120" s="236"/>
      <c r="AT120" s="224"/>
      <c r="AU120" s="224"/>
      <c r="AV120" s="236"/>
      <c r="AW120" s="224"/>
      <c r="AX120" s="224"/>
      <c r="AY120" s="236"/>
      <c r="AZ120" s="224"/>
      <c r="BA120" s="224"/>
      <c r="BB120" s="236"/>
      <c r="BC120" s="224"/>
      <c r="BD120" s="224"/>
      <c r="BE120" s="236"/>
      <c r="BF120" s="224"/>
      <c r="BG120" s="224"/>
      <c r="BH120" s="236"/>
      <c r="BI120" s="224"/>
      <c r="BJ120" s="224"/>
      <c r="BK120" s="236"/>
      <c r="BL120" s="224"/>
      <c r="BM120" s="224"/>
      <c r="BN120" s="351"/>
      <c r="BO120" s="224"/>
      <c r="BP120" s="224"/>
      <c r="BQ120" s="236"/>
      <c r="BR120" s="224"/>
      <c r="BS120" s="224"/>
      <c r="BT120" s="236"/>
      <c r="BU120" s="224"/>
      <c r="BV120" s="224"/>
      <c r="BW120" s="236"/>
      <c r="BX120" s="224"/>
      <c r="BY120" s="224"/>
      <c r="BZ120" s="236"/>
      <c r="CA120" s="236"/>
      <c r="CB120" s="224"/>
      <c r="CC120" s="236"/>
      <c r="CD120" s="224"/>
      <c r="CE120" s="224"/>
      <c r="CF120" s="236"/>
      <c r="CG120" s="224"/>
      <c r="CH120" s="224"/>
      <c r="CI120" s="236"/>
      <c r="CJ120" s="224"/>
      <c r="CK120" s="224"/>
      <c r="CL120" s="236"/>
      <c r="CM120" s="224"/>
      <c r="CN120" s="245"/>
      <c r="CO120" s="236"/>
      <c r="CP120" s="224"/>
      <c r="CQ120" s="84"/>
      <c r="CR120" s="236"/>
      <c r="CS120" s="224"/>
      <c r="CT120" s="224"/>
      <c r="CU120" s="236"/>
      <c r="CV120" s="224"/>
      <c r="CW120" s="224"/>
      <c r="CX120" s="236"/>
      <c r="CY120" s="224"/>
      <c r="CZ120" s="224"/>
      <c r="DA120" s="236"/>
      <c r="DB120" s="224"/>
      <c r="DC120" s="224"/>
      <c r="DD120" s="236"/>
      <c r="DE120" s="224"/>
      <c r="DF120" s="224"/>
      <c r="DG120" s="236"/>
      <c r="DH120" s="224"/>
      <c r="DI120" s="224"/>
      <c r="DJ120" s="236"/>
      <c r="DK120" s="224"/>
      <c r="DL120" s="224"/>
      <c r="DM120" s="236"/>
      <c r="DN120" s="224"/>
      <c r="DO120" s="224"/>
      <c r="DP120" s="236"/>
      <c r="DQ120" s="224"/>
      <c r="DR120" s="224"/>
      <c r="DS120" s="236"/>
      <c r="DT120" s="224"/>
      <c r="DU120" s="224"/>
      <c r="DV120" s="236"/>
      <c r="DW120" s="224"/>
      <c r="DX120" s="245"/>
      <c r="DY120" s="236"/>
      <c r="DZ120" s="224"/>
      <c r="EA120" s="84"/>
      <c r="EB120" s="124"/>
      <c r="EC120" s="224"/>
      <c r="ED120" s="245"/>
      <c r="EE120" s="236"/>
      <c r="EF120" s="224"/>
      <c r="EG120" s="245"/>
      <c r="EH120" s="236"/>
      <c r="EI120" s="224"/>
      <c r="EJ120" s="245"/>
      <c r="EK120" s="236"/>
      <c r="EL120" s="224"/>
      <c r="EM120" s="245">
        <v>50</v>
      </c>
      <c r="EN120" s="236"/>
      <c r="EO120" s="224"/>
      <c r="EP120" s="245">
        <v>30.25</v>
      </c>
      <c r="EQ120" s="236"/>
      <c r="ER120" s="224"/>
      <c r="ES120" s="224"/>
      <c r="ET120" s="236"/>
      <c r="EU120" s="224"/>
      <c r="EV120" s="224"/>
      <c r="EW120" s="236"/>
      <c r="EX120" s="224"/>
      <c r="EY120" s="224"/>
      <c r="EZ120" s="236"/>
      <c r="FA120" s="224"/>
      <c r="FB120" s="224"/>
      <c r="FC120" s="236"/>
      <c r="FD120" s="224"/>
      <c r="FE120" s="224"/>
      <c r="FF120" s="236"/>
      <c r="FG120" s="224"/>
      <c r="FH120" s="224"/>
      <c r="FI120" s="236"/>
      <c r="FJ120" s="224"/>
      <c r="FK120" s="245"/>
      <c r="FL120" s="396"/>
      <c r="FM120" s="224"/>
      <c r="FN120" s="84"/>
      <c r="FO120" s="236">
        <v>1000</v>
      </c>
      <c r="FP120" s="224">
        <v>500</v>
      </c>
      <c r="FQ120" s="224">
        <v>240</v>
      </c>
      <c r="FR120" s="236"/>
      <c r="FS120" s="224"/>
      <c r="FT120" s="224"/>
      <c r="FU120" s="236"/>
      <c r="FV120" s="224"/>
      <c r="FW120" s="224"/>
      <c r="FX120" s="236"/>
      <c r="FY120" s="224"/>
      <c r="FZ120" s="224"/>
      <c r="GA120" s="236"/>
      <c r="GB120" s="224"/>
      <c r="GC120" s="224"/>
      <c r="GD120" s="236"/>
      <c r="GE120" s="224"/>
      <c r="GF120" s="224"/>
      <c r="GG120" s="236"/>
      <c r="GH120" s="224"/>
      <c r="GI120" s="224"/>
      <c r="GJ120" s="236"/>
      <c r="GK120" s="224"/>
      <c r="GL120" s="84"/>
      <c r="GM120" s="224"/>
      <c r="GN120" s="224"/>
      <c r="GO120" s="84"/>
      <c r="GP120" s="224"/>
      <c r="GQ120" s="224"/>
      <c r="GR120" s="84"/>
      <c r="GS120" s="224"/>
      <c r="GT120" s="224"/>
      <c r="GU120" s="224"/>
      <c r="GV120" s="236"/>
      <c r="GW120" s="224"/>
      <c r="GX120" s="224"/>
      <c r="GY120" s="236"/>
      <c r="GZ120" s="224"/>
      <c r="HA120" s="224"/>
      <c r="HB120" s="236"/>
      <c r="HC120" s="224"/>
      <c r="HD120" s="245"/>
      <c r="HE120" s="236"/>
      <c r="HF120" s="224"/>
      <c r="HG120" s="84"/>
      <c r="HH120" s="236"/>
      <c r="HI120" s="224"/>
      <c r="HJ120" s="245"/>
      <c r="HK120" s="236"/>
      <c r="HL120" s="224"/>
      <c r="HM120" s="245"/>
      <c r="HN120" s="236"/>
      <c r="HO120" s="224"/>
      <c r="HP120" s="245"/>
      <c r="HQ120" s="236"/>
      <c r="HR120" s="224"/>
      <c r="HS120" s="245"/>
      <c r="HT120" s="236"/>
      <c r="HU120" s="224"/>
      <c r="HV120" s="245"/>
      <c r="HW120" s="236"/>
      <c r="HX120" s="224"/>
      <c r="HY120" s="245"/>
      <c r="HZ120" s="236"/>
      <c r="IA120" s="224"/>
      <c r="IB120" s="245"/>
      <c r="IC120" s="236"/>
      <c r="ID120" s="224"/>
      <c r="IE120" s="84"/>
      <c r="IF120" s="236"/>
      <c r="IG120" s="224"/>
      <c r="IH120" s="245"/>
      <c r="II120" s="236"/>
      <c r="IJ120" s="224"/>
      <c r="IK120" s="245"/>
      <c r="IL120" s="236"/>
      <c r="IM120" s="224"/>
      <c r="IN120" s="245"/>
      <c r="IO120" s="236"/>
      <c r="IP120" s="224"/>
      <c r="IQ120" s="245"/>
      <c r="IR120" s="236"/>
      <c r="IS120" s="224"/>
      <c r="IT120" s="245"/>
      <c r="IU120" s="236"/>
      <c r="IV120" s="224"/>
      <c r="IW120" s="245"/>
      <c r="IX120" s="236"/>
      <c r="IY120" s="224"/>
      <c r="IZ120" s="245"/>
      <c r="JA120" s="236"/>
      <c r="JB120" s="224"/>
      <c r="JC120" s="245"/>
      <c r="JD120" s="236"/>
      <c r="JE120" s="224"/>
      <c r="JF120" s="245"/>
      <c r="JG120" s="236"/>
      <c r="JH120" s="224"/>
      <c r="JI120" s="84"/>
      <c r="JJ120" s="124"/>
      <c r="JK120" s="224"/>
      <c r="JL120" s="245"/>
      <c r="JM120" s="236"/>
      <c r="JN120" s="224"/>
      <c r="JO120" s="84"/>
      <c r="JP120" s="124"/>
      <c r="JQ120" s="224"/>
      <c r="JR120" s="245"/>
      <c r="JS120" s="236"/>
      <c r="JT120" s="224"/>
      <c r="JU120" s="84"/>
      <c r="JV120" s="124"/>
      <c r="JW120" s="224"/>
      <c r="JX120" s="245"/>
      <c r="JY120" s="236"/>
      <c r="JZ120" s="224"/>
      <c r="KA120" s="245"/>
      <c r="KB120" s="236"/>
      <c r="KC120" s="224"/>
      <c r="KD120" s="245"/>
      <c r="KE120" s="236"/>
      <c r="KF120" s="224"/>
      <c r="KG120" s="245"/>
      <c r="KH120" s="236"/>
      <c r="KI120" s="224"/>
      <c r="KJ120" s="245"/>
      <c r="KK120" s="236"/>
      <c r="KL120" s="224"/>
      <c r="KM120" s="224"/>
      <c r="KN120" s="236"/>
      <c r="KO120" s="224"/>
      <c r="KP120" s="224"/>
      <c r="KQ120" s="236"/>
      <c r="KR120" s="224"/>
      <c r="KS120" s="224"/>
      <c r="KT120" s="236"/>
      <c r="KU120" s="224"/>
      <c r="KV120" s="245"/>
      <c r="KW120" s="236"/>
      <c r="KX120" s="224"/>
      <c r="KY120" s="84"/>
      <c r="KZ120" s="236"/>
      <c r="LA120" s="224"/>
      <c r="LB120" s="224"/>
      <c r="LC120" s="236"/>
      <c r="LD120" s="224"/>
      <c r="LE120" s="224"/>
      <c r="LF120" s="236"/>
      <c r="LG120" s="224"/>
      <c r="LH120" s="245"/>
      <c r="LI120" s="236"/>
      <c r="LJ120" s="224"/>
      <c r="LK120" s="84"/>
      <c r="LL120" s="236"/>
      <c r="LM120" s="224"/>
      <c r="LN120" s="84"/>
      <c r="LO120" s="124"/>
      <c r="LP120" s="224"/>
      <c r="LQ120" s="224"/>
      <c r="LR120" s="236"/>
      <c r="LS120" s="224"/>
      <c r="LT120" s="245"/>
      <c r="LU120" s="236"/>
      <c r="LV120" s="224"/>
      <c r="LW120" s="84"/>
      <c r="LX120" s="124"/>
      <c r="LY120" s="224"/>
      <c r="LZ120" s="224"/>
      <c r="MA120" s="236"/>
      <c r="MB120" s="224"/>
      <c r="MC120" s="224"/>
      <c r="MD120" s="236"/>
      <c r="ME120" s="224"/>
      <c r="MF120" s="224"/>
      <c r="MG120" s="236"/>
      <c r="MH120" s="224"/>
      <c r="MI120" s="224"/>
      <c r="MJ120" s="236"/>
      <c r="MK120" s="224"/>
      <c r="ML120" s="245"/>
      <c r="MM120" s="236"/>
      <c r="MN120" s="224"/>
      <c r="MO120" s="84"/>
      <c r="MP120" s="236"/>
      <c r="MQ120" s="224"/>
      <c r="MR120" s="84"/>
      <c r="MS120" s="124"/>
      <c r="MT120" s="224"/>
      <c r="MU120" s="224"/>
      <c r="MV120" s="236"/>
      <c r="MW120" s="224"/>
      <c r="MX120" s="245"/>
      <c r="MY120" s="236"/>
      <c r="MZ120" s="224"/>
      <c r="NA120" s="84"/>
      <c r="NB120" s="236"/>
      <c r="NC120" s="224"/>
      <c r="ND120" s="245"/>
      <c r="NE120" s="236"/>
      <c r="NF120" s="224"/>
      <c r="NG120" s="84"/>
      <c r="NH120" s="236"/>
      <c r="NI120" s="224"/>
      <c r="NJ120" s="245"/>
      <c r="NK120" s="236"/>
      <c r="NL120" s="224"/>
      <c r="NM120" s="84"/>
      <c r="NN120" s="236"/>
      <c r="NO120" s="224"/>
      <c r="NP120" s="84"/>
      <c r="NQ120" s="236"/>
      <c r="NR120" s="224"/>
      <c r="NS120" s="84"/>
      <c r="NT120" s="236"/>
      <c r="NU120" s="224"/>
      <c r="NV120" s="84"/>
      <c r="NW120" s="124"/>
      <c r="NX120" s="224"/>
      <c r="NY120" s="245"/>
      <c r="NZ120" s="236"/>
      <c r="OA120" s="224"/>
      <c r="OB120" s="316"/>
      <c r="OC120" s="236"/>
      <c r="OD120" s="224"/>
      <c r="OE120" s="84"/>
      <c r="OF120" s="236"/>
      <c r="OG120" s="224"/>
      <c r="OH120" s="84"/>
      <c r="OI120" s="157"/>
      <c r="OJ120" s="157"/>
      <c r="OK120" s="157"/>
      <c r="OL120" s="157"/>
      <c r="OM120" s="157"/>
      <c r="ON120" s="157"/>
      <c r="OO120" s="157"/>
      <c r="OP120" s="157"/>
      <c r="OQ120" s="157"/>
      <c r="OR120" s="157"/>
      <c r="OS120" s="157"/>
      <c r="OT120" s="157"/>
      <c r="OU120" s="157"/>
      <c r="OV120" s="157"/>
      <c r="OW120" s="157"/>
    </row>
    <row r="121" spans="1:414" s="345" customFormat="1" hidden="1" outlineLevel="2" x14ac:dyDescent="0.25">
      <c r="A121" s="257" t="s">
        <v>479</v>
      </c>
      <c r="B121" s="188" t="s">
        <v>458</v>
      </c>
      <c r="C121" s="236">
        <f t="shared" si="844"/>
        <v>800</v>
      </c>
      <c r="D121" s="236">
        <f t="shared" si="845"/>
        <v>284</v>
      </c>
      <c r="E121" s="236">
        <f t="shared" si="846"/>
        <v>4322.6899999999996</v>
      </c>
      <c r="F121" s="236"/>
      <c r="G121" s="224"/>
      <c r="H121" s="84"/>
      <c r="I121" s="124"/>
      <c r="J121" s="224"/>
      <c r="K121" s="224"/>
      <c r="L121" s="236"/>
      <c r="M121" s="224"/>
      <c r="N121" s="224"/>
      <c r="O121" s="236"/>
      <c r="P121" s="224"/>
      <c r="Q121" s="224"/>
      <c r="R121" s="236"/>
      <c r="S121" s="224"/>
      <c r="T121" s="224"/>
      <c r="U121" s="236"/>
      <c r="V121" s="224"/>
      <c r="W121" s="224"/>
      <c r="X121" s="236"/>
      <c r="Y121" s="224"/>
      <c r="Z121" s="224"/>
      <c r="AA121" s="236"/>
      <c r="AB121" s="224"/>
      <c r="AC121" s="224"/>
      <c r="AD121" s="236"/>
      <c r="AE121" s="224"/>
      <c r="AF121" s="224"/>
      <c r="AG121" s="236"/>
      <c r="AH121" s="224"/>
      <c r="AI121" s="224"/>
      <c r="AJ121" s="236"/>
      <c r="AK121" s="224"/>
      <c r="AL121" s="224"/>
      <c r="AM121" s="236"/>
      <c r="AN121" s="224"/>
      <c r="AO121" s="224"/>
      <c r="AP121" s="236"/>
      <c r="AQ121" s="224"/>
      <c r="AR121" s="224"/>
      <c r="AS121" s="236"/>
      <c r="AT121" s="224"/>
      <c r="AU121" s="224"/>
      <c r="AV121" s="236"/>
      <c r="AW121" s="224"/>
      <c r="AX121" s="224"/>
      <c r="AY121" s="236"/>
      <c r="AZ121" s="224"/>
      <c r="BA121" s="224"/>
      <c r="BB121" s="236"/>
      <c r="BC121" s="224"/>
      <c r="BD121" s="224"/>
      <c r="BE121" s="236"/>
      <c r="BF121" s="224"/>
      <c r="BG121" s="224"/>
      <c r="BH121" s="236"/>
      <c r="BI121" s="224"/>
      <c r="BJ121" s="224"/>
      <c r="BK121" s="236"/>
      <c r="BL121" s="224"/>
      <c r="BM121" s="224"/>
      <c r="BN121" s="351"/>
      <c r="BO121" s="224"/>
      <c r="BP121" s="224"/>
      <c r="BQ121" s="236"/>
      <c r="BR121" s="224"/>
      <c r="BS121" s="224"/>
      <c r="BT121" s="236"/>
      <c r="BU121" s="224"/>
      <c r="BV121" s="224"/>
      <c r="BW121" s="236"/>
      <c r="BX121" s="224"/>
      <c r="BY121" s="224"/>
      <c r="BZ121" s="236"/>
      <c r="CA121" s="236"/>
      <c r="CB121" s="224"/>
      <c r="CC121" s="236"/>
      <c r="CD121" s="224"/>
      <c r="CE121" s="224"/>
      <c r="CF121" s="236"/>
      <c r="CG121" s="224"/>
      <c r="CH121" s="224"/>
      <c r="CI121" s="236"/>
      <c r="CJ121" s="224"/>
      <c r="CK121" s="224"/>
      <c r="CL121" s="236"/>
      <c r="CM121" s="224"/>
      <c r="CN121" s="245"/>
      <c r="CO121" s="236"/>
      <c r="CP121" s="224"/>
      <c r="CQ121" s="84"/>
      <c r="CR121" s="236"/>
      <c r="CS121" s="224"/>
      <c r="CT121" s="224"/>
      <c r="CU121" s="236"/>
      <c r="CV121" s="224"/>
      <c r="CW121" s="224"/>
      <c r="CX121" s="236"/>
      <c r="CY121" s="224"/>
      <c r="CZ121" s="224"/>
      <c r="DA121" s="236"/>
      <c r="DB121" s="224"/>
      <c r="DC121" s="224"/>
      <c r="DD121" s="236"/>
      <c r="DE121" s="224"/>
      <c r="DF121" s="224"/>
      <c r="DG121" s="236"/>
      <c r="DH121" s="224"/>
      <c r="DI121" s="224"/>
      <c r="DJ121" s="236"/>
      <c r="DK121" s="224"/>
      <c r="DL121" s="224"/>
      <c r="DM121" s="236"/>
      <c r="DN121" s="224"/>
      <c r="DO121" s="224"/>
      <c r="DP121" s="236"/>
      <c r="DQ121" s="224"/>
      <c r="DR121" s="224"/>
      <c r="DS121" s="236"/>
      <c r="DT121" s="224"/>
      <c r="DU121" s="224"/>
      <c r="DV121" s="236"/>
      <c r="DW121" s="224"/>
      <c r="DX121" s="245"/>
      <c r="DY121" s="236"/>
      <c r="DZ121" s="224"/>
      <c r="EA121" s="84"/>
      <c r="EB121" s="124"/>
      <c r="EC121" s="224"/>
      <c r="ED121" s="245"/>
      <c r="EE121" s="236"/>
      <c r="EF121" s="224"/>
      <c r="EG121" s="245"/>
      <c r="EH121" s="236"/>
      <c r="EI121" s="224"/>
      <c r="EJ121" s="245"/>
      <c r="EK121" s="236"/>
      <c r="EL121" s="224"/>
      <c r="EM121" s="245"/>
      <c r="EN121" s="236"/>
      <c r="EO121" s="224"/>
      <c r="EP121" s="245"/>
      <c r="EQ121" s="236"/>
      <c r="ER121" s="224"/>
      <c r="ES121" s="224"/>
      <c r="ET121" s="236"/>
      <c r="EU121" s="224"/>
      <c r="EV121" s="224"/>
      <c r="EW121" s="236"/>
      <c r="EX121" s="224"/>
      <c r="EY121" s="224"/>
      <c r="EZ121" s="236"/>
      <c r="FA121" s="224"/>
      <c r="FB121" s="224"/>
      <c r="FC121" s="236"/>
      <c r="FD121" s="224"/>
      <c r="FE121" s="224"/>
      <c r="FF121" s="236"/>
      <c r="FG121" s="224"/>
      <c r="FH121" s="224"/>
      <c r="FI121" s="236"/>
      <c r="FJ121" s="224"/>
      <c r="FK121" s="245"/>
      <c r="FL121" s="396"/>
      <c r="FM121" s="224"/>
      <c r="FN121" s="84"/>
      <c r="FO121" s="236">
        <v>200</v>
      </c>
      <c r="FP121" s="224">
        <v>200</v>
      </c>
      <c r="FQ121" s="224"/>
      <c r="FR121" s="236"/>
      <c r="FS121" s="224">
        <v>84</v>
      </c>
      <c r="FT121" s="224"/>
      <c r="FU121" s="236"/>
      <c r="FV121" s="224"/>
      <c r="FW121" s="224"/>
      <c r="FX121" s="236"/>
      <c r="FY121" s="224"/>
      <c r="FZ121" s="224"/>
      <c r="GA121" s="236"/>
      <c r="GB121" s="224"/>
      <c r="GC121" s="224"/>
      <c r="GD121" s="236"/>
      <c r="GE121" s="224"/>
      <c r="GF121" s="224"/>
      <c r="GG121" s="236"/>
      <c r="GH121" s="224"/>
      <c r="GI121" s="224"/>
      <c r="GJ121" s="236"/>
      <c r="GK121" s="224"/>
      <c r="GL121" s="84"/>
      <c r="GM121" s="224"/>
      <c r="GN121" s="224"/>
      <c r="GO121" s="84"/>
      <c r="GP121" s="224"/>
      <c r="GQ121" s="224"/>
      <c r="GR121" s="84"/>
      <c r="GS121" s="224"/>
      <c r="GT121" s="224"/>
      <c r="GU121" s="224"/>
      <c r="GV121" s="236"/>
      <c r="GW121" s="224"/>
      <c r="GX121" s="224"/>
      <c r="GY121" s="236"/>
      <c r="GZ121" s="224"/>
      <c r="HA121" s="224">
        <v>3055</v>
      </c>
      <c r="HB121" s="236"/>
      <c r="HC121" s="224"/>
      <c r="HD121" s="245"/>
      <c r="HE121" s="236"/>
      <c r="HF121" s="224"/>
      <c r="HG121" s="84"/>
      <c r="HH121" s="236"/>
      <c r="HI121" s="224"/>
      <c r="HJ121" s="245"/>
      <c r="HK121" s="236"/>
      <c r="HL121" s="224"/>
      <c r="HM121" s="245"/>
      <c r="HN121" s="236"/>
      <c r="HO121" s="224"/>
      <c r="HP121" s="245"/>
      <c r="HQ121" s="236"/>
      <c r="HR121" s="224"/>
      <c r="HS121" s="245"/>
      <c r="HT121" s="236"/>
      <c r="HU121" s="224"/>
      <c r="HV121" s="245"/>
      <c r="HW121" s="236"/>
      <c r="HX121" s="224"/>
      <c r="HY121" s="245"/>
      <c r="HZ121" s="236"/>
      <c r="IA121" s="224"/>
      <c r="IB121" s="245"/>
      <c r="IC121" s="236"/>
      <c r="ID121" s="224"/>
      <c r="IE121" s="84"/>
      <c r="IF121" s="236">
        <v>600</v>
      </c>
      <c r="IG121" s="224"/>
      <c r="IH121" s="245"/>
      <c r="II121" s="236"/>
      <c r="IJ121" s="224"/>
      <c r="IK121" s="245"/>
      <c r="IL121" s="236"/>
      <c r="IM121" s="224"/>
      <c r="IN121" s="245"/>
      <c r="IO121" s="236"/>
      <c r="IP121" s="224"/>
      <c r="IQ121" s="245"/>
      <c r="IR121" s="236"/>
      <c r="IS121" s="224"/>
      <c r="IT121" s="245"/>
      <c r="IU121" s="236"/>
      <c r="IV121" s="224"/>
      <c r="IW121" s="245"/>
      <c r="IX121" s="236"/>
      <c r="IY121" s="224"/>
      <c r="IZ121" s="245">
        <v>809.28</v>
      </c>
      <c r="JA121" s="236"/>
      <c r="JB121" s="224"/>
      <c r="JC121" s="245"/>
      <c r="JD121" s="236"/>
      <c r="JE121" s="224"/>
      <c r="JF121" s="245"/>
      <c r="JG121" s="236"/>
      <c r="JH121" s="224"/>
      <c r="JI121" s="84"/>
      <c r="JJ121" s="124"/>
      <c r="JK121" s="224"/>
      <c r="JL121" s="245"/>
      <c r="JM121" s="236"/>
      <c r="JN121" s="224"/>
      <c r="JO121" s="84"/>
      <c r="JP121" s="124"/>
      <c r="JQ121" s="224"/>
      <c r="JR121" s="245"/>
      <c r="JS121" s="236"/>
      <c r="JT121" s="224"/>
      <c r="JU121" s="84">
        <v>41.4</v>
      </c>
      <c r="JV121" s="124"/>
      <c r="JW121" s="224"/>
      <c r="JX121" s="245"/>
      <c r="JY121" s="236"/>
      <c r="JZ121" s="224"/>
      <c r="KA121" s="245"/>
      <c r="KB121" s="236"/>
      <c r="KC121" s="224"/>
      <c r="KD121" s="245"/>
      <c r="KE121" s="236"/>
      <c r="KF121" s="224"/>
      <c r="KG121" s="245"/>
      <c r="KH121" s="236"/>
      <c r="KI121" s="224"/>
      <c r="KJ121" s="245"/>
      <c r="KK121" s="236"/>
      <c r="KL121" s="224"/>
      <c r="KM121" s="224"/>
      <c r="KN121" s="236"/>
      <c r="KO121" s="224"/>
      <c r="KP121" s="224"/>
      <c r="KQ121" s="236"/>
      <c r="KR121" s="224"/>
      <c r="KS121" s="224"/>
      <c r="KT121" s="236"/>
      <c r="KU121" s="224"/>
      <c r="KV121" s="245"/>
      <c r="KW121" s="236"/>
      <c r="KX121" s="224"/>
      <c r="KY121" s="84"/>
      <c r="KZ121" s="236"/>
      <c r="LA121" s="224"/>
      <c r="LB121" s="224"/>
      <c r="LC121" s="236"/>
      <c r="LD121" s="224"/>
      <c r="LE121" s="224"/>
      <c r="LF121" s="236"/>
      <c r="LG121" s="224"/>
      <c r="LH121" s="245"/>
      <c r="LI121" s="236"/>
      <c r="LJ121" s="224"/>
      <c r="LK121" s="84"/>
      <c r="LL121" s="236"/>
      <c r="LM121" s="224"/>
      <c r="LN121" s="84"/>
      <c r="LO121" s="124"/>
      <c r="LP121" s="224"/>
      <c r="LQ121" s="224"/>
      <c r="LR121" s="236"/>
      <c r="LS121" s="224"/>
      <c r="LT121" s="245"/>
      <c r="LU121" s="236"/>
      <c r="LV121" s="224"/>
      <c r="LW121" s="84"/>
      <c r="LX121" s="124"/>
      <c r="LY121" s="224"/>
      <c r="LZ121" s="224"/>
      <c r="MA121" s="236"/>
      <c r="MB121" s="224"/>
      <c r="MC121" s="224"/>
      <c r="MD121" s="236"/>
      <c r="ME121" s="224"/>
      <c r="MF121" s="224"/>
      <c r="MG121" s="236"/>
      <c r="MH121" s="224"/>
      <c r="MI121" s="224"/>
      <c r="MJ121" s="236"/>
      <c r="MK121" s="224"/>
      <c r="ML121" s="245"/>
      <c r="MM121" s="236"/>
      <c r="MN121" s="224"/>
      <c r="MO121" s="84"/>
      <c r="MP121" s="236"/>
      <c r="MQ121" s="224"/>
      <c r="MR121" s="84"/>
      <c r="MS121" s="124"/>
      <c r="MT121" s="224"/>
      <c r="MU121" s="224"/>
      <c r="MV121" s="236"/>
      <c r="MW121" s="224"/>
      <c r="MX121" s="245"/>
      <c r="MY121" s="236"/>
      <c r="MZ121" s="224"/>
      <c r="NA121" s="84"/>
      <c r="NB121" s="236"/>
      <c r="NC121" s="224"/>
      <c r="ND121" s="245"/>
      <c r="NE121" s="236"/>
      <c r="NF121" s="224"/>
      <c r="NG121" s="84"/>
      <c r="NH121" s="236"/>
      <c r="NI121" s="224"/>
      <c r="NJ121" s="245"/>
      <c r="NK121" s="236"/>
      <c r="NL121" s="224"/>
      <c r="NM121" s="84"/>
      <c r="NN121" s="236"/>
      <c r="NO121" s="224"/>
      <c r="NP121" s="84"/>
      <c r="NQ121" s="236"/>
      <c r="NR121" s="224"/>
      <c r="NS121" s="84"/>
      <c r="NT121" s="236"/>
      <c r="NU121" s="224"/>
      <c r="NV121" s="84"/>
      <c r="NW121" s="124"/>
      <c r="NX121" s="224"/>
      <c r="NY121" s="245">
        <v>417.01</v>
      </c>
      <c r="NZ121" s="236"/>
      <c r="OA121" s="224"/>
      <c r="OB121" s="316"/>
      <c r="OC121" s="236"/>
      <c r="OD121" s="224"/>
      <c r="OE121" s="84"/>
      <c r="OF121" s="236"/>
      <c r="OG121" s="224">
        <v>0</v>
      </c>
      <c r="OH121" s="84"/>
      <c r="OI121" s="157"/>
      <c r="OJ121" s="157"/>
      <c r="OK121" s="157"/>
      <c r="OL121" s="157"/>
      <c r="OM121" s="157"/>
      <c r="ON121" s="157"/>
      <c r="OO121" s="157"/>
      <c r="OP121" s="157"/>
      <c r="OQ121" s="157"/>
      <c r="OR121" s="157"/>
      <c r="OS121" s="157"/>
      <c r="OT121" s="157"/>
      <c r="OU121" s="157"/>
      <c r="OV121" s="157"/>
      <c r="OW121" s="157"/>
    </row>
    <row r="122" spans="1:414" s="345" customFormat="1" hidden="1" outlineLevel="1" collapsed="1" x14ac:dyDescent="0.25">
      <c r="A122" s="257"/>
      <c r="B122" s="188"/>
      <c r="C122" s="236"/>
      <c r="D122" s="224"/>
      <c r="E122" s="84"/>
      <c r="F122" s="236"/>
      <c r="G122" s="224"/>
      <c r="H122" s="84"/>
      <c r="I122" s="124"/>
      <c r="J122" s="224"/>
      <c r="K122" s="224"/>
      <c r="L122" s="236"/>
      <c r="M122" s="224"/>
      <c r="N122" s="224"/>
      <c r="O122" s="236"/>
      <c r="P122" s="224"/>
      <c r="Q122" s="224"/>
      <c r="R122" s="236"/>
      <c r="S122" s="224"/>
      <c r="T122" s="224"/>
      <c r="U122" s="236"/>
      <c r="V122" s="224"/>
      <c r="W122" s="224"/>
      <c r="X122" s="236"/>
      <c r="Y122" s="224"/>
      <c r="Z122" s="224"/>
      <c r="AA122" s="236"/>
      <c r="AB122" s="224"/>
      <c r="AC122" s="224"/>
      <c r="AD122" s="236"/>
      <c r="AE122" s="224"/>
      <c r="AF122" s="224"/>
      <c r="AG122" s="236"/>
      <c r="AH122" s="224"/>
      <c r="AI122" s="224"/>
      <c r="AJ122" s="236"/>
      <c r="AK122" s="224"/>
      <c r="AL122" s="224"/>
      <c r="AM122" s="236"/>
      <c r="AN122" s="224"/>
      <c r="AO122" s="224"/>
      <c r="AP122" s="236"/>
      <c r="AQ122" s="224"/>
      <c r="AR122" s="224"/>
      <c r="AS122" s="236"/>
      <c r="AT122" s="224"/>
      <c r="AU122" s="224"/>
      <c r="AV122" s="236"/>
      <c r="AW122" s="224"/>
      <c r="AX122" s="224"/>
      <c r="AY122" s="236"/>
      <c r="AZ122" s="224"/>
      <c r="BA122" s="224"/>
      <c r="BB122" s="236"/>
      <c r="BC122" s="224"/>
      <c r="BD122" s="224"/>
      <c r="BE122" s="236"/>
      <c r="BF122" s="224"/>
      <c r="BG122" s="224"/>
      <c r="BH122" s="236"/>
      <c r="BI122" s="224"/>
      <c r="BJ122" s="224"/>
      <c r="BK122" s="236"/>
      <c r="BL122" s="224"/>
      <c r="BM122" s="224"/>
      <c r="BN122" s="351"/>
      <c r="BO122" s="224"/>
      <c r="BP122" s="224"/>
      <c r="BQ122" s="236"/>
      <c r="BR122" s="224"/>
      <c r="BS122" s="224"/>
      <c r="BT122" s="236"/>
      <c r="BU122" s="224"/>
      <c r="BV122" s="224"/>
      <c r="BW122" s="236"/>
      <c r="BX122" s="224"/>
      <c r="BY122" s="224"/>
      <c r="BZ122" s="236"/>
      <c r="CA122" s="236"/>
      <c r="CB122" s="224"/>
      <c r="CC122" s="236"/>
      <c r="CD122" s="224"/>
      <c r="CE122" s="224"/>
      <c r="CF122" s="236"/>
      <c r="CG122" s="224"/>
      <c r="CH122" s="224"/>
      <c r="CI122" s="236"/>
      <c r="CJ122" s="224"/>
      <c r="CK122" s="224"/>
      <c r="CL122" s="236"/>
      <c r="CM122" s="224"/>
      <c r="CN122" s="245"/>
      <c r="CO122" s="236"/>
      <c r="CP122" s="224"/>
      <c r="CQ122" s="84"/>
      <c r="CR122" s="236"/>
      <c r="CS122" s="224"/>
      <c r="CT122" s="224"/>
      <c r="CU122" s="236"/>
      <c r="CV122" s="224"/>
      <c r="CW122" s="224"/>
      <c r="CX122" s="236"/>
      <c r="CY122" s="224"/>
      <c r="CZ122" s="224"/>
      <c r="DA122" s="236"/>
      <c r="DB122" s="224"/>
      <c r="DC122" s="224"/>
      <c r="DD122" s="236"/>
      <c r="DE122" s="224"/>
      <c r="DF122" s="224"/>
      <c r="DG122" s="236"/>
      <c r="DH122" s="224"/>
      <c r="DI122" s="224"/>
      <c r="DJ122" s="236"/>
      <c r="DK122" s="224"/>
      <c r="DL122" s="224"/>
      <c r="DM122" s="236"/>
      <c r="DN122" s="224"/>
      <c r="DO122" s="224"/>
      <c r="DP122" s="236"/>
      <c r="DQ122" s="224"/>
      <c r="DR122" s="224"/>
      <c r="DS122" s="236"/>
      <c r="DT122" s="224"/>
      <c r="DU122" s="224"/>
      <c r="DV122" s="236"/>
      <c r="DW122" s="224"/>
      <c r="DX122" s="245"/>
      <c r="DY122" s="236"/>
      <c r="DZ122" s="224"/>
      <c r="EA122" s="84"/>
      <c r="EB122" s="124"/>
      <c r="EC122" s="224"/>
      <c r="ED122" s="245"/>
      <c r="EE122" s="236"/>
      <c r="EF122" s="224"/>
      <c r="EG122" s="245"/>
      <c r="EH122" s="236"/>
      <c r="EI122" s="224"/>
      <c r="EJ122" s="245"/>
      <c r="EK122" s="236"/>
      <c r="EL122" s="224"/>
      <c r="EM122" s="245"/>
      <c r="EN122" s="236"/>
      <c r="EO122" s="224"/>
      <c r="EP122" s="245"/>
      <c r="EQ122" s="236"/>
      <c r="ER122" s="224"/>
      <c r="ES122" s="224"/>
      <c r="ET122" s="236"/>
      <c r="EU122" s="224"/>
      <c r="EV122" s="224"/>
      <c r="EW122" s="236"/>
      <c r="EX122" s="224"/>
      <c r="EY122" s="224"/>
      <c r="EZ122" s="236"/>
      <c r="FA122" s="224"/>
      <c r="FB122" s="224"/>
      <c r="FC122" s="236"/>
      <c r="FD122" s="224"/>
      <c r="FE122" s="224"/>
      <c r="FF122" s="236"/>
      <c r="FG122" s="224"/>
      <c r="FH122" s="224"/>
      <c r="FI122" s="236"/>
      <c r="FJ122" s="224"/>
      <c r="FK122" s="245"/>
      <c r="FL122" s="396"/>
      <c r="FM122" s="224"/>
      <c r="FN122" s="84"/>
      <c r="FO122" s="236"/>
      <c r="FP122" s="224"/>
      <c r="FQ122" s="224"/>
      <c r="FR122" s="236"/>
      <c r="FS122" s="224"/>
      <c r="FT122" s="224"/>
      <c r="FU122" s="236"/>
      <c r="FV122" s="224"/>
      <c r="FW122" s="224"/>
      <c r="FX122" s="236"/>
      <c r="FY122" s="224"/>
      <c r="FZ122" s="224"/>
      <c r="GA122" s="236"/>
      <c r="GB122" s="224"/>
      <c r="GC122" s="224"/>
      <c r="GD122" s="236"/>
      <c r="GE122" s="224"/>
      <c r="GF122" s="224"/>
      <c r="GG122" s="236"/>
      <c r="GH122" s="224"/>
      <c r="GI122" s="224"/>
      <c r="GJ122" s="236"/>
      <c r="GK122" s="224"/>
      <c r="GL122" s="84"/>
      <c r="GM122" s="224"/>
      <c r="GN122" s="224"/>
      <c r="GO122" s="84"/>
      <c r="GP122" s="224"/>
      <c r="GQ122" s="224"/>
      <c r="GR122" s="84"/>
      <c r="GS122" s="224"/>
      <c r="GT122" s="224"/>
      <c r="GU122" s="224"/>
      <c r="GV122" s="236"/>
      <c r="GW122" s="224"/>
      <c r="GX122" s="224"/>
      <c r="GY122" s="236"/>
      <c r="GZ122" s="224"/>
      <c r="HA122" s="224"/>
      <c r="HB122" s="236"/>
      <c r="HC122" s="224"/>
      <c r="HD122" s="245"/>
      <c r="HE122" s="236"/>
      <c r="HF122" s="224"/>
      <c r="HG122" s="84"/>
      <c r="HH122" s="236"/>
      <c r="HI122" s="224"/>
      <c r="HJ122" s="245"/>
      <c r="HK122" s="236"/>
      <c r="HL122" s="224"/>
      <c r="HM122" s="245"/>
      <c r="HN122" s="236"/>
      <c r="HO122" s="224"/>
      <c r="HP122" s="245"/>
      <c r="HQ122" s="236"/>
      <c r="HR122" s="224"/>
      <c r="HS122" s="245"/>
      <c r="HT122" s="236"/>
      <c r="HU122" s="224"/>
      <c r="HV122" s="245"/>
      <c r="HW122" s="236"/>
      <c r="HX122" s="224"/>
      <c r="HY122" s="245"/>
      <c r="HZ122" s="236"/>
      <c r="IA122" s="224"/>
      <c r="IB122" s="245"/>
      <c r="IC122" s="236"/>
      <c r="ID122" s="224"/>
      <c r="IE122" s="84"/>
      <c r="IF122" s="236"/>
      <c r="IG122" s="224"/>
      <c r="IH122" s="245"/>
      <c r="II122" s="236"/>
      <c r="IJ122" s="224"/>
      <c r="IK122" s="245"/>
      <c r="IL122" s="236"/>
      <c r="IM122" s="224"/>
      <c r="IN122" s="245"/>
      <c r="IO122" s="236"/>
      <c r="IP122" s="224"/>
      <c r="IQ122" s="245"/>
      <c r="IR122" s="236"/>
      <c r="IS122" s="224"/>
      <c r="IT122" s="245"/>
      <c r="IU122" s="236"/>
      <c r="IV122" s="224"/>
      <c r="IW122" s="245"/>
      <c r="IX122" s="236"/>
      <c r="IY122" s="224"/>
      <c r="IZ122" s="245"/>
      <c r="JA122" s="236"/>
      <c r="JB122" s="224"/>
      <c r="JC122" s="245"/>
      <c r="JD122" s="236"/>
      <c r="JE122" s="224"/>
      <c r="JF122" s="245"/>
      <c r="JG122" s="236"/>
      <c r="JH122" s="224"/>
      <c r="JI122" s="84"/>
      <c r="JJ122" s="124"/>
      <c r="JK122" s="224"/>
      <c r="JL122" s="245"/>
      <c r="JM122" s="236"/>
      <c r="JN122" s="224"/>
      <c r="JO122" s="84"/>
      <c r="JP122" s="124"/>
      <c r="JQ122" s="224"/>
      <c r="JR122" s="245"/>
      <c r="JS122" s="236"/>
      <c r="JT122" s="224"/>
      <c r="JU122" s="84"/>
      <c r="JV122" s="124"/>
      <c r="JW122" s="224"/>
      <c r="JX122" s="245"/>
      <c r="JY122" s="236"/>
      <c r="JZ122" s="224"/>
      <c r="KA122" s="245"/>
      <c r="KB122" s="236"/>
      <c r="KC122" s="224"/>
      <c r="KD122" s="245"/>
      <c r="KE122" s="236"/>
      <c r="KF122" s="224"/>
      <c r="KG122" s="245"/>
      <c r="KH122" s="236"/>
      <c r="KI122" s="224"/>
      <c r="KJ122" s="245"/>
      <c r="KK122" s="236"/>
      <c r="KL122" s="224"/>
      <c r="KM122" s="224"/>
      <c r="KN122" s="236"/>
      <c r="KO122" s="224"/>
      <c r="KP122" s="224"/>
      <c r="KQ122" s="236"/>
      <c r="KR122" s="224"/>
      <c r="KS122" s="224"/>
      <c r="KT122" s="236"/>
      <c r="KU122" s="224"/>
      <c r="KV122" s="245"/>
      <c r="KW122" s="236"/>
      <c r="KX122" s="224"/>
      <c r="KY122" s="84"/>
      <c r="KZ122" s="236"/>
      <c r="LA122" s="224"/>
      <c r="LB122" s="224"/>
      <c r="LC122" s="236"/>
      <c r="LD122" s="224"/>
      <c r="LE122" s="224"/>
      <c r="LF122" s="236"/>
      <c r="LG122" s="224"/>
      <c r="LH122" s="245"/>
      <c r="LI122" s="236"/>
      <c r="LJ122" s="224"/>
      <c r="LK122" s="84"/>
      <c r="LL122" s="236"/>
      <c r="LM122" s="224"/>
      <c r="LN122" s="84"/>
      <c r="LO122" s="124"/>
      <c r="LP122" s="224"/>
      <c r="LQ122" s="224"/>
      <c r="LR122" s="236"/>
      <c r="LS122" s="224"/>
      <c r="LT122" s="245"/>
      <c r="LU122" s="236"/>
      <c r="LV122" s="224"/>
      <c r="LW122" s="84"/>
      <c r="LX122" s="124"/>
      <c r="LY122" s="224"/>
      <c r="LZ122" s="224"/>
      <c r="MA122" s="236"/>
      <c r="MB122" s="224"/>
      <c r="MC122" s="224"/>
      <c r="MD122" s="236"/>
      <c r="ME122" s="224"/>
      <c r="MF122" s="224"/>
      <c r="MG122" s="236"/>
      <c r="MH122" s="224"/>
      <c r="MI122" s="224"/>
      <c r="MJ122" s="236"/>
      <c r="MK122" s="224"/>
      <c r="ML122" s="245"/>
      <c r="MM122" s="236"/>
      <c r="MN122" s="224"/>
      <c r="MO122" s="84"/>
      <c r="MP122" s="236"/>
      <c r="MQ122" s="224"/>
      <c r="MR122" s="84"/>
      <c r="MS122" s="124"/>
      <c r="MT122" s="224"/>
      <c r="MU122" s="224"/>
      <c r="MV122" s="236"/>
      <c r="MW122" s="224"/>
      <c r="MX122" s="245"/>
      <c r="MY122" s="236"/>
      <c r="MZ122" s="224"/>
      <c r="NA122" s="84"/>
      <c r="NB122" s="236"/>
      <c r="NC122" s="224"/>
      <c r="ND122" s="245"/>
      <c r="NE122" s="236"/>
      <c r="NF122" s="224"/>
      <c r="NG122" s="84"/>
      <c r="NH122" s="236"/>
      <c r="NI122" s="224"/>
      <c r="NJ122" s="245"/>
      <c r="NK122" s="236"/>
      <c r="NL122" s="224"/>
      <c r="NM122" s="84"/>
      <c r="NN122" s="236"/>
      <c r="NO122" s="224"/>
      <c r="NP122" s="84"/>
      <c r="NQ122" s="236"/>
      <c r="NR122" s="224"/>
      <c r="NS122" s="84"/>
      <c r="NT122" s="236"/>
      <c r="NU122" s="224"/>
      <c r="NV122" s="84"/>
      <c r="NW122" s="124"/>
      <c r="NX122" s="224"/>
      <c r="NY122" s="245"/>
      <c r="NZ122" s="236"/>
      <c r="OA122" s="224"/>
      <c r="OB122" s="316"/>
      <c r="OC122" s="236"/>
      <c r="OD122" s="224"/>
      <c r="OE122" s="84"/>
      <c r="OF122" s="236"/>
      <c r="OG122" s="224"/>
      <c r="OH122" s="84"/>
      <c r="OI122" s="157"/>
      <c r="OJ122" s="157"/>
      <c r="OK122" s="157"/>
      <c r="OL122" s="157"/>
      <c r="OM122" s="157"/>
      <c r="ON122" s="157"/>
      <c r="OO122" s="157"/>
      <c r="OP122" s="157"/>
      <c r="OQ122" s="157"/>
      <c r="OR122" s="157"/>
      <c r="OS122" s="157"/>
      <c r="OT122" s="157"/>
      <c r="OU122" s="157"/>
      <c r="OV122" s="157"/>
      <c r="OW122" s="157"/>
    </row>
    <row r="123" spans="1:414" s="36" customFormat="1" hidden="1" outlineLevel="1" x14ac:dyDescent="0.25">
      <c r="A123" s="74" t="s">
        <v>480</v>
      </c>
      <c r="B123" s="373" t="s">
        <v>481</v>
      </c>
      <c r="C123" s="229">
        <f t="shared" ref="C123:BA123" si="847">C124</f>
        <v>6700</v>
      </c>
      <c r="D123" s="220">
        <f t="shared" si="847"/>
        <v>6100</v>
      </c>
      <c r="E123" s="68">
        <f t="shared" si="847"/>
        <v>4921.28</v>
      </c>
      <c r="F123" s="229">
        <f t="shared" si="847"/>
        <v>0</v>
      </c>
      <c r="G123" s="220">
        <f t="shared" si="847"/>
        <v>0</v>
      </c>
      <c r="H123" s="68">
        <f t="shared" si="847"/>
        <v>0</v>
      </c>
      <c r="I123" s="122">
        <f t="shared" si="847"/>
        <v>0</v>
      </c>
      <c r="J123" s="220">
        <f t="shared" si="847"/>
        <v>0</v>
      </c>
      <c r="K123" s="220">
        <f t="shared" si="847"/>
        <v>0</v>
      </c>
      <c r="L123" s="229">
        <f t="shared" si="847"/>
        <v>0</v>
      </c>
      <c r="M123" s="220">
        <f t="shared" si="847"/>
        <v>0</v>
      </c>
      <c r="N123" s="220">
        <f t="shared" si="847"/>
        <v>0</v>
      </c>
      <c r="O123" s="229">
        <f t="shared" si="847"/>
        <v>0</v>
      </c>
      <c r="P123" s="220">
        <f t="shared" si="847"/>
        <v>0</v>
      </c>
      <c r="Q123" s="220">
        <f t="shared" si="847"/>
        <v>0</v>
      </c>
      <c r="R123" s="229">
        <f t="shared" si="847"/>
        <v>0</v>
      </c>
      <c r="S123" s="220">
        <f t="shared" si="847"/>
        <v>0</v>
      </c>
      <c r="T123" s="220">
        <f t="shared" si="847"/>
        <v>0</v>
      </c>
      <c r="U123" s="229">
        <f t="shared" si="847"/>
        <v>0</v>
      </c>
      <c r="V123" s="220">
        <f t="shared" si="847"/>
        <v>0</v>
      </c>
      <c r="W123" s="220">
        <f t="shared" si="847"/>
        <v>0</v>
      </c>
      <c r="X123" s="229">
        <f t="shared" si="847"/>
        <v>0</v>
      </c>
      <c r="Y123" s="220">
        <f t="shared" si="847"/>
        <v>0</v>
      </c>
      <c r="Z123" s="220">
        <f t="shared" si="847"/>
        <v>0</v>
      </c>
      <c r="AA123" s="229">
        <f t="shared" si="847"/>
        <v>0</v>
      </c>
      <c r="AB123" s="220">
        <f t="shared" si="847"/>
        <v>0</v>
      </c>
      <c r="AC123" s="220">
        <f t="shared" si="847"/>
        <v>0</v>
      </c>
      <c r="AD123" s="229">
        <f t="shared" si="847"/>
        <v>0</v>
      </c>
      <c r="AE123" s="220">
        <f t="shared" si="847"/>
        <v>0</v>
      </c>
      <c r="AF123" s="220">
        <f t="shared" si="847"/>
        <v>0</v>
      </c>
      <c r="AG123" s="229">
        <f t="shared" si="847"/>
        <v>0</v>
      </c>
      <c r="AH123" s="220">
        <f t="shared" si="847"/>
        <v>0</v>
      </c>
      <c r="AI123" s="220">
        <f t="shared" si="847"/>
        <v>0</v>
      </c>
      <c r="AJ123" s="229">
        <f t="shared" si="847"/>
        <v>0</v>
      </c>
      <c r="AK123" s="220">
        <f t="shared" si="847"/>
        <v>0</v>
      </c>
      <c r="AL123" s="220">
        <f t="shared" si="847"/>
        <v>0</v>
      </c>
      <c r="AM123" s="229">
        <f t="shared" si="847"/>
        <v>0</v>
      </c>
      <c r="AN123" s="220">
        <f t="shared" si="847"/>
        <v>0</v>
      </c>
      <c r="AO123" s="220">
        <f t="shared" si="847"/>
        <v>0</v>
      </c>
      <c r="AP123" s="229">
        <f t="shared" si="847"/>
        <v>0</v>
      </c>
      <c r="AQ123" s="220">
        <f t="shared" si="847"/>
        <v>0</v>
      </c>
      <c r="AR123" s="220">
        <f t="shared" si="847"/>
        <v>0</v>
      </c>
      <c r="AS123" s="229">
        <f t="shared" si="847"/>
        <v>0</v>
      </c>
      <c r="AT123" s="220">
        <f t="shared" si="847"/>
        <v>0</v>
      </c>
      <c r="AU123" s="220">
        <f t="shared" si="847"/>
        <v>0</v>
      </c>
      <c r="AV123" s="229">
        <f t="shared" si="847"/>
        <v>0</v>
      </c>
      <c r="AW123" s="220">
        <f t="shared" si="847"/>
        <v>0</v>
      </c>
      <c r="AX123" s="220">
        <f t="shared" si="847"/>
        <v>0</v>
      </c>
      <c r="AY123" s="229">
        <f t="shared" si="847"/>
        <v>0</v>
      </c>
      <c r="AZ123" s="220">
        <f t="shared" si="847"/>
        <v>0</v>
      </c>
      <c r="BA123" s="220">
        <f t="shared" si="847"/>
        <v>0</v>
      </c>
      <c r="BB123" s="229">
        <f t="shared" ref="BB123:BK123" si="848">BB124</f>
        <v>0</v>
      </c>
      <c r="BC123" s="220">
        <f t="shared" si="848"/>
        <v>0</v>
      </c>
      <c r="BD123" s="220">
        <f t="shared" si="848"/>
        <v>0</v>
      </c>
      <c r="BE123" s="229">
        <f t="shared" si="848"/>
        <v>0</v>
      </c>
      <c r="BF123" s="220">
        <f t="shared" si="848"/>
        <v>0</v>
      </c>
      <c r="BG123" s="220">
        <f t="shared" si="848"/>
        <v>0</v>
      </c>
      <c r="BH123" s="229">
        <f t="shared" si="848"/>
        <v>0</v>
      </c>
      <c r="BI123" s="220">
        <f t="shared" si="848"/>
        <v>0</v>
      </c>
      <c r="BJ123" s="220">
        <f t="shared" si="848"/>
        <v>0</v>
      </c>
      <c r="BK123" s="229">
        <f t="shared" si="848"/>
        <v>0</v>
      </c>
      <c r="BL123" s="220">
        <f t="shared" ref="BL123:CK123" si="849">BL124</f>
        <v>0</v>
      </c>
      <c r="BM123" s="220">
        <f t="shared" si="849"/>
        <v>0</v>
      </c>
      <c r="BN123" s="119">
        <f t="shared" si="849"/>
        <v>0</v>
      </c>
      <c r="BO123" s="220">
        <f t="shared" si="849"/>
        <v>0</v>
      </c>
      <c r="BP123" s="220">
        <f t="shared" si="849"/>
        <v>0</v>
      </c>
      <c r="BQ123" s="229">
        <f>BQ124</f>
        <v>0</v>
      </c>
      <c r="BR123" s="220">
        <f t="shared" si="849"/>
        <v>0</v>
      </c>
      <c r="BS123" s="220">
        <f t="shared" si="849"/>
        <v>0</v>
      </c>
      <c r="BT123" s="229">
        <f t="shared" si="849"/>
        <v>0</v>
      </c>
      <c r="BU123" s="220">
        <f t="shared" si="849"/>
        <v>0</v>
      </c>
      <c r="BV123" s="220">
        <f t="shared" si="849"/>
        <v>0</v>
      </c>
      <c r="BW123" s="229">
        <f t="shared" si="849"/>
        <v>0</v>
      </c>
      <c r="BX123" s="220">
        <f t="shared" si="849"/>
        <v>0</v>
      </c>
      <c r="BY123" s="220">
        <f t="shared" si="849"/>
        <v>0</v>
      </c>
      <c r="BZ123" s="229">
        <f t="shared" si="849"/>
        <v>0</v>
      </c>
      <c r="CA123" s="229">
        <f t="shared" si="849"/>
        <v>0</v>
      </c>
      <c r="CB123" s="220">
        <f t="shared" si="849"/>
        <v>0</v>
      </c>
      <c r="CC123" s="229">
        <f t="shared" si="849"/>
        <v>0</v>
      </c>
      <c r="CD123" s="220">
        <f t="shared" si="849"/>
        <v>0</v>
      </c>
      <c r="CE123" s="220">
        <f t="shared" si="849"/>
        <v>0</v>
      </c>
      <c r="CF123" s="229">
        <f t="shared" si="849"/>
        <v>0</v>
      </c>
      <c r="CG123" s="220">
        <f t="shared" si="849"/>
        <v>0</v>
      </c>
      <c r="CH123" s="220">
        <f t="shared" si="849"/>
        <v>0</v>
      </c>
      <c r="CI123" s="229">
        <f t="shared" si="849"/>
        <v>0</v>
      </c>
      <c r="CJ123" s="220">
        <f t="shared" si="849"/>
        <v>0</v>
      </c>
      <c r="CK123" s="220">
        <f t="shared" si="849"/>
        <v>0</v>
      </c>
      <c r="CL123" s="229">
        <f t="shared" ref="CL123:CQ123" si="850">CL124</f>
        <v>0</v>
      </c>
      <c r="CM123" s="220">
        <f t="shared" si="850"/>
        <v>0</v>
      </c>
      <c r="CN123" s="117">
        <f t="shared" si="850"/>
        <v>0</v>
      </c>
      <c r="CO123" s="229">
        <f t="shared" si="850"/>
        <v>0</v>
      </c>
      <c r="CP123" s="220">
        <f t="shared" si="850"/>
        <v>0</v>
      </c>
      <c r="CQ123" s="68">
        <f t="shared" si="850"/>
        <v>0</v>
      </c>
      <c r="CR123" s="229">
        <f t="shared" ref="CR123:DZ123" si="851">CR124</f>
        <v>0</v>
      </c>
      <c r="CS123" s="220">
        <f t="shared" si="851"/>
        <v>0</v>
      </c>
      <c r="CT123" s="220">
        <f t="shared" si="851"/>
        <v>0</v>
      </c>
      <c r="CU123" s="229">
        <f t="shared" si="851"/>
        <v>0</v>
      </c>
      <c r="CV123" s="220">
        <f t="shared" si="851"/>
        <v>0</v>
      </c>
      <c r="CW123" s="220">
        <f t="shared" si="851"/>
        <v>0</v>
      </c>
      <c r="CX123" s="229">
        <f t="shared" si="851"/>
        <v>5500</v>
      </c>
      <c r="CY123" s="220">
        <f t="shared" si="851"/>
        <v>5500</v>
      </c>
      <c r="CZ123" s="220">
        <f t="shared" si="851"/>
        <v>4357.9399999999996</v>
      </c>
      <c r="DA123" s="229">
        <f t="shared" si="851"/>
        <v>0</v>
      </c>
      <c r="DB123" s="220">
        <f t="shared" si="851"/>
        <v>0</v>
      </c>
      <c r="DC123" s="220">
        <f t="shared" si="851"/>
        <v>0</v>
      </c>
      <c r="DD123" s="229">
        <f t="shared" si="851"/>
        <v>0</v>
      </c>
      <c r="DE123" s="220">
        <f t="shared" si="851"/>
        <v>0</v>
      </c>
      <c r="DF123" s="220">
        <f t="shared" si="851"/>
        <v>0</v>
      </c>
      <c r="DG123" s="229">
        <f>DG124</f>
        <v>0</v>
      </c>
      <c r="DH123" s="220">
        <f>DH124</f>
        <v>0</v>
      </c>
      <c r="DI123" s="220">
        <f>DI124</f>
        <v>0</v>
      </c>
      <c r="DJ123" s="229">
        <f t="shared" si="851"/>
        <v>0</v>
      </c>
      <c r="DK123" s="220">
        <f t="shared" si="851"/>
        <v>0</v>
      </c>
      <c r="DL123" s="220">
        <f t="shared" si="851"/>
        <v>0</v>
      </c>
      <c r="DM123" s="229">
        <f t="shared" si="851"/>
        <v>0</v>
      </c>
      <c r="DN123" s="220">
        <f t="shared" si="851"/>
        <v>0</v>
      </c>
      <c r="DO123" s="220">
        <f t="shared" si="851"/>
        <v>0</v>
      </c>
      <c r="DP123" s="229">
        <f t="shared" si="851"/>
        <v>0</v>
      </c>
      <c r="DQ123" s="220">
        <f t="shared" si="851"/>
        <v>0</v>
      </c>
      <c r="DR123" s="220">
        <f t="shared" si="851"/>
        <v>0</v>
      </c>
      <c r="DS123" s="229">
        <f t="shared" si="851"/>
        <v>600</v>
      </c>
      <c r="DT123" s="220">
        <f t="shared" si="851"/>
        <v>0</v>
      </c>
      <c r="DU123" s="220">
        <f t="shared" si="851"/>
        <v>563.34</v>
      </c>
      <c r="DV123" s="229">
        <f t="shared" si="851"/>
        <v>0</v>
      </c>
      <c r="DW123" s="220">
        <f t="shared" si="851"/>
        <v>0</v>
      </c>
      <c r="DX123" s="117">
        <f t="shared" ref="DX123:FI123" si="852">DX124</f>
        <v>0</v>
      </c>
      <c r="DY123" s="229">
        <f t="shared" si="851"/>
        <v>0</v>
      </c>
      <c r="DZ123" s="220">
        <f t="shared" si="851"/>
        <v>0</v>
      </c>
      <c r="EA123" s="68">
        <f t="shared" si="852"/>
        <v>0</v>
      </c>
      <c r="EB123" s="122">
        <f t="shared" si="852"/>
        <v>0</v>
      </c>
      <c r="EC123" s="220">
        <f t="shared" si="852"/>
        <v>0</v>
      </c>
      <c r="ED123" s="117">
        <f t="shared" si="852"/>
        <v>0</v>
      </c>
      <c r="EE123" s="229">
        <f t="shared" si="852"/>
        <v>0</v>
      </c>
      <c r="EF123" s="220">
        <f t="shared" si="852"/>
        <v>0</v>
      </c>
      <c r="EG123" s="117">
        <f t="shared" si="852"/>
        <v>0</v>
      </c>
      <c r="EH123" s="229">
        <f t="shared" si="852"/>
        <v>0</v>
      </c>
      <c r="EI123" s="220">
        <f t="shared" si="852"/>
        <v>0</v>
      </c>
      <c r="EJ123" s="117">
        <f t="shared" si="852"/>
        <v>0</v>
      </c>
      <c r="EK123" s="229">
        <f>EK124</f>
        <v>0</v>
      </c>
      <c r="EL123" s="220">
        <f t="shared" si="852"/>
        <v>0</v>
      </c>
      <c r="EM123" s="117">
        <f t="shared" si="852"/>
        <v>0</v>
      </c>
      <c r="EN123" s="229">
        <f>EN124</f>
        <v>0</v>
      </c>
      <c r="EO123" s="220">
        <f t="shared" si="852"/>
        <v>0</v>
      </c>
      <c r="EP123" s="117">
        <f t="shared" si="852"/>
        <v>0</v>
      </c>
      <c r="EQ123" s="229">
        <f t="shared" si="852"/>
        <v>0</v>
      </c>
      <c r="ER123" s="220">
        <f t="shared" si="852"/>
        <v>0</v>
      </c>
      <c r="ES123" s="220">
        <f t="shared" si="852"/>
        <v>0</v>
      </c>
      <c r="ET123" s="229">
        <f t="shared" si="852"/>
        <v>0</v>
      </c>
      <c r="EU123" s="220">
        <f t="shared" si="852"/>
        <v>0</v>
      </c>
      <c r="EV123" s="220">
        <f t="shared" si="852"/>
        <v>0</v>
      </c>
      <c r="EW123" s="229">
        <f t="shared" si="852"/>
        <v>0</v>
      </c>
      <c r="EX123" s="220">
        <f t="shared" ref="EX123" si="853">EX124</f>
        <v>0</v>
      </c>
      <c r="EY123" s="220">
        <f t="shared" ref="EY123" si="854">EY124</f>
        <v>0</v>
      </c>
      <c r="EZ123" s="229">
        <f>EZ124</f>
        <v>0</v>
      </c>
      <c r="FA123" s="220">
        <f t="shared" ref="FA123" si="855">FA124</f>
        <v>0</v>
      </c>
      <c r="FB123" s="220">
        <f t="shared" ref="FB123:FC123" si="856">FB124</f>
        <v>0</v>
      </c>
      <c r="FC123" s="229">
        <f t="shared" si="856"/>
        <v>0</v>
      </c>
      <c r="FD123" s="220">
        <f t="shared" ref="FD123" si="857">FD124</f>
        <v>0</v>
      </c>
      <c r="FE123" s="220">
        <f t="shared" ref="FE123" si="858">FE124</f>
        <v>0</v>
      </c>
      <c r="FF123" s="229">
        <f>FF124</f>
        <v>0</v>
      </c>
      <c r="FG123" s="220">
        <f t="shared" si="852"/>
        <v>0</v>
      </c>
      <c r="FH123" s="220">
        <f t="shared" si="852"/>
        <v>0</v>
      </c>
      <c r="FI123" s="229">
        <f t="shared" si="852"/>
        <v>0</v>
      </c>
      <c r="FJ123" s="220">
        <f t="shared" ref="FJ123" si="859">FJ124</f>
        <v>0</v>
      </c>
      <c r="FK123" s="117">
        <f t="shared" ref="FK123" si="860">FK124</f>
        <v>0</v>
      </c>
      <c r="FL123" s="395">
        <f>FL124</f>
        <v>0</v>
      </c>
      <c r="FM123" s="220">
        <f t="shared" ref="FM123" si="861">FM124</f>
        <v>0</v>
      </c>
      <c r="FN123" s="68">
        <f t="shared" ref="FN123:FO123" si="862">FN124</f>
        <v>0</v>
      </c>
      <c r="FO123" s="229">
        <f t="shared" si="862"/>
        <v>0</v>
      </c>
      <c r="FP123" s="220">
        <f t="shared" ref="FP123" si="863">FP124</f>
        <v>0</v>
      </c>
      <c r="FQ123" s="220">
        <f t="shared" ref="FQ123:FR123" si="864">FQ124</f>
        <v>0</v>
      </c>
      <c r="FR123" s="229">
        <f t="shared" si="864"/>
        <v>0</v>
      </c>
      <c r="FS123" s="220">
        <f t="shared" ref="FS123" si="865">FS124</f>
        <v>0</v>
      </c>
      <c r="FT123" s="220">
        <f t="shared" ref="FT123:FU123" si="866">FT124</f>
        <v>0</v>
      </c>
      <c r="FU123" s="229">
        <f t="shared" si="866"/>
        <v>0</v>
      </c>
      <c r="FV123" s="220">
        <f t="shared" ref="FV123" si="867">FV124</f>
        <v>0</v>
      </c>
      <c r="FW123" s="220">
        <f t="shared" ref="FW123:FX123" si="868">FW124</f>
        <v>0</v>
      </c>
      <c r="FX123" s="342">
        <f t="shared" si="868"/>
        <v>0</v>
      </c>
      <c r="FY123" s="246">
        <f t="shared" ref="FY123" si="869">FY124</f>
        <v>0</v>
      </c>
      <c r="FZ123" s="246">
        <f t="shared" ref="FZ123:GA123" si="870">FZ124</f>
        <v>0</v>
      </c>
      <c r="GA123" s="342">
        <f t="shared" si="870"/>
        <v>0</v>
      </c>
      <c r="GB123" s="220">
        <f t="shared" ref="GB123" si="871">GB124</f>
        <v>0</v>
      </c>
      <c r="GC123" s="220">
        <f t="shared" ref="GC123" si="872">GC124</f>
        <v>0</v>
      </c>
      <c r="GD123" s="229">
        <f>GD124</f>
        <v>0</v>
      </c>
      <c r="GE123" s="220">
        <f t="shared" ref="GE123" si="873">GE124</f>
        <v>0</v>
      </c>
      <c r="GF123" s="220">
        <f t="shared" ref="GF123:GG123" si="874">GF124</f>
        <v>0</v>
      </c>
      <c r="GG123" s="229">
        <f t="shared" si="874"/>
        <v>0</v>
      </c>
      <c r="GH123" s="220">
        <f t="shared" ref="GH123" si="875">GH124</f>
        <v>0</v>
      </c>
      <c r="GI123" s="220">
        <f t="shared" ref="GI123:GO123" si="876">GI124</f>
        <v>0</v>
      </c>
      <c r="GJ123" s="229">
        <f t="shared" si="876"/>
        <v>0</v>
      </c>
      <c r="GK123" s="220">
        <f t="shared" si="876"/>
        <v>0</v>
      </c>
      <c r="GL123" s="68">
        <f t="shared" si="876"/>
        <v>0</v>
      </c>
      <c r="GM123" s="246">
        <f t="shared" si="876"/>
        <v>0</v>
      </c>
      <c r="GN123" s="246">
        <f t="shared" si="876"/>
        <v>0</v>
      </c>
      <c r="GO123" s="266">
        <f t="shared" si="876"/>
        <v>0</v>
      </c>
      <c r="GP123" s="220">
        <f>GP124</f>
        <v>0</v>
      </c>
      <c r="GQ123" s="220">
        <f t="shared" ref="GQ123:GR123" si="877">GQ124</f>
        <v>0</v>
      </c>
      <c r="GR123" s="68">
        <f t="shared" si="877"/>
        <v>0</v>
      </c>
      <c r="GS123" s="220">
        <f t="shared" ref="GS123:GT123" si="878">GS124</f>
        <v>0</v>
      </c>
      <c r="GT123" s="220">
        <f t="shared" si="878"/>
        <v>0</v>
      </c>
      <c r="GU123" s="220">
        <f t="shared" ref="GU123:HH123" si="879">GU124</f>
        <v>0</v>
      </c>
      <c r="GV123" s="229">
        <f t="shared" si="879"/>
        <v>0</v>
      </c>
      <c r="GW123" s="220">
        <f t="shared" si="879"/>
        <v>0</v>
      </c>
      <c r="GX123" s="220">
        <f t="shared" si="879"/>
        <v>0</v>
      </c>
      <c r="GY123" s="229">
        <f t="shared" si="879"/>
        <v>0</v>
      </c>
      <c r="GZ123" s="220">
        <f t="shared" si="879"/>
        <v>0</v>
      </c>
      <c r="HA123" s="220">
        <f t="shared" si="879"/>
        <v>0</v>
      </c>
      <c r="HB123" s="229">
        <f t="shared" si="879"/>
        <v>0</v>
      </c>
      <c r="HC123" s="220">
        <f t="shared" si="879"/>
        <v>0</v>
      </c>
      <c r="HD123" s="117">
        <f t="shared" si="879"/>
        <v>0</v>
      </c>
      <c r="HE123" s="229">
        <f t="shared" si="879"/>
        <v>0</v>
      </c>
      <c r="HF123" s="220">
        <f t="shared" si="879"/>
        <v>0</v>
      </c>
      <c r="HG123" s="68">
        <f t="shared" si="879"/>
        <v>0</v>
      </c>
      <c r="HH123" s="229">
        <f t="shared" si="879"/>
        <v>0</v>
      </c>
      <c r="HI123" s="220">
        <f t="shared" ref="HI123:HY123" si="880">HI124</f>
        <v>0</v>
      </c>
      <c r="HJ123" s="117">
        <f t="shared" si="880"/>
        <v>0</v>
      </c>
      <c r="HK123" s="229">
        <f t="shared" si="880"/>
        <v>0</v>
      </c>
      <c r="HL123" s="220">
        <f t="shared" si="880"/>
        <v>0</v>
      </c>
      <c r="HM123" s="117">
        <f t="shared" si="880"/>
        <v>0</v>
      </c>
      <c r="HN123" s="229">
        <f t="shared" si="880"/>
        <v>0</v>
      </c>
      <c r="HO123" s="220">
        <f t="shared" si="880"/>
        <v>0</v>
      </c>
      <c r="HP123" s="117">
        <f t="shared" si="880"/>
        <v>0</v>
      </c>
      <c r="HQ123" s="229">
        <f t="shared" si="880"/>
        <v>0</v>
      </c>
      <c r="HR123" s="220">
        <f t="shared" si="880"/>
        <v>0</v>
      </c>
      <c r="HS123" s="117">
        <f t="shared" si="880"/>
        <v>0</v>
      </c>
      <c r="HT123" s="229">
        <f t="shared" si="880"/>
        <v>0</v>
      </c>
      <c r="HU123" s="220">
        <f t="shared" si="880"/>
        <v>0</v>
      </c>
      <c r="HV123" s="117">
        <f t="shared" si="880"/>
        <v>0</v>
      </c>
      <c r="HW123" s="229">
        <f t="shared" si="880"/>
        <v>0</v>
      </c>
      <c r="HX123" s="220">
        <f t="shared" si="880"/>
        <v>0</v>
      </c>
      <c r="HY123" s="117">
        <f t="shared" si="880"/>
        <v>0</v>
      </c>
      <c r="HZ123" s="229">
        <f t="shared" ref="HZ123:KI123" si="881">HZ124</f>
        <v>0</v>
      </c>
      <c r="IA123" s="220">
        <f t="shared" si="881"/>
        <v>0</v>
      </c>
      <c r="IB123" s="117">
        <f t="shared" si="881"/>
        <v>0</v>
      </c>
      <c r="IC123" s="229">
        <f t="shared" si="881"/>
        <v>0</v>
      </c>
      <c r="ID123" s="220">
        <f t="shared" si="881"/>
        <v>0</v>
      </c>
      <c r="IE123" s="68">
        <f t="shared" si="881"/>
        <v>0</v>
      </c>
      <c r="IF123" s="229">
        <f t="shared" si="881"/>
        <v>600</v>
      </c>
      <c r="IG123" s="220">
        <f t="shared" ref="IG123:JX123" si="882">IG124</f>
        <v>600</v>
      </c>
      <c r="IH123" s="117">
        <f t="shared" si="882"/>
        <v>0</v>
      </c>
      <c r="II123" s="229">
        <f t="shared" si="882"/>
        <v>0</v>
      </c>
      <c r="IJ123" s="220">
        <f t="shared" si="882"/>
        <v>0</v>
      </c>
      <c r="IK123" s="117">
        <f t="shared" si="882"/>
        <v>0</v>
      </c>
      <c r="IL123" s="229">
        <f t="shared" si="882"/>
        <v>0</v>
      </c>
      <c r="IM123" s="220">
        <f t="shared" si="882"/>
        <v>0</v>
      </c>
      <c r="IN123" s="117">
        <f t="shared" si="882"/>
        <v>0</v>
      </c>
      <c r="IO123" s="229">
        <f t="shared" si="882"/>
        <v>0</v>
      </c>
      <c r="IP123" s="220">
        <f t="shared" si="882"/>
        <v>0</v>
      </c>
      <c r="IQ123" s="117">
        <f t="shared" si="882"/>
        <v>0</v>
      </c>
      <c r="IR123" s="229">
        <f t="shared" si="882"/>
        <v>0</v>
      </c>
      <c r="IS123" s="220">
        <f t="shared" si="882"/>
        <v>0</v>
      </c>
      <c r="IT123" s="117">
        <f t="shared" si="882"/>
        <v>0</v>
      </c>
      <c r="IU123" s="229">
        <f t="shared" si="882"/>
        <v>0</v>
      </c>
      <c r="IV123" s="220">
        <f t="shared" si="882"/>
        <v>0</v>
      </c>
      <c r="IW123" s="117">
        <f t="shared" si="882"/>
        <v>0</v>
      </c>
      <c r="IX123" s="229">
        <f t="shared" si="882"/>
        <v>0</v>
      </c>
      <c r="IY123" s="220">
        <f t="shared" si="882"/>
        <v>0</v>
      </c>
      <c r="IZ123" s="117">
        <f t="shared" si="882"/>
        <v>0</v>
      </c>
      <c r="JA123" s="229">
        <f t="shared" si="882"/>
        <v>0</v>
      </c>
      <c r="JB123" s="220">
        <f t="shared" si="882"/>
        <v>0</v>
      </c>
      <c r="JC123" s="117">
        <f t="shared" si="882"/>
        <v>0</v>
      </c>
      <c r="JD123" s="229">
        <f t="shared" si="882"/>
        <v>0</v>
      </c>
      <c r="JE123" s="220">
        <f t="shared" si="882"/>
        <v>0</v>
      </c>
      <c r="JF123" s="117">
        <f t="shared" si="882"/>
        <v>0</v>
      </c>
      <c r="JG123" s="229">
        <f t="shared" si="882"/>
        <v>0</v>
      </c>
      <c r="JH123" s="220">
        <f t="shared" si="882"/>
        <v>0</v>
      </c>
      <c r="JI123" s="68">
        <f t="shared" si="882"/>
        <v>0</v>
      </c>
      <c r="JJ123" s="122">
        <f t="shared" si="882"/>
        <v>0</v>
      </c>
      <c r="JK123" s="220">
        <f t="shared" si="882"/>
        <v>0</v>
      </c>
      <c r="JL123" s="117">
        <f t="shared" si="882"/>
        <v>0</v>
      </c>
      <c r="JM123" s="229">
        <f t="shared" si="882"/>
        <v>0</v>
      </c>
      <c r="JN123" s="220">
        <f t="shared" si="882"/>
        <v>0</v>
      </c>
      <c r="JO123" s="68">
        <f t="shared" si="882"/>
        <v>0</v>
      </c>
      <c r="JP123" s="122">
        <f t="shared" si="882"/>
        <v>0</v>
      </c>
      <c r="JQ123" s="220">
        <f t="shared" si="882"/>
        <v>0</v>
      </c>
      <c r="JR123" s="117">
        <f t="shared" si="882"/>
        <v>0</v>
      </c>
      <c r="JS123" s="229">
        <f t="shared" si="882"/>
        <v>0</v>
      </c>
      <c r="JT123" s="220">
        <f t="shared" si="882"/>
        <v>0</v>
      </c>
      <c r="JU123" s="68">
        <f t="shared" si="882"/>
        <v>0</v>
      </c>
      <c r="JV123" s="122">
        <f t="shared" si="882"/>
        <v>0</v>
      </c>
      <c r="JW123" s="220">
        <f t="shared" si="882"/>
        <v>0</v>
      </c>
      <c r="JX123" s="117">
        <f t="shared" si="882"/>
        <v>0</v>
      </c>
      <c r="JY123" s="229">
        <f t="shared" si="881"/>
        <v>0</v>
      </c>
      <c r="JZ123" s="220">
        <f t="shared" si="881"/>
        <v>0</v>
      </c>
      <c r="KA123" s="117">
        <f t="shared" si="881"/>
        <v>0</v>
      </c>
      <c r="KB123" s="229">
        <f t="shared" ref="KB123:KG123" si="883">KB124</f>
        <v>0</v>
      </c>
      <c r="KC123" s="220">
        <f t="shared" si="883"/>
        <v>0</v>
      </c>
      <c r="KD123" s="117">
        <f t="shared" si="883"/>
        <v>0</v>
      </c>
      <c r="KE123" s="229">
        <f t="shared" si="883"/>
        <v>0</v>
      </c>
      <c r="KF123" s="220">
        <f t="shared" si="883"/>
        <v>0</v>
      </c>
      <c r="KG123" s="117">
        <f t="shared" si="883"/>
        <v>0</v>
      </c>
      <c r="KH123" s="229">
        <f t="shared" si="881"/>
        <v>0</v>
      </c>
      <c r="KI123" s="220">
        <f t="shared" si="881"/>
        <v>0</v>
      </c>
      <c r="KJ123" s="117">
        <f t="shared" ref="KJ123:KK123" si="884">KJ124</f>
        <v>0</v>
      </c>
      <c r="KK123" s="229">
        <f t="shared" si="884"/>
        <v>0</v>
      </c>
      <c r="KL123" s="220">
        <f t="shared" ref="KL123:LN123" si="885">KL124</f>
        <v>0</v>
      </c>
      <c r="KM123" s="220">
        <f t="shared" si="885"/>
        <v>0</v>
      </c>
      <c r="KN123" s="229">
        <f t="shared" si="885"/>
        <v>0</v>
      </c>
      <c r="KO123" s="220">
        <f t="shared" si="885"/>
        <v>0</v>
      </c>
      <c r="KP123" s="220">
        <f t="shared" si="885"/>
        <v>0</v>
      </c>
      <c r="KQ123" s="229">
        <f t="shared" si="885"/>
        <v>0</v>
      </c>
      <c r="KR123" s="220">
        <f t="shared" si="885"/>
        <v>0</v>
      </c>
      <c r="KS123" s="220">
        <f t="shared" si="885"/>
        <v>0</v>
      </c>
      <c r="KT123" s="229">
        <f t="shared" si="885"/>
        <v>0</v>
      </c>
      <c r="KU123" s="220">
        <f t="shared" si="885"/>
        <v>0</v>
      </c>
      <c r="KV123" s="117">
        <f t="shared" si="885"/>
        <v>0</v>
      </c>
      <c r="KW123" s="229">
        <f t="shared" si="885"/>
        <v>0</v>
      </c>
      <c r="KX123" s="220">
        <f t="shared" si="885"/>
        <v>0</v>
      </c>
      <c r="KY123" s="68">
        <f t="shared" si="885"/>
        <v>0</v>
      </c>
      <c r="KZ123" s="229">
        <f t="shared" si="885"/>
        <v>0</v>
      </c>
      <c r="LA123" s="220">
        <f t="shared" si="885"/>
        <v>0</v>
      </c>
      <c r="LB123" s="220">
        <f t="shared" si="885"/>
        <v>0</v>
      </c>
      <c r="LC123" s="229">
        <f t="shared" si="885"/>
        <v>0</v>
      </c>
      <c r="LD123" s="220">
        <f t="shared" si="885"/>
        <v>0</v>
      </c>
      <c r="LE123" s="220">
        <f t="shared" si="885"/>
        <v>0</v>
      </c>
      <c r="LF123" s="229">
        <f t="shared" si="885"/>
        <v>0</v>
      </c>
      <c r="LG123" s="220">
        <f t="shared" si="885"/>
        <v>0</v>
      </c>
      <c r="LH123" s="117">
        <f t="shared" si="885"/>
        <v>0</v>
      </c>
      <c r="LI123" s="229">
        <f t="shared" si="885"/>
        <v>0</v>
      </c>
      <c r="LJ123" s="220">
        <f t="shared" si="885"/>
        <v>0</v>
      </c>
      <c r="LK123" s="68">
        <f t="shared" si="885"/>
        <v>0</v>
      </c>
      <c r="LL123" s="229">
        <f t="shared" si="885"/>
        <v>0</v>
      </c>
      <c r="LM123" s="220">
        <f t="shared" si="885"/>
        <v>0</v>
      </c>
      <c r="LN123" s="68">
        <f t="shared" si="885"/>
        <v>0</v>
      </c>
      <c r="LO123" s="122">
        <f t="shared" ref="LO123:LX123" si="886">LO124</f>
        <v>0</v>
      </c>
      <c r="LP123" s="220">
        <f t="shared" si="886"/>
        <v>0</v>
      </c>
      <c r="LQ123" s="220">
        <f t="shared" si="886"/>
        <v>0</v>
      </c>
      <c r="LR123" s="229">
        <f>LR124</f>
        <v>0</v>
      </c>
      <c r="LS123" s="220">
        <f>LS124</f>
        <v>0</v>
      </c>
      <c r="LT123" s="117">
        <f>LT124</f>
        <v>0</v>
      </c>
      <c r="LU123" s="229">
        <f t="shared" si="886"/>
        <v>0</v>
      </c>
      <c r="LV123" s="220">
        <f t="shared" si="886"/>
        <v>0</v>
      </c>
      <c r="LW123" s="68">
        <f t="shared" si="886"/>
        <v>0</v>
      </c>
      <c r="LX123" s="343">
        <f t="shared" si="886"/>
        <v>0</v>
      </c>
      <c r="LY123" s="220">
        <f t="shared" ref="LY123:MZ123" si="887">LY124</f>
        <v>0</v>
      </c>
      <c r="LZ123" s="220">
        <f t="shared" si="887"/>
        <v>0</v>
      </c>
      <c r="MA123" s="344">
        <f t="shared" si="887"/>
        <v>0</v>
      </c>
      <c r="MB123" s="220">
        <f t="shared" si="887"/>
        <v>0</v>
      </c>
      <c r="MC123" s="220">
        <f t="shared" si="887"/>
        <v>0</v>
      </c>
      <c r="MD123" s="344">
        <f t="shared" si="887"/>
        <v>0</v>
      </c>
      <c r="ME123" s="220">
        <f t="shared" si="887"/>
        <v>0</v>
      </c>
      <c r="MF123" s="220">
        <f t="shared" si="887"/>
        <v>0</v>
      </c>
      <c r="MG123" s="344">
        <f t="shared" si="887"/>
        <v>0</v>
      </c>
      <c r="MH123" s="220">
        <f t="shared" si="887"/>
        <v>0</v>
      </c>
      <c r="MI123" s="220">
        <f t="shared" si="887"/>
        <v>0</v>
      </c>
      <c r="MJ123" s="344">
        <f t="shared" si="887"/>
        <v>0</v>
      </c>
      <c r="MK123" s="220">
        <f t="shared" si="887"/>
        <v>0</v>
      </c>
      <c r="ML123" s="117">
        <f t="shared" si="887"/>
        <v>0</v>
      </c>
      <c r="MM123" s="229">
        <f t="shared" si="887"/>
        <v>0</v>
      </c>
      <c r="MN123" s="220">
        <f t="shared" si="887"/>
        <v>0</v>
      </c>
      <c r="MO123" s="68">
        <f t="shared" si="887"/>
        <v>0</v>
      </c>
      <c r="MP123" s="344">
        <f t="shared" si="887"/>
        <v>0</v>
      </c>
      <c r="MQ123" s="220">
        <f t="shared" si="887"/>
        <v>0</v>
      </c>
      <c r="MR123" s="68">
        <f t="shared" si="887"/>
        <v>0</v>
      </c>
      <c r="MS123" s="343">
        <f t="shared" si="887"/>
        <v>0</v>
      </c>
      <c r="MT123" s="220">
        <f t="shared" si="887"/>
        <v>0</v>
      </c>
      <c r="MU123" s="220">
        <f t="shared" si="887"/>
        <v>0</v>
      </c>
      <c r="MV123" s="344">
        <f t="shared" si="887"/>
        <v>0</v>
      </c>
      <c r="MW123" s="220">
        <f t="shared" si="887"/>
        <v>0</v>
      </c>
      <c r="MX123" s="117">
        <f t="shared" si="887"/>
        <v>0</v>
      </c>
      <c r="MY123" s="344">
        <f t="shared" si="887"/>
        <v>0</v>
      </c>
      <c r="MZ123" s="246">
        <f t="shared" si="887"/>
        <v>0</v>
      </c>
      <c r="NA123" s="266">
        <f t="shared" ref="NA123:OF123" si="888">NA124</f>
        <v>0</v>
      </c>
      <c r="NB123" s="344">
        <f t="shared" si="888"/>
        <v>0</v>
      </c>
      <c r="NC123" s="246">
        <f t="shared" si="888"/>
        <v>0</v>
      </c>
      <c r="ND123" s="323">
        <f t="shared" si="888"/>
        <v>0</v>
      </c>
      <c r="NE123" s="344">
        <f t="shared" si="888"/>
        <v>0</v>
      </c>
      <c r="NF123" s="220">
        <f t="shared" si="888"/>
        <v>0</v>
      </c>
      <c r="NG123" s="68">
        <f t="shared" si="888"/>
        <v>0</v>
      </c>
      <c r="NH123" s="229">
        <f t="shared" si="888"/>
        <v>0</v>
      </c>
      <c r="NI123" s="220">
        <f t="shared" si="888"/>
        <v>0</v>
      </c>
      <c r="NJ123" s="117">
        <f t="shared" si="888"/>
        <v>0</v>
      </c>
      <c r="NK123" s="229">
        <f t="shared" si="888"/>
        <v>0</v>
      </c>
      <c r="NL123" s="220">
        <f t="shared" si="888"/>
        <v>0</v>
      </c>
      <c r="NM123" s="68">
        <f t="shared" si="888"/>
        <v>0</v>
      </c>
      <c r="NN123" s="344">
        <f t="shared" si="888"/>
        <v>0</v>
      </c>
      <c r="NO123" s="220">
        <f t="shared" si="888"/>
        <v>0</v>
      </c>
      <c r="NP123" s="68">
        <f t="shared" si="888"/>
        <v>0</v>
      </c>
      <c r="NQ123" s="344">
        <f t="shared" si="888"/>
        <v>0</v>
      </c>
      <c r="NR123" s="220">
        <f t="shared" si="888"/>
        <v>0</v>
      </c>
      <c r="NS123" s="68">
        <f t="shared" si="888"/>
        <v>0</v>
      </c>
      <c r="NT123" s="344">
        <f t="shared" si="888"/>
        <v>0</v>
      </c>
      <c r="NU123" s="220">
        <f t="shared" si="888"/>
        <v>0</v>
      </c>
      <c r="NV123" s="68">
        <f t="shared" si="888"/>
        <v>0</v>
      </c>
      <c r="NW123" s="122">
        <f t="shared" si="888"/>
        <v>0</v>
      </c>
      <c r="NX123" s="220">
        <f t="shared" si="888"/>
        <v>0</v>
      </c>
      <c r="NY123" s="117">
        <f t="shared" si="888"/>
        <v>0</v>
      </c>
      <c r="NZ123" s="344">
        <f t="shared" si="888"/>
        <v>0</v>
      </c>
      <c r="OA123" s="220">
        <f t="shared" si="888"/>
        <v>0</v>
      </c>
      <c r="OB123" s="314">
        <f t="shared" si="888"/>
        <v>0</v>
      </c>
      <c r="OC123" s="229">
        <f t="shared" si="888"/>
        <v>0</v>
      </c>
      <c r="OD123" s="220">
        <f t="shared" si="888"/>
        <v>0</v>
      </c>
      <c r="OE123" s="68">
        <f t="shared" si="888"/>
        <v>0</v>
      </c>
      <c r="OF123" s="344">
        <f t="shared" si="888"/>
        <v>0</v>
      </c>
      <c r="OG123" s="220">
        <f t="shared" ref="OG123" si="889">OG124</f>
        <v>0</v>
      </c>
      <c r="OH123" s="68">
        <f t="shared" ref="OH123" si="890">OH124</f>
        <v>0</v>
      </c>
      <c r="OI123" s="163"/>
      <c r="OJ123" s="163"/>
      <c r="OK123" s="163"/>
      <c r="OL123" s="163"/>
      <c r="OM123" s="163"/>
      <c r="ON123" s="163"/>
      <c r="OO123" s="163"/>
      <c r="OP123" s="163"/>
      <c r="OQ123" s="163"/>
      <c r="OR123" s="163"/>
      <c r="OS123" s="163"/>
      <c r="OT123" s="163"/>
      <c r="OU123" s="163"/>
      <c r="OV123" s="163"/>
      <c r="OW123" s="163"/>
    </row>
    <row r="124" spans="1:414" s="345" customFormat="1" hidden="1" outlineLevel="2" x14ac:dyDescent="0.25">
      <c r="A124" s="257" t="s">
        <v>482</v>
      </c>
      <c r="B124" s="188" t="s">
        <v>483</v>
      </c>
      <c r="C124" s="236">
        <f>F124+I124+L124+O124+R124+U124+X124+AA124+AD124+AG124+AJ124+AM124+AP124+AS124+AV124+AY124+BB124+BE124+BH124+BK124+BN124+BQ124+BT124+BW124+BZ124+CC124+CF124+CI124+CL124+CO124+CR124+CU124+CX124+DA124+DD124+DG124+DJ124+DM124+DP124+DS124+DV124+DY124+EB124+EE124+EH124+EK124+EN124+EQ124+ET124+EW124+EZ124+FC124+FF124+FI124+FL124+FO124+FR124+FU124+FX124+GA124+GD124+GG124+GJ124+GM124+GP124+GS124+GV124+GY124+HB124+HE124+HH124+HK124+HN124+HQ124+HT124+HW124+HZ124+IC124+IF124+II124+IL124+IO124+IR124+IU124+IX124+JA124+JD124+JG124+JJ124+JM124+JP124+JS124+JV124+JY124+KB124+KE124+KH124+KK124+KN124+KQ124+KT124+KW124+KZ124+LC124+LF124+LI124+LL124+LO124+LR124+LU124+LX124+MA124+MD124+MG124+MJ124+MM124+MP124+MS124+MV124+MY124+NB124+NE124+NH124+NK124+NN124+NQ124+NT124+NW124+NZ124+OC124+OF124</f>
        <v>6700</v>
      </c>
      <c r="D124" s="236">
        <f>G124+J124+M124+P124+S124+V124+Y124+AB124+AE124+AH124+AK124+AN124+AQ124+AT124+AW124+AZ124+BC124+BF124+BI124+BL124+BO124+BR124+BU124+BX124+CA124+CD124+CG124+CJ124+CM124+CP124+CS124+CV124+CY124+DB124+DE124+DH124+DK124+DN124+DQ124+DT124+DW124+DZ124+EC124+EF124+EI124+EL124+EO124+ER124+EU124+EX124+FA124+FD124+FG124+FJ124+FM124+FP124+FS124+FV124+FY124+GB124+GE124+GH124+GK124+GN124+GQ124+GT124+GW124+GZ124+HC124+HF124+HI124+HL124+HO124+HR124+HU124+HX124+IA124+ID124+IG124+IJ124+IM124+IP124+IS124+IV124+IY124+JB124+JE124+JH124+JK124+JN124+JQ124+JT124+JW124+JZ124+KC124+KF124+KI124+KL124+KO124+KR124+KU124+KX124+LA124+LD124+LG124+LJ124+LM124+LP124+LS124+LV124+LY124+MB124+ME124+MH124+MK124+MN124+MQ124+MT124+MW124+MZ124+NC124+NF124+NI124+NL124+NO124+NR124+NU124+NX124+OA124+OD124+OG124</f>
        <v>6100</v>
      </c>
      <c r="E124" s="236">
        <f>H124+K124+N124+Q124+T124+W124+Z124+AC124+AF124+AI124+AL124+AO124+AR124+AU124+AX124+BA124+BD124+BG124+BJ124+BM124+BP124+BS124+BV124+BY124+CB124+CE124+CH124+CK124+CN124+CQ124+CT124+CW124+CZ124+DC124+DF124+DI124+DL124+DO124+DR124+DU124+DX124+EA124+ED124+EG124+EJ124+EM124+EP124+ES124+EV124+EY124+FB124+FE124+FH124+FK124+FN124+FQ124+FT124+FW124+FZ124+GC124+GF124+GI124+GL124+GO124+GR124+GU124+GX124+HA124+HD124+HG124+HJ124+HM124+HP124+HS124+HV124+HY124+IB124+IE124+IH124+IK124+IN124+IQ124+IT124+IW124+IZ124+JC124+JF124+JI124+JL124+JO124+JR124+JU124+JX124+KA124+KD124+KG124+KJ124+KM124+KP124+KS124+KV124+KY124+LB124+LE124+LH124+LK124+LN124+LQ124+LT124+LW124+LZ124+MC124+MF124+MI124+ML124+MO124+MR124+MU124+MX124+NA124+ND124+NG124+NJ124+NM124+NP124+NS124+NV124+NY124+OB124+OE124+OH124</f>
        <v>4921.28</v>
      </c>
      <c r="F124" s="236"/>
      <c r="G124" s="224"/>
      <c r="H124" s="84"/>
      <c r="I124" s="124"/>
      <c r="J124" s="224"/>
      <c r="K124" s="224"/>
      <c r="L124" s="236"/>
      <c r="M124" s="224"/>
      <c r="N124" s="224"/>
      <c r="O124" s="236"/>
      <c r="P124" s="224"/>
      <c r="Q124" s="224"/>
      <c r="R124" s="236"/>
      <c r="S124" s="224"/>
      <c r="T124" s="224"/>
      <c r="U124" s="236"/>
      <c r="V124" s="224"/>
      <c r="W124" s="224"/>
      <c r="X124" s="236"/>
      <c r="Y124" s="224"/>
      <c r="Z124" s="224"/>
      <c r="AA124" s="236"/>
      <c r="AB124" s="224"/>
      <c r="AC124" s="224"/>
      <c r="AD124" s="236"/>
      <c r="AE124" s="224"/>
      <c r="AF124" s="224"/>
      <c r="AG124" s="236"/>
      <c r="AH124" s="224"/>
      <c r="AI124" s="224"/>
      <c r="AJ124" s="236"/>
      <c r="AK124" s="224"/>
      <c r="AL124" s="224"/>
      <c r="AM124" s="236"/>
      <c r="AN124" s="224"/>
      <c r="AO124" s="224"/>
      <c r="AP124" s="236"/>
      <c r="AQ124" s="224"/>
      <c r="AR124" s="224"/>
      <c r="AS124" s="236"/>
      <c r="AT124" s="224"/>
      <c r="AU124" s="224"/>
      <c r="AV124" s="236"/>
      <c r="AW124" s="224"/>
      <c r="AX124" s="224"/>
      <c r="AY124" s="236"/>
      <c r="AZ124" s="224"/>
      <c r="BA124" s="224"/>
      <c r="BB124" s="236"/>
      <c r="BC124" s="224"/>
      <c r="BD124" s="224"/>
      <c r="BE124" s="236"/>
      <c r="BF124" s="224"/>
      <c r="BG124" s="224"/>
      <c r="BH124" s="236"/>
      <c r="BI124" s="224"/>
      <c r="BJ124" s="224"/>
      <c r="BK124" s="236"/>
      <c r="BL124" s="224"/>
      <c r="BM124" s="224"/>
      <c r="BN124" s="351"/>
      <c r="BO124" s="224"/>
      <c r="BP124" s="224"/>
      <c r="BQ124" s="236"/>
      <c r="BR124" s="224"/>
      <c r="BS124" s="224"/>
      <c r="BT124" s="236"/>
      <c r="BU124" s="224"/>
      <c r="BV124" s="224"/>
      <c r="BW124" s="236"/>
      <c r="BX124" s="224"/>
      <c r="BY124" s="224"/>
      <c r="BZ124" s="236"/>
      <c r="CA124" s="236"/>
      <c r="CB124" s="224"/>
      <c r="CC124" s="236"/>
      <c r="CD124" s="224"/>
      <c r="CE124" s="224"/>
      <c r="CF124" s="236"/>
      <c r="CG124" s="224"/>
      <c r="CH124" s="224"/>
      <c r="CI124" s="236"/>
      <c r="CJ124" s="224"/>
      <c r="CK124" s="224"/>
      <c r="CL124" s="236"/>
      <c r="CM124" s="224"/>
      <c r="CN124" s="245"/>
      <c r="CO124" s="236"/>
      <c r="CP124" s="224"/>
      <c r="CQ124" s="84"/>
      <c r="CR124" s="236"/>
      <c r="CS124" s="224"/>
      <c r="CT124" s="224"/>
      <c r="CU124" s="236"/>
      <c r="CV124" s="224"/>
      <c r="CW124" s="224"/>
      <c r="CX124" s="236">
        <v>5500</v>
      </c>
      <c r="CY124" s="224">
        <v>5500</v>
      </c>
      <c r="CZ124" s="224">
        <v>4357.9399999999996</v>
      </c>
      <c r="DA124" s="236"/>
      <c r="DB124" s="224"/>
      <c r="DC124" s="224"/>
      <c r="DD124" s="236"/>
      <c r="DE124" s="224"/>
      <c r="DF124" s="224"/>
      <c r="DG124" s="236"/>
      <c r="DH124" s="224"/>
      <c r="DI124" s="224"/>
      <c r="DJ124" s="236"/>
      <c r="DK124" s="224"/>
      <c r="DL124" s="224"/>
      <c r="DM124" s="236"/>
      <c r="DN124" s="224"/>
      <c r="DO124" s="224"/>
      <c r="DP124" s="236"/>
      <c r="DQ124" s="224"/>
      <c r="DR124" s="224"/>
      <c r="DS124" s="236">
        <v>600</v>
      </c>
      <c r="DT124" s="224"/>
      <c r="DU124" s="224">
        <v>563.34</v>
      </c>
      <c r="DV124" s="236"/>
      <c r="DW124" s="224"/>
      <c r="DX124" s="245"/>
      <c r="DY124" s="236"/>
      <c r="DZ124" s="224"/>
      <c r="EA124" s="84"/>
      <c r="EB124" s="124"/>
      <c r="EC124" s="224"/>
      <c r="ED124" s="245"/>
      <c r="EE124" s="236"/>
      <c r="EF124" s="224"/>
      <c r="EG124" s="245"/>
      <c r="EH124" s="236"/>
      <c r="EI124" s="224"/>
      <c r="EJ124" s="245"/>
      <c r="EK124" s="236"/>
      <c r="EL124" s="224"/>
      <c r="EM124" s="245"/>
      <c r="EN124" s="236"/>
      <c r="EO124" s="224"/>
      <c r="EP124" s="245"/>
      <c r="EQ124" s="236"/>
      <c r="ER124" s="224"/>
      <c r="ES124" s="224"/>
      <c r="ET124" s="236"/>
      <c r="EU124" s="224"/>
      <c r="EV124" s="224"/>
      <c r="EW124" s="236"/>
      <c r="EX124" s="224"/>
      <c r="EY124" s="224"/>
      <c r="EZ124" s="236"/>
      <c r="FA124" s="224"/>
      <c r="FB124" s="224"/>
      <c r="FC124" s="236"/>
      <c r="FD124" s="224"/>
      <c r="FE124" s="224"/>
      <c r="FF124" s="236"/>
      <c r="FG124" s="224"/>
      <c r="FH124" s="224"/>
      <c r="FI124" s="236"/>
      <c r="FJ124" s="224"/>
      <c r="FK124" s="245"/>
      <c r="FL124" s="396"/>
      <c r="FM124" s="224"/>
      <c r="FN124" s="84"/>
      <c r="FO124" s="236"/>
      <c r="FP124" s="224"/>
      <c r="FQ124" s="224"/>
      <c r="FR124" s="236"/>
      <c r="FS124" s="224"/>
      <c r="FT124" s="224"/>
      <c r="FU124" s="236"/>
      <c r="FV124" s="224"/>
      <c r="FW124" s="224"/>
      <c r="FX124" s="236"/>
      <c r="FY124" s="224"/>
      <c r="FZ124" s="224"/>
      <c r="GA124" s="236"/>
      <c r="GB124" s="224"/>
      <c r="GC124" s="224"/>
      <c r="GD124" s="236"/>
      <c r="GE124" s="224"/>
      <c r="GF124" s="224"/>
      <c r="GG124" s="236"/>
      <c r="GH124" s="224"/>
      <c r="GI124" s="224"/>
      <c r="GJ124" s="236"/>
      <c r="GK124" s="224"/>
      <c r="GL124" s="84"/>
      <c r="GM124" s="224"/>
      <c r="GN124" s="224"/>
      <c r="GO124" s="84"/>
      <c r="GP124" s="224"/>
      <c r="GQ124" s="224"/>
      <c r="GR124" s="84"/>
      <c r="GS124" s="224"/>
      <c r="GT124" s="224"/>
      <c r="GU124" s="224"/>
      <c r="GV124" s="236"/>
      <c r="GW124" s="224"/>
      <c r="GX124" s="224"/>
      <c r="GY124" s="236"/>
      <c r="GZ124" s="224"/>
      <c r="HA124" s="224"/>
      <c r="HB124" s="236"/>
      <c r="HC124" s="224"/>
      <c r="HD124" s="245"/>
      <c r="HE124" s="236"/>
      <c r="HF124" s="224"/>
      <c r="HG124" s="84"/>
      <c r="HH124" s="236"/>
      <c r="HI124" s="224"/>
      <c r="HJ124" s="245"/>
      <c r="HK124" s="236"/>
      <c r="HL124" s="224"/>
      <c r="HM124" s="245"/>
      <c r="HN124" s="236"/>
      <c r="HO124" s="224"/>
      <c r="HP124" s="245"/>
      <c r="HQ124" s="236"/>
      <c r="HR124" s="224"/>
      <c r="HS124" s="245"/>
      <c r="HT124" s="236"/>
      <c r="HU124" s="224"/>
      <c r="HV124" s="245"/>
      <c r="HW124" s="236"/>
      <c r="HX124" s="224"/>
      <c r="HY124" s="245"/>
      <c r="HZ124" s="236"/>
      <c r="IA124" s="224"/>
      <c r="IB124" s="245"/>
      <c r="IC124" s="236"/>
      <c r="ID124" s="224"/>
      <c r="IE124" s="84"/>
      <c r="IF124" s="236">
        <v>600</v>
      </c>
      <c r="IG124" s="224">
        <v>600</v>
      </c>
      <c r="IH124" s="245"/>
      <c r="II124" s="236"/>
      <c r="IJ124" s="224"/>
      <c r="IK124" s="245"/>
      <c r="IL124" s="236"/>
      <c r="IM124" s="224"/>
      <c r="IN124" s="245"/>
      <c r="IO124" s="236"/>
      <c r="IP124" s="224"/>
      <c r="IQ124" s="245"/>
      <c r="IR124" s="236"/>
      <c r="IS124" s="224"/>
      <c r="IT124" s="245"/>
      <c r="IU124" s="236"/>
      <c r="IV124" s="224"/>
      <c r="IW124" s="245"/>
      <c r="IX124" s="236"/>
      <c r="IY124" s="224"/>
      <c r="IZ124" s="245"/>
      <c r="JA124" s="236"/>
      <c r="JB124" s="224"/>
      <c r="JC124" s="245"/>
      <c r="JD124" s="236"/>
      <c r="JE124" s="224"/>
      <c r="JF124" s="245"/>
      <c r="JG124" s="236"/>
      <c r="JH124" s="224"/>
      <c r="JI124" s="84"/>
      <c r="JJ124" s="124"/>
      <c r="JK124" s="224"/>
      <c r="JL124" s="245"/>
      <c r="JM124" s="236"/>
      <c r="JN124" s="224"/>
      <c r="JO124" s="84"/>
      <c r="JP124" s="124"/>
      <c r="JQ124" s="224"/>
      <c r="JR124" s="245"/>
      <c r="JS124" s="236"/>
      <c r="JT124" s="224"/>
      <c r="JU124" s="84"/>
      <c r="JV124" s="124"/>
      <c r="JW124" s="224"/>
      <c r="JX124" s="245"/>
      <c r="JY124" s="236"/>
      <c r="JZ124" s="224"/>
      <c r="KA124" s="245"/>
      <c r="KB124" s="236"/>
      <c r="KC124" s="224"/>
      <c r="KD124" s="245"/>
      <c r="KE124" s="236"/>
      <c r="KF124" s="224"/>
      <c r="KG124" s="245"/>
      <c r="KH124" s="236"/>
      <c r="KI124" s="224"/>
      <c r="KJ124" s="245"/>
      <c r="KK124" s="236"/>
      <c r="KL124" s="224"/>
      <c r="KM124" s="224"/>
      <c r="KN124" s="236"/>
      <c r="KO124" s="224"/>
      <c r="KP124" s="224"/>
      <c r="KQ124" s="236"/>
      <c r="KR124" s="224"/>
      <c r="KS124" s="224"/>
      <c r="KT124" s="236"/>
      <c r="KU124" s="224"/>
      <c r="KV124" s="245"/>
      <c r="KW124" s="236"/>
      <c r="KX124" s="224"/>
      <c r="KY124" s="84"/>
      <c r="KZ124" s="236"/>
      <c r="LA124" s="224"/>
      <c r="LB124" s="224"/>
      <c r="LC124" s="236"/>
      <c r="LD124" s="224"/>
      <c r="LE124" s="224"/>
      <c r="LF124" s="236"/>
      <c r="LG124" s="224"/>
      <c r="LH124" s="245"/>
      <c r="LI124" s="236"/>
      <c r="LJ124" s="224"/>
      <c r="LK124" s="84"/>
      <c r="LL124" s="236"/>
      <c r="LM124" s="224"/>
      <c r="LN124" s="84"/>
      <c r="LO124" s="124"/>
      <c r="LP124" s="224"/>
      <c r="LQ124" s="224"/>
      <c r="LR124" s="236"/>
      <c r="LS124" s="224"/>
      <c r="LT124" s="245"/>
      <c r="LU124" s="236"/>
      <c r="LV124" s="224"/>
      <c r="LW124" s="84"/>
      <c r="LX124" s="124"/>
      <c r="LY124" s="224"/>
      <c r="LZ124" s="224"/>
      <c r="MA124" s="236"/>
      <c r="MB124" s="224"/>
      <c r="MC124" s="224"/>
      <c r="MD124" s="236"/>
      <c r="ME124" s="224"/>
      <c r="MF124" s="224"/>
      <c r="MG124" s="236"/>
      <c r="MH124" s="224"/>
      <c r="MI124" s="224"/>
      <c r="MJ124" s="236"/>
      <c r="MK124" s="224"/>
      <c r="ML124" s="245"/>
      <c r="MM124" s="236"/>
      <c r="MN124" s="224"/>
      <c r="MO124" s="84"/>
      <c r="MP124" s="236"/>
      <c r="MQ124" s="224"/>
      <c r="MR124" s="84"/>
      <c r="MS124" s="124"/>
      <c r="MT124" s="224"/>
      <c r="MU124" s="224"/>
      <c r="MV124" s="236"/>
      <c r="MW124" s="224"/>
      <c r="MX124" s="245"/>
      <c r="MY124" s="236"/>
      <c r="MZ124" s="224"/>
      <c r="NA124" s="84"/>
      <c r="NB124" s="236"/>
      <c r="NC124" s="224"/>
      <c r="ND124" s="245"/>
      <c r="NE124" s="236"/>
      <c r="NF124" s="224"/>
      <c r="NG124" s="84"/>
      <c r="NH124" s="236"/>
      <c r="NI124" s="224"/>
      <c r="NJ124" s="245"/>
      <c r="NK124" s="236"/>
      <c r="NL124" s="224"/>
      <c r="NM124" s="84"/>
      <c r="NN124" s="236"/>
      <c r="NO124" s="224"/>
      <c r="NP124" s="84"/>
      <c r="NQ124" s="236"/>
      <c r="NR124" s="224"/>
      <c r="NS124" s="84"/>
      <c r="NT124" s="236"/>
      <c r="NU124" s="224"/>
      <c r="NV124" s="84"/>
      <c r="NW124" s="124"/>
      <c r="NX124" s="224"/>
      <c r="NY124" s="245"/>
      <c r="NZ124" s="236"/>
      <c r="OA124" s="224"/>
      <c r="OB124" s="316"/>
      <c r="OC124" s="236"/>
      <c r="OD124" s="224"/>
      <c r="OE124" s="84"/>
      <c r="OF124" s="236"/>
      <c r="OG124" s="224"/>
      <c r="OH124" s="84"/>
      <c r="OI124" s="157"/>
      <c r="OJ124" s="157"/>
      <c r="OK124" s="157"/>
      <c r="OL124" s="157"/>
      <c r="OM124" s="157"/>
      <c r="ON124" s="157"/>
      <c r="OO124" s="157"/>
      <c r="OP124" s="157"/>
      <c r="OQ124" s="157"/>
      <c r="OR124" s="157"/>
      <c r="OS124" s="157"/>
      <c r="OT124" s="157"/>
      <c r="OU124" s="157"/>
      <c r="OV124" s="157"/>
      <c r="OW124" s="157"/>
      <c r="OX124" s="350"/>
    </row>
    <row r="125" spans="1:414" s="345" customFormat="1" hidden="1" outlineLevel="1" collapsed="1" x14ac:dyDescent="0.25">
      <c r="A125" s="257"/>
      <c r="B125" s="188"/>
      <c r="C125" s="236"/>
      <c r="D125" s="224"/>
      <c r="E125" s="84"/>
      <c r="F125" s="236"/>
      <c r="G125" s="224"/>
      <c r="H125" s="84"/>
      <c r="I125" s="124"/>
      <c r="J125" s="224"/>
      <c r="K125" s="224"/>
      <c r="L125" s="236"/>
      <c r="M125" s="224"/>
      <c r="N125" s="224"/>
      <c r="O125" s="236"/>
      <c r="P125" s="224"/>
      <c r="Q125" s="224"/>
      <c r="R125" s="236"/>
      <c r="S125" s="224"/>
      <c r="T125" s="224"/>
      <c r="U125" s="236"/>
      <c r="V125" s="224"/>
      <c r="W125" s="224"/>
      <c r="X125" s="236"/>
      <c r="Y125" s="224"/>
      <c r="Z125" s="224"/>
      <c r="AA125" s="236"/>
      <c r="AB125" s="224"/>
      <c r="AC125" s="224"/>
      <c r="AD125" s="236"/>
      <c r="AE125" s="224"/>
      <c r="AF125" s="224"/>
      <c r="AG125" s="236"/>
      <c r="AH125" s="224"/>
      <c r="AI125" s="224"/>
      <c r="AJ125" s="236"/>
      <c r="AK125" s="224"/>
      <c r="AL125" s="224"/>
      <c r="AM125" s="236"/>
      <c r="AN125" s="224"/>
      <c r="AO125" s="224"/>
      <c r="AP125" s="236"/>
      <c r="AQ125" s="224"/>
      <c r="AR125" s="224"/>
      <c r="AS125" s="236"/>
      <c r="AT125" s="224"/>
      <c r="AU125" s="224"/>
      <c r="AV125" s="236"/>
      <c r="AW125" s="224"/>
      <c r="AX125" s="224"/>
      <c r="AY125" s="236"/>
      <c r="AZ125" s="224"/>
      <c r="BA125" s="224"/>
      <c r="BB125" s="236"/>
      <c r="BC125" s="224"/>
      <c r="BD125" s="224"/>
      <c r="BE125" s="236"/>
      <c r="BF125" s="224"/>
      <c r="BG125" s="224"/>
      <c r="BH125" s="236"/>
      <c r="BI125" s="224"/>
      <c r="BJ125" s="224"/>
      <c r="BK125" s="236"/>
      <c r="BL125" s="224"/>
      <c r="BM125" s="224"/>
      <c r="BN125" s="351"/>
      <c r="BO125" s="224"/>
      <c r="BP125" s="224"/>
      <c r="BQ125" s="236"/>
      <c r="BR125" s="224"/>
      <c r="BS125" s="224"/>
      <c r="BT125" s="236"/>
      <c r="BU125" s="224"/>
      <c r="BV125" s="224"/>
      <c r="BW125" s="236"/>
      <c r="BX125" s="224"/>
      <c r="BY125" s="224"/>
      <c r="BZ125" s="236"/>
      <c r="CA125" s="236"/>
      <c r="CB125" s="224"/>
      <c r="CC125" s="236"/>
      <c r="CD125" s="224"/>
      <c r="CE125" s="224"/>
      <c r="CF125" s="236"/>
      <c r="CG125" s="224"/>
      <c r="CH125" s="224"/>
      <c r="CI125" s="236"/>
      <c r="CJ125" s="224"/>
      <c r="CK125" s="224"/>
      <c r="CL125" s="236"/>
      <c r="CM125" s="224"/>
      <c r="CN125" s="245"/>
      <c r="CO125" s="236"/>
      <c r="CP125" s="224"/>
      <c r="CQ125" s="84"/>
      <c r="CR125" s="236"/>
      <c r="CS125" s="224"/>
      <c r="CT125" s="224"/>
      <c r="CU125" s="236"/>
      <c r="CV125" s="224"/>
      <c r="CW125" s="224"/>
      <c r="CX125" s="236"/>
      <c r="CY125" s="224"/>
      <c r="CZ125" s="224"/>
      <c r="DA125" s="236"/>
      <c r="DB125" s="224"/>
      <c r="DC125" s="224"/>
      <c r="DD125" s="236"/>
      <c r="DE125" s="224"/>
      <c r="DF125" s="224"/>
      <c r="DG125" s="236"/>
      <c r="DH125" s="224"/>
      <c r="DI125" s="224"/>
      <c r="DJ125" s="236"/>
      <c r="DK125" s="224"/>
      <c r="DL125" s="224"/>
      <c r="DM125" s="236"/>
      <c r="DN125" s="224"/>
      <c r="DO125" s="224"/>
      <c r="DP125" s="236"/>
      <c r="DQ125" s="224"/>
      <c r="DR125" s="224"/>
      <c r="DS125" s="236"/>
      <c r="DT125" s="224"/>
      <c r="DU125" s="224"/>
      <c r="DV125" s="236"/>
      <c r="DW125" s="224"/>
      <c r="DX125" s="245"/>
      <c r="DY125" s="236"/>
      <c r="DZ125" s="224"/>
      <c r="EA125" s="84"/>
      <c r="EB125" s="124"/>
      <c r="EC125" s="224"/>
      <c r="ED125" s="245"/>
      <c r="EE125" s="236"/>
      <c r="EF125" s="224"/>
      <c r="EG125" s="245"/>
      <c r="EH125" s="236"/>
      <c r="EI125" s="224"/>
      <c r="EJ125" s="245"/>
      <c r="EK125" s="236"/>
      <c r="EL125" s="224"/>
      <c r="EM125" s="245"/>
      <c r="EN125" s="236"/>
      <c r="EO125" s="224"/>
      <c r="EP125" s="245"/>
      <c r="EQ125" s="236"/>
      <c r="ER125" s="224"/>
      <c r="ES125" s="224"/>
      <c r="ET125" s="236"/>
      <c r="EU125" s="224"/>
      <c r="EV125" s="224"/>
      <c r="EW125" s="236"/>
      <c r="EX125" s="224"/>
      <c r="EY125" s="224"/>
      <c r="EZ125" s="236"/>
      <c r="FA125" s="224"/>
      <c r="FB125" s="224"/>
      <c r="FC125" s="236"/>
      <c r="FD125" s="224"/>
      <c r="FE125" s="224"/>
      <c r="FF125" s="236"/>
      <c r="FG125" s="224"/>
      <c r="FH125" s="224"/>
      <c r="FI125" s="236"/>
      <c r="FJ125" s="224"/>
      <c r="FK125" s="245"/>
      <c r="FL125" s="396"/>
      <c r="FM125" s="224"/>
      <c r="FN125" s="84"/>
      <c r="FO125" s="236"/>
      <c r="FP125" s="224"/>
      <c r="FQ125" s="224"/>
      <c r="FR125" s="236"/>
      <c r="FS125" s="224"/>
      <c r="FT125" s="224"/>
      <c r="FU125" s="236"/>
      <c r="FV125" s="224"/>
      <c r="FW125" s="224"/>
      <c r="FX125" s="236"/>
      <c r="FY125" s="224"/>
      <c r="FZ125" s="224"/>
      <c r="GA125" s="236"/>
      <c r="GB125" s="224"/>
      <c r="GC125" s="224"/>
      <c r="GD125" s="236"/>
      <c r="GE125" s="224"/>
      <c r="GF125" s="224"/>
      <c r="GG125" s="236"/>
      <c r="GH125" s="224"/>
      <c r="GI125" s="224"/>
      <c r="GJ125" s="236"/>
      <c r="GK125" s="224"/>
      <c r="GL125" s="84"/>
      <c r="GM125" s="224"/>
      <c r="GN125" s="224"/>
      <c r="GO125" s="84"/>
      <c r="GP125" s="224"/>
      <c r="GQ125" s="224"/>
      <c r="GR125" s="84"/>
      <c r="GS125" s="224"/>
      <c r="GT125" s="224"/>
      <c r="GU125" s="224"/>
      <c r="GV125" s="236"/>
      <c r="GW125" s="224"/>
      <c r="GX125" s="224"/>
      <c r="GY125" s="236"/>
      <c r="GZ125" s="224"/>
      <c r="HA125" s="224"/>
      <c r="HB125" s="236"/>
      <c r="HC125" s="224"/>
      <c r="HD125" s="245"/>
      <c r="HE125" s="236"/>
      <c r="HF125" s="224"/>
      <c r="HG125" s="84"/>
      <c r="HH125" s="236"/>
      <c r="HI125" s="224"/>
      <c r="HJ125" s="245"/>
      <c r="HK125" s="236"/>
      <c r="HL125" s="224"/>
      <c r="HM125" s="245"/>
      <c r="HN125" s="236"/>
      <c r="HO125" s="224"/>
      <c r="HP125" s="245"/>
      <c r="HQ125" s="236"/>
      <c r="HR125" s="224"/>
      <c r="HS125" s="245"/>
      <c r="HT125" s="236"/>
      <c r="HU125" s="224"/>
      <c r="HV125" s="245"/>
      <c r="HW125" s="236"/>
      <c r="HX125" s="224"/>
      <c r="HY125" s="245"/>
      <c r="HZ125" s="236"/>
      <c r="IA125" s="224"/>
      <c r="IB125" s="245"/>
      <c r="IC125" s="236"/>
      <c r="ID125" s="224"/>
      <c r="IE125" s="84"/>
      <c r="IF125" s="236"/>
      <c r="IG125" s="224"/>
      <c r="IH125" s="245"/>
      <c r="II125" s="236"/>
      <c r="IJ125" s="224"/>
      <c r="IK125" s="245"/>
      <c r="IL125" s="236"/>
      <c r="IM125" s="224"/>
      <c r="IN125" s="245"/>
      <c r="IO125" s="236"/>
      <c r="IP125" s="224"/>
      <c r="IQ125" s="245"/>
      <c r="IR125" s="236"/>
      <c r="IS125" s="224"/>
      <c r="IT125" s="245"/>
      <c r="IU125" s="236"/>
      <c r="IV125" s="224"/>
      <c r="IW125" s="245"/>
      <c r="IX125" s="236"/>
      <c r="IY125" s="224"/>
      <c r="IZ125" s="245"/>
      <c r="JA125" s="236"/>
      <c r="JB125" s="224"/>
      <c r="JC125" s="245"/>
      <c r="JD125" s="236"/>
      <c r="JE125" s="224"/>
      <c r="JF125" s="245"/>
      <c r="JG125" s="236"/>
      <c r="JH125" s="224"/>
      <c r="JI125" s="84"/>
      <c r="JJ125" s="124"/>
      <c r="JK125" s="224"/>
      <c r="JL125" s="245"/>
      <c r="JM125" s="236"/>
      <c r="JN125" s="224"/>
      <c r="JO125" s="84"/>
      <c r="JP125" s="124"/>
      <c r="JQ125" s="224"/>
      <c r="JR125" s="245"/>
      <c r="JS125" s="236"/>
      <c r="JT125" s="224"/>
      <c r="JU125" s="84"/>
      <c r="JV125" s="124"/>
      <c r="JW125" s="224"/>
      <c r="JX125" s="245"/>
      <c r="JY125" s="236"/>
      <c r="JZ125" s="224"/>
      <c r="KA125" s="245"/>
      <c r="KB125" s="236"/>
      <c r="KC125" s="224"/>
      <c r="KD125" s="245"/>
      <c r="KE125" s="236"/>
      <c r="KF125" s="224"/>
      <c r="KG125" s="245"/>
      <c r="KH125" s="236"/>
      <c r="KI125" s="224"/>
      <c r="KJ125" s="245"/>
      <c r="KK125" s="236"/>
      <c r="KL125" s="224"/>
      <c r="KM125" s="224"/>
      <c r="KN125" s="236"/>
      <c r="KO125" s="224"/>
      <c r="KP125" s="224"/>
      <c r="KQ125" s="236"/>
      <c r="KR125" s="224"/>
      <c r="KS125" s="224"/>
      <c r="KT125" s="236"/>
      <c r="KU125" s="224"/>
      <c r="KV125" s="245"/>
      <c r="KW125" s="236"/>
      <c r="KX125" s="224"/>
      <c r="KY125" s="84"/>
      <c r="KZ125" s="236"/>
      <c r="LA125" s="224"/>
      <c r="LB125" s="224"/>
      <c r="LC125" s="236"/>
      <c r="LD125" s="224"/>
      <c r="LE125" s="224"/>
      <c r="LF125" s="236"/>
      <c r="LG125" s="224"/>
      <c r="LH125" s="245"/>
      <c r="LI125" s="236"/>
      <c r="LJ125" s="224"/>
      <c r="LK125" s="84"/>
      <c r="LL125" s="236"/>
      <c r="LM125" s="224"/>
      <c r="LN125" s="84"/>
      <c r="LO125" s="124"/>
      <c r="LP125" s="224"/>
      <c r="LQ125" s="224"/>
      <c r="LR125" s="236"/>
      <c r="LS125" s="224"/>
      <c r="LT125" s="245"/>
      <c r="LU125" s="236"/>
      <c r="LV125" s="224"/>
      <c r="LW125" s="84"/>
      <c r="LX125" s="124"/>
      <c r="LY125" s="224"/>
      <c r="LZ125" s="224"/>
      <c r="MA125" s="236"/>
      <c r="MB125" s="224"/>
      <c r="MC125" s="224"/>
      <c r="MD125" s="236"/>
      <c r="ME125" s="224"/>
      <c r="MF125" s="224"/>
      <c r="MG125" s="236"/>
      <c r="MH125" s="224"/>
      <c r="MI125" s="224"/>
      <c r="MJ125" s="236"/>
      <c r="MK125" s="224"/>
      <c r="ML125" s="245"/>
      <c r="MM125" s="236"/>
      <c r="MN125" s="224"/>
      <c r="MO125" s="84"/>
      <c r="MP125" s="236"/>
      <c r="MQ125" s="224"/>
      <c r="MR125" s="84"/>
      <c r="MS125" s="124"/>
      <c r="MT125" s="224"/>
      <c r="MU125" s="224"/>
      <c r="MV125" s="236"/>
      <c r="MW125" s="224"/>
      <c r="MX125" s="245"/>
      <c r="MY125" s="236"/>
      <c r="MZ125" s="224"/>
      <c r="NA125" s="84"/>
      <c r="NB125" s="236"/>
      <c r="NC125" s="224"/>
      <c r="ND125" s="245"/>
      <c r="NE125" s="236"/>
      <c r="NF125" s="224"/>
      <c r="NG125" s="84"/>
      <c r="NH125" s="236"/>
      <c r="NI125" s="224"/>
      <c r="NJ125" s="245"/>
      <c r="NK125" s="236"/>
      <c r="NL125" s="224"/>
      <c r="NM125" s="84"/>
      <c r="NN125" s="236"/>
      <c r="NO125" s="224"/>
      <c r="NP125" s="84"/>
      <c r="NQ125" s="236"/>
      <c r="NR125" s="224"/>
      <c r="NS125" s="84"/>
      <c r="NT125" s="236"/>
      <c r="NU125" s="224"/>
      <c r="NV125" s="84"/>
      <c r="NW125" s="124"/>
      <c r="NX125" s="224"/>
      <c r="NY125" s="245"/>
      <c r="NZ125" s="236"/>
      <c r="OA125" s="224"/>
      <c r="OB125" s="316"/>
      <c r="OC125" s="236"/>
      <c r="OD125" s="224"/>
      <c r="OE125" s="84"/>
      <c r="OF125" s="236"/>
      <c r="OG125" s="224"/>
      <c r="OH125" s="84"/>
      <c r="OI125" s="157"/>
      <c r="OJ125" s="157"/>
      <c r="OK125" s="157"/>
      <c r="OL125" s="157"/>
      <c r="OM125" s="157"/>
      <c r="ON125" s="157"/>
      <c r="OO125" s="157"/>
      <c r="OP125" s="157"/>
      <c r="OQ125" s="157"/>
      <c r="OR125" s="157"/>
      <c r="OS125" s="157"/>
      <c r="OT125" s="157"/>
      <c r="OU125" s="157"/>
      <c r="OV125" s="157"/>
      <c r="OW125" s="157"/>
    </row>
    <row r="126" spans="1:414" s="36" customFormat="1" hidden="1" outlineLevel="1" x14ac:dyDescent="0.25">
      <c r="A126" s="74" t="s">
        <v>484</v>
      </c>
      <c r="B126" s="373" t="s">
        <v>485</v>
      </c>
      <c r="C126" s="229">
        <f t="shared" ref="C126:P126" si="891">C127+C128</f>
        <v>191800</v>
      </c>
      <c r="D126" s="220">
        <f t="shared" si="891"/>
        <v>194230</v>
      </c>
      <c r="E126" s="68">
        <f t="shared" ref="E126" si="892">E127+E128</f>
        <v>179117.92</v>
      </c>
      <c r="F126" s="229">
        <f t="shared" si="891"/>
        <v>0</v>
      </c>
      <c r="G126" s="220">
        <f t="shared" si="891"/>
        <v>0</v>
      </c>
      <c r="H126" s="68">
        <f t="shared" ref="H126:I126" si="893">H127+H128</f>
        <v>0</v>
      </c>
      <c r="I126" s="122">
        <f t="shared" si="893"/>
        <v>0</v>
      </c>
      <c r="J126" s="220">
        <f t="shared" si="891"/>
        <v>0</v>
      </c>
      <c r="K126" s="220">
        <f t="shared" ref="K126:N126" si="894">K127+K128</f>
        <v>0</v>
      </c>
      <c r="L126" s="229">
        <f t="shared" si="894"/>
        <v>0</v>
      </c>
      <c r="M126" s="220">
        <f t="shared" si="894"/>
        <v>30</v>
      </c>
      <c r="N126" s="220">
        <f t="shared" si="894"/>
        <v>0</v>
      </c>
      <c r="O126" s="229">
        <f t="shared" si="891"/>
        <v>0</v>
      </c>
      <c r="P126" s="220">
        <f t="shared" si="891"/>
        <v>0</v>
      </c>
      <c r="Q126" s="220">
        <f t="shared" ref="Q126" si="895">Q127+Q128</f>
        <v>0</v>
      </c>
      <c r="R126" s="229">
        <f t="shared" ref="R126:AH126" si="896">R127+R128</f>
        <v>0</v>
      </c>
      <c r="S126" s="220">
        <f t="shared" si="896"/>
        <v>0</v>
      </c>
      <c r="T126" s="220">
        <f t="shared" ref="T126" si="897">T127+T128</f>
        <v>0</v>
      </c>
      <c r="U126" s="229">
        <f t="shared" si="896"/>
        <v>0</v>
      </c>
      <c r="V126" s="220">
        <f t="shared" si="896"/>
        <v>0</v>
      </c>
      <c r="W126" s="220">
        <f t="shared" ref="W126" si="898">W127+W128</f>
        <v>0</v>
      </c>
      <c r="X126" s="229">
        <f t="shared" si="896"/>
        <v>0</v>
      </c>
      <c r="Y126" s="220">
        <f t="shared" si="896"/>
        <v>0</v>
      </c>
      <c r="Z126" s="220">
        <f t="shared" ref="Z126" si="899">Z127+Z128</f>
        <v>0</v>
      </c>
      <c r="AA126" s="229">
        <f t="shared" si="896"/>
        <v>0</v>
      </c>
      <c r="AB126" s="220">
        <f t="shared" si="896"/>
        <v>0</v>
      </c>
      <c r="AC126" s="220">
        <f t="shared" ref="AC126" si="900">AC127+AC128</f>
        <v>0</v>
      </c>
      <c r="AD126" s="229">
        <f t="shared" si="896"/>
        <v>0</v>
      </c>
      <c r="AE126" s="220">
        <f t="shared" si="896"/>
        <v>0</v>
      </c>
      <c r="AF126" s="220">
        <f t="shared" ref="AF126" si="901">AF127+AF128</f>
        <v>0</v>
      </c>
      <c r="AG126" s="229">
        <f t="shared" si="896"/>
        <v>0</v>
      </c>
      <c r="AH126" s="220">
        <f t="shared" si="896"/>
        <v>0</v>
      </c>
      <c r="AI126" s="220">
        <f t="shared" ref="AI126" si="902">AI127+AI128</f>
        <v>0</v>
      </c>
      <c r="AJ126" s="229">
        <f t="shared" ref="AJ126:BA126" si="903">AJ127+AJ128</f>
        <v>0</v>
      </c>
      <c r="AK126" s="220">
        <f t="shared" si="903"/>
        <v>0</v>
      </c>
      <c r="AL126" s="220">
        <f t="shared" si="903"/>
        <v>0</v>
      </c>
      <c r="AM126" s="229">
        <f t="shared" si="903"/>
        <v>0</v>
      </c>
      <c r="AN126" s="220">
        <f t="shared" si="903"/>
        <v>0</v>
      </c>
      <c r="AO126" s="220">
        <f t="shared" si="903"/>
        <v>0</v>
      </c>
      <c r="AP126" s="229">
        <f t="shared" si="903"/>
        <v>0</v>
      </c>
      <c r="AQ126" s="220">
        <f t="shared" si="903"/>
        <v>0</v>
      </c>
      <c r="AR126" s="220">
        <f t="shared" si="903"/>
        <v>0</v>
      </c>
      <c r="AS126" s="229">
        <f t="shared" si="903"/>
        <v>0</v>
      </c>
      <c r="AT126" s="220">
        <f t="shared" si="903"/>
        <v>0</v>
      </c>
      <c r="AU126" s="220">
        <f t="shared" si="903"/>
        <v>0</v>
      </c>
      <c r="AV126" s="229">
        <f t="shared" si="903"/>
        <v>0</v>
      </c>
      <c r="AW126" s="220">
        <f t="shared" si="903"/>
        <v>0</v>
      </c>
      <c r="AX126" s="220">
        <f t="shared" si="903"/>
        <v>0</v>
      </c>
      <c r="AY126" s="229">
        <f t="shared" si="903"/>
        <v>0</v>
      </c>
      <c r="AZ126" s="220">
        <f t="shared" si="903"/>
        <v>0</v>
      </c>
      <c r="BA126" s="220">
        <f t="shared" si="903"/>
        <v>0</v>
      </c>
      <c r="BB126" s="229">
        <f t="shared" ref="BB126:BK126" si="904">BB127+BB128</f>
        <v>6000</v>
      </c>
      <c r="BC126" s="220">
        <f t="shared" si="904"/>
        <v>6000</v>
      </c>
      <c r="BD126" s="220">
        <f t="shared" ref="BD126:BG126" si="905">BD127+BD128</f>
        <v>6244.32</v>
      </c>
      <c r="BE126" s="229">
        <f t="shared" si="905"/>
        <v>0</v>
      </c>
      <c r="BF126" s="220">
        <f t="shared" si="905"/>
        <v>0</v>
      </c>
      <c r="BG126" s="220">
        <f t="shared" si="905"/>
        <v>0</v>
      </c>
      <c r="BH126" s="229">
        <f t="shared" si="904"/>
        <v>0</v>
      </c>
      <c r="BI126" s="220">
        <f t="shared" si="904"/>
        <v>0</v>
      </c>
      <c r="BJ126" s="220">
        <f t="shared" ref="BJ126" si="906">BJ127+BJ128</f>
        <v>0</v>
      </c>
      <c r="BK126" s="229">
        <f t="shared" si="904"/>
        <v>0</v>
      </c>
      <c r="BL126" s="220">
        <f t="shared" ref="BL126:CG126" si="907">BL127+BL128</f>
        <v>0</v>
      </c>
      <c r="BM126" s="220">
        <f t="shared" ref="BM126" si="908">BM127+BM128</f>
        <v>0</v>
      </c>
      <c r="BN126" s="119">
        <f t="shared" si="907"/>
        <v>0</v>
      </c>
      <c r="BO126" s="220">
        <f t="shared" ref="BO126" si="909">BO127+BO128</f>
        <v>0</v>
      </c>
      <c r="BP126" s="220">
        <f t="shared" ref="BP126" si="910">BP127+BP128</f>
        <v>0</v>
      </c>
      <c r="BQ126" s="229">
        <f>BQ127+BQ128</f>
        <v>0</v>
      </c>
      <c r="BR126" s="220">
        <f t="shared" si="907"/>
        <v>0</v>
      </c>
      <c r="BS126" s="220">
        <f t="shared" ref="BS126" si="911">BS127+BS128</f>
        <v>0</v>
      </c>
      <c r="BT126" s="229">
        <f t="shared" si="907"/>
        <v>0</v>
      </c>
      <c r="BU126" s="220">
        <f t="shared" si="907"/>
        <v>0</v>
      </c>
      <c r="BV126" s="220">
        <f t="shared" ref="BV126" si="912">BV127+BV128</f>
        <v>0</v>
      </c>
      <c r="BW126" s="229">
        <f t="shared" si="907"/>
        <v>0</v>
      </c>
      <c r="BX126" s="220">
        <f t="shared" si="907"/>
        <v>0</v>
      </c>
      <c r="BY126" s="220">
        <f t="shared" ref="BY126" si="913">BY127+BY128</f>
        <v>0</v>
      </c>
      <c r="BZ126" s="229">
        <f t="shared" si="907"/>
        <v>0</v>
      </c>
      <c r="CA126" s="229">
        <f t="shared" ref="CA126" si="914">CA127+CA128</f>
        <v>0</v>
      </c>
      <c r="CB126" s="220">
        <f t="shared" ref="CB126:CE126" si="915">CB127+CB128</f>
        <v>0</v>
      </c>
      <c r="CC126" s="229">
        <f t="shared" si="915"/>
        <v>0</v>
      </c>
      <c r="CD126" s="220">
        <f t="shared" si="915"/>
        <v>0</v>
      </c>
      <c r="CE126" s="220">
        <f t="shared" si="915"/>
        <v>0</v>
      </c>
      <c r="CF126" s="229">
        <f t="shared" si="907"/>
        <v>0</v>
      </c>
      <c r="CG126" s="220">
        <f t="shared" si="907"/>
        <v>0</v>
      </c>
      <c r="CH126" s="220">
        <f t="shared" ref="CH126:CK126" si="916">CH127+CH128</f>
        <v>0</v>
      </c>
      <c r="CI126" s="229">
        <f t="shared" si="916"/>
        <v>0</v>
      </c>
      <c r="CJ126" s="220">
        <f t="shared" si="916"/>
        <v>0</v>
      </c>
      <c r="CK126" s="220">
        <f t="shared" si="916"/>
        <v>0</v>
      </c>
      <c r="CL126" s="229">
        <f t="shared" ref="CL126:CM126" si="917">CL127+CL128</f>
        <v>0</v>
      </c>
      <c r="CM126" s="220">
        <f t="shared" si="917"/>
        <v>0</v>
      </c>
      <c r="CN126" s="117">
        <f t="shared" ref="CN126:CQ126" si="918">CN127+CN128</f>
        <v>0</v>
      </c>
      <c r="CO126" s="229">
        <f t="shared" ref="CO126" si="919">CO127+CO128</f>
        <v>0</v>
      </c>
      <c r="CP126" s="220">
        <f t="shared" si="918"/>
        <v>0</v>
      </c>
      <c r="CQ126" s="68">
        <f t="shared" si="918"/>
        <v>0</v>
      </c>
      <c r="CR126" s="229">
        <f t="shared" ref="CR126:DW126" si="920">CR127+CR128</f>
        <v>0</v>
      </c>
      <c r="CS126" s="220">
        <f t="shared" si="920"/>
        <v>0</v>
      </c>
      <c r="CT126" s="220">
        <f t="shared" ref="CT126" si="921">CT127+CT128</f>
        <v>0</v>
      </c>
      <c r="CU126" s="229">
        <f t="shared" si="920"/>
        <v>0</v>
      </c>
      <c r="CV126" s="220">
        <f t="shared" si="920"/>
        <v>0</v>
      </c>
      <c r="CW126" s="220">
        <f t="shared" ref="CW126:DC126" si="922">CW127+CW128</f>
        <v>0</v>
      </c>
      <c r="CX126" s="229">
        <f t="shared" si="922"/>
        <v>0</v>
      </c>
      <c r="CY126" s="220">
        <f t="shared" si="922"/>
        <v>0</v>
      </c>
      <c r="CZ126" s="220">
        <f t="shared" si="922"/>
        <v>0</v>
      </c>
      <c r="DA126" s="229">
        <f t="shared" si="922"/>
        <v>0</v>
      </c>
      <c r="DB126" s="220">
        <f t="shared" si="922"/>
        <v>0</v>
      </c>
      <c r="DC126" s="220">
        <f t="shared" si="922"/>
        <v>0</v>
      </c>
      <c r="DD126" s="229">
        <f t="shared" si="920"/>
        <v>0</v>
      </c>
      <c r="DE126" s="220">
        <f t="shared" si="920"/>
        <v>0</v>
      </c>
      <c r="DF126" s="220">
        <f t="shared" ref="DF126" si="923">DF127+DF128</f>
        <v>0</v>
      </c>
      <c r="DG126" s="229">
        <f>DG127+DG128</f>
        <v>0</v>
      </c>
      <c r="DH126" s="220">
        <f>DH127+DH128</f>
        <v>0</v>
      </c>
      <c r="DI126" s="220">
        <f>DI127+DI128</f>
        <v>0</v>
      </c>
      <c r="DJ126" s="229">
        <f t="shared" si="920"/>
        <v>0</v>
      </c>
      <c r="DK126" s="220">
        <f t="shared" si="920"/>
        <v>0</v>
      </c>
      <c r="DL126" s="220">
        <f t="shared" ref="DL126:DU126" si="924">DL127+DL128</f>
        <v>0</v>
      </c>
      <c r="DM126" s="229">
        <f t="shared" si="924"/>
        <v>0</v>
      </c>
      <c r="DN126" s="220">
        <f t="shared" si="924"/>
        <v>0</v>
      </c>
      <c r="DO126" s="220">
        <f t="shared" si="924"/>
        <v>0</v>
      </c>
      <c r="DP126" s="229">
        <f t="shared" si="924"/>
        <v>0</v>
      </c>
      <c r="DQ126" s="220">
        <f t="shared" si="924"/>
        <v>0</v>
      </c>
      <c r="DR126" s="220">
        <f t="shared" si="924"/>
        <v>0</v>
      </c>
      <c r="DS126" s="229">
        <f t="shared" si="924"/>
        <v>0</v>
      </c>
      <c r="DT126" s="220">
        <f t="shared" si="924"/>
        <v>0</v>
      </c>
      <c r="DU126" s="220">
        <f t="shared" si="924"/>
        <v>0</v>
      </c>
      <c r="DV126" s="229">
        <f t="shared" si="920"/>
        <v>0</v>
      </c>
      <c r="DW126" s="220">
        <f t="shared" si="920"/>
        <v>0</v>
      </c>
      <c r="DX126" s="117">
        <f t="shared" ref="DX126" si="925">DX127+DX128</f>
        <v>0</v>
      </c>
      <c r="DY126" s="229">
        <f t="shared" ref="DY126:EI126" si="926">DY127+DY128</f>
        <v>0</v>
      </c>
      <c r="DZ126" s="220">
        <f t="shared" si="926"/>
        <v>0</v>
      </c>
      <c r="EA126" s="68">
        <f t="shared" ref="EA126:EB126" si="927">EA127+EA128</f>
        <v>31.14</v>
      </c>
      <c r="EB126" s="122">
        <f t="shared" si="927"/>
        <v>0</v>
      </c>
      <c r="EC126" s="220">
        <f t="shared" si="926"/>
        <v>0</v>
      </c>
      <c r="ED126" s="117">
        <f t="shared" ref="ED126" si="928">ED127+ED128</f>
        <v>0</v>
      </c>
      <c r="EE126" s="229">
        <f t="shared" si="926"/>
        <v>0</v>
      </c>
      <c r="EF126" s="220">
        <f t="shared" si="926"/>
        <v>0</v>
      </c>
      <c r="EG126" s="117">
        <f t="shared" ref="EG126" si="929">EG127+EG128</f>
        <v>0</v>
      </c>
      <c r="EH126" s="229">
        <f t="shared" si="926"/>
        <v>0</v>
      </c>
      <c r="EI126" s="220">
        <f t="shared" si="926"/>
        <v>0</v>
      </c>
      <c r="EJ126" s="117">
        <f t="shared" ref="EJ126" si="930">EJ127+EJ128</f>
        <v>0</v>
      </c>
      <c r="EK126" s="229">
        <f>EK127+EK128</f>
        <v>0</v>
      </c>
      <c r="EL126" s="220">
        <f t="shared" ref="EL126:EU126" si="931">EL127+EL128</f>
        <v>0</v>
      </c>
      <c r="EM126" s="117">
        <f t="shared" ref="EM126" si="932">EM127+EM128</f>
        <v>337.58000000000004</v>
      </c>
      <c r="EN126" s="229">
        <f>EN127+EN128</f>
        <v>0</v>
      </c>
      <c r="EO126" s="220">
        <f t="shared" ref="EO126:EP126" si="933">EO127+EO128</f>
        <v>0</v>
      </c>
      <c r="EP126" s="117">
        <f t="shared" si="933"/>
        <v>88.13</v>
      </c>
      <c r="EQ126" s="229">
        <f t="shared" si="931"/>
        <v>0</v>
      </c>
      <c r="ER126" s="220">
        <f t="shared" si="931"/>
        <v>0</v>
      </c>
      <c r="ES126" s="220">
        <f t="shared" ref="ES126" si="934">ES127+ES128</f>
        <v>0</v>
      </c>
      <c r="ET126" s="229">
        <f t="shared" si="931"/>
        <v>0</v>
      </c>
      <c r="EU126" s="220">
        <f t="shared" si="931"/>
        <v>0</v>
      </c>
      <c r="EV126" s="220">
        <f t="shared" ref="EV126:EW126" si="935">EV127+EV128</f>
        <v>0</v>
      </c>
      <c r="EW126" s="229">
        <f t="shared" si="935"/>
        <v>0</v>
      </c>
      <c r="EX126" s="220">
        <f t="shared" ref="EX126" si="936">EX127+EX128</f>
        <v>0</v>
      </c>
      <c r="EY126" s="220">
        <f t="shared" ref="EY126" si="937">EY127+EY128</f>
        <v>0</v>
      </c>
      <c r="EZ126" s="229">
        <f>EZ127+EZ128</f>
        <v>0</v>
      </c>
      <c r="FA126" s="220">
        <f t="shared" ref="FA126" si="938">FA127+FA128</f>
        <v>0</v>
      </c>
      <c r="FB126" s="220">
        <f t="shared" ref="FB126:FC126" si="939">FB127+FB128</f>
        <v>0</v>
      </c>
      <c r="FC126" s="229">
        <f t="shared" si="939"/>
        <v>0</v>
      </c>
      <c r="FD126" s="220">
        <f t="shared" ref="FD126" si="940">FD127+FD128</f>
        <v>0</v>
      </c>
      <c r="FE126" s="220">
        <f t="shared" ref="FE126" si="941">FE127+FE128</f>
        <v>0</v>
      </c>
      <c r="FF126" s="229">
        <f>FF127+FF128</f>
        <v>0</v>
      </c>
      <c r="FG126" s="220">
        <f t="shared" ref="FG126" si="942">FG127+FG128</f>
        <v>0</v>
      </c>
      <c r="FH126" s="220">
        <f t="shared" ref="FH126:FI126" si="943">FH127+FH128</f>
        <v>0</v>
      </c>
      <c r="FI126" s="229">
        <f t="shared" si="943"/>
        <v>0</v>
      </c>
      <c r="FJ126" s="220">
        <f t="shared" ref="FJ126" si="944">FJ127+FJ128</f>
        <v>0</v>
      </c>
      <c r="FK126" s="117">
        <f t="shared" ref="FK126" si="945">FK127+FK128</f>
        <v>0</v>
      </c>
      <c r="FL126" s="395">
        <f>FL127+FL128</f>
        <v>0</v>
      </c>
      <c r="FM126" s="220">
        <f t="shared" ref="FM126" si="946">FM127+FM128</f>
        <v>0</v>
      </c>
      <c r="FN126" s="68">
        <f t="shared" ref="FN126:FO126" si="947">FN127+FN128</f>
        <v>0</v>
      </c>
      <c r="FO126" s="229">
        <f t="shared" si="947"/>
        <v>0</v>
      </c>
      <c r="FP126" s="220">
        <f t="shared" ref="FP126" si="948">FP127+FP128</f>
        <v>0</v>
      </c>
      <c r="FQ126" s="220">
        <f t="shared" ref="FQ126:FR126" si="949">FQ127+FQ128</f>
        <v>150.24</v>
      </c>
      <c r="FR126" s="229">
        <f t="shared" si="949"/>
        <v>0</v>
      </c>
      <c r="FS126" s="220">
        <f t="shared" ref="FS126" si="950">FS127+FS128</f>
        <v>0</v>
      </c>
      <c r="FT126" s="220">
        <f t="shared" ref="FT126:FU126" si="951">FT127+FT128</f>
        <v>0</v>
      </c>
      <c r="FU126" s="229">
        <f t="shared" si="951"/>
        <v>0</v>
      </c>
      <c r="FV126" s="220">
        <f t="shared" ref="FV126" si="952">FV127+FV128</f>
        <v>0</v>
      </c>
      <c r="FW126" s="220">
        <f t="shared" ref="FW126:FX126" si="953">FW127+FW128</f>
        <v>0</v>
      </c>
      <c r="FX126" s="342">
        <f t="shared" si="953"/>
        <v>0</v>
      </c>
      <c r="FY126" s="246">
        <f t="shared" ref="FY126" si="954">FY127+FY128</f>
        <v>0</v>
      </c>
      <c r="FZ126" s="246">
        <f t="shared" ref="FZ126:GA126" si="955">FZ127+FZ128</f>
        <v>0</v>
      </c>
      <c r="GA126" s="342">
        <f t="shared" si="955"/>
        <v>0</v>
      </c>
      <c r="GB126" s="220">
        <f t="shared" ref="GB126" si="956">GB127+GB128</f>
        <v>0</v>
      </c>
      <c r="GC126" s="220">
        <f t="shared" ref="GC126" si="957">GC127+GC128</f>
        <v>0</v>
      </c>
      <c r="GD126" s="229">
        <f>GD127+GD128</f>
        <v>0</v>
      </c>
      <c r="GE126" s="220">
        <f t="shared" ref="GE126" si="958">GE127+GE128</f>
        <v>0</v>
      </c>
      <c r="GF126" s="220">
        <f t="shared" ref="GF126:GG126" si="959">GF127+GF128</f>
        <v>0</v>
      </c>
      <c r="GG126" s="229">
        <f t="shared" si="959"/>
        <v>0</v>
      </c>
      <c r="GH126" s="220">
        <f t="shared" ref="GH126" si="960">GH127+GH128</f>
        <v>0</v>
      </c>
      <c r="GI126" s="220">
        <f t="shared" ref="GI126:GO126" si="961">GI127+GI128</f>
        <v>0</v>
      </c>
      <c r="GJ126" s="229">
        <f t="shared" si="961"/>
        <v>0</v>
      </c>
      <c r="GK126" s="220">
        <f t="shared" si="961"/>
        <v>0</v>
      </c>
      <c r="GL126" s="68">
        <f t="shared" si="961"/>
        <v>0</v>
      </c>
      <c r="GM126" s="246">
        <f t="shared" ref="GM126" si="962">GM127+GM128</f>
        <v>0</v>
      </c>
      <c r="GN126" s="246">
        <f t="shared" si="961"/>
        <v>0</v>
      </c>
      <c r="GO126" s="266">
        <f t="shared" si="961"/>
        <v>0</v>
      </c>
      <c r="GP126" s="220">
        <f>GP127+GP128</f>
        <v>0</v>
      </c>
      <c r="GQ126" s="220">
        <f t="shared" ref="GQ126:GS126" si="963">GQ127+GQ128</f>
        <v>0</v>
      </c>
      <c r="GR126" s="68">
        <f t="shared" si="963"/>
        <v>0</v>
      </c>
      <c r="GS126" s="220">
        <f t="shared" si="963"/>
        <v>0</v>
      </c>
      <c r="GT126" s="220">
        <f t="shared" ref="GT126" si="964">GT127+GT128</f>
        <v>0</v>
      </c>
      <c r="GU126" s="220">
        <f t="shared" ref="GU126" si="965">GU127+GU128</f>
        <v>0</v>
      </c>
      <c r="GV126" s="229">
        <f t="shared" ref="GV126:HF126" si="966">GV127+GV128</f>
        <v>0</v>
      </c>
      <c r="GW126" s="220">
        <f t="shared" si="966"/>
        <v>0</v>
      </c>
      <c r="GX126" s="220">
        <f t="shared" ref="GX126" si="967">GX127+GX128</f>
        <v>0</v>
      </c>
      <c r="GY126" s="229">
        <f t="shared" si="966"/>
        <v>0</v>
      </c>
      <c r="GZ126" s="220">
        <f t="shared" si="966"/>
        <v>0</v>
      </c>
      <c r="HA126" s="220">
        <f t="shared" ref="HA126" si="968">HA127+HA128</f>
        <v>0</v>
      </c>
      <c r="HB126" s="229">
        <f t="shared" si="966"/>
        <v>0</v>
      </c>
      <c r="HC126" s="220">
        <f t="shared" si="966"/>
        <v>0</v>
      </c>
      <c r="HD126" s="117">
        <f t="shared" ref="HD126" si="969">HD127+HD128</f>
        <v>0</v>
      </c>
      <c r="HE126" s="229">
        <f t="shared" si="966"/>
        <v>0</v>
      </c>
      <c r="HF126" s="220">
        <f t="shared" si="966"/>
        <v>0</v>
      </c>
      <c r="HG126" s="68">
        <f t="shared" ref="HG126" si="970">HG127+HG128</f>
        <v>0</v>
      </c>
      <c r="HH126" s="229">
        <v>15800</v>
      </c>
      <c r="HI126" s="220">
        <f t="shared" ref="HI126:HX126" si="971">HI127+HI128</f>
        <v>15500</v>
      </c>
      <c r="HJ126" s="117">
        <f t="shared" ref="HJ126:HK126" si="972">HJ127+HJ128</f>
        <v>15980.44</v>
      </c>
      <c r="HK126" s="229">
        <f t="shared" si="972"/>
        <v>10000</v>
      </c>
      <c r="HL126" s="220">
        <f t="shared" si="971"/>
        <v>10000</v>
      </c>
      <c r="HM126" s="117">
        <f t="shared" ref="HM126:HN126" si="973">HM127+HM128</f>
        <v>10249.31</v>
      </c>
      <c r="HN126" s="229">
        <f t="shared" si="973"/>
        <v>4800</v>
      </c>
      <c r="HO126" s="220">
        <f t="shared" si="971"/>
        <v>4800</v>
      </c>
      <c r="HP126" s="117">
        <f t="shared" ref="HP126:HQ126" si="974">HP127+HP128</f>
        <v>4809.3999999999996</v>
      </c>
      <c r="HQ126" s="229">
        <f t="shared" si="974"/>
        <v>4500</v>
      </c>
      <c r="HR126" s="220">
        <f t="shared" si="971"/>
        <v>4200</v>
      </c>
      <c r="HS126" s="117">
        <f t="shared" ref="HS126:HT126" si="975">HS127+HS128</f>
        <v>3244.54</v>
      </c>
      <c r="HT126" s="229">
        <f t="shared" si="975"/>
        <v>700</v>
      </c>
      <c r="HU126" s="220">
        <f t="shared" si="971"/>
        <v>700</v>
      </c>
      <c r="HV126" s="117">
        <f t="shared" ref="HV126" si="976">HV127+HV128</f>
        <v>3606.38</v>
      </c>
      <c r="HW126" s="229">
        <v>0</v>
      </c>
      <c r="HX126" s="220">
        <f t="shared" si="971"/>
        <v>0</v>
      </c>
      <c r="HY126" s="117">
        <f t="shared" ref="HY126" si="977">HY127+HY128</f>
        <v>1216.79</v>
      </c>
      <c r="HZ126" s="229">
        <f t="shared" ref="HZ126:IA126" si="978">HZ127+HZ128</f>
        <v>0</v>
      </c>
      <c r="IA126" s="220">
        <f t="shared" si="978"/>
        <v>0</v>
      </c>
      <c r="IB126" s="117">
        <f t="shared" ref="IB126:IF126" si="979">IB127+IB128</f>
        <v>0</v>
      </c>
      <c r="IC126" s="229">
        <f t="shared" si="979"/>
        <v>0</v>
      </c>
      <c r="ID126" s="220">
        <f t="shared" si="979"/>
        <v>0</v>
      </c>
      <c r="IE126" s="68">
        <f t="shared" si="979"/>
        <v>0</v>
      </c>
      <c r="IF126" s="229">
        <f t="shared" si="979"/>
        <v>0</v>
      </c>
      <c r="IG126" s="220">
        <f t="shared" ref="IG126:JW126" si="980">IG127+IG128</f>
        <v>5000</v>
      </c>
      <c r="IH126" s="117">
        <f t="shared" ref="IH126:II126" si="981">IH127+IH128</f>
        <v>0</v>
      </c>
      <c r="II126" s="229">
        <f t="shared" si="981"/>
        <v>0</v>
      </c>
      <c r="IJ126" s="220">
        <f t="shared" si="980"/>
        <v>0</v>
      </c>
      <c r="IK126" s="117">
        <f t="shared" ref="IK126:IL126" si="982">IK127+IK128</f>
        <v>0</v>
      </c>
      <c r="IL126" s="229">
        <f t="shared" si="982"/>
        <v>0</v>
      </c>
      <c r="IM126" s="220">
        <f t="shared" si="980"/>
        <v>0</v>
      </c>
      <c r="IN126" s="117">
        <f t="shared" ref="IN126:IO126" si="983">IN127+IN128</f>
        <v>0</v>
      </c>
      <c r="IO126" s="229">
        <f t="shared" si="983"/>
        <v>0</v>
      </c>
      <c r="IP126" s="220">
        <f t="shared" si="980"/>
        <v>0</v>
      </c>
      <c r="IQ126" s="117">
        <f t="shared" ref="IQ126:IR126" si="984">IQ127+IQ128</f>
        <v>0</v>
      </c>
      <c r="IR126" s="229">
        <f t="shared" si="984"/>
        <v>0</v>
      </c>
      <c r="IS126" s="220">
        <f t="shared" si="980"/>
        <v>0</v>
      </c>
      <c r="IT126" s="117">
        <f t="shared" ref="IT126:IU126" si="985">IT127+IT128</f>
        <v>0</v>
      </c>
      <c r="IU126" s="229">
        <f t="shared" si="985"/>
        <v>0</v>
      </c>
      <c r="IV126" s="220">
        <f t="shared" si="980"/>
        <v>0</v>
      </c>
      <c r="IW126" s="117">
        <f t="shared" ref="IW126:IX126" si="986">IW127+IW128</f>
        <v>0</v>
      </c>
      <c r="IX126" s="229">
        <f t="shared" si="986"/>
        <v>0</v>
      </c>
      <c r="IY126" s="220">
        <f t="shared" si="980"/>
        <v>0</v>
      </c>
      <c r="IZ126" s="117">
        <f t="shared" ref="IZ126:JA126" si="987">IZ127+IZ128</f>
        <v>0</v>
      </c>
      <c r="JA126" s="229">
        <f t="shared" si="987"/>
        <v>0</v>
      </c>
      <c r="JB126" s="220">
        <f t="shared" si="980"/>
        <v>0</v>
      </c>
      <c r="JC126" s="117">
        <f t="shared" ref="JC126" si="988">JC127+JC128</f>
        <v>0</v>
      </c>
      <c r="JD126" s="229">
        <f t="shared" si="980"/>
        <v>0</v>
      </c>
      <c r="JE126" s="220">
        <f t="shared" si="980"/>
        <v>0</v>
      </c>
      <c r="JF126" s="117">
        <f t="shared" ref="JF126:JJ126" si="989">JF127+JF128</f>
        <v>0</v>
      </c>
      <c r="JG126" s="229">
        <f t="shared" ref="JG126" si="990">JG127+JG128</f>
        <v>0</v>
      </c>
      <c r="JH126" s="220">
        <f t="shared" si="989"/>
        <v>0</v>
      </c>
      <c r="JI126" s="68">
        <f t="shared" si="989"/>
        <v>0</v>
      </c>
      <c r="JJ126" s="122">
        <f t="shared" si="989"/>
        <v>0</v>
      </c>
      <c r="JK126" s="220">
        <f t="shared" si="980"/>
        <v>0</v>
      </c>
      <c r="JL126" s="117">
        <f t="shared" ref="JL126:JM126" si="991">JL127+JL128</f>
        <v>0</v>
      </c>
      <c r="JM126" s="229">
        <f t="shared" si="991"/>
        <v>0</v>
      </c>
      <c r="JN126" s="220">
        <f t="shared" si="980"/>
        <v>0</v>
      </c>
      <c r="JO126" s="68">
        <f t="shared" ref="JO126:JP126" si="992">JO127+JO128</f>
        <v>0</v>
      </c>
      <c r="JP126" s="122">
        <f t="shared" si="992"/>
        <v>0</v>
      </c>
      <c r="JQ126" s="220">
        <f t="shared" si="980"/>
        <v>0</v>
      </c>
      <c r="JR126" s="117">
        <f t="shared" ref="JR126:JS126" si="993">JR127+JR128</f>
        <v>0</v>
      </c>
      <c r="JS126" s="229">
        <f t="shared" si="993"/>
        <v>0</v>
      </c>
      <c r="JT126" s="220">
        <f t="shared" si="980"/>
        <v>0</v>
      </c>
      <c r="JU126" s="68">
        <f t="shared" ref="JU126:JV126" si="994">JU127+JU128</f>
        <v>0</v>
      </c>
      <c r="JV126" s="122">
        <f t="shared" si="994"/>
        <v>0</v>
      </c>
      <c r="JW126" s="220">
        <f t="shared" si="980"/>
        <v>0</v>
      </c>
      <c r="JX126" s="117">
        <f t="shared" ref="JX126" si="995">JX127+JX128</f>
        <v>0</v>
      </c>
      <c r="JY126" s="229">
        <f t="shared" ref="JY126:LP126" si="996">JY127+JY128</f>
        <v>0</v>
      </c>
      <c r="JZ126" s="220">
        <f t="shared" si="996"/>
        <v>0</v>
      </c>
      <c r="KA126" s="117">
        <f t="shared" ref="KA126" si="997">KA127+KA128</f>
        <v>0</v>
      </c>
      <c r="KB126" s="229">
        <f t="shared" ref="KB126:KF126" si="998">KB127+KB128</f>
        <v>0</v>
      </c>
      <c r="KC126" s="220">
        <f t="shared" si="998"/>
        <v>0</v>
      </c>
      <c r="KD126" s="117">
        <f t="shared" ref="KD126:KE126" si="999">KD127+KD128</f>
        <v>0</v>
      </c>
      <c r="KE126" s="229">
        <f t="shared" si="999"/>
        <v>0</v>
      </c>
      <c r="KF126" s="220">
        <f t="shared" si="998"/>
        <v>0</v>
      </c>
      <c r="KG126" s="117">
        <f t="shared" ref="KG126" si="1000">KG127+KG128</f>
        <v>0</v>
      </c>
      <c r="KH126" s="229">
        <f t="shared" si="996"/>
        <v>0</v>
      </c>
      <c r="KI126" s="220">
        <f t="shared" si="996"/>
        <v>0</v>
      </c>
      <c r="KJ126" s="117">
        <f t="shared" ref="KJ126:KK126" si="1001">KJ127+KJ128</f>
        <v>0</v>
      </c>
      <c r="KK126" s="229">
        <f t="shared" si="1001"/>
        <v>8000</v>
      </c>
      <c r="KL126" s="220">
        <f t="shared" ref="KL126:LM126" si="1002">KL127+KL128</f>
        <v>8000</v>
      </c>
      <c r="KM126" s="220">
        <f t="shared" ref="KM126:KN126" si="1003">KM127+KM128</f>
        <v>3748.3</v>
      </c>
      <c r="KN126" s="229">
        <f t="shared" si="1003"/>
        <v>3300</v>
      </c>
      <c r="KO126" s="220">
        <f t="shared" si="1002"/>
        <v>3300</v>
      </c>
      <c r="KP126" s="220">
        <f t="shared" ref="KP126" si="1004">KP127+KP128</f>
        <v>1152.8599999999999</v>
      </c>
      <c r="KQ126" s="229">
        <f t="shared" si="1002"/>
        <v>5000</v>
      </c>
      <c r="KR126" s="220">
        <f t="shared" si="1002"/>
        <v>3000</v>
      </c>
      <c r="KS126" s="220">
        <f t="shared" ref="KS126" si="1005">KS127+KS128</f>
        <v>4787.66</v>
      </c>
      <c r="KT126" s="229">
        <f t="shared" si="1002"/>
        <v>6500</v>
      </c>
      <c r="KU126" s="220">
        <f t="shared" si="1002"/>
        <v>6500</v>
      </c>
      <c r="KV126" s="117">
        <f t="shared" ref="KV126" si="1006">KV127+KV128</f>
        <v>6549.11</v>
      </c>
      <c r="KW126" s="229">
        <f t="shared" si="1002"/>
        <v>2500</v>
      </c>
      <c r="KX126" s="220">
        <f t="shared" si="1002"/>
        <v>2500</v>
      </c>
      <c r="KY126" s="68">
        <f t="shared" ref="KY126" si="1007">KY127+KY128</f>
        <v>5364.69</v>
      </c>
      <c r="KZ126" s="229">
        <f t="shared" si="1002"/>
        <v>5700</v>
      </c>
      <c r="LA126" s="220">
        <f t="shared" si="1002"/>
        <v>5700</v>
      </c>
      <c r="LB126" s="220">
        <f t="shared" ref="LB126:LC126" si="1008">LB127+LB128</f>
        <v>1881.78</v>
      </c>
      <c r="LC126" s="229">
        <f t="shared" si="1008"/>
        <v>4000</v>
      </c>
      <c r="LD126" s="220">
        <f t="shared" si="1002"/>
        <v>4000</v>
      </c>
      <c r="LE126" s="220">
        <f t="shared" ref="LE126:LF126" si="1009">LE127+LE128</f>
        <v>3200.8</v>
      </c>
      <c r="LF126" s="229">
        <f t="shared" si="1009"/>
        <v>12000</v>
      </c>
      <c r="LG126" s="220">
        <f t="shared" si="1002"/>
        <v>12000</v>
      </c>
      <c r="LH126" s="117">
        <f t="shared" ref="LH126" si="1010">LH127+LH128</f>
        <v>8827.36</v>
      </c>
      <c r="LI126" s="229">
        <f t="shared" si="1002"/>
        <v>80000</v>
      </c>
      <c r="LJ126" s="220">
        <f t="shared" si="1002"/>
        <v>80000</v>
      </c>
      <c r="LK126" s="68">
        <f t="shared" ref="LK126" si="1011">LK127+LK128</f>
        <v>70999.58</v>
      </c>
      <c r="LL126" s="229">
        <f t="shared" si="1002"/>
        <v>20000</v>
      </c>
      <c r="LM126" s="220">
        <f t="shared" si="1002"/>
        <v>20000</v>
      </c>
      <c r="LN126" s="68">
        <f t="shared" ref="LN126" si="1012">LN127+LN128</f>
        <v>21459.119999999999</v>
      </c>
      <c r="LO126" s="122">
        <f t="shared" si="996"/>
        <v>0</v>
      </c>
      <c r="LP126" s="220">
        <f t="shared" si="996"/>
        <v>0</v>
      </c>
      <c r="LQ126" s="220">
        <f t="shared" ref="LQ126" si="1013">LQ127+LQ128</f>
        <v>1622.07</v>
      </c>
      <c r="LR126" s="229">
        <f>LR127+LR128</f>
        <v>3000</v>
      </c>
      <c r="LS126" s="220">
        <f>LS127+LS128</f>
        <v>3000</v>
      </c>
      <c r="LT126" s="117">
        <f>LT127+LT128</f>
        <v>795.86</v>
      </c>
      <c r="LU126" s="229">
        <f t="shared" ref="LU126:LV126" si="1014">LU127+LU128</f>
        <v>0</v>
      </c>
      <c r="LV126" s="220">
        <f t="shared" si="1014"/>
        <v>0</v>
      </c>
      <c r="LW126" s="68">
        <f t="shared" ref="LW126:LX126" si="1015">LW127+LW128</f>
        <v>0</v>
      </c>
      <c r="LX126" s="343">
        <f t="shared" si="1015"/>
        <v>0</v>
      </c>
      <c r="LY126" s="220">
        <f t="shared" ref="LY126:MZ126" si="1016">LY127+LY128</f>
        <v>0</v>
      </c>
      <c r="LZ126" s="220">
        <f t="shared" ref="LZ126:MA126" si="1017">LZ127+LZ128</f>
        <v>0</v>
      </c>
      <c r="MA126" s="344">
        <f t="shared" si="1017"/>
        <v>0</v>
      </c>
      <c r="MB126" s="220">
        <f t="shared" si="1016"/>
        <v>0</v>
      </c>
      <c r="MC126" s="220">
        <f t="shared" ref="MC126:MD126" si="1018">MC127+MC128</f>
        <v>0</v>
      </c>
      <c r="MD126" s="344">
        <f t="shared" si="1018"/>
        <v>0</v>
      </c>
      <c r="ME126" s="220">
        <f t="shared" si="1016"/>
        <v>0</v>
      </c>
      <c r="MF126" s="220">
        <f t="shared" ref="MF126:MG126" si="1019">MF127+MF128</f>
        <v>0</v>
      </c>
      <c r="MG126" s="344">
        <f t="shared" si="1019"/>
        <v>0</v>
      </c>
      <c r="MH126" s="220">
        <f t="shared" si="1016"/>
        <v>0</v>
      </c>
      <c r="MI126" s="220">
        <f t="shared" ref="MI126" si="1020">MI127+MI128</f>
        <v>0</v>
      </c>
      <c r="MJ126" s="344">
        <f t="shared" ref="MJ126" si="1021">MJ127+MJ128</f>
        <v>0</v>
      </c>
      <c r="MK126" s="220">
        <f t="shared" si="1016"/>
        <v>0</v>
      </c>
      <c r="ML126" s="117">
        <f t="shared" ref="ML126" si="1022">ML127+ML128</f>
        <v>0</v>
      </c>
      <c r="MM126" s="229">
        <f t="shared" si="1016"/>
        <v>0</v>
      </c>
      <c r="MN126" s="220">
        <f t="shared" si="1016"/>
        <v>0</v>
      </c>
      <c r="MO126" s="68">
        <f t="shared" ref="MO126:MP126" si="1023">MO127+MO128</f>
        <v>2770.46</v>
      </c>
      <c r="MP126" s="344">
        <f t="shared" si="1023"/>
        <v>0</v>
      </c>
      <c r="MQ126" s="220">
        <f t="shared" si="1016"/>
        <v>0</v>
      </c>
      <c r="MR126" s="68">
        <f t="shared" ref="MR126:MS126" si="1024">MR127+MR128</f>
        <v>0</v>
      </c>
      <c r="MS126" s="343">
        <f t="shared" si="1024"/>
        <v>0</v>
      </c>
      <c r="MT126" s="220">
        <f t="shared" si="1016"/>
        <v>0</v>
      </c>
      <c r="MU126" s="220">
        <f t="shared" ref="MU126:MV126" si="1025">MU127+MU128</f>
        <v>0</v>
      </c>
      <c r="MV126" s="344">
        <f t="shared" si="1025"/>
        <v>0</v>
      </c>
      <c r="MW126" s="220">
        <f t="shared" si="1016"/>
        <v>0</v>
      </c>
      <c r="MX126" s="117">
        <f t="shared" ref="MX126:MY126" si="1026">MX127+MX128</f>
        <v>0</v>
      </c>
      <c r="MY126" s="344">
        <f t="shared" si="1026"/>
        <v>0</v>
      </c>
      <c r="MZ126" s="246">
        <f t="shared" si="1016"/>
        <v>0</v>
      </c>
      <c r="NA126" s="266">
        <f t="shared" ref="NA126:NB126" si="1027">NA127+NA128</f>
        <v>0</v>
      </c>
      <c r="NB126" s="344">
        <f t="shared" si="1027"/>
        <v>0</v>
      </c>
      <c r="NC126" s="246">
        <f t="shared" ref="NC126:OD126" si="1028">NC127+NC128</f>
        <v>0</v>
      </c>
      <c r="ND126" s="323">
        <f t="shared" ref="ND126:NE126" si="1029">ND127+ND128</f>
        <v>0</v>
      </c>
      <c r="NE126" s="344">
        <f t="shared" si="1029"/>
        <v>0</v>
      </c>
      <c r="NF126" s="220">
        <f t="shared" si="1028"/>
        <v>0</v>
      </c>
      <c r="NG126" s="68">
        <f t="shared" ref="NG126" si="1030">NG127+NG128</f>
        <v>0</v>
      </c>
      <c r="NH126" s="229">
        <f t="shared" si="1028"/>
        <v>0</v>
      </c>
      <c r="NI126" s="220">
        <f t="shared" si="1028"/>
        <v>0</v>
      </c>
      <c r="NJ126" s="117">
        <f t="shared" ref="NJ126" si="1031">NJ127+NJ128</f>
        <v>0</v>
      </c>
      <c r="NK126" s="229">
        <f t="shared" si="1028"/>
        <v>0</v>
      </c>
      <c r="NL126" s="220">
        <f t="shared" si="1028"/>
        <v>0</v>
      </c>
      <c r="NM126" s="68">
        <f t="shared" ref="NM126:NN126" si="1032">NM127+NM128</f>
        <v>0</v>
      </c>
      <c r="NN126" s="344">
        <f t="shared" si="1032"/>
        <v>0</v>
      </c>
      <c r="NO126" s="220">
        <f t="shared" si="1028"/>
        <v>0</v>
      </c>
      <c r="NP126" s="68">
        <f t="shared" ref="NP126:NQ126" si="1033">NP127+NP128</f>
        <v>0</v>
      </c>
      <c r="NQ126" s="344">
        <f t="shared" si="1033"/>
        <v>0</v>
      </c>
      <c r="NR126" s="220">
        <f t="shared" si="1028"/>
        <v>0</v>
      </c>
      <c r="NS126" s="68">
        <f t="shared" ref="NS126:NT126" si="1034">NS127+NS128</f>
        <v>0</v>
      </c>
      <c r="NT126" s="344">
        <f t="shared" si="1034"/>
        <v>0</v>
      </c>
      <c r="NU126" s="220">
        <f t="shared" si="1028"/>
        <v>0</v>
      </c>
      <c r="NV126" s="68">
        <f t="shared" ref="NV126" si="1035">NV127+NV128</f>
        <v>0</v>
      </c>
      <c r="NW126" s="122">
        <f t="shared" si="1028"/>
        <v>0</v>
      </c>
      <c r="NX126" s="220">
        <f t="shared" si="1028"/>
        <v>0</v>
      </c>
      <c r="NY126" s="117">
        <f t="shared" ref="NY126:NZ126" si="1036">NY127+NY128</f>
        <v>0</v>
      </c>
      <c r="NZ126" s="344">
        <f t="shared" si="1036"/>
        <v>0</v>
      </c>
      <c r="OA126" s="220">
        <f t="shared" si="1028"/>
        <v>0</v>
      </c>
      <c r="OB126" s="314">
        <f t="shared" ref="OB126" si="1037">OB127+OB128</f>
        <v>0</v>
      </c>
      <c r="OC126" s="229">
        <f t="shared" si="1028"/>
        <v>0</v>
      </c>
      <c r="OD126" s="220">
        <f t="shared" si="1028"/>
        <v>0</v>
      </c>
      <c r="OE126" s="68">
        <f t="shared" ref="OE126:OF126" si="1038">OE127+OE128</f>
        <v>0</v>
      </c>
      <c r="OF126" s="344">
        <f t="shared" si="1038"/>
        <v>0</v>
      </c>
      <c r="OG126" s="220">
        <f t="shared" ref="OG126" si="1039">OG127+OG128</f>
        <v>0</v>
      </c>
      <c r="OH126" s="68">
        <f t="shared" ref="OH126" si="1040">OH127+OH128</f>
        <v>0</v>
      </c>
      <c r="OI126" s="163"/>
      <c r="OJ126" s="163"/>
      <c r="OK126" s="163"/>
      <c r="OL126" s="163"/>
      <c r="OM126" s="163"/>
      <c r="ON126" s="163"/>
      <c r="OO126" s="163"/>
      <c r="OP126" s="163"/>
      <c r="OQ126" s="163"/>
      <c r="OR126" s="163"/>
      <c r="OS126" s="163"/>
      <c r="OT126" s="163"/>
      <c r="OU126" s="163"/>
      <c r="OV126" s="163"/>
      <c r="OW126" s="163"/>
    </row>
    <row r="127" spans="1:414" s="345" customFormat="1" hidden="1" outlineLevel="2" x14ac:dyDescent="0.25">
      <c r="A127" s="257" t="s">
        <v>486</v>
      </c>
      <c r="B127" s="188" t="s">
        <v>487</v>
      </c>
      <c r="C127" s="236">
        <f t="shared" ref="C127:C128" si="1041">F127+I127+L127+O127+R127+U127+X127+AA127+AD127+AG127+AJ127+AM127+AP127+AS127+AV127+AY127+BB127+BE127+BH127+BK127+BN127+BQ127+BT127+BW127+BZ127+CC127+CF127+CI127+CL127+CO127+CR127+CU127+CX127+DA127+DD127+DG127+DJ127+DM127+DP127+DS127+DV127+DY127+EB127+EE127+EH127+EK127+EN127+EQ127+ET127+EW127+EZ127+FC127+FF127+FI127+FL127+FO127+FR127+FU127+FX127+GA127+GD127+GG127+GJ127+GM127+GP127+GS127+GV127+GY127+HB127+HE127+HH127+HK127+HN127+HQ127+HT127+HW127+HZ127+IC127+IF127+II127+IL127+IO127+IR127+IU127+IX127+JA127+JD127+JG127+JJ127+JM127+JP127+JS127+JV127+JY127+KB127+KE127+KH127+KK127+KN127+KQ127+KT127+KW127+KZ127+LC127+LF127+LI127+LL127+LO127+LR127+LU127+LX127+MA127+MD127+MG127+MJ127+MM127+MP127+MS127+MV127+MY127+NB127+NE127+NH127+NK127+NN127+NQ127+NT127+NW127+NZ127+OC127+OF127</f>
        <v>91800</v>
      </c>
      <c r="D127" s="236">
        <f t="shared" ref="D127:D128" si="1042">G127+J127+M127+P127+S127+V127+Y127+AB127+AE127+AH127+AK127+AN127+AQ127+AT127+AW127+AZ127+BC127+BF127+BI127+BL127+BO127+BR127+BU127+BX127+CA127+CD127+CG127+CJ127+CM127+CP127+CS127+CV127+CY127+DB127+DE127+DH127+DK127+DN127+DQ127+DT127+DW127+DZ127+EC127+EF127+EI127+EL127+EO127+ER127+EU127+EX127+FA127+FD127+FG127+FJ127+FM127+FP127+FS127+FV127+FY127+GB127+GE127+GH127+GK127+GN127+GQ127+GT127+GW127+GZ127+HC127+HF127+HI127+HL127+HO127+HR127+HU127+HX127+IA127+ID127+IG127+IJ127+IM127+IP127+IS127+IV127+IY127+JB127+JE127+JH127+JK127+JN127+JQ127+JT127+JW127+JZ127+KC127+KF127+KI127+KL127+KO127+KR127+KU127+KX127+LA127+LD127+LG127+LJ127+LM127+LP127+LS127+LV127+LY127+MB127+ME127+MH127+MK127+MN127+MQ127+MT127+MW127+MZ127+NC127+NF127+NI127+NL127+NO127+NR127+NU127+NX127+OA127+OD127+OG127</f>
        <v>94200</v>
      </c>
      <c r="E127" s="236">
        <f t="shared" ref="E127:E128" si="1043">H127+K127+N127+Q127+T127+W127+Z127+AC127+AF127+AI127+AL127+AO127+AR127+AU127+AX127+BA127+BD127+BG127+BJ127+BM127+BP127+BS127+BV127+BY127+CB127+CE127+CH127+CK127+CN127+CQ127+CT127+CW127+CZ127+DC127+DF127+DI127+DL127+DO127+DR127+DU127+DX127+EA127+ED127+EG127+EJ127+EM127+EP127+ES127+EV127+EY127+FB127+FE127+FH127+FK127+FN127+FQ127+FT127+FW127+FZ127+GC127+GF127+GI127+GL127+GO127+GR127+GU127+GX127+HA127+HD127+HG127+HJ127+HM127+HP127+HS127+HV127+HY127+IB127+IE127+IH127+IK127+IN127+IQ127+IT127+IW127+IZ127+JC127+JF127+JI127+JL127+JO127+JR127+JU127+JX127+KA127+KD127+KG127+KJ127+KM127+KP127+KS127+KV127+KY127+LB127+LE127+LH127+LK127+LN127+LQ127+LT127+LW127+LZ127+MC127+MF127+MI127+ML127+MO127+MR127+MU127+MX127+NA127+ND127+NG127+NJ127+NM127+NP127+NS127+NV127+NY127+OB127+OE127+OH127</f>
        <v>91625.800000000017</v>
      </c>
      <c r="F127" s="236"/>
      <c r="G127" s="224"/>
      <c r="H127" s="84"/>
      <c r="I127" s="124"/>
      <c r="J127" s="224"/>
      <c r="K127" s="224"/>
      <c r="L127" s="236"/>
      <c r="M127" s="224"/>
      <c r="N127" s="224"/>
      <c r="O127" s="236"/>
      <c r="P127" s="224"/>
      <c r="Q127" s="224"/>
      <c r="R127" s="236"/>
      <c r="S127" s="224"/>
      <c r="T127" s="224"/>
      <c r="U127" s="236"/>
      <c r="V127" s="224"/>
      <c r="W127" s="224"/>
      <c r="X127" s="236"/>
      <c r="Y127" s="224"/>
      <c r="Z127" s="224"/>
      <c r="AA127" s="236"/>
      <c r="AB127" s="224"/>
      <c r="AC127" s="224"/>
      <c r="AD127" s="236"/>
      <c r="AE127" s="224"/>
      <c r="AF127" s="224"/>
      <c r="AG127" s="236"/>
      <c r="AH127" s="224"/>
      <c r="AI127" s="224"/>
      <c r="AJ127" s="236"/>
      <c r="AK127" s="224"/>
      <c r="AL127" s="224"/>
      <c r="AM127" s="236"/>
      <c r="AN127" s="224"/>
      <c r="AO127" s="224"/>
      <c r="AP127" s="236"/>
      <c r="AQ127" s="224"/>
      <c r="AR127" s="224"/>
      <c r="AS127" s="236"/>
      <c r="AT127" s="224"/>
      <c r="AU127" s="224"/>
      <c r="AV127" s="236"/>
      <c r="AW127" s="224"/>
      <c r="AX127" s="224"/>
      <c r="AY127" s="236"/>
      <c r="AZ127" s="224"/>
      <c r="BA127" s="224"/>
      <c r="BB127" s="236">
        <v>6000</v>
      </c>
      <c r="BC127" s="224">
        <v>6000</v>
      </c>
      <c r="BD127" s="224">
        <v>6244.32</v>
      </c>
      <c r="BE127" s="236"/>
      <c r="BF127" s="224"/>
      <c r="BG127" s="224"/>
      <c r="BH127" s="236"/>
      <c r="BI127" s="224"/>
      <c r="BJ127" s="224"/>
      <c r="BK127" s="236"/>
      <c r="BL127" s="224"/>
      <c r="BM127" s="224"/>
      <c r="BN127" s="351"/>
      <c r="BO127" s="224"/>
      <c r="BP127" s="224"/>
      <c r="BQ127" s="236"/>
      <c r="BR127" s="224"/>
      <c r="BS127" s="224"/>
      <c r="BT127" s="236"/>
      <c r="BU127" s="224"/>
      <c r="BV127" s="224"/>
      <c r="BW127" s="236"/>
      <c r="BX127" s="224"/>
      <c r="BY127" s="224"/>
      <c r="BZ127" s="236"/>
      <c r="CA127" s="236"/>
      <c r="CB127" s="224"/>
      <c r="CC127" s="236"/>
      <c r="CD127" s="224"/>
      <c r="CE127" s="224"/>
      <c r="CF127" s="236"/>
      <c r="CG127" s="224"/>
      <c r="CH127" s="224"/>
      <c r="CI127" s="236"/>
      <c r="CJ127" s="224"/>
      <c r="CK127" s="224"/>
      <c r="CL127" s="236"/>
      <c r="CM127" s="224"/>
      <c r="CN127" s="245"/>
      <c r="CO127" s="236"/>
      <c r="CP127" s="224"/>
      <c r="CQ127" s="84"/>
      <c r="CR127" s="236"/>
      <c r="CS127" s="224"/>
      <c r="CT127" s="224"/>
      <c r="CU127" s="236"/>
      <c r="CV127" s="224"/>
      <c r="CW127" s="224"/>
      <c r="CX127" s="236"/>
      <c r="CY127" s="224"/>
      <c r="CZ127" s="224"/>
      <c r="DA127" s="236"/>
      <c r="DB127" s="224"/>
      <c r="DC127" s="224"/>
      <c r="DD127" s="236"/>
      <c r="DE127" s="224"/>
      <c r="DF127" s="224"/>
      <c r="DG127" s="236"/>
      <c r="DH127" s="224"/>
      <c r="DI127" s="224"/>
      <c r="DJ127" s="236"/>
      <c r="DK127" s="224"/>
      <c r="DL127" s="224"/>
      <c r="DM127" s="236"/>
      <c r="DN127" s="224"/>
      <c r="DO127" s="224"/>
      <c r="DP127" s="236"/>
      <c r="DQ127" s="224"/>
      <c r="DR127" s="224"/>
      <c r="DS127" s="236"/>
      <c r="DT127" s="224"/>
      <c r="DU127" s="224"/>
      <c r="DV127" s="236"/>
      <c r="DW127" s="224"/>
      <c r="DX127" s="245"/>
      <c r="DY127" s="236"/>
      <c r="DZ127" s="224"/>
      <c r="EA127" s="84">
        <v>31.14</v>
      </c>
      <c r="EB127" s="124"/>
      <c r="EC127" s="224"/>
      <c r="ED127" s="245"/>
      <c r="EE127" s="236"/>
      <c r="EF127" s="224"/>
      <c r="EG127" s="245"/>
      <c r="EH127" s="236"/>
      <c r="EI127" s="224"/>
      <c r="EJ127" s="245"/>
      <c r="EK127" s="236"/>
      <c r="EL127" s="224"/>
      <c r="EM127" s="245">
        <v>182.18</v>
      </c>
      <c r="EN127" s="236"/>
      <c r="EO127" s="224"/>
      <c r="EP127" s="245">
        <v>88.13</v>
      </c>
      <c r="EQ127" s="236"/>
      <c r="ER127" s="224"/>
      <c r="ES127" s="224"/>
      <c r="ET127" s="236"/>
      <c r="EU127" s="224"/>
      <c r="EV127" s="224"/>
      <c r="EW127" s="236"/>
      <c r="EX127" s="224"/>
      <c r="EY127" s="224"/>
      <c r="EZ127" s="236"/>
      <c r="FA127" s="224"/>
      <c r="FB127" s="224"/>
      <c r="FC127" s="236"/>
      <c r="FD127" s="224"/>
      <c r="FE127" s="224"/>
      <c r="FF127" s="236"/>
      <c r="FG127" s="224"/>
      <c r="FH127" s="224"/>
      <c r="FI127" s="236"/>
      <c r="FJ127" s="224"/>
      <c r="FK127" s="245"/>
      <c r="FL127" s="396"/>
      <c r="FM127" s="224"/>
      <c r="FN127" s="84"/>
      <c r="FO127" s="236"/>
      <c r="FP127" s="224"/>
      <c r="FQ127" s="224"/>
      <c r="FR127" s="236"/>
      <c r="FS127" s="224"/>
      <c r="FT127" s="224"/>
      <c r="FU127" s="236"/>
      <c r="FV127" s="224"/>
      <c r="FW127" s="224"/>
      <c r="FX127" s="236"/>
      <c r="FY127" s="224"/>
      <c r="FZ127" s="224"/>
      <c r="GA127" s="236"/>
      <c r="GB127" s="224"/>
      <c r="GC127" s="224"/>
      <c r="GD127" s="236"/>
      <c r="GE127" s="224"/>
      <c r="GF127" s="224"/>
      <c r="GG127" s="236"/>
      <c r="GH127" s="224"/>
      <c r="GI127" s="224"/>
      <c r="GJ127" s="236"/>
      <c r="GK127" s="224"/>
      <c r="GL127" s="84"/>
      <c r="GM127" s="224"/>
      <c r="GN127" s="224"/>
      <c r="GO127" s="84"/>
      <c r="GP127" s="224"/>
      <c r="GQ127" s="224"/>
      <c r="GR127" s="84"/>
      <c r="GS127" s="224"/>
      <c r="GT127" s="224"/>
      <c r="GU127" s="224"/>
      <c r="GV127" s="236"/>
      <c r="GW127" s="224"/>
      <c r="GX127" s="224"/>
      <c r="GY127" s="236"/>
      <c r="GZ127" s="224"/>
      <c r="HA127" s="224"/>
      <c r="HB127" s="236"/>
      <c r="HC127" s="224"/>
      <c r="HD127" s="245"/>
      <c r="HE127" s="236"/>
      <c r="HF127" s="224"/>
      <c r="HG127" s="84"/>
      <c r="HH127" s="236">
        <v>15800</v>
      </c>
      <c r="HI127" s="224">
        <v>15500</v>
      </c>
      <c r="HJ127" s="245">
        <v>15980.44</v>
      </c>
      <c r="HK127" s="236">
        <v>10000</v>
      </c>
      <c r="HL127" s="224">
        <v>10000</v>
      </c>
      <c r="HM127" s="245">
        <v>10249.31</v>
      </c>
      <c r="HN127" s="236">
        <v>4800</v>
      </c>
      <c r="HO127" s="224">
        <v>4800</v>
      </c>
      <c r="HP127" s="245">
        <v>4809.3999999999996</v>
      </c>
      <c r="HQ127" s="236">
        <v>4500</v>
      </c>
      <c r="HR127" s="224">
        <v>4200</v>
      </c>
      <c r="HS127" s="245">
        <v>3244.54</v>
      </c>
      <c r="HT127" s="236">
        <v>700</v>
      </c>
      <c r="HU127" s="224">
        <v>700</v>
      </c>
      <c r="HV127" s="245">
        <v>3606.38</v>
      </c>
      <c r="HW127" s="236"/>
      <c r="HX127" s="224"/>
      <c r="HY127" s="245">
        <v>1216.79</v>
      </c>
      <c r="HZ127" s="236"/>
      <c r="IA127" s="224"/>
      <c r="IB127" s="245"/>
      <c r="IC127" s="236"/>
      <c r="ID127" s="224"/>
      <c r="IE127" s="84"/>
      <c r="IF127" s="236"/>
      <c r="IG127" s="224">
        <v>5000</v>
      </c>
      <c r="IH127" s="245"/>
      <c r="II127" s="236"/>
      <c r="IJ127" s="224"/>
      <c r="IK127" s="245"/>
      <c r="IL127" s="236"/>
      <c r="IM127" s="224"/>
      <c r="IN127" s="245"/>
      <c r="IO127" s="236"/>
      <c r="IP127" s="224"/>
      <c r="IQ127" s="245"/>
      <c r="IR127" s="236"/>
      <c r="IS127" s="224"/>
      <c r="IT127" s="245"/>
      <c r="IU127" s="236"/>
      <c r="IV127" s="224"/>
      <c r="IW127" s="245"/>
      <c r="IX127" s="236"/>
      <c r="IY127" s="224"/>
      <c r="IZ127" s="245"/>
      <c r="JA127" s="236"/>
      <c r="JB127" s="224"/>
      <c r="JC127" s="245"/>
      <c r="JD127" s="236"/>
      <c r="JE127" s="224"/>
      <c r="JF127" s="245"/>
      <c r="JG127" s="236"/>
      <c r="JH127" s="224"/>
      <c r="JI127" s="84"/>
      <c r="JJ127" s="124"/>
      <c r="JK127" s="224"/>
      <c r="JL127" s="245"/>
      <c r="JM127" s="236"/>
      <c r="JN127" s="224"/>
      <c r="JO127" s="84"/>
      <c r="JP127" s="124"/>
      <c r="JQ127" s="224"/>
      <c r="JR127" s="245"/>
      <c r="JS127" s="236"/>
      <c r="JT127" s="224"/>
      <c r="JU127" s="84"/>
      <c r="JV127" s="124"/>
      <c r="JW127" s="224"/>
      <c r="JX127" s="245"/>
      <c r="JY127" s="236"/>
      <c r="JZ127" s="224"/>
      <c r="KA127" s="245"/>
      <c r="KB127" s="236"/>
      <c r="KC127" s="224"/>
      <c r="KD127" s="245"/>
      <c r="KE127" s="236"/>
      <c r="KF127" s="224"/>
      <c r="KG127" s="245"/>
      <c r="KH127" s="236"/>
      <c r="KI127" s="224"/>
      <c r="KJ127" s="245"/>
      <c r="KK127" s="236">
        <v>8000</v>
      </c>
      <c r="KL127" s="224">
        <v>8000</v>
      </c>
      <c r="KM127" s="224">
        <v>3748.3</v>
      </c>
      <c r="KN127" s="236">
        <v>3300</v>
      </c>
      <c r="KO127" s="224">
        <v>3300</v>
      </c>
      <c r="KP127" s="224">
        <v>1152.8599999999999</v>
      </c>
      <c r="KQ127" s="236">
        <v>5000</v>
      </c>
      <c r="KR127" s="224">
        <v>3000</v>
      </c>
      <c r="KS127" s="224">
        <v>4787.66</v>
      </c>
      <c r="KT127" s="236">
        <v>6500</v>
      </c>
      <c r="KU127" s="224">
        <v>6500</v>
      </c>
      <c r="KV127" s="245">
        <v>6549.11</v>
      </c>
      <c r="KW127" s="236">
        <v>2500</v>
      </c>
      <c r="KX127" s="224">
        <v>2500</v>
      </c>
      <c r="KY127" s="84">
        <v>5364.69</v>
      </c>
      <c r="KZ127" s="236">
        <v>5700</v>
      </c>
      <c r="LA127" s="224">
        <v>5700</v>
      </c>
      <c r="LB127" s="224">
        <v>1881.78</v>
      </c>
      <c r="LC127" s="174">
        <v>4000</v>
      </c>
      <c r="LD127" s="224">
        <v>4000</v>
      </c>
      <c r="LE127" s="224">
        <v>3200.8</v>
      </c>
      <c r="LF127" s="174">
        <v>12000</v>
      </c>
      <c r="LG127" s="224">
        <v>12000</v>
      </c>
      <c r="LH127" s="245">
        <v>8827.36</v>
      </c>
      <c r="LI127" s="236"/>
      <c r="LJ127" s="224"/>
      <c r="LK127" s="84"/>
      <c r="LL127" s="236"/>
      <c r="LM127" s="224"/>
      <c r="LN127" s="84">
        <v>5272.22</v>
      </c>
      <c r="LO127" s="124"/>
      <c r="LP127" s="224"/>
      <c r="LQ127" s="224">
        <v>1622.07</v>
      </c>
      <c r="LR127" s="236">
        <v>3000</v>
      </c>
      <c r="LS127" s="224">
        <v>3000</v>
      </c>
      <c r="LT127" s="245">
        <v>795.86</v>
      </c>
      <c r="LU127" s="236"/>
      <c r="LV127" s="224"/>
      <c r="LW127" s="84"/>
      <c r="LX127" s="124"/>
      <c r="LY127" s="224"/>
      <c r="LZ127" s="224"/>
      <c r="MA127" s="236"/>
      <c r="MB127" s="224"/>
      <c r="MC127" s="224"/>
      <c r="MD127" s="236"/>
      <c r="ME127" s="224"/>
      <c r="MF127" s="224"/>
      <c r="MG127" s="236"/>
      <c r="MH127" s="224"/>
      <c r="MI127" s="224"/>
      <c r="MJ127" s="236"/>
      <c r="MK127" s="224"/>
      <c r="ML127" s="245"/>
      <c r="MM127" s="236"/>
      <c r="MN127" s="224"/>
      <c r="MO127" s="84">
        <v>2770.46</v>
      </c>
      <c r="MP127" s="236"/>
      <c r="MQ127" s="224"/>
      <c r="MR127" s="84"/>
      <c r="MS127" s="124"/>
      <c r="MT127" s="224"/>
      <c r="MU127" s="224"/>
      <c r="MV127" s="236"/>
      <c r="MW127" s="224"/>
      <c r="MX127" s="245"/>
      <c r="MY127" s="236"/>
      <c r="MZ127" s="224"/>
      <c r="NA127" s="84"/>
      <c r="NB127" s="236"/>
      <c r="NC127" s="224"/>
      <c r="ND127" s="245"/>
      <c r="NE127" s="236"/>
      <c r="NF127" s="224"/>
      <c r="NG127" s="84"/>
      <c r="NH127" s="236"/>
      <c r="NI127" s="224"/>
      <c r="NJ127" s="245"/>
      <c r="NK127" s="236"/>
      <c r="NL127" s="224"/>
      <c r="NM127" s="84"/>
      <c r="NN127" s="236"/>
      <c r="NO127" s="224"/>
      <c r="NP127" s="84"/>
      <c r="NQ127" s="236"/>
      <c r="NR127" s="224"/>
      <c r="NS127" s="84"/>
      <c r="NT127" s="236"/>
      <c r="NU127" s="224"/>
      <c r="NV127" s="84"/>
      <c r="NW127" s="124"/>
      <c r="NX127" s="224"/>
      <c r="NY127" s="245"/>
      <c r="NZ127" s="236"/>
      <c r="OA127" s="224"/>
      <c r="OB127" s="316"/>
      <c r="OC127" s="236"/>
      <c r="OD127" s="224"/>
      <c r="OE127" s="84"/>
      <c r="OF127" s="236"/>
      <c r="OG127" s="224"/>
      <c r="OH127" s="84"/>
      <c r="OI127" s="157"/>
      <c r="OJ127" s="157"/>
      <c r="OK127" s="157"/>
      <c r="OL127" s="157"/>
      <c r="OM127" s="157"/>
      <c r="ON127" s="157"/>
      <c r="OO127" s="157"/>
      <c r="OP127" s="157"/>
      <c r="OQ127" s="157"/>
      <c r="OR127" s="157"/>
      <c r="OS127" s="157"/>
      <c r="OT127" s="157"/>
      <c r="OU127" s="157"/>
      <c r="OV127" s="157"/>
      <c r="OW127" s="157"/>
      <c r="OX127" s="350"/>
    </row>
    <row r="128" spans="1:414" s="345" customFormat="1" hidden="1" outlineLevel="2" x14ac:dyDescent="0.25">
      <c r="A128" s="257" t="s">
        <v>488</v>
      </c>
      <c r="B128" s="188" t="s">
        <v>489</v>
      </c>
      <c r="C128" s="236">
        <f t="shared" si="1041"/>
        <v>100000</v>
      </c>
      <c r="D128" s="236">
        <f t="shared" si="1042"/>
        <v>100030</v>
      </c>
      <c r="E128" s="236">
        <f t="shared" si="1043"/>
        <v>87492.12</v>
      </c>
      <c r="F128" s="236"/>
      <c r="G128" s="224"/>
      <c r="H128" s="84"/>
      <c r="I128" s="124"/>
      <c r="J128" s="224"/>
      <c r="K128" s="224"/>
      <c r="L128" s="236"/>
      <c r="M128" s="224">
        <v>30</v>
      </c>
      <c r="N128" s="224"/>
      <c r="O128" s="236"/>
      <c r="P128" s="224"/>
      <c r="Q128" s="224"/>
      <c r="R128" s="236"/>
      <c r="S128" s="224"/>
      <c r="T128" s="224"/>
      <c r="U128" s="236"/>
      <c r="V128" s="224"/>
      <c r="W128" s="224"/>
      <c r="X128" s="236"/>
      <c r="Y128" s="224"/>
      <c r="Z128" s="224"/>
      <c r="AA128" s="236"/>
      <c r="AB128" s="224"/>
      <c r="AC128" s="224"/>
      <c r="AD128" s="236"/>
      <c r="AE128" s="224"/>
      <c r="AF128" s="224"/>
      <c r="AG128" s="236"/>
      <c r="AH128" s="224"/>
      <c r="AI128" s="224"/>
      <c r="AJ128" s="236"/>
      <c r="AK128" s="224"/>
      <c r="AL128" s="224"/>
      <c r="AM128" s="236"/>
      <c r="AN128" s="224"/>
      <c r="AO128" s="224"/>
      <c r="AP128" s="236"/>
      <c r="AQ128" s="224"/>
      <c r="AR128" s="224"/>
      <c r="AS128" s="236"/>
      <c r="AT128" s="224"/>
      <c r="AU128" s="224"/>
      <c r="AV128" s="236"/>
      <c r="AW128" s="224"/>
      <c r="AX128" s="224"/>
      <c r="AY128" s="236"/>
      <c r="AZ128" s="224"/>
      <c r="BA128" s="224"/>
      <c r="BB128" s="236"/>
      <c r="BC128" s="224"/>
      <c r="BD128" s="224"/>
      <c r="BE128" s="236"/>
      <c r="BF128" s="224"/>
      <c r="BG128" s="224"/>
      <c r="BH128" s="236"/>
      <c r="BI128" s="224"/>
      <c r="BJ128" s="224"/>
      <c r="BK128" s="236"/>
      <c r="BL128" s="224"/>
      <c r="BM128" s="224"/>
      <c r="BN128" s="351"/>
      <c r="BO128" s="224"/>
      <c r="BP128" s="224"/>
      <c r="BQ128" s="236"/>
      <c r="BR128" s="224"/>
      <c r="BS128" s="224"/>
      <c r="BT128" s="236"/>
      <c r="BU128" s="224"/>
      <c r="BV128" s="224"/>
      <c r="BW128" s="236"/>
      <c r="BX128" s="224"/>
      <c r="BY128" s="224"/>
      <c r="BZ128" s="236"/>
      <c r="CA128" s="236"/>
      <c r="CB128" s="224"/>
      <c r="CC128" s="236"/>
      <c r="CD128" s="224"/>
      <c r="CE128" s="224"/>
      <c r="CF128" s="236"/>
      <c r="CG128" s="224"/>
      <c r="CH128" s="224"/>
      <c r="CI128" s="236"/>
      <c r="CJ128" s="224"/>
      <c r="CK128" s="224"/>
      <c r="CL128" s="236"/>
      <c r="CM128" s="224"/>
      <c r="CN128" s="245"/>
      <c r="CO128" s="236"/>
      <c r="CP128" s="224"/>
      <c r="CQ128" s="84"/>
      <c r="CR128" s="236"/>
      <c r="CS128" s="224"/>
      <c r="CT128" s="224"/>
      <c r="CU128" s="236"/>
      <c r="CV128" s="224"/>
      <c r="CW128" s="224"/>
      <c r="CX128" s="236"/>
      <c r="CY128" s="224"/>
      <c r="CZ128" s="224"/>
      <c r="DA128" s="236"/>
      <c r="DB128" s="224"/>
      <c r="DC128" s="224"/>
      <c r="DD128" s="236"/>
      <c r="DE128" s="224"/>
      <c r="DF128" s="224"/>
      <c r="DG128" s="236"/>
      <c r="DH128" s="224"/>
      <c r="DI128" s="224"/>
      <c r="DJ128" s="236"/>
      <c r="DK128" s="224"/>
      <c r="DL128" s="224"/>
      <c r="DM128" s="236"/>
      <c r="DN128" s="224"/>
      <c r="DO128" s="224"/>
      <c r="DP128" s="236"/>
      <c r="DQ128" s="224"/>
      <c r="DR128" s="224"/>
      <c r="DS128" s="236"/>
      <c r="DT128" s="224"/>
      <c r="DU128" s="224"/>
      <c r="DV128" s="236"/>
      <c r="DW128" s="224"/>
      <c r="DX128" s="245"/>
      <c r="DY128" s="236"/>
      <c r="DZ128" s="224"/>
      <c r="EA128" s="84"/>
      <c r="EB128" s="124"/>
      <c r="EC128" s="224"/>
      <c r="ED128" s="245"/>
      <c r="EE128" s="236"/>
      <c r="EF128" s="224"/>
      <c r="EG128" s="245"/>
      <c r="EH128" s="236"/>
      <c r="EI128" s="224"/>
      <c r="EJ128" s="245"/>
      <c r="EK128" s="236"/>
      <c r="EL128" s="224"/>
      <c r="EM128" s="245">
        <v>155.4</v>
      </c>
      <c r="EN128" s="236"/>
      <c r="EO128" s="224"/>
      <c r="EP128" s="245"/>
      <c r="EQ128" s="236"/>
      <c r="ER128" s="224"/>
      <c r="ES128" s="224"/>
      <c r="ET128" s="236"/>
      <c r="EU128" s="224"/>
      <c r="EV128" s="224"/>
      <c r="EW128" s="236"/>
      <c r="EX128" s="224"/>
      <c r="EY128" s="224"/>
      <c r="EZ128" s="236"/>
      <c r="FA128" s="224"/>
      <c r="FB128" s="224"/>
      <c r="FC128" s="236"/>
      <c r="FD128" s="224"/>
      <c r="FE128" s="224"/>
      <c r="FF128" s="236"/>
      <c r="FG128" s="224"/>
      <c r="FH128" s="224"/>
      <c r="FI128" s="236"/>
      <c r="FJ128" s="224"/>
      <c r="FK128" s="245"/>
      <c r="FL128" s="396"/>
      <c r="FM128" s="224"/>
      <c r="FN128" s="84"/>
      <c r="FO128" s="236"/>
      <c r="FP128" s="224"/>
      <c r="FQ128" s="224">
        <v>150.24</v>
      </c>
      <c r="FR128" s="236"/>
      <c r="FS128" s="224"/>
      <c r="FT128" s="224"/>
      <c r="FU128" s="236"/>
      <c r="FV128" s="224"/>
      <c r="FW128" s="224"/>
      <c r="FX128" s="236"/>
      <c r="FY128" s="224"/>
      <c r="FZ128" s="224"/>
      <c r="GA128" s="236"/>
      <c r="GB128" s="224"/>
      <c r="GC128" s="224"/>
      <c r="GD128" s="236"/>
      <c r="GE128" s="224"/>
      <c r="GF128" s="224"/>
      <c r="GG128" s="236"/>
      <c r="GH128" s="224"/>
      <c r="GI128" s="224"/>
      <c r="GJ128" s="236"/>
      <c r="GK128" s="224"/>
      <c r="GL128" s="84"/>
      <c r="GM128" s="224"/>
      <c r="GN128" s="224"/>
      <c r="GO128" s="84"/>
      <c r="GP128" s="224"/>
      <c r="GQ128" s="224"/>
      <c r="GR128" s="84"/>
      <c r="GS128" s="224"/>
      <c r="GT128" s="224"/>
      <c r="GU128" s="224"/>
      <c r="GV128" s="236"/>
      <c r="GW128" s="224"/>
      <c r="GX128" s="224"/>
      <c r="GY128" s="236"/>
      <c r="GZ128" s="224"/>
      <c r="HA128" s="224"/>
      <c r="HB128" s="236"/>
      <c r="HC128" s="224"/>
      <c r="HD128" s="245"/>
      <c r="HE128" s="236"/>
      <c r="HF128" s="224"/>
      <c r="HG128" s="84"/>
      <c r="HH128" s="236"/>
      <c r="HI128" s="224"/>
      <c r="HJ128" s="245"/>
      <c r="HK128" s="236"/>
      <c r="HL128" s="224"/>
      <c r="HM128" s="245"/>
      <c r="HN128" s="236"/>
      <c r="HO128" s="224"/>
      <c r="HP128" s="245"/>
      <c r="HQ128" s="236"/>
      <c r="HR128" s="224"/>
      <c r="HS128" s="245"/>
      <c r="HT128" s="236"/>
      <c r="HU128" s="224"/>
      <c r="HV128" s="245"/>
      <c r="HW128" s="236"/>
      <c r="HX128" s="224"/>
      <c r="HY128" s="245"/>
      <c r="HZ128" s="236"/>
      <c r="IA128" s="224"/>
      <c r="IB128" s="245"/>
      <c r="IC128" s="236"/>
      <c r="ID128" s="224"/>
      <c r="IE128" s="84"/>
      <c r="IF128" s="236"/>
      <c r="IG128" s="224"/>
      <c r="IH128" s="245"/>
      <c r="II128" s="236"/>
      <c r="IJ128" s="224"/>
      <c r="IK128" s="245"/>
      <c r="IL128" s="236"/>
      <c r="IM128" s="224"/>
      <c r="IN128" s="245"/>
      <c r="IO128" s="236"/>
      <c r="IP128" s="224"/>
      <c r="IQ128" s="245"/>
      <c r="IR128" s="236"/>
      <c r="IS128" s="224"/>
      <c r="IT128" s="245"/>
      <c r="IU128" s="236"/>
      <c r="IV128" s="224"/>
      <c r="IW128" s="245"/>
      <c r="IX128" s="236"/>
      <c r="IY128" s="224"/>
      <c r="IZ128" s="245"/>
      <c r="JA128" s="236"/>
      <c r="JB128" s="224"/>
      <c r="JC128" s="245"/>
      <c r="JD128" s="236"/>
      <c r="JE128" s="224"/>
      <c r="JF128" s="245"/>
      <c r="JG128" s="236"/>
      <c r="JH128" s="224"/>
      <c r="JI128" s="84"/>
      <c r="JJ128" s="124"/>
      <c r="JK128" s="224"/>
      <c r="JL128" s="245"/>
      <c r="JM128" s="236"/>
      <c r="JN128" s="224"/>
      <c r="JO128" s="84"/>
      <c r="JP128" s="124"/>
      <c r="JQ128" s="224"/>
      <c r="JR128" s="245"/>
      <c r="JS128" s="236"/>
      <c r="JT128" s="224"/>
      <c r="JU128" s="84"/>
      <c r="JV128" s="124"/>
      <c r="JW128" s="224"/>
      <c r="JX128" s="245"/>
      <c r="JY128" s="236"/>
      <c r="JZ128" s="224"/>
      <c r="KA128" s="245"/>
      <c r="KB128" s="236"/>
      <c r="KC128" s="224"/>
      <c r="KD128" s="245"/>
      <c r="KE128" s="236"/>
      <c r="KF128" s="224"/>
      <c r="KG128" s="245"/>
      <c r="KH128" s="236"/>
      <c r="KI128" s="224"/>
      <c r="KJ128" s="245"/>
      <c r="KK128" s="236"/>
      <c r="KL128" s="224"/>
      <c r="KM128" s="224"/>
      <c r="KN128" s="236"/>
      <c r="KO128" s="224"/>
      <c r="KP128" s="224"/>
      <c r="KQ128" s="236"/>
      <c r="KR128" s="224"/>
      <c r="KS128" s="224"/>
      <c r="KT128" s="236"/>
      <c r="KU128" s="224"/>
      <c r="KV128" s="245"/>
      <c r="KW128" s="236"/>
      <c r="KX128" s="224"/>
      <c r="KY128" s="84"/>
      <c r="KZ128" s="236"/>
      <c r="LA128" s="224"/>
      <c r="LB128" s="224"/>
      <c r="LC128" s="236"/>
      <c r="LD128" s="224"/>
      <c r="LE128" s="224"/>
      <c r="LF128" s="236"/>
      <c r="LG128" s="224"/>
      <c r="LH128" s="245"/>
      <c r="LI128" s="236">
        <v>80000</v>
      </c>
      <c r="LJ128" s="224">
        <v>80000</v>
      </c>
      <c r="LK128" s="84">
        <v>70999.58</v>
      </c>
      <c r="LL128" s="236">
        <v>20000</v>
      </c>
      <c r="LM128" s="224">
        <v>20000</v>
      </c>
      <c r="LN128" s="84">
        <v>16186.9</v>
      </c>
      <c r="LO128" s="124"/>
      <c r="LP128" s="224"/>
      <c r="LQ128" s="224"/>
      <c r="LR128" s="236"/>
      <c r="LS128" s="224"/>
      <c r="LT128" s="245"/>
      <c r="LU128" s="236"/>
      <c r="LV128" s="224"/>
      <c r="LW128" s="84"/>
      <c r="LX128" s="124"/>
      <c r="LY128" s="224"/>
      <c r="LZ128" s="224"/>
      <c r="MA128" s="236"/>
      <c r="MB128" s="224"/>
      <c r="MC128" s="224"/>
      <c r="MD128" s="236"/>
      <c r="ME128" s="224"/>
      <c r="MF128" s="224"/>
      <c r="MG128" s="236"/>
      <c r="MH128" s="224"/>
      <c r="MI128" s="224"/>
      <c r="MJ128" s="236"/>
      <c r="MK128" s="224"/>
      <c r="ML128" s="245"/>
      <c r="MM128" s="236"/>
      <c r="MN128" s="224"/>
      <c r="MO128" s="84"/>
      <c r="MP128" s="236"/>
      <c r="MQ128" s="224"/>
      <c r="MR128" s="84"/>
      <c r="MS128" s="124"/>
      <c r="MT128" s="224"/>
      <c r="MU128" s="224"/>
      <c r="MV128" s="236"/>
      <c r="MW128" s="224"/>
      <c r="MX128" s="245"/>
      <c r="MY128" s="236"/>
      <c r="MZ128" s="224"/>
      <c r="NA128" s="84"/>
      <c r="NB128" s="236"/>
      <c r="NC128" s="224"/>
      <c r="ND128" s="245"/>
      <c r="NE128" s="236"/>
      <c r="NF128" s="224"/>
      <c r="NG128" s="84"/>
      <c r="NH128" s="236"/>
      <c r="NI128" s="224"/>
      <c r="NJ128" s="245"/>
      <c r="NK128" s="236"/>
      <c r="NL128" s="224"/>
      <c r="NM128" s="84"/>
      <c r="NN128" s="236"/>
      <c r="NO128" s="224"/>
      <c r="NP128" s="84"/>
      <c r="NQ128" s="236"/>
      <c r="NR128" s="224"/>
      <c r="NS128" s="84"/>
      <c r="NT128" s="236"/>
      <c r="NU128" s="224"/>
      <c r="NV128" s="84"/>
      <c r="NW128" s="124"/>
      <c r="NX128" s="224"/>
      <c r="NY128" s="245"/>
      <c r="NZ128" s="236"/>
      <c r="OA128" s="224"/>
      <c r="OB128" s="316"/>
      <c r="OC128" s="236"/>
      <c r="OD128" s="224"/>
      <c r="OE128" s="84"/>
      <c r="OF128" s="236"/>
      <c r="OG128" s="224"/>
      <c r="OH128" s="84"/>
      <c r="OI128" s="157"/>
      <c r="OJ128" s="157"/>
      <c r="OK128" s="157"/>
      <c r="OL128" s="157"/>
      <c r="OM128" s="157"/>
      <c r="ON128" s="157"/>
      <c r="OO128" s="157"/>
      <c r="OP128" s="157"/>
      <c r="OQ128" s="157"/>
      <c r="OR128" s="157"/>
      <c r="OS128" s="157"/>
      <c r="OT128" s="157"/>
      <c r="OU128" s="157"/>
      <c r="OV128" s="157"/>
      <c r="OW128" s="157"/>
    </row>
    <row r="129" spans="1:414" s="345" customFormat="1" hidden="1" outlineLevel="1" collapsed="1" x14ac:dyDescent="0.25">
      <c r="A129" s="257"/>
      <c r="B129" s="188"/>
      <c r="C129" s="236"/>
      <c r="D129" s="224"/>
      <c r="E129" s="84"/>
      <c r="F129" s="236"/>
      <c r="G129" s="224"/>
      <c r="H129" s="84"/>
      <c r="I129" s="124"/>
      <c r="J129" s="224"/>
      <c r="K129" s="224"/>
      <c r="L129" s="236"/>
      <c r="M129" s="224"/>
      <c r="N129" s="224"/>
      <c r="O129" s="236"/>
      <c r="P129" s="224"/>
      <c r="Q129" s="224"/>
      <c r="R129" s="236"/>
      <c r="S129" s="224"/>
      <c r="T129" s="224"/>
      <c r="U129" s="236"/>
      <c r="V129" s="224"/>
      <c r="W129" s="224"/>
      <c r="X129" s="236"/>
      <c r="Y129" s="224"/>
      <c r="Z129" s="224"/>
      <c r="AA129" s="236"/>
      <c r="AB129" s="224"/>
      <c r="AC129" s="224"/>
      <c r="AD129" s="236"/>
      <c r="AE129" s="224"/>
      <c r="AF129" s="224"/>
      <c r="AG129" s="236"/>
      <c r="AH129" s="224"/>
      <c r="AI129" s="224"/>
      <c r="AJ129" s="236"/>
      <c r="AK129" s="224"/>
      <c r="AL129" s="224"/>
      <c r="AM129" s="236"/>
      <c r="AN129" s="224"/>
      <c r="AO129" s="224"/>
      <c r="AP129" s="236"/>
      <c r="AQ129" s="224"/>
      <c r="AR129" s="224"/>
      <c r="AS129" s="236"/>
      <c r="AT129" s="224"/>
      <c r="AU129" s="224"/>
      <c r="AV129" s="236"/>
      <c r="AW129" s="224"/>
      <c r="AX129" s="224"/>
      <c r="AY129" s="236"/>
      <c r="AZ129" s="224"/>
      <c r="BA129" s="224"/>
      <c r="BB129" s="236"/>
      <c r="BC129" s="224"/>
      <c r="BD129" s="224"/>
      <c r="BE129" s="236"/>
      <c r="BF129" s="224"/>
      <c r="BG129" s="224"/>
      <c r="BH129" s="236"/>
      <c r="BI129" s="224"/>
      <c r="BJ129" s="224"/>
      <c r="BK129" s="236"/>
      <c r="BL129" s="224"/>
      <c r="BM129" s="224"/>
      <c r="BN129" s="351"/>
      <c r="BO129" s="224"/>
      <c r="BP129" s="224"/>
      <c r="BQ129" s="236"/>
      <c r="BR129" s="224"/>
      <c r="BS129" s="224"/>
      <c r="BT129" s="236"/>
      <c r="BU129" s="224"/>
      <c r="BV129" s="224"/>
      <c r="BW129" s="236"/>
      <c r="BX129" s="224"/>
      <c r="BY129" s="224"/>
      <c r="BZ129" s="236"/>
      <c r="CA129" s="236"/>
      <c r="CB129" s="224"/>
      <c r="CC129" s="236"/>
      <c r="CD129" s="224"/>
      <c r="CE129" s="224"/>
      <c r="CF129" s="236"/>
      <c r="CG129" s="224"/>
      <c r="CH129" s="224"/>
      <c r="CI129" s="236"/>
      <c r="CJ129" s="224"/>
      <c r="CK129" s="224"/>
      <c r="CL129" s="236"/>
      <c r="CM129" s="224"/>
      <c r="CN129" s="245"/>
      <c r="CO129" s="236"/>
      <c r="CP129" s="224"/>
      <c r="CQ129" s="84"/>
      <c r="CR129" s="236"/>
      <c r="CS129" s="224"/>
      <c r="CT129" s="224"/>
      <c r="CU129" s="236"/>
      <c r="CV129" s="224"/>
      <c r="CW129" s="224"/>
      <c r="CX129" s="236"/>
      <c r="CY129" s="224"/>
      <c r="CZ129" s="224"/>
      <c r="DA129" s="236"/>
      <c r="DB129" s="224"/>
      <c r="DC129" s="224"/>
      <c r="DD129" s="236"/>
      <c r="DE129" s="224"/>
      <c r="DF129" s="224"/>
      <c r="DG129" s="236"/>
      <c r="DH129" s="224"/>
      <c r="DI129" s="224"/>
      <c r="DJ129" s="236"/>
      <c r="DK129" s="224"/>
      <c r="DL129" s="224"/>
      <c r="DM129" s="236"/>
      <c r="DN129" s="224"/>
      <c r="DO129" s="224"/>
      <c r="DP129" s="236"/>
      <c r="DQ129" s="224"/>
      <c r="DR129" s="224"/>
      <c r="DS129" s="236"/>
      <c r="DT129" s="224"/>
      <c r="DU129" s="224"/>
      <c r="DV129" s="236"/>
      <c r="DW129" s="224"/>
      <c r="DX129" s="245"/>
      <c r="DY129" s="236"/>
      <c r="DZ129" s="224"/>
      <c r="EA129" s="84"/>
      <c r="EB129" s="124"/>
      <c r="EC129" s="224"/>
      <c r="ED129" s="245"/>
      <c r="EE129" s="236"/>
      <c r="EF129" s="224"/>
      <c r="EG129" s="245"/>
      <c r="EH129" s="236"/>
      <c r="EI129" s="224"/>
      <c r="EJ129" s="245"/>
      <c r="EK129" s="236"/>
      <c r="EL129" s="224"/>
      <c r="EM129" s="245"/>
      <c r="EN129" s="236"/>
      <c r="EO129" s="224"/>
      <c r="EP129" s="245"/>
      <c r="EQ129" s="236"/>
      <c r="ER129" s="224"/>
      <c r="ES129" s="224"/>
      <c r="ET129" s="236"/>
      <c r="EU129" s="224"/>
      <c r="EV129" s="224"/>
      <c r="EW129" s="236"/>
      <c r="EX129" s="224"/>
      <c r="EY129" s="224"/>
      <c r="EZ129" s="236"/>
      <c r="FA129" s="224"/>
      <c r="FB129" s="224"/>
      <c r="FC129" s="236"/>
      <c r="FD129" s="224"/>
      <c r="FE129" s="224"/>
      <c r="FF129" s="236"/>
      <c r="FG129" s="224"/>
      <c r="FH129" s="224"/>
      <c r="FI129" s="236"/>
      <c r="FJ129" s="224"/>
      <c r="FK129" s="245"/>
      <c r="FL129" s="396"/>
      <c r="FM129" s="224"/>
      <c r="FN129" s="84"/>
      <c r="FO129" s="236"/>
      <c r="FP129" s="224"/>
      <c r="FQ129" s="224"/>
      <c r="FR129" s="236"/>
      <c r="FS129" s="224"/>
      <c r="FT129" s="224"/>
      <c r="FU129" s="236"/>
      <c r="FV129" s="224"/>
      <c r="FW129" s="224"/>
      <c r="FX129" s="236"/>
      <c r="FY129" s="224"/>
      <c r="FZ129" s="224"/>
      <c r="GA129" s="236"/>
      <c r="GB129" s="224"/>
      <c r="GC129" s="224"/>
      <c r="GD129" s="236"/>
      <c r="GE129" s="224"/>
      <c r="GF129" s="224"/>
      <c r="GG129" s="236"/>
      <c r="GH129" s="224"/>
      <c r="GI129" s="224"/>
      <c r="GJ129" s="236"/>
      <c r="GK129" s="224"/>
      <c r="GL129" s="84"/>
      <c r="GM129" s="224"/>
      <c r="GN129" s="224"/>
      <c r="GO129" s="84"/>
      <c r="GP129" s="224"/>
      <c r="GQ129" s="224"/>
      <c r="GR129" s="84"/>
      <c r="GS129" s="224"/>
      <c r="GT129" s="224"/>
      <c r="GU129" s="224"/>
      <c r="GV129" s="236"/>
      <c r="GW129" s="224"/>
      <c r="GX129" s="224"/>
      <c r="GY129" s="236"/>
      <c r="GZ129" s="224"/>
      <c r="HA129" s="224"/>
      <c r="HB129" s="236"/>
      <c r="HC129" s="224"/>
      <c r="HD129" s="245"/>
      <c r="HE129" s="236"/>
      <c r="HF129" s="224"/>
      <c r="HG129" s="84"/>
      <c r="HH129" s="236"/>
      <c r="HI129" s="224"/>
      <c r="HJ129" s="245"/>
      <c r="HK129" s="236"/>
      <c r="HL129" s="224"/>
      <c r="HM129" s="245"/>
      <c r="HN129" s="236"/>
      <c r="HO129" s="224"/>
      <c r="HP129" s="245"/>
      <c r="HQ129" s="236"/>
      <c r="HR129" s="224"/>
      <c r="HS129" s="245"/>
      <c r="HT129" s="236"/>
      <c r="HU129" s="224"/>
      <c r="HV129" s="245"/>
      <c r="HW129" s="236"/>
      <c r="HX129" s="224"/>
      <c r="HY129" s="245"/>
      <c r="HZ129" s="236"/>
      <c r="IA129" s="224"/>
      <c r="IB129" s="245"/>
      <c r="IC129" s="236"/>
      <c r="ID129" s="224"/>
      <c r="IE129" s="84"/>
      <c r="IF129" s="236"/>
      <c r="IG129" s="224"/>
      <c r="IH129" s="245"/>
      <c r="II129" s="236"/>
      <c r="IJ129" s="224"/>
      <c r="IK129" s="245"/>
      <c r="IL129" s="236"/>
      <c r="IM129" s="224"/>
      <c r="IN129" s="245"/>
      <c r="IO129" s="236"/>
      <c r="IP129" s="224"/>
      <c r="IQ129" s="245"/>
      <c r="IR129" s="236"/>
      <c r="IS129" s="224"/>
      <c r="IT129" s="245"/>
      <c r="IU129" s="236"/>
      <c r="IV129" s="224"/>
      <c r="IW129" s="245"/>
      <c r="IX129" s="236"/>
      <c r="IY129" s="224"/>
      <c r="IZ129" s="245"/>
      <c r="JA129" s="236"/>
      <c r="JB129" s="224"/>
      <c r="JC129" s="245"/>
      <c r="JD129" s="236"/>
      <c r="JE129" s="224"/>
      <c r="JF129" s="245"/>
      <c r="JG129" s="236"/>
      <c r="JH129" s="224"/>
      <c r="JI129" s="84"/>
      <c r="JJ129" s="124"/>
      <c r="JK129" s="224"/>
      <c r="JL129" s="245"/>
      <c r="JM129" s="236"/>
      <c r="JN129" s="224"/>
      <c r="JO129" s="84"/>
      <c r="JP129" s="124"/>
      <c r="JQ129" s="224"/>
      <c r="JR129" s="245"/>
      <c r="JS129" s="236"/>
      <c r="JT129" s="224"/>
      <c r="JU129" s="84"/>
      <c r="JV129" s="124"/>
      <c r="JW129" s="224"/>
      <c r="JX129" s="245"/>
      <c r="JY129" s="236"/>
      <c r="JZ129" s="224"/>
      <c r="KA129" s="245"/>
      <c r="KB129" s="236"/>
      <c r="KC129" s="224"/>
      <c r="KD129" s="245"/>
      <c r="KE129" s="236"/>
      <c r="KF129" s="224"/>
      <c r="KG129" s="245"/>
      <c r="KH129" s="236"/>
      <c r="KI129" s="224"/>
      <c r="KJ129" s="245"/>
      <c r="KK129" s="236"/>
      <c r="KL129" s="224"/>
      <c r="KM129" s="224"/>
      <c r="KN129" s="236"/>
      <c r="KO129" s="224"/>
      <c r="KP129" s="224"/>
      <c r="KQ129" s="236"/>
      <c r="KR129" s="224"/>
      <c r="KS129" s="224"/>
      <c r="KT129" s="236"/>
      <c r="KU129" s="224"/>
      <c r="KV129" s="245"/>
      <c r="KW129" s="236"/>
      <c r="KX129" s="224"/>
      <c r="KY129" s="84"/>
      <c r="KZ129" s="236"/>
      <c r="LA129" s="224"/>
      <c r="LB129" s="224"/>
      <c r="LC129" s="236"/>
      <c r="LD129" s="224"/>
      <c r="LE129" s="224"/>
      <c r="LF129" s="236"/>
      <c r="LG129" s="224"/>
      <c r="LH129" s="245"/>
      <c r="LI129" s="236"/>
      <c r="LJ129" s="224"/>
      <c r="LK129" s="84"/>
      <c r="LL129" s="236"/>
      <c r="LM129" s="224"/>
      <c r="LN129" s="84"/>
      <c r="LO129" s="124"/>
      <c r="LP129" s="224"/>
      <c r="LQ129" s="224"/>
      <c r="LR129" s="236"/>
      <c r="LS129" s="224"/>
      <c r="LT129" s="245"/>
      <c r="LU129" s="236"/>
      <c r="LV129" s="224"/>
      <c r="LW129" s="84"/>
      <c r="LX129" s="124"/>
      <c r="LY129" s="224"/>
      <c r="LZ129" s="224"/>
      <c r="MA129" s="236"/>
      <c r="MB129" s="224"/>
      <c r="MC129" s="224"/>
      <c r="MD129" s="236"/>
      <c r="ME129" s="224"/>
      <c r="MF129" s="224"/>
      <c r="MG129" s="236"/>
      <c r="MH129" s="224"/>
      <c r="MI129" s="224"/>
      <c r="MJ129" s="236"/>
      <c r="MK129" s="224"/>
      <c r="ML129" s="245"/>
      <c r="MM129" s="236"/>
      <c r="MN129" s="224"/>
      <c r="MO129" s="84"/>
      <c r="MP129" s="236"/>
      <c r="MQ129" s="224"/>
      <c r="MR129" s="84"/>
      <c r="MS129" s="124"/>
      <c r="MT129" s="224"/>
      <c r="MU129" s="224"/>
      <c r="MV129" s="236"/>
      <c r="MW129" s="224"/>
      <c r="MX129" s="245"/>
      <c r="MY129" s="236"/>
      <c r="MZ129" s="224"/>
      <c r="NA129" s="84"/>
      <c r="NB129" s="236"/>
      <c r="NC129" s="224"/>
      <c r="ND129" s="245"/>
      <c r="NE129" s="236"/>
      <c r="NF129" s="224"/>
      <c r="NG129" s="84"/>
      <c r="NH129" s="236"/>
      <c r="NI129" s="224"/>
      <c r="NJ129" s="245"/>
      <c r="NK129" s="236"/>
      <c r="NL129" s="224"/>
      <c r="NM129" s="84"/>
      <c r="NN129" s="236"/>
      <c r="NO129" s="224"/>
      <c r="NP129" s="84"/>
      <c r="NQ129" s="236"/>
      <c r="NR129" s="224"/>
      <c r="NS129" s="84"/>
      <c r="NT129" s="236"/>
      <c r="NU129" s="224"/>
      <c r="NV129" s="84"/>
      <c r="NW129" s="124"/>
      <c r="NX129" s="224"/>
      <c r="NY129" s="245"/>
      <c r="NZ129" s="236"/>
      <c r="OA129" s="224"/>
      <c r="OB129" s="316"/>
      <c r="OC129" s="236"/>
      <c r="OD129" s="224"/>
      <c r="OE129" s="84"/>
      <c r="OF129" s="236"/>
      <c r="OG129" s="224"/>
      <c r="OH129" s="84"/>
      <c r="OI129" s="157"/>
      <c r="OJ129" s="157"/>
      <c r="OK129" s="157"/>
      <c r="OL129" s="157"/>
      <c r="OM129" s="157"/>
      <c r="ON129" s="157"/>
      <c r="OO129" s="157"/>
      <c r="OP129" s="157"/>
      <c r="OQ129" s="157"/>
      <c r="OR129" s="157"/>
      <c r="OS129" s="157"/>
      <c r="OT129" s="157"/>
      <c r="OU129" s="157"/>
      <c r="OV129" s="157"/>
      <c r="OW129" s="157"/>
    </row>
    <row r="130" spans="1:414" s="36" customFormat="1" hidden="1" outlineLevel="1" x14ac:dyDescent="0.25">
      <c r="A130" s="74" t="s">
        <v>490</v>
      </c>
      <c r="B130" s="373" t="s">
        <v>491</v>
      </c>
      <c r="C130" s="229">
        <f>C131+C132</f>
        <v>11439</v>
      </c>
      <c r="D130" s="220">
        <f t="shared" ref="D130:P130" si="1044">D131+D132</f>
        <v>11288</v>
      </c>
      <c r="E130" s="68">
        <f t="shared" ref="E130" si="1045">E131+E132</f>
        <v>10581.22</v>
      </c>
      <c r="F130" s="229">
        <f t="shared" si="1044"/>
        <v>0</v>
      </c>
      <c r="G130" s="220">
        <f t="shared" si="1044"/>
        <v>0</v>
      </c>
      <c r="H130" s="68">
        <f t="shared" ref="H130:I130" si="1046">H131+H132</f>
        <v>0</v>
      </c>
      <c r="I130" s="122">
        <f t="shared" si="1046"/>
        <v>0</v>
      </c>
      <c r="J130" s="220">
        <f t="shared" si="1044"/>
        <v>0</v>
      </c>
      <c r="K130" s="220">
        <f t="shared" ref="K130:N130" si="1047">K131+K132</f>
        <v>0</v>
      </c>
      <c r="L130" s="229">
        <f t="shared" si="1047"/>
        <v>0</v>
      </c>
      <c r="M130" s="220">
        <f t="shared" si="1047"/>
        <v>0</v>
      </c>
      <c r="N130" s="220">
        <f t="shared" si="1047"/>
        <v>0</v>
      </c>
      <c r="O130" s="229">
        <f t="shared" si="1044"/>
        <v>0</v>
      </c>
      <c r="P130" s="220">
        <f t="shared" si="1044"/>
        <v>0</v>
      </c>
      <c r="Q130" s="220">
        <f t="shared" ref="Q130" si="1048">Q131+Q132</f>
        <v>0</v>
      </c>
      <c r="R130" s="229">
        <f t="shared" ref="R130:AH130" si="1049">R131+R132</f>
        <v>0</v>
      </c>
      <c r="S130" s="220">
        <f t="shared" si="1049"/>
        <v>0</v>
      </c>
      <c r="T130" s="220">
        <f t="shared" ref="T130" si="1050">T131+T132</f>
        <v>0</v>
      </c>
      <c r="U130" s="229">
        <f t="shared" si="1049"/>
        <v>0</v>
      </c>
      <c r="V130" s="220">
        <f t="shared" si="1049"/>
        <v>0</v>
      </c>
      <c r="W130" s="220">
        <f t="shared" ref="W130" si="1051">W131+W132</f>
        <v>0</v>
      </c>
      <c r="X130" s="229">
        <f t="shared" si="1049"/>
        <v>0</v>
      </c>
      <c r="Y130" s="220">
        <f t="shared" si="1049"/>
        <v>0</v>
      </c>
      <c r="Z130" s="220">
        <f t="shared" ref="Z130" si="1052">Z131+Z132</f>
        <v>0</v>
      </c>
      <c r="AA130" s="229">
        <f t="shared" si="1049"/>
        <v>0</v>
      </c>
      <c r="AB130" s="220">
        <f t="shared" si="1049"/>
        <v>0</v>
      </c>
      <c r="AC130" s="220">
        <f t="shared" ref="AC130" si="1053">AC131+AC132</f>
        <v>0</v>
      </c>
      <c r="AD130" s="229">
        <f t="shared" si="1049"/>
        <v>0</v>
      </c>
      <c r="AE130" s="220">
        <f t="shared" si="1049"/>
        <v>0</v>
      </c>
      <c r="AF130" s="220">
        <f t="shared" ref="AF130" si="1054">AF131+AF132</f>
        <v>0</v>
      </c>
      <c r="AG130" s="229">
        <f t="shared" si="1049"/>
        <v>0</v>
      </c>
      <c r="AH130" s="220">
        <f t="shared" si="1049"/>
        <v>0</v>
      </c>
      <c r="AI130" s="220">
        <f t="shared" ref="AI130" si="1055">AI131+AI132</f>
        <v>0</v>
      </c>
      <c r="AJ130" s="229">
        <f t="shared" ref="AJ130:BA130" si="1056">AJ131+AJ132</f>
        <v>0</v>
      </c>
      <c r="AK130" s="220">
        <f t="shared" si="1056"/>
        <v>0</v>
      </c>
      <c r="AL130" s="220">
        <f t="shared" si="1056"/>
        <v>0</v>
      </c>
      <c r="AM130" s="229">
        <f t="shared" si="1056"/>
        <v>0</v>
      </c>
      <c r="AN130" s="220">
        <f t="shared" si="1056"/>
        <v>0</v>
      </c>
      <c r="AO130" s="220">
        <f t="shared" si="1056"/>
        <v>0</v>
      </c>
      <c r="AP130" s="229">
        <f t="shared" si="1056"/>
        <v>0</v>
      </c>
      <c r="AQ130" s="220">
        <f t="shared" si="1056"/>
        <v>0</v>
      </c>
      <c r="AR130" s="220">
        <f t="shared" si="1056"/>
        <v>0</v>
      </c>
      <c r="AS130" s="229">
        <f t="shared" si="1056"/>
        <v>0</v>
      </c>
      <c r="AT130" s="220">
        <f t="shared" si="1056"/>
        <v>0</v>
      </c>
      <c r="AU130" s="220">
        <f t="shared" si="1056"/>
        <v>0</v>
      </c>
      <c r="AV130" s="229">
        <f t="shared" si="1056"/>
        <v>0</v>
      </c>
      <c r="AW130" s="220">
        <f t="shared" si="1056"/>
        <v>0</v>
      </c>
      <c r="AX130" s="220">
        <f t="shared" si="1056"/>
        <v>0</v>
      </c>
      <c r="AY130" s="229">
        <f t="shared" si="1056"/>
        <v>0</v>
      </c>
      <c r="AZ130" s="220">
        <f t="shared" si="1056"/>
        <v>0</v>
      </c>
      <c r="BA130" s="220">
        <f t="shared" si="1056"/>
        <v>0</v>
      </c>
      <c r="BB130" s="229">
        <f t="shared" ref="BB130:BK130" si="1057">BB131+BB132</f>
        <v>0</v>
      </c>
      <c r="BC130" s="220">
        <f t="shared" si="1057"/>
        <v>0</v>
      </c>
      <c r="BD130" s="220">
        <f t="shared" ref="BD130:BG130" si="1058">BD131+BD132</f>
        <v>0</v>
      </c>
      <c r="BE130" s="229">
        <f t="shared" si="1058"/>
        <v>0</v>
      </c>
      <c r="BF130" s="220">
        <f t="shared" si="1058"/>
        <v>0</v>
      </c>
      <c r="BG130" s="220">
        <f t="shared" si="1058"/>
        <v>0</v>
      </c>
      <c r="BH130" s="229">
        <f t="shared" si="1057"/>
        <v>0</v>
      </c>
      <c r="BI130" s="220">
        <f t="shared" si="1057"/>
        <v>0</v>
      </c>
      <c r="BJ130" s="220">
        <f t="shared" ref="BJ130" si="1059">BJ131+BJ132</f>
        <v>0</v>
      </c>
      <c r="BK130" s="229">
        <f t="shared" si="1057"/>
        <v>0</v>
      </c>
      <c r="BL130" s="220">
        <f t="shared" ref="BL130:CG130" si="1060">BL131+BL132</f>
        <v>0</v>
      </c>
      <c r="BM130" s="220">
        <f t="shared" ref="BM130" si="1061">BM131+BM132</f>
        <v>0</v>
      </c>
      <c r="BN130" s="119">
        <f t="shared" si="1060"/>
        <v>0</v>
      </c>
      <c r="BO130" s="220">
        <f t="shared" ref="BO130" si="1062">BO131+BO132</f>
        <v>0</v>
      </c>
      <c r="BP130" s="220">
        <f t="shared" ref="BP130" si="1063">BP131+BP132</f>
        <v>0</v>
      </c>
      <c r="BQ130" s="229">
        <f>BQ131+BQ132</f>
        <v>0</v>
      </c>
      <c r="BR130" s="220">
        <f t="shared" si="1060"/>
        <v>0</v>
      </c>
      <c r="BS130" s="220">
        <f t="shared" ref="BS130" si="1064">BS131+BS132</f>
        <v>0</v>
      </c>
      <c r="BT130" s="229">
        <f t="shared" si="1060"/>
        <v>0</v>
      </c>
      <c r="BU130" s="220">
        <f t="shared" si="1060"/>
        <v>0</v>
      </c>
      <c r="BV130" s="220">
        <f t="shared" ref="BV130" si="1065">BV131+BV132</f>
        <v>0</v>
      </c>
      <c r="BW130" s="229">
        <f t="shared" si="1060"/>
        <v>0</v>
      </c>
      <c r="BX130" s="220">
        <f t="shared" si="1060"/>
        <v>0</v>
      </c>
      <c r="BY130" s="220">
        <f t="shared" ref="BY130" si="1066">BY131+BY132</f>
        <v>0</v>
      </c>
      <c r="BZ130" s="229">
        <f t="shared" si="1060"/>
        <v>0</v>
      </c>
      <c r="CA130" s="229">
        <f t="shared" ref="CA130" si="1067">CA131+CA132</f>
        <v>0</v>
      </c>
      <c r="CB130" s="220">
        <f t="shared" ref="CB130:CE130" si="1068">CB131+CB132</f>
        <v>0</v>
      </c>
      <c r="CC130" s="229">
        <f t="shared" si="1068"/>
        <v>0</v>
      </c>
      <c r="CD130" s="220">
        <f t="shared" si="1068"/>
        <v>0</v>
      </c>
      <c r="CE130" s="220">
        <f t="shared" si="1068"/>
        <v>0</v>
      </c>
      <c r="CF130" s="229">
        <f t="shared" si="1060"/>
        <v>0</v>
      </c>
      <c r="CG130" s="220">
        <f t="shared" si="1060"/>
        <v>0</v>
      </c>
      <c r="CH130" s="220">
        <f t="shared" ref="CH130:CK130" si="1069">CH131+CH132</f>
        <v>0</v>
      </c>
      <c r="CI130" s="229">
        <f t="shared" si="1069"/>
        <v>0</v>
      </c>
      <c r="CJ130" s="220">
        <f t="shared" si="1069"/>
        <v>0</v>
      </c>
      <c r="CK130" s="220">
        <f t="shared" si="1069"/>
        <v>0</v>
      </c>
      <c r="CL130" s="229">
        <f t="shared" ref="CL130:CM130" si="1070">CL131+CL132</f>
        <v>0</v>
      </c>
      <c r="CM130" s="220">
        <f t="shared" si="1070"/>
        <v>0</v>
      </c>
      <c r="CN130" s="117">
        <f t="shared" ref="CN130:CQ130" si="1071">CN131+CN132</f>
        <v>0</v>
      </c>
      <c r="CO130" s="229">
        <f t="shared" ref="CO130" si="1072">CO131+CO132</f>
        <v>0</v>
      </c>
      <c r="CP130" s="220">
        <f t="shared" si="1071"/>
        <v>0</v>
      </c>
      <c r="CQ130" s="68">
        <f t="shared" si="1071"/>
        <v>0</v>
      </c>
      <c r="CR130" s="229">
        <f t="shared" ref="CR130:DW130" si="1073">CR131+CR132</f>
        <v>0</v>
      </c>
      <c r="CS130" s="220">
        <f t="shared" si="1073"/>
        <v>0</v>
      </c>
      <c r="CT130" s="220">
        <f t="shared" ref="CT130" si="1074">CT131+CT132</f>
        <v>0</v>
      </c>
      <c r="CU130" s="229">
        <f t="shared" si="1073"/>
        <v>0</v>
      </c>
      <c r="CV130" s="220">
        <f t="shared" si="1073"/>
        <v>0</v>
      </c>
      <c r="CW130" s="220">
        <f t="shared" ref="CW130:DC130" si="1075">CW131+CW132</f>
        <v>0</v>
      </c>
      <c r="CX130" s="229">
        <f t="shared" si="1075"/>
        <v>0</v>
      </c>
      <c r="CY130" s="220">
        <f t="shared" si="1075"/>
        <v>0</v>
      </c>
      <c r="CZ130" s="220">
        <f t="shared" si="1075"/>
        <v>0</v>
      </c>
      <c r="DA130" s="229">
        <f t="shared" si="1075"/>
        <v>0</v>
      </c>
      <c r="DB130" s="220">
        <f t="shared" si="1075"/>
        <v>0</v>
      </c>
      <c r="DC130" s="220">
        <f t="shared" si="1075"/>
        <v>0</v>
      </c>
      <c r="DD130" s="229">
        <f t="shared" si="1073"/>
        <v>0</v>
      </c>
      <c r="DE130" s="220">
        <f t="shared" si="1073"/>
        <v>0</v>
      </c>
      <c r="DF130" s="220">
        <f t="shared" ref="DF130" si="1076">DF131+DF132</f>
        <v>0</v>
      </c>
      <c r="DG130" s="229">
        <f>DG131+DG132</f>
        <v>0</v>
      </c>
      <c r="DH130" s="220">
        <f>DH131+DH132</f>
        <v>0</v>
      </c>
      <c r="DI130" s="220">
        <f>DI131+DI132</f>
        <v>0</v>
      </c>
      <c r="DJ130" s="229">
        <f t="shared" si="1073"/>
        <v>0</v>
      </c>
      <c r="DK130" s="220">
        <f t="shared" si="1073"/>
        <v>0</v>
      </c>
      <c r="DL130" s="220">
        <f t="shared" ref="DL130:DU130" si="1077">DL131+DL132</f>
        <v>0</v>
      </c>
      <c r="DM130" s="229">
        <f t="shared" si="1077"/>
        <v>0</v>
      </c>
      <c r="DN130" s="220">
        <f t="shared" si="1077"/>
        <v>0</v>
      </c>
      <c r="DO130" s="220">
        <f t="shared" si="1077"/>
        <v>0</v>
      </c>
      <c r="DP130" s="229">
        <f t="shared" si="1077"/>
        <v>0</v>
      </c>
      <c r="DQ130" s="220">
        <f t="shared" si="1077"/>
        <v>0</v>
      </c>
      <c r="DR130" s="220">
        <f t="shared" si="1077"/>
        <v>0</v>
      </c>
      <c r="DS130" s="229">
        <f t="shared" si="1077"/>
        <v>0</v>
      </c>
      <c r="DT130" s="220">
        <f t="shared" si="1077"/>
        <v>0</v>
      </c>
      <c r="DU130" s="220">
        <f t="shared" si="1077"/>
        <v>0</v>
      </c>
      <c r="DV130" s="229">
        <f t="shared" si="1073"/>
        <v>9508</v>
      </c>
      <c r="DW130" s="220">
        <f t="shared" si="1073"/>
        <v>9508</v>
      </c>
      <c r="DX130" s="117">
        <f t="shared" ref="DX130" si="1078">DX131+DX132</f>
        <v>7282.47</v>
      </c>
      <c r="DY130" s="229">
        <f t="shared" ref="DY130:EI130" si="1079">DY131+DY132</f>
        <v>0</v>
      </c>
      <c r="DZ130" s="220">
        <f t="shared" si="1079"/>
        <v>0</v>
      </c>
      <c r="EA130" s="68">
        <f t="shared" ref="EA130:EB130" si="1080">EA131+EA132</f>
        <v>0</v>
      </c>
      <c r="EB130" s="122">
        <f t="shared" si="1080"/>
        <v>0</v>
      </c>
      <c r="EC130" s="220">
        <f t="shared" si="1079"/>
        <v>0</v>
      </c>
      <c r="ED130" s="117">
        <f t="shared" ref="ED130" si="1081">ED131+ED132</f>
        <v>0</v>
      </c>
      <c r="EE130" s="229">
        <f t="shared" si="1079"/>
        <v>0</v>
      </c>
      <c r="EF130" s="220">
        <f t="shared" si="1079"/>
        <v>0</v>
      </c>
      <c r="EG130" s="117">
        <f t="shared" ref="EG130" si="1082">EG131+EG132</f>
        <v>0</v>
      </c>
      <c r="EH130" s="229">
        <f t="shared" si="1079"/>
        <v>0</v>
      </c>
      <c r="EI130" s="220">
        <f t="shared" si="1079"/>
        <v>0</v>
      </c>
      <c r="EJ130" s="117">
        <f t="shared" ref="EJ130" si="1083">EJ131+EJ132</f>
        <v>0</v>
      </c>
      <c r="EK130" s="229">
        <f>EK131+EK132</f>
        <v>220</v>
      </c>
      <c r="EL130" s="220">
        <f t="shared" ref="EL130:EU130" si="1084">EL131+EL132</f>
        <v>245</v>
      </c>
      <c r="EM130" s="117">
        <f t="shared" ref="EM130" si="1085">EM131+EM132</f>
        <v>94.57</v>
      </c>
      <c r="EN130" s="229">
        <f>EN131+EN132</f>
        <v>0</v>
      </c>
      <c r="EO130" s="220">
        <f t="shared" ref="EO130:EP130" si="1086">EO131+EO132</f>
        <v>0</v>
      </c>
      <c r="EP130" s="117">
        <f t="shared" si="1086"/>
        <v>0</v>
      </c>
      <c r="EQ130" s="229">
        <f t="shared" si="1084"/>
        <v>0</v>
      </c>
      <c r="ER130" s="220">
        <f t="shared" si="1084"/>
        <v>0</v>
      </c>
      <c r="ES130" s="220">
        <f t="shared" ref="ES130" si="1087">ES131+ES132</f>
        <v>0</v>
      </c>
      <c r="ET130" s="229">
        <f t="shared" si="1084"/>
        <v>0</v>
      </c>
      <c r="EU130" s="220">
        <f t="shared" si="1084"/>
        <v>0</v>
      </c>
      <c r="EV130" s="220">
        <f t="shared" ref="EV130:EW130" si="1088">EV131+EV132</f>
        <v>0</v>
      </c>
      <c r="EW130" s="229">
        <f t="shared" si="1088"/>
        <v>0</v>
      </c>
      <c r="EX130" s="220">
        <f t="shared" ref="EX130" si="1089">EX131+EX132</f>
        <v>0</v>
      </c>
      <c r="EY130" s="220">
        <f t="shared" ref="EY130" si="1090">EY131+EY132</f>
        <v>0</v>
      </c>
      <c r="EZ130" s="220">
        <f t="shared" ref="EZ130:FA130" si="1091">EZ131+EZ132</f>
        <v>25</v>
      </c>
      <c r="FA130" s="220">
        <f t="shared" si="1091"/>
        <v>50</v>
      </c>
      <c r="FB130" s="220">
        <f t="shared" ref="FB130:FC130" si="1092">FB131+FB132</f>
        <v>50.05</v>
      </c>
      <c r="FC130" s="229">
        <f t="shared" si="1092"/>
        <v>0</v>
      </c>
      <c r="FD130" s="220">
        <f t="shared" ref="FD130" si="1093">FD131+FD132</f>
        <v>25</v>
      </c>
      <c r="FE130" s="220">
        <f t="shared" ref="FE130" si="1094">FE131+FE132</f>
        <v>0</v>
      </c>
      <c r="FF130" s="229">
        <f>FF131+FF132</f>
        <v>0</v>
      </c>
      <c r="FG130" s="220">
        <f t="shared" ref="FG130" si="1095">FG131+FG132</f>
        <v>0</v>
      </c>
      <c r="FH130" s="220">
        <f t="shared" ref="FH130:FI130" si="1096">FH131+FH132</f>
        <v>0</v>
      </c>
      <c r="FI130" s="229">
        <f t="shared" si="1096"/>
        <v>0</v>
      </c>
      <c r="FJ130" s="220">
        <f t="shared" ref="FJ130" si="1097">FJ131+FJ132</f>
        <v>0</v>
      </c>
      <c r="FK130" s="117">
        <f t="shared" ref="FK130" si="1098">FK131+FK132</f>
        <v>0</v>
      </c>
      <c r="FL130" s="395">
        <f>FL131+FL132</f>
        <v>0</v>
      </c>
      <c r="FM130" s="220">
        <f t="shared" ref="FM130" si="1099">FM131+FM132</f>
        <v>0</v>
      </c>
      <c r="FN130" s="68">
        <f t="shared" ref="FN130:FO130" si="1100">FN131+FN132</f>
        <v>0</v>
      </c>
      <c r="FO130" s="229">
        <f t="shared" si="1100"/>
        <v>0</v>
      </c>
      <c r="FP130" s="220">
        <f t="shared" ref="FP130" si="1101">FP131+FP132</f>
        <v>0</v>
      </c>
      <c r="FQ130" s="220">
        <f t="shared" ref="FQ130:FR130" si="1102">FQ131+FQ132</f>
        <v>0</v>
      </c>
      <c r="FR130" s="229">
        <f t="shared" si="1102"/>
        <v>0</v>
      </c>
      <c r="FS130" s="220">
        <f t="shared" ref="FS130" si="1103">FS131+FS132</f>
        <v>0</v>
      </c>
      <c r="FT130" s="220">
        <f t="shared" ref="FT130:FU130" si="1104">FT131+FT132</f>
        <v>0</v>
      </c>
      <c r="FU130" s="229">
        <f t="shared" si="1104"/>
        <v>0</v>
      </c>
      <c r="FV130" s="220">
        <f t="shared" ref="FV130" si="1105">FV131+FV132</f>
        <v>0</v>
      </c>
      <c r="FW130" s="220">
        <f t="shared" ref="FW130:FX130" si="1106">FW131+FW132</f>
        <v>0</v>
      </c>
      <c r="FX130" s="342">
        <f t="shared" si="1106"/>
        <v>0</v>
      </c>
      <c r="FY130" s="246">
        <f t="shared" ref="FY130" si="1107">FY131+FY132</f>
        <v>0</v>
      </c>
      <c r="FZ130" s="246">
        <f t="shared" ref="FZ130:GA130" si="1108">FZ131+FZ132</f>
        <v>0</v>
      </c>
      <c r="GA130" s="342">
        <f t="shared" si="1108"/>
        <v>0</v>
      </c>
      <c r="GB130" s="220">
        <f t="shared" ref="GB130" si="1109">GB131+GB132</f>
        <v>0</v>
      </c>
      <c r="GC130" s="220">
        <f t="shared" ref="GC130" si="1110">GC131+GC132</f>
        <v>0</v>
      </c>
      <c r="GD130" s="229">
        <f>GD131+GD132</f>
        <v>0</v>
      </c>
      <c r="GE130" s="220">
        <f t="shared" ref="GE130" si="1111">GE131+GE132</f>
        <v>0</v>
      </c>
      <c r="GF130" s="220">
        <f t="shared" ref="GF130:GG130" si="1112">GF131+GF132</f>
        <v>0</v>
      </c>
      <c r="GG130" s="229">
        <f t="shared" si="1112"/>
        <v>0</v>
      </c>
      <c r="GH130" s="220">
        <f t="shared" ref="GH130" si="1113">GH131+GH132</f>
        <v>0</v>
      </c>
      <c r="GI130" s="220">
        <f t="shared" ref="GI130:GO130" si="1114">GI131+GI132</f>
        <v>0</v>
      </c>
      <c r="GJ130" s="229">
        <f t="shared" si="1114"/>
        <v>0</v>
      </c>
      <c r="GK130" s="220">
        <f t="shared" si="1114"/>
        <v>0</v>
      </c>
      <c r="GL130" s="68">
        <f t="shared" si="1114"/>
        <v>0</v>
      </c>
      <c r="GM130" s="246">
        <f t="shared" ref="GM130" si="1115">GM131+GM132</f>
        <v>0</v>
      </c>
      <c r="GN130" s="246">
        <f t="shared" si="1114"/>
        <v>0</v>
      </c>
      <c r="GO130" s="266">
        <f t="shared" si="1114"/>
        <v>0</v>
      </c>
      <c r="GP130" s="220">
        <f>GP131+GP132</f>
        <v>0</v>
      </c>
      <c r="GQ130" s="220">
        <f t="shared" ref="GQ130:GS130" si="1116">GQ131+GQ132</f>
        <v>0</v>
      </c>
      <c r="GR130" s="68">
        <f t="shared" si="1116"/>
        <v>0</v>
      </c>
      <c r="GS130" s="220">
        <f t="shared" si="1116"/>
        <v>0</v>
      </c>
      <c r="GT130" s="220">
        <f t="shared" ref="GT130" si="1117">GT131+GT132</f>
        <v>0</v>
      </c>
      <c r="GU130" s="220">
        <f t="shared" ref="GU130" si="1118">GU131+GU132</f>
        <v>0</v>
      </c>
      <c r="GV130" s="229">
        <f t="shared" ref="GV130:HF130" si="1119">GV131+GV132</f>
        <v>0</v>
      </c>
      <c r="GW130" s="220">
        <f t="shared" si="1119"/>
        <v>0</v>
      </c>
      <c r="GX130" s="220">
        <f t="shared" ref="GX130" si="1120">GX131+GX132</f>
        <v>0</v>
      </c>
      <c r="GY130" s="229">
        <f t="shared" si="1119"/>
        <v>0</v>
      </c>
      <c r="GZ130" s="220">
        <f t="shared" si="1119"/>
        <v>0</v>
      </c>
      <c r="HA130" s="220">
        <f t="shared" ref="HA130" si="1121">HA131+HA132</f>
        <v>0</v>
      </c>
      <c r="HB130" s="229">
        <f t="shared" si="1119"/>
        <v>0</v>
      </c>
      <c r="HC130" s="220">
        <f t="shared" si="1119"/>
        <v>0</v>
      </c>
      <c r="HD130" s="117">
        <f t="shared" ref="HD130" si="1122">HD131+HD132</f>
        <v>0</v>
      </c>
      <c r="HE130" s="229">
        <f t="shared" si="1119"/>
        <v>0</v>
      </c>
      <c r="HF130" s="220">
        <f t="shared" si="1119"/>
        <v>0</v>
      </c>
      <c r="HG130" s="68">
        <f t="shared" ref="HG130:HH130" si="1123">HG131+HG132</f>
        <v>0</v>
      </c>
      <c r="HH130" s="229">
        <f t="shared" si="1123"/>
        <v>200</v>
      </c>
      <c r="HI130" s="220">
        <f t="shared" ref="HI130:HX130" si="1124">HI131+HI132</f>
        <v>150</v>
      </c>
      <c r="HJ130" s="117">
        <f t="shared" ref="HJ130:HK130" si="1125">HJ131+HJ132</f>
        <v>128.34</v>
      </c>
      <c r="HK130" s="229">
        <f t="shared" si="1125"/>
        <v>96</v>
      </c>
      <c r="HL130" s="220">
        <f t="shared" si="1124"/>
        <v>96</v>
      </c>
      <c r="HM130" s="117">
        <f t="shared" ref="HM130:HN130" si="1126">HM131+HM132</f>
        <v>72.52</v>
      </c>
      <c r="HN130" s="229">
        <f t="shared" si="1126"/>
        <v>0</v>
      </c>
      <c r="HO130" s="220">
        <f t="shared" si="1124"/>
        <v>0</v>
      </c>
      <c r="HP130" s="117">
        <f t="shared" ref="HP130:HQ130" si="1127">HP131+HP132</f>
        <v>0</v>
      </c>
      <c r="HQ130" s="229">
        <f t="shared" si="1127"/>
        <v>40</v>
      </c>
      <c r="HR130" s="220">
        <f t="shared" si="1124"/>
        <v>40</v>
      </c>
      <c r="HS130" s="117">
        <f t="shared" ref="HS130:HT130" si="1128">HS131+HS132</f>
        <v>0</v>
      </c>
      <c r="HT130" s="229">
        <f t="shared" si="1128"/>
        <v>0</v>
      </c>
      <c r="HU130" s="220">
        <f t="shared" si="1124"/>
        <v>0</v>
      </c>
      <c r="HV130" s="117">
        <f t="shared" ref="HV130:HW130" si="1129">HV131+HV132</f>
        <v>0</v>
      </c>
      <c r="HW130" s="229">
        <f t="shared" si="1129"/>
        <v>0</v>
      </c>
      <c r="HX130" s="220">
        <f t="shared" si="1124"/>
        <v>0</v>
      </c>
      <c r="HY130" s="117">
        <f t="shared" ref="HY130" si="1130">HY131+HY132</f>
        <v>0</v>
      </c>
      <c r="HZ130" s="229">
        <f t="shared" ref="HZ130:IA130" si="1131">HZ131+HZ132</f>
        <v>0</v>
      </c>
      <c r="IA130" s="220">
        <f t="shared" si="1131"/>
        <v>0</v>
      </c>
      <c r="IB130" s="117">
        <f t="shared" ref="IB130:IF130" si="1132">IB131+IB132</f>
        <v>0</v>
      </c>
      <c r="IC130" s="229">
        <f t="shared" si="1132"/>
        <v>0</v>
      </c>
      <c r="ID130" s="220">
        <f t="shared" si="1132"/>
        <v>0</v>
      </c>
      <c r="IE130" s="68">
        <f t="shared" si="1132"/>
        <v>0</v>
      </c>
      <c r="IF130" s="229">
        <f t="shared" si="1132"/>
        <v>200</v>
      </c>
      <c r="IG130" s="220">
        <f t="shared" ref="IG130:JW130" si="1133">IG131+IG132</f>
        <v>204</v>
      </c>
      <c r="IH130" s="117">
        <f t="shared" ref="IH130:II130" si="1134">IH131+IH132</f>
        <v>381.7</v>
      </c>
      <c r="II130" s="229">
        <f t="shared" si="1134"/>
        <v>0</v>
      </c>
      <c r="IJ130" s="220">
        <f t="shared" si="1133"/>
        <v>0</v>
      </c>
      <c r="IK130" s="117">
        <f t="shared" ref="IK130:IL130" si="1135">IK131+IK132</f>
        <v>0</v>
      </c>
      <c r="IL130" s="229">
        <f t="shared" si="1135"/>
        <v>0</v>
      </c>
      <c r="IM130" s="220">
        <f t="shared" si="1133"/>
        <v>0</v>
      </c>
      <c r="IN130" s="117">
        <f t="shared" ref="IN130:IO130" si="1136">IN131+IN132</f>
        <v>0</v>
      </c>
      <c r="IO130" s="229">
        <f t="shared" si="1136"/>
        <v>0</v>
      </c>
      <c r="IP130" s="220">
        <f t="shared" si="1133"/>
        <v>0</v>
      </c>
      <c r="IQ130" s="117">
        <f t="shared" ref="IQ130:IR130" si="1137">IQ131+IQ132</f>
        <v>0</v>
      </c>
      <c r="IR130" s="229">
        <f t="shared" si="1137"/>
        <v>150</v>
      </c>
      <c r="IS130" s="220">
        <f t="shared" si="1133"/>
        <v>150</v>
      </c>
      <c r="IT130" s="117">
        <f t="shared" ref="IT130:IU130" si="1138">IT131+IT132</f>
        <v>147.80000000000001</v>
      </c>
      <c r="IU130" s="229">
        <f t="shared" si="1138"/>
        <v>0</v>
      </c>
      <c r="IV130" s="220">
        <f t="shared" si="1133"/>
        <v>0</v>
      </c>
      <c r="IW130" s="117">
        <f t="shared" ref="IW130:IX130" si="1139">IW131+IW132</f>
        <v>0</v>
      </c>
      <c r="IX130" s="229">
        <f t="shared" si="1139"/>
        <v>700</v>
      </c>
      <c r="IY130" s="220">
        <f t="shared" si="1133"/>
        <v>700</v>
      </c>
      <c r="IZ130" s="117">
        <f t="shared" ref="IZ130:JA130" si="1140">IZ131+IZ132</f>
        <v>59.86</v>
      </c>
      <c r="JA130" s="229">
        <f t="shared" si="1140"/>
        <v>0</v>
      </c>
      <c r="JB130" s="220">
        <f t="shared" si="1133"/>
        <v>0</v>
      </c>
      <c r="JC130" s="117">
        <f t="shared" ref="JC130" si="1141">JC131+JC132</f>
        <v>0</v>
      </c>
      <c r="JD130" s="229">
        <f t="shared" si="1133"/>
        <v>0</v>
      </c>
      <c r="JE130" s="220">
        <f t="shared" si="1133"/>
        <v>0</v>
      </c>
      <c r="JF130" s="117">
        <f t="shared" ref="JF130:JJ130" si="1142">JF131+JF132</f>
        <v>0</v>
      </c>
      <c r="JG130" s="229">
        <f t="shared" ref="JG130" si="1143">JG131+JG132</f>
        <v>0</v>
      </c>
      <c r="JH130" s="220">
        <f t="shared" si="1142"/>
        <v>0</v>
      </c>
      <c r="JI130" s="68">
        <f t="shared" si="1142"/>
        <v>0</v>
      </c>
      <c r="JJ130" s="122">
        <f t="shared" si="1142"/>
        <v>0</v>
      </c>
      <c r="JK130" s="220">
        <f t="shared" si="1133"/>
        <v>0</v>
      </c>
      <c r="JL130" s="117">
        <f t="shared" ref="JL130:JM130" si="1144">JL131+JL132</f>
        <v>0</v>
      </c>
      <c r="JM130" s="229">
        <f t="shared" si="1144"/>
        <v>0</v>
      </c>
      <c r="JN130" s="220">
        <f t="shared" si="1133"/>
        <v>0</v>
      </c>
      <c r="JO130" s="68">
        <f t="shared" ref="JO130:JP130" si="1145">JO131+JO132</f>
        <v>0</v>
      </c>
      <c r="JP130" s="122">
        <f t="shared" si="1145"/>
        <v>0</v>
      </c>
      <c r="JQ130" s="220">
        <f t="shared" si="1133"/>
        <v>0</v>
      </c>
      <c r="JR130" s="117">
        <f t="shared" ref="JR130:JS130" si="1146">JR131+JR132</f>
        <v>0</v>
      </c>
      <c r="JS130" s="229">
        <f t="shared" si="1146"/>
        <v>0</v>
      </c>
      <c r="JT130" s="220">
        <f t="shared" si="1133"/>
        <v>0</v>
      </c>
      <c r="JU130" s="68">
        <f t="shared" ref="JU130:JV130" si="1147">JU131+JU132</f>
        <v>441</v>
      </c>
      <c r="JV130" s="122">
        <f t="shared" si="1147"/>
        <v>0</v>
      </c>
      <c r="JW130" s="220">
        <f t="shared" si="1133"/>
        <v>0</v>
      </c>
      <c r="JX130" s="117">
        <f t="shared" ref="JX130" si="1148">JX131+JX132</f>
        <v>0</v>
      </c>
      <c r="JY130" s="229">
        <f t="shared" ref="JY130:LP130" si="1149">JY131+JY132</f>
        <v>0</v>
      </c>
      <c r="JZ130" s="220">
        <f t="shared" si="1149"/>
        <v>0</v>
      </c>
      <c r="KA130" s="117">
        <f t="shared" ref="KA130" si="1150">KA131+KA132</f>
        <v>0</v>
      </c>
      <c r="KB130" s="229">
        <f t="shared" ref="KB130:KF130" si="1151">KB131+KB132</f>
        <v>0</v>
      </c>
      <c r="KC130" s="220">
        <f t="shared" si="1151"/>
        <v>0</v>
      </c>
      <c r="KD130" s="117">
        <f t="shared" ref="KD130:KE130" si="1152">KD131+KD132</f>
        <v>0</v>
      </c>
      <c r="KE130" s="229">
        <f t="shared" si="1152"/>
        <v>0</v>
      </c>
      <c r="KF130" s="220">
        <f t="shared" si="1151"/>
        <v>0</v>
      </c>
      <c r="KG130" s="117">
        <f t="shared" ref="KG130" si="1153">KG131+KG132</f>
        <v>0</v>
      </c>
      <c r="KH130" s="229">
        <f t="shared" si="1149"/>
        <v>0</v>
      </c>
      <c r="KI130" s="220">
        <f t="shared" si="1149"/>
        <v>0</v>
      </c>
      <c r="KJ130" s="117">
        <f t="shared" ref="KJ130:KK130" si="1154">KJ131+KJ132</f>
        <v>0</v>
      </c>
      <c r="KK130" s="229">
        <f t="shared" si="1154"/>
        <v>0</v>
      </c>
      <c r="KL130" s="220">
        <f t="shared" ref="KL130:LM130" si="1155">KL131+KL132</f>
        <v>0</v>
      </c>
      <c r="KM130" s="220">
        <f t="shared" ref="KM130:KN130" si="1156">KM131+KM132</f>
        <v>0</v>
      </c>
      <c r="KN130" s="229">
        <f t="shared" si="1156"/>
        <v>0</v>
      </c>
      <c r="KO130" s="220">
        <f t="shared" si="1155"/>
        <v>0</v>
      </c>
      <c r="KP130" s="220">
        <f t="shared" ref="KP130" si="1157">KP131+KP132</f>
        <v>0</v>
      </c>
      <c r="KQ130" s="229">
        <f t="shared" si="1155"/>
        <v>0</v>
      </c>
      <c r="KR130" s="220">
        <f t="shared" si="1155"/>
        <v>0</v>
      </c>
      <c r="KS130" s="220">
        <f t="shared" ref="KS130" si="1158">KS131+KS132</f>
        <v>0</v>
      </c>
      <c r="KT130" s="229">
        <f t="shared" si="1155"/>
        <v>0</v>
      </c>
      <c r="KU130" s="220">
        <f t="shared" si="1155"/>
        <v>0</v>
      </c>
      <c r="KV130" s="117">
        <f t="shared" ref="KV130" si="1159">KV131+KV132</f>
        <v>0</v>
      </c>
      <c r="KW130" s="229">
        <f t="shared" si="1155"/>
        <v>0</v>
      </c>
      <c r="KX130" s="220">
        <f t="shared" si="1155"/>
        <v>0</v>
      </c>
      <c r="KY130" s="68">
        <f t="shared" ref="KY130" si="1160">KY131+KY132</f>
        <v>0</v>
      </c>
      <c r="KZ130" s="229">
        <f t="shared" si="1155"/>
        <v>0</v>
      </c>
      <c r="LA130" s="220">
        <f t="shared" si="1155"/>
        <v>0</v>
      </c>
      <c r="LB130" s="220">
        <f t="shared" ref="LB130:LC130" si="1161">LB131+LB132</f>
        <v>0</v>
      </c>
      <c r="LC130" s="229">
        <f t="shared" si="1161"/>
        <v>0</v>
      </c>
      <c r="LD130" s="220">
        <f t="shared" si="1155"/>
        <v>0</v>
      </c>
      <c r="LE130" s="220">
        <f t="shared" ref="LE130:LF130" si="1162">LE131+LE132</f>
        <v>0</v>
      </c>
      <c r="LF130" s="229">
        <f t="shared" si="1162"/>
        <v>0</v>
      </c>
      <c r="LG130" s="220">
        <f t="shared" si="1155"/>
        <v>0</v>
      </c>
      <c r="LH130" s="117">
        <f t="shared" ref="LH130" si="1163">LH131+LH132</f>
        <v>0</v>
      </c>
      <c r="LI130" s="229">
        <f t="shared" si="1155"/>
        <v>0</v>
      </c>
      <c r="LJ130" s="220">
        <f t="shared" si="1155"/>
        <v>0</v>
      </c>
      <c r="LK130" s="68">
        <f t="shared" ref="LK130" si="1164">LK131+LK132</f>
        <v>0</v>
      </c>
      <c r="LL130" s="229">
        <f t="shared" si="1155"/>
        <v>0</v>
      </c>
      <c r="LM130" s="220">
        <f t="shared" si="1155"/>
        <v>0</v>
      </c>
      <c r="LN130" s="68">
        <f t="shared" ref="LN130" si="1165">LN131+LN132</f>
        <v>0</v>
      </c>
      <c r="LO130" s="122">
        <f t="shared" si="1149"/>
        <v>0</v>
      </c>
      <c r="LP130" s="220">
        <f t="shared" si="1149"/>
        <v>0</v>
      </c>
      <c r="LQ130" s="220">
        <f t="shared" ref="LQ130" si="1166">LQ131+LQ132</f>
        <v>0</v>
      </c>
      <c r="LR130" s="229">
        <f>LR131+LR132</f>
        <v>0</v>
      </c>
      <c r="LS130" s="220">
        <f>LS131+LS132</f>
        <v>0</v>
      </c>
      <c r="LT130" s="117">
        <f>LT131+LT132</f>
        <v>0</v>
      </c>
      <c r="LU130" s="229">
        <f t="shared" ref="LU130:LV130" si="1167">LU131+LU132</f>
        <v>0</v>
      </c>
      <c r="LV130" s="220">
        <f t="shared" si="1167"/>
        <v>0</v>
      </c>
      <c r="LW130" s="68">
        <f t="shared" ref="LW130:LX130" si="1168">LW131+LW132</f>
        <v>0</v>
      </c>
      <c r="LX130" s="343">
        <f t="shared" si="1168"/>
        <v>0</v>
      </c>
      <c r="LY130" s="220">
        <f t="shared" ref="LY130:MZ130" si="1169">LY131+LY132</f>
        <v>0</v>
      </c>
      <c r="LZ130" s="220">
        <f t="shared" ref="LZ130:MA130" si="1170">LZ131+LZ132</f>
        <v>0</v>
      </c>
      <c r="MA130" s="344">
        <f t="shared" si="1170"/>
        <v>0</v>
      </c>
      <c r="MB130" s="220">
        <f t="shared" si="1169"/>
        <v>0</v>
      </c>
      <c r="MC130" s="220">
        <f t="shared" ref="MC130:MD130" si="1171">MC131+MC132</f>
        <v>0</v>
      </c>
      <c r="MD130" s="344">
        <f t="shared" si="1171"/>
        <v>0</v>
      </c>
      <c r="ME130" s="220">
        <f t="shared" si="1169"/>
        <v>0</v>
      </c>
      <c r="MF130" s="220">
        <f t="shared" ref="MF130:MG130" si="1172">MF131+MF132</f>
        <v>0</v>
      </c>
      <c r="MG130" s="344">
        <f t="shared" si="1172"/>
        <v>0</v>
      </c>
      <c r="MH130" s="220">
        <f t="shared" si="1169"/>
        <v>0</v>
      </c>
      <c r="MI130" s="220">
        <f t="shared" ref="MI130" si="1173">MI131+MI132</f>
        <v>0</v>
      </c>
      <c r="MJ130" s="344">
        <f t="shared" ref="MJ130" si="1174">MJ131+MJ132</f>
        <v>0</v>
      </c>
      <c r="MK130" s="220">
        <f t="shared" si="1169"/>
        <v>0</v>
      </c>
      <c r="ML130" s="117">
        <f t="shared" ref="ML130" si="1175">ML131+ML132</f>
        <v>0</v>
      </c>
      <c r="MM130" s="229">
        <f t="shared" si="1169"/>
        <v>0</v>
      </c>
      <c r="MN130" s="220">
        <f t="shared" si="1169"/>
        <v>0</v>
      </c>
      <c r="MO130" s="68">
        <f t="shared" ref="MO130:MP130" si="1176">MO131+MO132</f>
        <v>1748.95</v>
      </c>
      <c r="MP130" s="344">
        <f t="shared" si="1176"/>
        <v>200</v>
      </c>
      <c r="MQ130" s="220">
        <f t="shared" si="1169"/>
        <v>0</v>
      </c>
      <c r="MR130" s="68">
        <f t="shared" ref="MR130:MS130" si="1177">MR131+MR132</f>
        <v>126.24</v>
      </c>
      <c r="MS130" s="343">
        <f t="shared" si="1177"/>
        <v>0</v>
      </c>
      <c r="MT130" s="220">
        <f t="shared" si="1169"/>
        <v>0</v>
      </c>
      <c r="MU130" s="220">
        <f t="shared" ref="MU130:MV130" si="1178">MU131+MU132</f>
        <v>0</v>
      </c>
      <c r="MV130" s="344">
        <f t="shared" si="1178"/>
        <v>0</v>
      </c>
      <c r="MW130" s="220">
        <f t="shared" si="1169"/>
        <v>0</v>
      </c>
      <c r="MX130" s="117">
        <f t="shared" ref="MX130:MY130" si="1179">MX131+MX132</f>
        <v>0</v>
      </c>
      <c r="MY130" s="344">
        <f t="shared" si="1179"/>
        <v>0</v>
      </c>
      <c r="MZ130" s="246">
        <f t="shared" si="1169"/>
        <v>0</v>
      </c>
      <c r="NA130" s="266">
        <f t="shared" ref="NA130:NB130" si="1180">NA131+NA132</f>
        <v>0</v>
      </c>
      <c r="NB130" s="344">
        <f t="shared" si="1180"/>
        <v>0</v>
      </c>
      <c r="NC130" s="246">
        <f t="shared" ref="NC130:OD130" si="1181">NC131+NC132</f>
        <v>0</v>
      </c>
      <c r="ND130" s="323">
        <f t="shared" ref="ND130:NE130" si="1182">ND131+ND132</f>
        <v>0</v>
      </c>
      <c r="NE130" s="344">
        <f t="shared" si="1182"/>
        <v>0</v>
      </c>
      <c r="NF130" s="220">
        <f t="shared" si="1181"/>
        <v>20</v>
      </c>
      <c r="NG130" s="68">
        <f t="shared" ref="NG130" si="1183">NG131+NG132</f>
        <v>0</v>
      </c>
      <c r="NH130" s="229">
        <f t="shared" si="1181"/>
        <v>0</v>
      </c>
      <c r="NI130" s="220">
        <f t="shared" si="1181"/>
        <v>0</v>
      </c>
      <c r="NJ130" s="117">
        <f t="shared" ref="NJ130" si="1184">NJ131+NJ132</f>
        <v>0</v>
      </c>
      <c r="NK130" s="229">
        <f t="shared" si="1181"/>
        <v>0</v>
      </c>
      <c r="NL130" s="220">
        <f t="shared" si="1181"/>
        <v>0</v>
      </c>
      <c r="NM130" s="68">
        <f t="shared" ref="NM130:NN130" si="1185">NM131+NM132</f>
        <v>0</v>
      </c>
      <c r="NN130" s="344">
        <f t="shared" si="1185"/>
        <v>0</v>
      </c>
      <c r="NO130" s="220">
        <f t="shared" si="1181"/>
        <v>0</v>
      </c>
      <c r="NP130" s="68">
        <f t="shared" ref="NP130:NQ130" si="1186">NP131+NP132</f>
        <v>0</v>
      </c>
      <c r="NQ130" s="344">
        <f t="shared" si="1186"/>
        <v>0</v>
      </c>
      <c r="NR130" s="220">
        <f t="shared" si="1181"/>
        <v>0</v>
      </c>
      <c r="NS130" s="68">
        <f t="shared" ref="NS130:NT130" si="1187">NS131+NS132</f>
        <v>0</v>
      </c>
      <c r="NT130" s="344">
        <f t="shared" si="1187"/>
        <v>0</v>
      </c>
      <c r="NU130" s="220">
        <f t="shared" si="1181"/>
        <v>0</v>
      </c>
      <c r="NV130" s="68">
        <f t="shared" ref="NV130" si="1188">NV131+NV132</f>
        <v>0</v>
      </c>
      <c r="NW130" s="122">
        <f t="shared" si="1181"/>
        <v>0</v>
      </c>
      <c r="NX130" s="220">
        <f t="shared" si="1181"/>
        <v>0</v>
      </c>
      <c r="NY130" s="117">
        <f t="shared" ref="NY130:NZ130" si="1189">NY131+NY132</f>
        <v>0</v>
      </c>
      <c r="NZ130" s="344">
        <f t="shared" si="1189"/>
        <v>0</v>
      </c>
      <c r="OA130" s="220">
        <f t="shared" si="1181"/>
        <v>0</v>
      </c>
      <c r="OB130" s="314">
        <f t="shared" ref="OB130" si="1190">OB131+OB132</f>
        <v>0</v>
      </c>
      <c r="OC130" s="229">
        <f t="shared" si="1181"/>
        <v>0</v>
      </c>
      <c r="OD130" s="220">
        <f t="shared" si="1181"/>
        <v>0</v>
      </c>
      <c r="OE130" s="68">
        <f t="shared" ref="OE130:OF130" si="1191">OE131+OE132</f>
        <v>0</v>
      </c>
      <c r="OF130" s="344">
        <f t="shared" si="1191"/>
        <v>100</v>
      </c>
      <c r="OG130" s="220">
        <f t="shared" ref="OG130" si="1192">OG131+OG132</f>
        <v>100</v>
      </c>
      <c r="OH130" s="68">
        <f t="shared" ref="OH130" si="1193">OH131+OH132</f>
        <v>47.72</v>
      </c>
      <c r="OI130" s="163"/>
      <c r="OJ130" s="163"/>
      <c r="OK130" s="163"/>
      <c r="OL130" s="163"/>
      <c r="OM130" s="163"/>
      <c r="ON130" s="163"/>
      <c r="OO130" s="163"/>
      <c r="OP130" s="163"/>
      <c r="OQ130" s="163"/>
      <c r="OR130" s="163"/>
      <c r="OS130" s="163"/>
      <c r="OT130" s="163"/>
      <c r="OU130" s="163"/>
      <c r="OV130" s="163"/>
      <c r="OW130" s="163"/>
    </row>
    <row r="131" spans="1:414" s="345" customFormat="1" hidden="1" outlineLevel="2" x14ac:dyDescent="0.25">
      <c r="A131" s="257" t="s">
        <v>492</v>
      </c>
      <c r="B131" s="188" t="s">
        <v>493</v>
      </c>
      <c r="C131" s="236">
        <f t="shared" ref="C131:C132" si="1194">F131+I131+L131+O131+R131+U131+X131+AA131+AD131+AG131+AJ131+AM131+AP131+AS131+AV131+AY131+BB131+BE131+BH131+BK131+BN131+BQ131+BT131+BW131+BZ131+CC131+CF131+CI131+CL131+CO131+CR131+CU131+CX131+DA131+DD131+DG131+DJ131+DM131+DP131+DS131+DV131+DY131+EB131+EE131+EH131+EK131+EN131+EQ131+ET131+EW131+EZ131+FC131+FF131+FI131+FL131+FO131+FR131+FU131+FX131+GA131+GD131+GG131+GJ131+GM131+GP131+GS131+GV131+GY131+HB131+HE131+HH131+HK131+HN131+HQ131+HT131+HW131+HZ131+IC131+IF131+II131+IL131+IO131+IR131+IU131+IX131+JA131+JD131+JG131+JJ131+JM131+JP131+JS131+JV131+JY131+KB131+KE131+KH131+KK131+KN131+KQ131+KT131+KW131+KZ131+LC131+LF131+LI131+LL131+LO131+LR131+LU131+LX131+MA131+MD131+MG131+MJ131+MM131+MP131+MS131+MV131+MY131+NB131+NE131+NH131+NK131+NN131+NQ131+NT131+NW131+NZ131+OC131+OF131</f>
        <v>1756</v>
      </c>
      <c r="D131" s="236">
        <f t="shared" ref="D131:D132" si="1195">G131+J131+M131+P131+S131+V131+Y131+AB131+AE131+AH131+AK131+AN131+AQ131+AT131+AW131+AZ131+BC131+BF131+BI131+BL131+BO131+BR131+BU131+BX131+CA131+CD131+CG131+CJ131+CM131+CP131+CS131+CV131+CY131+DB131+DE131+DH131+DK131+DN131+DQ131+DT131+DW131+DZ131+EC131+EF131+EI131+EL131+EO131+ER131+EU131+EX131+FA131+FD131+FG131+FJ131+FM131+FP131+FS131+FV131+FY131+GB131+GE131+GH131+GK131+GN131+GQ131+GT131+GW131+GZ131+HC131+HF131+HI131+HL131+HO131+HR131+HU131+HX131+IA131+ID131+IG131+IJ131+IM131+IP131+IS131+IV131+IY131+JB131+JE131+JH131+JK131+JN131+JQ131+JT131+JW131+JZ131+KC131+KF131+KI131+KL131+KO131+KR131+KU131+KX131+LA131+LD131+LG131+LJ131+LM131+LP131+LS131+LV131+LY131+MB131+ME131+MH131+MK131+MN131+MQ131+MT131+MW131+MZ131+NC131+NF131+NI131+NL131+NO131+NR131+NU131+NX131+OA131+OD131+OG131</f>
        <v>1605</v>
      </c>
      <c r="E131" s="236">
        <f t="shared" ref="E131:E132" si="1196">H131+K131+N131+Q131+T131+W131+Z131+AC131+AF131+AI131+AL131+AO131+AR131+AU131+AX131+BA131+BD131+BG131+BJ131+BM131+BP131+BS131+BV131+BY131+CB131+CE131+CH131+CK131+CN131+CQ131+CT131+CW131+CZ131+DC131+DF131+DI131+DL131+DO131+DR131+DU131+DX131+EA131+ED131+EG131+EJ131+EM131+EP131+ES131+EV131+EY131+FB131+FE131+FH131+FK131+FN131+FQ131+FT131+FW131+FZ131+GC131+GF131+GI131+GL131+GO131+GR131+GU131+GX131+HA131+HD131+HG131+HJ131+HM131+HP131+HS131+HV131+HY131+IB131+IE131+IH131+IK131+IN131+IQ131+IT131+IW131+IZ131+JC131+JF131+JI131+JL131+JO131+JR131+JU131+JX131+KA131+KD131+KG131+KJ131+KM131+KP131+KS131+KV131+KY131+LB131+LE131+LH131+LK131+LN131+LQ131+LT131+LW131+LZ131+MC131+MF131+MI131+ML131+MO131+MR131+MU131+MX131+NA131+ND131+NG131+NJ131+NM131+NP131+NS131+NV131+NY131+OB131+OE131+OH131</f>
        <v>2927.47</v>
      </c>
      <c r="F131" s="236"/>
      <c r="G131" s="224"/>
      <c r="H131" s="84"/>
      <c r="I131" s="124"/>
      <c r="J131" s="224"/>
      <c r="K131" s="224"/>
      <c r="L131" s="236"/>
      <c r="M131" s="224"/>
      <c r="N131" s="224"/>
      <c r="O131" s="236"/>
      <c r="P131" s="224"/>
      <c r="Q131" s="224"/>
      <c r="R131" s="236"/>
      <c r="S131" s="224"/>
      <c r="T131" s="224"/>
      <c r="U131" s="236"/>
      <c r="V131" s="224"/>
      <c r="W131" s="224"/>
      <c r="X131" s="236"/>
      <c r="Y131" s="224"/>
      <c r="Z131" s="224"/>
      <c r="AA131" s="236"/>
      <c r="AB131" s="224"/>
      <c r="AC131" s="224"/>
      <c r="AD131" s="236"/>
      <c r="AE131" s="224"/>
      <c r="AF131" s="224"/>
      <c r="AG131" s="236"/>
      <c r="AH131" s="224"/>
      <c r="AI131" s="224"/>
      <c r="AJ131" s="236"/>
      <c r="AK131" s="224"/>
      <c r="AL131" s="224"/>
      <c r="AM131" s="236"/>
      <c r="AN131" s="224"/>
      <c r="AO131" s="224"/>
      <c r="AP131" s="236"/>
      <c r="AQ131" s="224"/>
      <c r="AR131" s="224"/>
      <c r="AS131" s="236"/>
      <c r="AT131" s="224"/>
      <c r="AU131" s="224"/>
      <c r="AV131" s="236"/>
      <c r="AW131" s="224"/>
      <c r="AX131" s="224"/>
      <c r="AY131" s="236"/>
      <c r="AZ131" s="224"/>
      <c r="BA131" s="224"/>
      <c r="BB131" s="236"/>
      <c r="BC131" s="224"/>
      <c r="BD131" s="224"/>
      <c r="BE131" s="236"/>
      <c r="BF131" s="224"/>
      <c r="BG131" s="224"/>
      <c r="BH131" s="236"/>
      <c r="BI131" s="224"/>
      <c r="BJ131" s="224"/>
      <c r="BK131" s="236"/>
      <c r="BL131" s="224"/>
      <c r="BM131" s="224"/>
      <c r="BN131" s="351"/>
      <c r="BO131" s="224"/>
      <c r="BP131" s="224"/>
      <c r="BQ131" s="236"/>
      <c r="BR131" s="224"/>
      <c r="BS131" s="224"/>
      <c r="BT131" s="236"/>
      <c r="BU131" s="224"/>
      <c r="BV131" s="224"/>
      <c r="BW131" s="236"/>
      <c r="BX131" s="224"/>
      <c r="BY131" s="224"/>
      <c r="BZ131" s="236"/>
      <c r="CA131" s="236"/>
      <c r="CB131" s="224"/>
      <c r="CC131" s="236"/>
      <c r="CD131" s="224"/>
      <c r="CE131" s="224"/>
      <c r="CF131" s="236"/>
      <c r="CG131" s="224"/>
      <c r="CH131" s="224"/>
      <c r="CI131" s="236"/>
      <c r="CJ131" s="224"/>
      <c r="CK131" s="224"/>
      <c r="CL131" s="236"/>
      <c r="CM131" s="224"/>
      <c r="CN131" s="245"/>
      <c r="CO131" s="236"/>
      <c r="CP131" s="224"/>
      <c r="CQ131" s="84"/>
      <c r="CR131" s="236"/>
      <c r="CS131" s="224"/>
      <c r="CT131" s="224"/>
      <c r="CU131" s="236"/>
      <c r="CV131" s="224"/>
      <c r="CW131" s="224"/>
      <c r="CX131" s="236"/>
      <c r="CY131" s="224"/>
      <c r="CZ131" s="224"/>
      <c r="DA131" s="236"/>
      <c r="DB131" s="224"/>
      <c r="DC131" s="224"/>
      <c r="DD131" s="236"/>
      <c r="DE131" s="224"/>
      <c r="DF131" s="224"/>
      <c r="DG131" s="236"/>
      <c r="DH131" s="224"/>
      <c r="DI131" s="224"/>
      <c r="DJ131" s="236"/>
      <c r="DK131" s="224"/>
      <c r="DL131" s="224"/>
      <c r="DM131" s="236"/>
      <c r="DN131" s="224"/>
      <c r="DO131" s="224"/>
      <c r="DP131" s="236"/>
      <c r="DQ131" s="224"/>
      <c r="DR131" s="224"/>
      <c r="DS131" s="236"/>
      <c r="DT131" s="224"/>
      <c r="DU131" s="224"/>
      <c r="DV131" s="236"/>
      <c r="DW131" s="224"/>
      <c r="DX131" s="245"/>
      <c r="DY131" s="236"/>
      <c r="DZ131" s="224"/>
      <c r="EA131" s="84"/>
      <c r="EB131" s="124"/>
      <c r="EC131" s="224"/>
      <c r="ED131" s="245"/>
      <c r="EE131" s="236"/>
      <c r="EF131" s="224"/>
      <c r="EG131" s="245"/>
      <c r="EH131" s="236"/>
      <c r="EI131" s="224"/>
      <c r="EJ131" s="245"/>
      <c r="EK131" s="236">
        <v>45</v>
      </c>
      <c r="EL131" s="224">
        <v>70</v>
      </c>
      <c r="EM131" s="245">
        <v>94.57</v>
      </c>
      <c r="EN131" s="236"/>
      <c r="EO131" s="224"/>
      <c r="EP131" s="245"/>
      <c r="EQ131" s="236"/>
      <c r="ER131" s="224"/>
      <c r="ES131" s="224"/>
      <c r="ET131" s="236"/>
      <c r="EU131" s="224"/>
      <c r="EV131" s="224"/>
      <c r="EW131" s="236"/>
      <c r="EX131" s="224"/>
      <c r="EY131" s="224"/>
      <c r="EZ131" s="236">
        <v>25</v>
      </c>
      <c r="FA131" s="224">
        <v>50</v>
      </c>
      <c r="FB131" s="224">
        <v>50.05</v>
      </c>
      <c r="FC131" s="236">
        <v>0</v>
      </c>
      <c r="FD131" s="224">
        <v>25</v>
      </c>
      <c r="FE131" s="224"/>
      <c r="FF131" s="236"/>
      <c r="FG131" s="224"/>
      <c r="FH131" s="224"/>
      <c r="FI131" s="236"/>
      <c r="FJ131" s="224"/>
      <c r="FK131" s="245"/>
      <c r="FL131" s="396"/>
      <c r="FM131" s="224"/>
      <c r="FN131" s="84"/>
      <c r="FO131" s="236"/>
      <c r="FP131" s="224"/>
      <c r="FQ131" s="224"/>
      <c r="FR131" s="236"/>
      <c r="FS131" s="224"/>
      <c r="FT131" s="224"/>
      <c r="FU131" s="236"/>
      <c r="FV131" s="224"/>
      <c r="FW131" s="224"/>
      <c r="FX131" s="236"/>
      <c r="FY131" s="224"/>
      <c r="FZ131" s="224"/>
      <c r="GA131" s="236"/>
      <c r="GB131" s="224"/>
      <c r="GC131" s="224"/>
      <c r="GD131" s="236"/>
      <c r="GE131" s="224"/>
      <c r="GF131" s="224"/>
      <c r="GG131" s="236"/>
      <c r="GH131" s="224"/>
      <c r="GI131" s="224"/>
      <c r="GJ131" s="236"/>
      <c r="GK131" s="224"/>
      <c r="GL131" s="84"/>
      <c r="GM131" s="224"/>
      <c r="GN131" s="224"/>
      <c r="GO131" s="84"/>
      <c r="GP131" s="224"/>
      <c r="GQ131" s="224"/>
      <c r="GR131" s="84"/>
      <c r="GS131" s="224"/>
      <c r="GT131" s="224"/>
      <c r="GU131" s="224"/>
      <c r="GV131" s="236"/>
      <c r="GW131" s="224"/>
      <c r="GX131" s="224"/>
      <c r="GY131" s="236"/>
      <c r="GZ131" s="224"/>
      <c r="HA131" s="224"/>
      <c r="HB131" s="236"/>
      <c r="HC131" s="224"/>
      <c r="HD131" s="245"/>
      <c r="HE131" s="236"/>
      <c r="HF131" s="224"/>
      <c r="HG131" s="84"/>
      <c r="HH131" s="236">
        <v>200</v>
      </c>
      <c r="HI131" s="224">
        <v>150</v>
      </c>
      <c r="HJ131" s="245">
        <v>128.34</v>
      </c>
      <c r="HK131" s="236">
        <v>96</v>
      </c>
      <c r="HL131" s="224">
        <v>96</v>
      </c>
      <c r="HM131" s="245">
        <v>72.52</v>
      </c>
      <c r="HN131" s="236"/>
      <c r="HO131" s="224"/>
      <c r="HP131" s="245"/>
      <c r="HQ131" s="236">
        <v>40</v>
      </c>
      <c r="HR131" s="224">
        <v>40</v>
      </c>
      <c r="HS131" s="245">
        <v>0</v>
      </c>
      <c r="HT131" s="236"/>
      <c r="HU131" s="224"/>
      <c r="HV131" s="245"/>
      <c r="HW131" s="236"/>
      <c r="HX131" s="224"/>
      <c r="HY131" s="245"/>
      <c r="HZ131" s="236"/>
      <c r="IA131" s="224"/>
      <c r="IB131" s="245"/>
      <c r="IC131" s="236"/>
      <c r="ID131" s="224"/>
      <c r="IE131" s="84"/>
      <c r="IF131" s="236">
        <v>200</v>
      </c>
      <c r="IG131" s="224">
        <v>204</v>
      </c>
      <c r="IH131" s="245">
        <v>55.74</v>
      </c>
      <c r="II131" s="236"/>
      <c r="IJ131" s="224"/>
      <c r="IK131" s="245"/>
      <c r="IL131" s="236"/>
      <c r="IM131" s="224"/>
      <c r="IN131" s="245"/>
      <c r="IO131" s="236"/>
      <c r="IP131" s="224"/>
      <c r="IQ131" s="245"/>
      <c r="IR131" s="236">
        <v>150</v>
      </c>
      <c r="IS131" s="224">
        <v>150</v>
      </c>
      <c r="IT131" s="245">
        <v>147.80000000000001</v>
      </c>
      <c r="IU131" s="236"/>
      <c r="IV131" s="224"/>
      <c r="IW131" s="245"/>
      <c r="IX131" s="236">
        <v>700</v>
      </c>
      <c r="IY131" s="224">
        <v>700</v>
      </c>
      <c r="IZ131" s="245">
        <v>59.86</v>
      </c>
      <c r="JA131" s="236"/>
      <c r="JB131" s="224"/>
      <c r="JC131" s="245"/>
      <c r="JD131" s="236"/>
      <c r="JE131" s="224"/>
      <c r="JF131" s="245"/>
      <c r="JG131" s="236"/>
      <c r="JH131" s="224"/>
      <c r="JI131" s="84"/>
      <c r="JJ131" s="124"/>
      <c r="JK131" s="224"/>
      <c r="JL131" s="245"/>
      <c r="JM131" s="236"/>
      <c r="JN131" s="224"/>
      <c r="JO131" s="84"/>
      <c r="JP131" s="124"/>
      <c r="JQ131" s="224"/>
      <c r="JR131" s="245"/>
      <c r="JS131" s="236"/>
      <c r="JT131" s="224"/>
      <c r="JU131" s="84">
        <v>441</v>
      </c>
      <c r="JV131" s="124"/>
      <c r="JW131" s="224"/>
      <c r="JX131" s="245"/>
      <c r="JY131" s="236"/>
      <c r="JZ131" s="224"/>
      <c r="KA131" s="245"/>
      <c r="KB131" s="236"/>
      <c r="KC131" s="224"/>
      <c r="KD131" s="245"/>
      <c r="KE131" s="236"/>
      <c r="KF131" s="224"/>
      <c r="KG131" s="245"/>
      <c r="KH131" s="236"/>
      <c r="KI131" s="224"/>
      <c r="KJ131" s="245"/>
      <c r="KK131" s="236"/>
      <c r="KL131" s="224"/>
      <c r="KM131" s="224"/>
      <c r="KN131" s="236"/>
      <c r="KO131" s="224"/>
      <c r="KP131" s="224"/>
      <c r="KQ131" s="236"/>
      <c r="KR131" s="224"/>
      <c r="KS131" s="224"/>
      <c r="KT131" s="236"/>
      <c r="KU131" s="224"/>
      <c r="KV131" s="245"/>
      <c r="KW131" s="236"/>
      <c r="KX131" s="224"/>
      <c r="KY131" s="84"/>
      <c r="KZ131" s="236"/>
      <c r="LA131" s="224"/>
      <c r="LB131" s="224"/>
      <c r="LC131" s="236"/>
      <c r="LD131" s="224"/>
      <c r="LE131" s="224"/>
      <c r="LF131" s="236"/>
      <c r="LG131" s="224"/>
      <c r="LH131" s="245"/>
      <c r="LI131" s="236"/>
      <c r="LJ131" s="224"/>
      <c r="LK131" s="84"/>
      <c r="LL131" s="236"/>
      <c r="LM131" s="224"/>
      <c r="LN131" s="84"/>
      <c r="LO131" s="124"/>
      <c r="LP131" s="224"/>
      <c r="LQ131" s="224"/>
      <c r="LR131" s="236"/>
      <c r="LS131" s="224"/>
      <c r="LT131" s="245"/>
      <c r="LU131" s="236"/>
      <c r="LV131" s="224"/>
      <c r="LW131" s="84"/>
      <c r="LX131" s="124"/>
      <c r="LY131" s="224"/>
      <c r="LZ131" s="224"/>
      <c r="MA131" s="236"/>
      <c r="MB131" s="224"/>
      <c r="MC131" s="224"/>
      <c r="MD131" s="236"/>
      <c r="ME131" s="224"/>
      <c r="MF131" s="224"/>
      <c r="MG131" s="236"/>
      <c r="MH131" s="224"/>
      <c r="MI131" s="224"/>
      <c r="MJ131" s="236"/>
      <c r="MK131" s="224"/>
      <c r="ML131" s="245"/>
      <c r="MM131" s="236"/>
      <c r="MN131" s="224"/>
      <c r="MO131" s="84">
        <v>1703.63</v>
      </c>
      <c r="MP131" s="236">
        <v>200</v>
      </c>
      <c r="MQ131" s="224"/>
      <c r="MR131" s="84">
        <v>126.24</v>
      </c>
      <c r="MS131" s="124"/>
      <c r="MT131" s="224"/>
      <c r="MU131" s="224"/>
      <c r="MV131" s="236"/>
      <c r="MW131" s="224"/>
      <c r="MX131" s="245"/>
      <c r="MY131" s="236"/>
      <c r="MZ131" s="224"/>
      <c r="NA131" s="84"/>
      <c r="NB131" s="236"/>
      <c r="NC131" s="224"/>
      <c r="ND131" s="245"/>
      <c r="NE131" s="236"/>
      <c r="NF131" s="224">
        <v>20</v>
      </c>
      <c r="NG131" s="84"/>
      <c r="NH131" s="236"/>
      <c r="NI131" s="224"/>
      <c r="NJ131" s="245"/>
      <c r="NK131" s="236"/>
      <c r="NL131" s="224"/>
      <c r="NM131" s="84"/>
      <c r="NN131" s="236"/>
      <c r="NO131" s="224"/>
      <c r="NP131" s="84"/>
      <c r="NQ131" s="236"/>
      <c r="NR131" s="224"/>
      <c r="NS131" s="84"/>
      <c r="NT131" s="236"/>
      <c r="NU131" s="224"/>
      <c r="NV131" s="84"/>
      <c r="NW131" s="124"/>
      <c r="NX131" s="224"/>
      <c r="NY131" s="245"/>
      <c r="NZ131" s="236"/>
      <c r="OA131" s="224"/>
      <c r="OB131" s="316"/>
      <c r="OC131" s="236"/>
      <c r="OD131" s="224"/>
      <c r="OE131" s="84"/>
      <c r="OF131" s="236">
        <v>100</v>
      </c>
      <c r="OG131" s="224">
        <v>100</v>
      </c>
      <c r="OH131" s="84">
        <v>47.72</v>
      </c>
      <c r="OI131" s="157"/>
      <c r="OJ131" s="157"/>
      <c r="OK131" s="157"/>
      <c r="OL131" s="157"/>
      <c r="OM131" s="157"/>
      <c r="ON131" s="157"/>
      <c r="OO131" s="157"/>
      <c r="OP131" s="157"/>
      <c r="OQ131" s="157"/>
      <c r="OR131" s="157"/>
      <c r="OS131" s="157"/>
      <c r="OT131" s="157"/>
      <c r="OU131" s="157"/>
      <c r="OV131" s="157"/>
      <c r="OW131" s="157"/>
      <c r="OX131" s="350"/>
    </row>
    <row r="132" spans="1:414" s="345" customFormat="1" hidden="1" outlineLevel="2" x14ac:dyDescent="0.25">
      <c r="A132" s="257" t="s">
        <v>494</v>
      </c>
      <c r="B132" s="188" t="s">
        <v>495</v>
      </c>
      <c r="C132" s="236">
        <f t="shared" si="1194"/>
        <v>9683</v>
      </c>
      <c r="D132" s="236">
        <f t="shared" si="1195"/>
        <v>9683</v>
      </c>
      <c r="E132" s="236">
        <f t="shared" si="1196"/>
        <v>7653.75</v>
      </c>
      <c r="F132" s="236"/>
      <c r="G132" s="224"/>
      <c r="H132" s="84"/>
      <c r="I132" s="124"/>
      <c r="J132" s="224"/>
      <c r="K132" s="224"/>
      <c r="L132" s="236"/>
      <c r="M132" s="224"/>
      <c r="N132" s="224"/>
      <c r="O132" s="236"/>
      <c r="P132" s="224"/>
      <c r="Q132" s="224"/>
      <c r="R132" s="236"/>
      <c r="S132" s="224"/>
      <c r="T132" s="224"/>
      <c r="U132" s="236"/>
      <c r="V132" s="224"/>
      <c r="W132" s="224"/>
      <c r="X132" s="236"/>
      <c r="Y132" s="224"/>
      <c r="Z132" s="224"/>
      <c r="AA132" s="236"/>
      <c r="AB132" s="224"/>
      <c r="AC132" s="224"/>
      <c r="AD132" s="236"/>
      <c r="AE132" s="224"/>
      <c r="AF132" s="224"/>
      <c r="AG132" s="236"/>
      <c r="AH132" s="224"/>
      <c r="AI132" s="224"/>
      <c r="AJ132" s="236"/>
      <c r="AK132" s="224"/>
      <c r="AL132" s="224"/>
      <c r="AM132" s="236"/>
      <c r="AN132" s="224"/>
      <c r="AO132" s="224"/>
      <c r="AP132" s="236"/>
      <c r="AQ132" s="224"/>
      <c r="AR132" s="224"/>
      <c r="AS132" s="236"/>
      <c r="AT132" s="224"/>
      <c r="AU132" s="224"/>
      <c r="AV132" s="236"/>
      <c r="AW132" s="224"/>
      <c r="AX132" s="224"/>
      <c r="AY132" s="236"/>
      <c r="AZ132" s="224"/>
      <c r="BA132" s="224"/>
      <c r="BB132" s="236"/>
      <c r="BC132" s="224"/>
      <c r="BD132" s="224"/>
      <c r="BE132" s="236"/>
      <c r="BF132" s="224"/>
      <c r="BG132" s="224"/>
      <c r="BH132" s="236"/>
      <c r="BI132" s="224"/>
      <c r="BJ132" s="224"/>
      <c r="BK132" s="236"/>
      <c r="BL132" s="224"/>
      <c r="BM132" s="224"/>
      <c r="BN132" s="351"/>
      <c r="BO132" s="224"/>
      <c r="BP132" s="224"/>
      <c r="BQ132" s="236"/>
      <c r="BR132" s="224"/>
      <c r="BS132" s="224"/>
      <c r="BT132" s="236"/>
      <c r="BU132" s="224"/>
      <c r="BV132" s="224"/>
      <c r="BW132" s="236"/>
      <c r="BX132" s="224"/>
      <c r="BY132" s="224"/>
      <c r="BZ132" s="236"/>
      <c r="CA132" s="236"/>
      <c r="CB132" s="224"/>
      <c r="CC132" s="236"/>
      <c r="CD132" s="224"/>
      <c r="CE132" s="224"/>
      <c r="CF132" s="236"/>
      <c r="CG132" s="224"/>
      <c r="CH132" s="224"/>
      <c r="CI132" s="236"/>
      <c r="CJ132" s="224"/>
      <c r="CK132" s="224"/>
      <c r="CL132" s="236"/>
      <c r="CM132" s="224"/>
      <c r="CN132" s="245"/>
      <c r="CO132" s="236"/>
      <c r="CP132" s="224"/>
      <c r="CQ132" s="84"/>
      <c r="CR132" s="236"/>
      <c r="CS132" s="224"/>
      <c r="CT132" s="224"/>
      <c r="CU132" s="236"/>
      <c r="CV132" s="224"/>
      <c r="CW132" s="224"/>
      <c r="CX132" s="236"/>
      <c r="CY132" s="224"/>
      <c r="CZ132" s="224"/>
      <c r="DA132" s="236"/>
      <c r="DB132" s="224"/>
      <c r="DC132" s="224"/>
      <c r="DD132" s="236"/>
      <c r="DE132" s="224"/>
      <c r="DF132" s="224"/>
      <c r="DG132" s="236"/>
      <c r="DH132" s="224"/>
      <c r="DI132" s="224"/>
      <c r="DJ132" s="236"/>
      <c r="DK132" s="224"/>
      <c r="DL132" s="224"/>
      <c r="DM132" s="236"/>
      <c r="DN132" s="224"/>
      <c r="DO132" s="224"/>
      <c r="DP132" s="236"/>
      <c r="DQ132" s="224"/>
      <c r="DR132" s="224"/>
      <c r="DS132" s="236"/>
      <c r="DT132" s="224"/>
      <c r="DU132" s="224"/>
      <c r="DV132" s="236">
        <v>9508</v>
      </c>
      <c r="DW132" s="224">
        <v>9508</v>
      </c>
      <c r="DX132" s="245">
        <v>7282.47</v>
      </c>
      <c r="DY132" s="236"/>
      <c r="DZ132" s="224"/>
      <c r="EA132" s="84"/>
      <c r="EB132" s="124"/>
      <c r="EC132" s="224"/>
      <c r="ED132" s="245"/>
      <c r="EE132" s="236"/>
      <c r="EF132" s="224"/>
      <c r="EG132" s="245"/>
      <c r="EH132" s="236"/>
      <c r="EI132" s="224"/>
      <c r="EJ132" s="245"/>
      <c r="EK132" s="236">
        <v>175</v>
      </c>
      <c r="EL132" s="224">
        <v>175</v>
      </c>
      <c r="EM132" s="245"/>
      <c r="EN132" s="236"/>
      <c r="EO132" s="224"/>
      <c r="EP132" s="245"/>
      <c r="EQ132" s="236"/>
      <c r="ER132" s="224"/>
      <c r="ES132" s="224"/>
      <c r="ET132" s="236"/>
      <c r="EU132" s="224"/>
      <c r="EV132" s="224"/>
      <c r="EW132" s="236"/>
      <c r="EX132" s="224"/>
      <c r="EY132" s="224"/>
      <c r="EZ132" s="236"/>
      <c r="FA132" s="224"/>
      <c r="FB132" s="224"/>
      <c r="FC132" s="236"/>
      <c r="FD132" s="224"/>
      <c r="FE132" s="224"/>
      <c r="FF132" s="236"/>
      <c r="FG132" s="224"/>
      <c r="FH132" s="224"/>
      <c r="FI132" s="236"/>
      <c r="FJ132" s="224"/>
      <c r="FK132" s="245"/>
      <c r="FL132" s="396"/>
      <c r="FM132" s="224"/>
      <c r="FN132" s="84"/>
      <c r="FO132" s="236"/>
      <c r="FP132" s="224"/>
      <c r="FQ132" s="224"/>
      <c r="FR132" s="236"/>
      <c r="FS132" s="224"/>
      <c r="FT132" s="224"/>
      <c r="FU132" s="236"/>
      <c r="FV132" s="224"/>
      <c r="FW132" s="224"/>
      <c r="FX132" s="236"/>
      <c r="FY132" s="224"/>
      <c r="FZ132" s="224"/>
      <c r="GA132" s="236"/>
      <c r="GB132" s="224"/>
      <c r="GC132" s="224"/>
      <c r="GD132" s="236"/>
      <c r="GE132" s="224"/>
      <c r="GF132" s="224"/>
      <c r="GG132" s="236"/>
      <c r="GH132" s="224"/>
      <c r="GI132" s="224"/>
      <c r="GJ132" s="236"/>
      <c r="GK132" s="224"/>
      <c r="GL132" s="84"/>
      <c r="GM132" s="224"/>
      <c r="GN132" s="224"/>
      <c r="GO132" s="84"/>
      <c r="GP132" s="224"/>
      <c r="GQ132" s="224"/>
      <c r="GR132" s="84"/>
      <c r="GS132" s="224"/>
      <c r="GT132" s="224"/>
      <c r="GU132" s="224"/>
      <c r="GV132" s="236"/>
      <c r="GW132" s="224"/>
      <c r="GX132" s="224"/>
      <c r="GY132" s="236"/>
      <c r="GZ132" s="224"/>
      <c r="HA132" s="224"/>
      <c r="HB132" s="236"/>
      <c r="HC132" s="224"/>
      <c r="HD132" s="245"/>
      <c r="HE132" s="236"/>
      <c r="HF132" s="224"/>
      <c r="HG132" s="84"/>
      <c r="HH132" s="236"/>
      <c r="HI132" s="224"/>
      <c r="HJ132" s="245"/>
      <c r="HK132" s="236"/>
      <c r="HL132" s="224"/>
      <c r="HM132" s="245"/>
      <c r="HN132" s="236"/>
      <c r="HO132" s="224"/>
      <c r="HP132" s="245"/>
      <c r="HQ132" s="236"/>
      <c r="HR132" s="224"/>
      <c r="HS132" s="245"/>
      <c r="HT132" s="236"/>
      <c r="HU132" s="224"/>
      <c r="HV132" s="245"/>
      <c r="HW132" s="236"/>
      <c r="HX132" s="224"/>
      <c r="HY132" s="245"/>
      <c r="HZ132" s="236"/>
      <c r="IA132" s="224"/>
      <c r="IB132" s="245"/>
      <c r="IC132" s="236"/>
      <c r="ID132" s="224"/>
      <c r="IE132" s="84"/>
      <c r="IF132" s="236"/>
      <c r="IG132" s="224"/>
      <c r="IH132" s="245">
        <v>325.95999999999998</v>
      </c>
      <c r="II132" s="236"/>
      <c r="IJ132" s="224"/>
      <c r="IK132" s="245"/>
      <c r="IL132" s="236"/>
      <c r="IM132" s="224"/>
      <c r="IN132" s="245"/>
      <c r="IO132" s="236"/>
      <c r="IP132" s="224"/>
      <c r="IQ132" s="245"/>
      <c r="IR132" s="236"/>
      <c r="IS132" s="224"/>
      <c r="IT132" s="245"/>
      <c r="IU132" s="236"/>
      <c r="IV132" s="224"/>
      <c r="IW132" s="245"/>
      <c r="IX132" s="236"/>
      <c r="IY132" s="224"/>
      <c r="IZ132" s="245"/>
      <c r="JA132" s="236"/>
      <c r="JB132" s="224"/>
      <c r="JC132" s="245"/>
      <c r="JD132" s="236"/>
      <c r="JE132" s="224"/>
      <c r="JF132" s="245"/>
      <c r="JG132" s="236"/>
      <c r="JH132" s="224"/>
      <c r="JI132" s="84"/>
      <c r="JJ132" s="124"/>
      <c r="JK132" s="224"/>
      <c r="JL132" s="245"/>
      <c r="JM132" s="236"/>
      <c r="JN132" s="224"/>
      <c r="JO132" s="84"/>
      <c r="JP132" s="124"/>
      <c r="JQ132" s="224"/>
      <c r="JR132" s="245"/>
      <c r="JS132" s="236"/>
      <c r="JT132" s="224"/>
      <c r="JU132" s="84"/>
      <c r="JV132" s="124"/>
      <c r="JW132" s="224"/>
      <c r="JX132" s="245"/>
      <c r="JY132" s="236"/>
      <c r="JZ132" s="224"/>
      <c r="KA132" s="245"/>
      <c r="KB132" s="236"/>
      <c r="KC132" s="224"/>
      <c r="KD132" s="245"/>
      <c r="KE132" s="236"/>
      <c r="KF132" s="224"/>
      <c r="KG132" s="245"/>
      <c r="KH132" s="236"/>
      <c r="KI132" s="224"/>
      <c r="KJ132" s="245"/>
      <c r="KK132" s="236"/>
      <c r="KL132" s="224"/>
      <c r="KM132" s="224"/>
      <c r="KN132" s="236"/>
      <c r="KO132" s="224"/>
      <c r="KP132" s="224"/>
      <c r="KQ132" s="236"/>
      <c r="KR132" s="224"/>
      <c r="KS132" s="224"/>
      <c r="KT132" s="236"/>
      <c r="KU132" s="224"/>
      <c r="KV132" s="245"/>
      <c r="KW132" s="236"/>
      <c r="KX132" s="224"/>
      <c r="KY132" s="84"/>
      <c r="KZ132" s="236"/>
      <c r="LA132" s="224"/>
      <c r="LB132" s="224"/>
      <c r="LC132" s="236"/>
      <c r="LD132" s="224"/>
      <c r="LE132" s="224"/>
      <c r="LF132" s="236"/>
      <c r="LG132" s="224"/>
      <c r="LH132" s="245"/>
      <c r="LI132" s="236"/>
      <c r="LJ132" s="224"/>
      <c r="LK132" s="84"/>
      <c r="LL132" s="236"/>
      <c r="LM132" s="224"/>
      <c r="LN132" s="84"/>
      <c r="LO132" s="124"/>
      <c r="LP132" s="224"/>
      <c r="LQ132" s="224"/>
      <c r="LR132" s="236"/>
      <c r="LS132" s="224"/>
      <c r="LT132" s="245"/>
      <c r="LU132" s="236"/>
      <c r="LV132" s="224"/>
      <c r="LW132" s="84"/>
      <c r="LX132" s="124"/>
      <c r="LY132" s="224"/>
      <c r="LZ132" s="224"/>
      <c r="MA132" s="236"/>
      <c r="MB132" s="224"/>
      <c r="MC132" s="224"/>
      <c r="MD132" s="236"/>
      <c r="ME132" s="224"/>
      <c r="MF132" s="224"/>
      <c r="MG132" s="236"/>
      <c r="MH132" s="224"/>
      <c r="MI132" s="224"/>
      <c r="MJ132" s="236"/>
      <c r="MK132" s="224"/>
      <c r="ML132" s="245"/>
      <c r="MM132" s="236"/>
      <c r="MN132" s="224"/>
      <c r="MO132" s="84">
        <v>45.32</v>
      </c>
      <c r="MP132" s="236"/>
      <c r="MQ132" s="224"/>
      <c r="MR132" s="84"/>
      <c r="MS132" s="124"/>
      <c r="MT132" s="224"/>
      <c r="MU132" s="224"/>
      <c r="MV132" s="236"/>
      <c r="MW132" s="224"/>
      <c r="MX132" s="245"/>
      <c r="MY132" s="236"/>
      <c r="MZ132" s="224"/>
      <c r="NA132" s="84"/>
      <c r="NB132" s="236"/>
      <c r="NC132" s="224"/>
      <c r="ND132" s="245"/>
      <c r="NE132" s="236"/>
      <c r="NF132" s="224"/>
      <c r="NG132" s="84"/>
      <c r="NH132" s="236"/>
      <c r="NI132" s="224"/>
      <c r="NJ132" s="245"/>
      <c r="NK132" s="236"/>
      <c r="NL132" s="224"/>
      <c r="NM132" s="84"/>
      <c r="NN132" s="236"/>
      <c r="NO132" s="224"/>
      <c r="NP132" s="84"/>
      <c r="NQ132" s="236"/>
      <c r="NR132" s="224"/>
      <c r="NS132" s="84"/>
      <c r="NT132" s="236"/>
      <c r="NU132" s="224"/>
      <c r="NV132" s="84"/>
      <c r="NW132" s="124"/>
      <c r="NX132" s="224"/>
      <c r="NY132" s="245"/>
      <c r="NZ132" s="236"/>
      <c r="OA132" s="224"/>
      <c r="OB132" s="316"/>
      <c r="OC132" s="236"/>
      <c r="OD132" s="224"/>
      <c r="OE132" s="84"/>
      <c r="OF132" s="236"/>
      <c r="OG132" s="224"/>
      <c r="OH132" s="84"/>
      <c r="OI132" s="157"/>
      <c r="OJ132" s="157"/>
      <c r="OK132" s="157"/>
      <c r="OL132" s="157"/>
      <c r="OM132" s="157"/>
      <c r="ON132" s="157"/>
      <c r="OO132" s="157"/>
      <c r="OP132" s="157"/>
      <c r="OQ132" s="157"/>
      <c r="OR132" s="157"/>
      <c r="OS132" s="157"/>
      <c r="OT132" s="157"/>
      <c r="OU132" s="157"/>
      <c r="OV132" s="157"/>
      <c r="OW132" s="157"/>
    </row>
    <row r="133" spans="1:414" s="345" customFormat="1" hidden="1" outlineLevel="1" collapsed="1" x14ac:dyDescent="0.25">
      <c r="A133" s="257"/>
      <c r="B133" s="188"/>
      <c r="C133" s="236"/>
      <c r="D133" s="224"/>
      <c r="E133" s="84"/>
      <c r="F133" s="236"/>
      <c r="G133" s="224"/>
      <c r="H133" s="84"/>
      <c r="I133" s="124"/>
      <c r="J133" s="224"/>
      <c r="K133" s="224"/>
      <c r="L133" s="236"/>
      <c r="M133" s="224"/>
      <c r="N133" s="224"/>
      <c r="O133" s="236"/>
      <c r="P133" s="224"/>
      <c r="Q133" s="224"/>
      <c r="R133" s="236"/>
      <c r="S133" s="224"/>
      <c r="T133" s="224"/>
      <c r="U133" s="236"/>
      <c r="V133" s="224"/>
      <c r="W133" s="224"/>
      <c r="X133" s="236"/>
      <c r="Y133" s="224"/>
      <c r="Z133" s="224"/>
      <c r="AA133" s="236"/>
      <c r="AB133" s="224"/>
      <c r="AC133" s="224"/>
      <c r="AD133" s="236"/>
      <c r="AE133" s="224"/>
      <c r="AF133" s="224"/>
      <c r="AG133" s="236"/>
      <c r="AH133" s="224"/>
      <c r="AI133" s="224"/>
      <c r="AJ133" s="236"/>
      <c r="AK133" s="224"/>
      <c r="AL133" s="224"/>
      <c r="AM133" s="236"/>
      <c r="AN133" s="224"/>
      <c r="AO133" s="224"/>
      <c r="AP133" s="236"/>
      <c r="AQ133" s="224"/>
      <c r="AR133" s="224"/>
      <c r="AS133" s="236"/>
      <c r="AT133" s="224"/>
      <c r="AU133" s="224"/>
      <c r="AV133" s="236"/>
      <c r="AW133" s="224"/>
      <c r="AX133" s="224"/>
      <c r="AY133" s="236"/>
      <c r="AZ133" s="224"/>
      <c r="BA133" s="224"/>
      <c r="BB133" s="236"/>
      <c r="BC133" s="224"/>
      <c r="BD133" s="224"/>
      <c r="BE133" s="236"/>
      <c r="BF133" s="224"/>
      <c r="BG133" s="224"/>
      <c r="BH133" s="236"/>
      <c r="BI133" s="224"/>
      <c r="BJ133" s="224"/>
      <c r="BK133" s="236"/>
      <c r="BL133" s="224"/>
      <c r="BM133" s="224"/>
      <c r="BN133" s="351"/>
      <c r="BO133" s="224"/>
      <c r="BP133" s="224"/>
      <c r="BQ133" s="236"/>
      <c r="BR133" s="224"/>
      <c r="BS133" s="224"/>
      <c r="BT133" s="236"/>
      <c r="BU133" s="224"/>
      <c r="BV133" s="224"/>
      <c r="BW133" s="236"/>
      <c r="BX133" s="224"/>
      <c r="BY133" s="224"/>
      <c r="BZ133" s="236"/>
      <c r="CA133" s="236"/>
      <c r="CB133" s="224"/>
      <c r="CC133" s="236"/>
      <c r="CD133" s="224"/>
      <c r="CE133" s="224"/>
      <c r="CF133" s="236"/>
      <c r="CG133" s="224"/>
      <c r="CH133" s="224"/>
      <c r="CI133" s="236"/>
      <c r="CJ133" s="224"/>
      <c r="CK133" s="224"/>
      <c r="CL133" s="236"/>
      <c r="CM133" s="224"/>
      <c r="CN133" s="245"/>
      <c r="CO133" s="236"/>
      <c r="CP133" s="224"/>
      <c r="CQ133" s="84"/>
      <c r="CR133" s="236"/>
      <c r="CS133" s="224"/>
      <c r="CT133" s="224"/>
      <c r="CU133" s="236"/>
      <c r="CV133" s="224"/>
      <c r="CW133" s="224"/>
      <c r="CX133" s="236"/>
      <c r="CY133" s="224"/>
      <c r="CZ133" s="224"/>
      <c r="DA133" s="236"/>
      <c r="DB133" s="224"/>
      <c r="DC133" s="224"/>
      <c r="DD133" s="236"/>
      <c r="DE133" s="224"/>
      <c r="DF133" s="224"/>
      <c r="DG133" s="236"/>
      <c r="DH133" s="224"/>
      <c r="DI133" s="224"/>
      <c r="DJ133" s="236"/>
      <c r="DK133" s="224"/>
      <c r="DL133" s="224"/>
      <c r="DM133" s="236"/>
      <c r="DN133" s="224"/>
      <c r="DO133" s="224"/>
      <c r="DP133" s="236"/>
      <c r="DQ133" s="224"/>
      <c r="DR133" s="224"/>
      <c r="DS133" s="236"/>
      <c r="DT133" s="224"/>
      <c r="DU133" s="224"/>
      <c r="DV133" s="236"/>
      <c r="DW133" s="224"/>
      <c r="DX133" s="245"/>
      <c r="DY133" s="236"/>
      <c r="DZ133" s="224"/>
      <c r="EA133" s="84"/>
      <c r="EB133" s="124"/>
      <c r="EC133" s="224"/>
      <c r="ED133" s="245"/>
      <c r="EE133" s="236"/>
      <c r="EF133" s="224"/>
      <c r="EG133" s="245"/>
      <c r="EH133" s="236"/>
      <c r="EI133" s="224"/>
      <c r="EJ133" s="245"/>
      <c r="EK133" s="236"/>
      <c r="EL133" s="224"/>
      <c r="EM133" s="245"/>
      <c r="EN133" s="236"/>
      <c r="EO133" s="224"/>
      <c r="EP133" s="245"/>
      <c r="EQ133" s="236"/>
      <c r="ER133" s="224"/>
      <c r="ES133" s="224"/>
      <c r="ET133" s="236"/>
      <c r="EU133" s="224"/>
      <c r="EV133" s="224"/>
      <c r="EW133" s="236"/>
      <c r="EX133" s="224"/>
      <c r="EY133" s="224"/>
      <c r="EZ133" s="236"/>
      <c r="FA133" s="224"/>
      <c r="FB133" s="224"/>
      <c r="FC133" s="236"/>
      <c r="FD133" s="224"/>
      <c r="FE133" s="224"/>
      <c r="FF133" s="236"/>
      <c r="FG133" s="224"/>
      <c r="FH133" s="224"/>
      <c r="FI133" s="236"/>
      <c r="FJ133" s="224"/>
      <c r="FK133" s="245"/>
      <c r="FL133" s="396"/>
      <c r="FM133" s="224"/>
      <c r="FN133" s="84"/>
      <c r="FO133" s="236"/>
      <c r="FP133" s="224"/>
      <c r="FQ133" s="224"/>
      <c r="FR133" s="236"/>
      <c r="FS133" s="224"/>
      <c r="FT133" s="224"/>
      <c r="FU133" s="236"/>
      <c r="FV133" s="224"/>
      <c r="FW133" s="224"/>
      <c r="FX133" s="236"/>
      <c r="FY133" s="224"/>
      <c r="FZ133" s="224"/>
      <c r="GA133" s="236"/>
      <c r="GB133" s="224"/>
      <c r="GC133" s="224"/>
      <c r="GD133" s="236"/>
      <c r="GE133" s="224"/>
      <c r="GF133" s="224"/>
      <c r="GG133" s="236"/>
      <c r="GH133" s="224"/>
      <c r="GI133" s="224"/>
      <c r="GJ133" s="236"/>
      <c r="GK133" s="224"/>
      <c r="GL133" s="84"/>
      <c r="GM133" s="224"/>
      <c r="GN133" s="224"/>
      <c r="GO133" s="84"/>
      <c r="GP133" s="224"/>
      <c r="GQ133" s="224"/>
      <c r="GR133" s="84"/>
      <c r="GS133" s="224"/>
      <c r="GT133" s="224"/>
      <c r="GU133" s="224"/>
      <c r="GV133" s="236"/>
      <c r="GW133" s="224"/>
      <c r="GX133" s="224"/>
      <c r="GY133" s="236"/>
      <c r="GZ133" s="224"/>
      <c r="HA133" s="224"/>
      <c r="HB133" s="236"/>
      <c r="HC133" s="224"/>
      <c r="HD133" s="245"/>
      <c r="HE133" s="236"/>
      <c r="HF133" s="224"/>
      <c r="HG133" s="84"/>
      <c r="HH133" s="236"/>
      <c r="HI133" s="224"/>
      <c r="HJ133" s="245"/>
      <c r="HK133" s="236"/>
      <c r="HL133" s="224"/>
      <c r="HM133" s="245"/>
      <c r="HN133" s="236"/>
      <c r="HO133" s="224"/>
      <c r="HP133" s="245"/>
      <c r="HQ133" s="236"/>
      <c r="HR133" s="224"/>
      <c r="HS133" s="245"/>
      <c r="HT133" s="236"/>
      <c r="HU133" s="224"/>
      <c r="HV133" s="245"/>
      <c r="HW133" s="236"/>
      <c r="HX133" s="224"/>
      <c r="HY133" s="245"/>
      <c r="HZ133" s="236"/>
      <c r="IA133" s="224"/>
      <c r="IB133" s="245"/>
      <c r="IC133" s="236"/>
      <c r="ID133" s="224"/>
      <c r="IE133" s="84"/>
      <c r="IF133" s="236"/>
      <c r="IG133" s="224"/>
      <c r="IH133" s="245"/>
      <c r="II133" s="236"/>
      <c r="IJ133" s="224"/>
      <c r="IK133" s="245"/>
      <c r="IL133" s="236"/>
      <c r="IM133" s="224"/>
      <c r="IN133" s="245"/>
      <c r="IO133" s="236"/>
      <c r="IP133" s="224"/>
      <c r="IQ133" s="245"/>
      <c r="IR133" s="236"/>
      <c r="IS133" s="224"/>
      <c r="IT133" s="245"/>
      <c r="IU133" s="236"/>
      <c r="IV133" s="224"/>
      <c r="IW133" s="245"/>
      <c r="IX133" s="236"/>
      <c r="IY133" s="224"/>
      <c r="IZ133" s="245"/>
      <c r="JA133" s="236"/>
      <c r="JB133" s="224"/>
      <c r="JC133" s="245"/>
      <c r="JD133" s="236"/>
      <c r="JE133" s="224"/>
      <c r="JF133" s="245"/>
      <c r="JG133" s="236"/>
      <c r="JH133" s="224"/>
      <c r="JI133" s="84"/>
      <c r="JJ133" s="124"/>
      <c r="JK133" s="224"/>
      <c r="JL133" s="245"/>
      <c r="JM133" s="236"/>
      <c r="JN133" s="224"/>
      <c r="JO133" s="84"/>
      <c r="JP133" s="124"/>
      <c r="JQ133" s="224"/>
      <c r="JR133" s="245"/>
      <c r="JS133" s="236"/>
      <c r="JT133" s="224"/>
      <c r="JU133" s="84"/>
      <c r="JV133" s="124"/>
      <c r="JW133" s="224"/>
      <c r="JX133" s="245"/>
      <c r="JY133" s="236"/>
      <c r="JZ133" s="224"/>
      <c r="KA133" s="245"/>
      <c r="KB133" s="236"/>
      <c r="KC133" s="224"/>
      <c r="KD133" s="245"/>
      <c r="KE133" s="236"/>
      <c r="KF133" s="224"/>
      <c r="KG133" s="245"/>
      <c r="KH133" s="236"/>
      <c r="KI133" s="224"/>
      <c r="KJ133" s="245"/>
      <c r="KK133" s="236"/>
      <c r="KL133" s="224"/>
      <c r="KM133" s="224"/>
      <c r="KN133" s="236"/>
      <c r="KO133" s="224"/>
      <c r="KP133" s="224"/>
      <c r="KQ133" s="236"/>
      <c r="KR133" s="224"/>
      <c r="KS133" s="224"/>
      <c r="KT133" s="236"/>
      <c r="KU133" s="224"/>
      <c r="KV133" s="245"/>
      <c r="KW133" s="236"/>
      <c r="KX133" s="224"/>
      <c r="KY133" s="84"/>
      <c r="KZ133" s="236"/>
      <c r="LA133" s="224"/>
      <c r="LB133" s="224"/>
      <c r="LC133" s="236"/>
      <c r="LD133" s="224"/>
      <c r="LE133" s="224"/>
      <c r="LF133" s="236"/>
      <c r="LG133" s="224"/>
      <c r="LH133" s="245"/>
      <c r="LI133" s="236"/>
      <c r="LJ133" s="224"/>
      <c r="LK133" s="84"/>
      <c r="LL133" s="236"/>
      <c r="LM133" s="224"/>
      <c r="LN133" s="84"/>
      <c r="LO133" s="124"/>
      <c r="LP133" s="224"/>
      <c r="LQ133" s="224"/>
      <c r="LR133" s="236"/>
      <c r="LS133" s="224"/>
      <c r="LT133" s="245"/>
      <c r="LU133" s="236"/>
      <c r="LV133" s="224"/>
      <c r="LW133" s="84"/>
      <c r="LX133" s="124"/>
      <c r="LY133" s="224"/>
      <c r="LZ133" s="224"/>
      <c r="MA133" s="236"/>
      <c r="MB133" s="224"/>
      <c r="MC133" s="224"/>
      <c r="MD133" s="236"/>
      <c r="ME133" s="224"/>
      <c r="MF133" s="224"/>
      <c r="MG133" s="236"/>
      <c r="MH133" s="224"/>
      <c r="MI133" s="224"/>
      <c r="MJ133" s="236"/>
      <c r="MK133" s="224"/>
      <c r="ML133" s="245"/>
      <c r="MM133" s="236"/>
      <c r="MN133" s="224"/>
      <c r="MO133" s="84"/>
      <c r="MP133" s="236"/>
      <c r="MQ133" s="224"/>
      <c r="MR133" s="84"/>
      <c r="MS133" s="124"/>
      <c r="MT133" s="224"/>
      <c r="MU133" s="224"/>
      <c r="MV133" s="236"/>
      <c r="MW133" s="224"/>
      <c r="MX133" s="245"/>
      <c r="MY133" s="236"/>
      <c r="MZ133" s="224"/>
      <c r="NA133" s="84"/>
      <c r="NB133" s="236"/>
      <c r="NC133" s="224"/>
      <c r="ND133" s="245"/>
      <c r="NE133" s="236"/>
      <c r="NF133" s="224"/>
      <c r="NG133" s="84"/>
      <c r="NH133" s="236"/>
      <c r="NI133" s="224"/>
      <c r="NJ133" s="245"/>
      <c r="NK133" s="236"/>
      <c r="NL133" s="224"/>
      <c r="NM133" s="84"/>
      <c r="NN133" s="236"/>
      <c r="NO133" s="224"/>
      <c r="NP133" s="84"/>
      <c r="NQ133" s="236"/>
      <c r="NR133" s="224"/>
      <c r="NS133" s="84"/>
      <c r="NT133" s="236"/>
      <c r="NU133" s="224"/>
      <c r="NV133" s="84"/>
      <c r="NW133" s="124"/>
      <c r="NX133" s="224"/>
      <c r="NY133" s="245"/>
      <c r="NZ133" s="236"/>
      <c r="OA133" s="224"/>
      <c r="OB133" s="316"/>
      <c r="OC133" s="236"/>
      <c r="OD133" s="224"/>
      <c r="OE133" s="84"/>
      <c r="OF133" s="236"/>
      <c r="OG133" s="224"/>
      <c r="OH133" s="84"/>
      <c r="OI133" s="157"/>
      <c r="OJ133" s="157"/>
      <c r="OK133" s="157"/>
      <c r="OL133" s="157"/>
      <c r="OM133" s="157"/>
      <c r="ON133" s="157"/>
      <c r="OO133" s="157"/>
      <c r="OP133" s="157"/>
      <c r="OQ133" s="157"/>
      <c r="OR133" s="157"/>
      <c r="OS133" s="157"/>
      <c r="OT133" s="157"/>
      <c r="OU133" s="157"/>
      <c r="OV133" s="157"/>
      <c r="OW133" s="157"/>
    </row>
    <row r="134" spans="1:414" s="36" customFormat="1" hidden="1" outlineLevel="1" x14ac:dyDescent="0.25">
      <c r="A134" s="74" t="s">
        <v>496</v>
      </c>
      <c r="B134" s="373" t="s">
        <v>497</v>
      </c>
      <c r="C134" s="229">
        <f t="shared" ref="C134:P134" si="1197">C135+C136</f>
        <v>15500</v>
      </c>
      <c r="D134" s="220">
        <f t="shared" si="1197"/>
        <v>15050</v>
      </c>
      <c r="E134" s="68">
        <f t="shared" ref="E134" si="1198">E135+E136</f>
        <v>15207.640000000001</v>
      </c>
      <c r="F134" s="229">
        <f t="shared" si="1197"/>
        <v>0</v>
      </c>
      <c r="G134" s="220">
        <f t="shared" si="1197"/>
        <v>0</v>
      </c>
      <c r="H134" s="68">
        <f t="shared" ref="H134:I134" si="1199">H135+H136</f>
        <v>0</v>
      </c>
      <c r="I134" s="122">
        <f t="shared" si="1199"/>
        <v>0</v>
      </c>
      <c r="J134" s="220">
        <f t="shared" si="1197"/>
        <v>0</v>
      </c>
      <c r="K134" s="220">
        <f t="shared" ref="K134:N134" si="1200">K135+K136</f>
        <v>0</v>
      </c>
      <c r="L134" s="229">
        <f t="shared" si="1200"/>
        <v>0</v>
      </c>
      <c r="M134" s="220">
        <f t="shared" si="1200"/>
        <v>0</v>
      </c>
      <c r="N134" s="220">
        <f t="shared" si="1200"/>
        <v>0</v>
      </c>
      <c r="O134" s="229">
        <f t="shared" si="1197"/>
        <v>0</v>
      </c>
      <c r="P134" s="220">
        <f t="shared" si="1197"/>
        <v>0</v>
      </c>
      <c r="Q134" s="220">
        <f t="shared" ref="Q134" si="1201">Q135+Q136</f>
        <v>0</v>
      </c>
      <c r="R134" s="229">
        <f t="shared" ref="R134:AH134" si="1202">R135+R136</f>
        <v>0</v>
      </c>
      <c r="S134" s="220">
        <f t="shared" si="1202"/>
        <v>0</v>
      </c>
      <c r="T134" s="220">
        <f t="shared" ref="T134" si="1203">T135+T136</f>
        <v>0</v>
      </c>
      <c r="U134" s="229">
        <f t="shared" si="1202"/>
        <v>0</v>
      </c>
      <c r="V134" s="220">
        <f t="shared" si="1202"/>
        <v>0</v>
      </c>
      <c r="W134" s="220">
        <f t="shared" ref="W134" si="1204">W135+W136</f>
        <v>0</v>
      </c>
      <c r="X134" s="229">
        <f t="shared" si="1202"/>
        <v>0</v>
      </c>
      <c r="Y134" s="220">
        <f t="shared" si="1202"/>
        <v>0</v>
      </c>
      <c r="Z134" s="220">
        <f t="shared" ref="Z134" si="1205">Z135+Z136</f>
        <v>0</v>
      </c>
      <c r="AA134" s="229">
        <f t="shared" si="1202"/>
        <v>0</v>
      </c>
      <c r="AB134" s="220">
        <f t="shared" si="1202"/>
        <v>0</v>
      </c>
      <c r="AC134" s="220">
        <f t="shared" ref="AC134" si="1206">AC135+AC136</f>
        <v>0</v>
      </c>
      <c r="AD134" s="229">
        <f t="shared" si="1202"/>
        <v>0</v>
      </c>
      <c r="AE134" s="220">
        <f t="shared" si="1202"/>
        <v>0</v>
      </c>
      <c r="AF134" s="220">
        <f t="shared" ref="AF134" si="1207">AF135+AF136</f>
        <v>0</v>
      </c>
      <c r="AG134" s="229">
        <f t="shared" si="1202"/>
        <v>0</v>
      </c>
      <c r="AH134" s="220">
        <f t="shared" si="1202"/>
        <v>0</v>
      </c>
      <c r="AI134" s="220">
        <f t="shared" ref="AI134" si="1208">AI135+AI136</f>
        <v>0</v>
      </c>
      <c r="AJ134" s="229">
        <f t="shared" ref="AJ134:BA134" si="1209">AJ135+AJ136</f>
        <v>0</v>
      </c>
      <c r="AK134" s="220">
        <f t="shared" si="1209"/>
        <v>0</v>
      </c>
      <c r="AL134" s="220">
        <f t="shared" si="1209"/>
        <v>0</v>
      </c>
      <c r="AM134" s="229">
        <f t="shared" si="1209"/>
        <v>0</v>
      </c>
      <c r="AN134" s="220">
        <f t="shared" si="1209"/>
        <v>0</v>
      </c>
      <c r="AO134" s="220">
        <f t="shared" si="1209"/>
        <v>0</v>
      </c>
      <c r="AP134" s="229">
        <f t="shared" si="1209"/>
        <v>0</v>
      </c>
      <c r="AQ134" s="220">
        <f t="shared" si="1209"/>
        <v>0</v>
      </c>
      <c r="AR134" s="220">
        <f t="shared" si="1209"/>
        <v>0</v>
      </c>
      <c r="AS134" s="229">
        <f t="shared" si="1209"/>
        <v>0</v>
      </c>
      <c r="AT134" s="220">
        <f t="shared" si="1209"/>
        <v>0</v>
      </c>
      <c r="AU134" s="220">
        <f t="shared" si="1209"/>
        <v>0</v>
      </c>
      <c r="AV134" s="229">
        <f t="shared" si="1209"/>
        <v>0</v>
      </c>
      <c r="AW134" s="220">
        <f t="shared" si="1209"/>
        <v>0</v>
      </c>
      <c r="AX134" s="220">
        <f t="shared" si="1209"/>
        <v>0</v>
      </c>
      <c r="AY134" s="229">
        <f t="shared" si="1209"/>
        <v>0</v>
      </c>
      <c r="AZ134" s="220">
        <f t="shared" si="1209"/>
        <v>0</v>
      </c>
      <c r="BA134" s="220">
        <f t="shared" si="1209"/>
        <v>0</v>
      </c>
      <c r="BB134" s="229">
        <f t="shared" ref="BB134:BK134" si="1210">BB135+BB136</f>
        <v>0</v>
      </c>
      <c r="BC134" s="220">
        <f t="shared" si="1210"/>
        <v>0</v>
      </c>
      <c r="BD134" s="220">
        <f t="shared" ref="BD134:BG134" si="1211">BD135+BD136</f>
        <v>0</v>
      </c>
      <c r="BE134" s="229">
        <f t="shared" si="1211"/>
        <v>0</v>
      </c>
      <c r="BF134" s="220">
        <f t="shared" si="1211"/>
        <v>0</v>
      </c>
      <c r="BG134" s="220">
        <f t="shared" si="1211"/>
        <v>0</v>
      </c>
      <c r="BH134" s="229">
        <f t="shared" si="1210"/>
        <v>0</v>
      </c>
      <c r="BI134" s="220">
        <f t="shared" si="1210"/>
        <v>0</v>
      </c>
      <c r="BJ134" s="220">
        <f t="shared" ref="BJ134" si="1212">BJ135+BJ136</f>
        <v>0</v>
      </c>
      <c r="BK134" s="229">
        <f t="shared" si="1210"/>
        <v>0</v>
      </c>
      <c r="BL134" s="220">
        <f t="shared" ref="BL134:CG134" si="1213">BL135+BL136</f>
        <v>0</v>
      </c>
      <c r="BM134" s="220">
        <f t="shared" ref="BM134" si="1214">BM135+BM136</f>
        <v>0</v>
      </c>
      <c r="BN134" s="119">
        <f t="shared" si="1213"/>
        <v>0</v>
      </c>
      <c r="BO134" s="220">
        <f t="shared" ref="BO134" si="1215">BO135+BO136</f>
        <v>0</v>
      </c>
      <c r="BP134" s="220">
        <f t="shared" ref="BP134" si="1216">BP135+BP136</f>
        <v>0</v>
      </c>
      <c r="BQ134" s="229">
        <f>BQ135+BQ136</f>
        <v>0</v>
      </c>
      <c r="BR134" s="220">
        <f t="shared" si="1213"/>
        <v>0</v>
      </c>
      <c r="BS134" s="220">
        <f t="shared" ref="BS134" si="1217">BS135+BS136</f>
        <v>0</v>
      </c>
      <c r="BT134" s="229">
        <f t="shared" si="1213"/>
        <v>0</v>
      </c>
      <c r="BU134" s="220">
        <f t="shared" si="1213"/>
        <v>0</v>
      </c>
      <c r="BV134" s="220">
        <f t="shared" ref="BV134" si="1218">BV135+BV136</f>
        <v>0</v>
      </c>
      <c r="BW134" s="229">
        <f t="shared" si="1213"/>
        <v>0</v>
      </c>
      <c r="BX134" s="220">
        <f t="shared" si="1213"/>
        <v>0</v>
      </c>
      <c r="BY134" s="220">
        <f t="shared" ref="BY134" si="1219">BY135+BY136</f>
        <v>0</v>
      </c>
      <c r="BZ134" s="229">
        <f t="shared" si="1213"/>
        <v>0</v>
      </c>
      <c r="CA134" s="229">
        <f t="shared" ref="CA134" si="1220">CA135+CA136</f>
        <v>0</v>
      </c>
      <c r="CB134" s="220">
        <f t="shared" ref="CB134:CE134" si="1221">CB135+CB136</f>
        <v>0</v>
      </c>
      <c r="CC134" s="229">
        <f t="shared" si="1221"/>
        <v>0</v>
      </c>
      <c r="CD134" s="220">
        <f t="shared" si="1221"/>
        <v>0</v>
      </c>
      <c r="CE134" s="220">
        <f t="shared" si="1221"/>
        <v>0</v>
      </c>
      <c r="CF134" s="229">
        <f t="shared" si="1213"/>
        <v>0</v>
      </c>
      <c r="CG134" s="220">
        <f t="shared" si="1213"/>
        <v>0</v>
      </c>
      <c r="CH134" s="220">
        <f t="shared" ref="CH134:CK134" si="1222">CH135+CH136</f>
        <v>0</v>
      </c>
      <c r="CI134" s="229">
        <f t="shared" si="1222"/>
        <v>0</v>
      </c>
      <c r="CJ134" s="220">
        <f t="shared" si="1222"/>
        <v>0</v>
      </c>
      <c r="CK134" s="220">
        <f t="shared" si="1222"/>
        <v>0</v>
      </c>
      <c r="CL134" s="229">
        <f t="shared" ref="CL134:CM134" si="1223">CL135+CL136</f>
        <v>0</v>
      </c>
      <c r="CM134" s="220">
        <f t="shared" si="1223"/>
        <v>0</v>
      </c>
      <c r="CN134" s="117">
        <f t="shared" ref="CN134:CQ134" si="1224">CN135+CN136</f>
        <v>0</v>
      </c>
      <c r="CO134" s="229">
        <f t="shared" ref="CO134" si="1225">CO135+CO136</f>
        <v>0</v>
      </c>
      <c r="CP134" s="220">
        <f t="shared" si="1224"/>
        <v>0</v>
      </c>
      <c r="CQ134" s="68">
        <f t="shared" si="1224"/>
        <v>0</v>
      </c>
      <c r="CR134" s="229">
        <f t="shared" ref="CR134:DW134" si="1226">CR135+CR136</f>
        <v>0</v>
      </c>
      <c r="CS134" s="220">
        <f t="shared" si="1226"/>
        <v>0</v>
      </c>
      <c r="CT134" s="220">
        <f t="shared" ref="CT134" si="1227">CT135+CT136</f>
        <v>0</v>
      </c>
      <c r="CU134" s="229">
        <f t="shared" si="1226"/>
        <v>0</v>
      </c>
      <c r="CV134" s="220">
        <f t="shared" si="1226"/>
        <v>0</v>
      </c>
      <c r="CW134" s="220">
        <f t="shared" ref="CW134:DC134" si="1228">CW135+CW136</f>
        <v>0</v>
      </c>
      <c r="CX134" s="229">
        <f t="shared" si="1228"/>
        <v>0</v>
      </c>
      <c r="CY134" s="220">
        <f t="shared" si="1228"/>
        <v>0</v>
      </c>
      <c r="CZ134" s="220">
        <f t="shared" si="1228"/>
        <v>0</v>
      </c>
      <c r="DA134" s="229">
        <f t="shared" si="1228"/>
        <v>0</v>
      </c>
      <c r="DB134" s="220">
        <f t="shared" si="1228"/>
        <v>0</v>
      </c>
      <c r="DC134" s="220">
        <f t="shared" si="1228"/>
        <v>0</v>
      </c>
      <c r="DD134" s="229">
        <f t="shared" si="1226"/>
        <v>0</v>
      </c>
      <c r="DE134" s="220">
        <f t="shared" si="1226"/>
        <v>0</v>
      </c>
      <c r="DF134" s="220">
        <f t="shared" ref="DF134" si="1229">DF135+DF136</f>
        <v>0</v>
      </c>
      <c r="DG134" s="229">
        <f>DG135+DG136</f>
        <v>0</v>
      </c>
      <c r="DH134" s="220">
        <f>DH135+DH136</f>
        <v>0</v>
      </c>
      <c r="DI134" s="220">
        <f>DI135+DI136</f>
        <v>0</v>
      </c>
      <c r="DJ134" s="229">
        <f t="shared" si="1226"/>
        <v>0</v>
      </c>
      <c r="DK134" s="220">
        <f t="shared" si="1226"/>
        <v>0</v>
      </c>
      <c r="DL134" s="220">
        <f t="shared" ref="DL134:DU134" si="1230">DL135+DL136</f>
        <v>0</v>
      </c>
      <c r="DM134" s="229">
        <f t="shared" si="1230"/>
        <v>0</v>
      </c>
      <c r="DN134" s="220">
        <f t="shared" si="1230"/>
        <v>0</v>
      </c>
      <c r="DO134" s="220">
        <f t="shared" si="1230"/>
        <v>0</v>
      </c>
      <c r="DP134" s="229">
        <f t="shared" si="1230"/>
        <v>0</v>
      </c>
      <c r="DQ134" s="220">
        <f t="shared" si="1230"/>
        <v>0</v>
      </c>
      <c r="DR134" s="220">
        <f t="shared" si="1230"/>
        <v>0</v>
      </c>
      <c r="DS134" s="229">
        <f t="shared" si="1230"/>
        <v>0</v>
      </c>
      <c r="DT134" s="220">
        <f t="shared" si="1230"/>
        <v>0</v>
      </c>
      <c r="DU134" s="220">
        <f t="shared" si="1230"/>
        <v>0</v>
      </c>
      <c r="DV134" s="229">
        <f t="shared" si="1226"/>
        <v>0</v>
      </c>
      <c r="DW134" s="220">
        <f t="shared" si="1226"/>
        <v>0</v>
      </c>
      <c r="DX134" s="117">
        <f t="shared" ref="DX134" si="1231">DX135+DX136</f>
        <v>0</v>
      </c>
      <c r="DY134" s="229">
        <f t="shared" ref="DY134:EI134" si="1232">DY135+DY136</f>
        <v>0</v>
      </c>
      <c r="DZ134" s="220">
        <f t="shared" si="1232"/>
        <v>0</v>
      </c>
      <c r="EA134" s="68">
        <f t="shared" ref="EA134:EB134" si="1233">EA135+EA136</f>
        <v>0</v>
      </c>
      <c r="EB134" s="122">
        <f t="shared" si="1233"/>
        <v>0</v>
      </c>
      <c r="EC134" s="220">
        <f t="shared" si="1232"/>
        <v>0</v>
      </c>
      <c r="ED134" s="117">
        <f t="shared" ref="ED134" si="1234">ED135+ED136</f>
        <v>0</v>
      </c>
      <c r="EE134" s="229">
        <f t="shared" si="1232"/>
        <v>0</v>
      </c>
      <c r="EF134" s="220">
        <f t="shared" si="1232"/>
        <v>0</v>
      </c>
      <c r="EG134" s="117">
        <f t="shared" ref="EG134" si="1235">EG135+EG136</f>
        <v>0</v>
      </c>
      <c r="EH134" s="229">
        <f t="shared" si="1232"/>
        <v>0</v>
      </c>
      <c r="EI134" s="220">
        <f t="shared" si="1232"/>
        <v>0</v>
      </c>
      <c r="EJ134" s="117">
        <f t="shared" ref="EJ134" si="1236">EJ135+EJ136</f>
        <v>0</v>
      </c>
      <c r="EK134" s="229">
        <f>EK135+EK136</f>
        <v>0</v>
      </c>
      <c r="EL134" s="220">
        <f t="shared" ref="EL134:EU134" si="1237">EL135+EL136</f>
        <v>0</v>
      </c>
      <c r="EM134" s="117">
        <f t="shared" ref="EM134" si="1238">EM135+EM136</f>
        <v>0</v>
      </c>
      <c r="EN134" s="229">
        <f>EN135+EN136</f>
        <v>0</v>
      </c>
      <c r="EO134" s="220">
        <f t="shared" ref="EO134:EP134" si="1239">EO135+EO136</f>
        <v>0</v>
      </c>
      <c r="EP134" s="117">
        <f t="shared" si="1239"/>
        <v>0</v>
      </c>
      <c r="EQ134" s="229">
        <f t="shared" si="1237"/>
        <v>0</v>
      </c>
      <c r="ER134" s="220">
        <f t="shared" si="1237"/>
        <v>0</v>
      </c>
      <c r="ES134" s="220">
        <f t="shared" ref="ES134" si="1240">ES135+ES136</f>
        <v>0</v>
      </c>
      <c r="ET134" s="229">
        <f t="shared" si="1237"/>
        <v>0</v>
      </c>
      <c r="EU134" s="220">
        <f t="shared" si="1237"/>
        <v>0</v>
      </c>
      <c r="EV134" s="220">
        <f t="shared" ref="EV134:EW134" si="1241">EV135+EV136</f>
        <v>0</v>
      </c>
      <c r="EW134" s="229">
        <f t="shared" si="1241"/>
        <v>2000</v>
      </c>
      <c r="EX134" s="220">
        <f t="shared" ref="EX134" si="1242">EX135+EX136</f>
        <v>2000</v>
      </c>
      <c r="EY134" s="220">
        <f t="shared" ref="EY134" si="1243">EY135+EY136</f>
        <v>2055.46</v>
      </c>
      <c r="EZ134" s="220">
        <f t="shared" ref="EZ134:FA134" si="1244">EZ135+EZ136</f>
        <v>4000</v>
      </c>
      <c r="FA134" s="220">
        <f t="shared" si="1244"/>
        <v>4000</v>
      </c>
      <c r="FB134" s="220">
        <f t="shared" ref="FB134:FC134" si="1245">FB135+FB136</f>
        <v>4295.59</v>
      </c>
      <c r="FC134" s="229">
        <f t="shared" si="1245"/>
        <v>2200</v>
      </c>
      <c r="FD134" s="220">
        <f t="shared" ref="FD134" si="1246">FD135+FD136</f>
        <v>2000</v>
      </c>
      <c r="FE134" s="220">
        <f t="shared" ref="FE134" si="1247">FE135+FE136</f>
        <v>1968.58</v>
      </c>
      <c r="FF134" s="229">
        <f>FF135+FF136</f>
        <v>1100</v>
      </c>
      <c r="FG134" s="220">
        <f t="shared" ref="FG134" si="1248">FG135+FG136</f>
        <v>1050</v>
      </c>
      <c r="FH134" s="220">
        <f t="shared" ref="FH134:FI134" si="1249">FH135+FH136</f>
        <v>968.34</v>
      </c>
      <c r="FI134" s="229">
        <f t="shared" si="1249"/>
        <v>4000</v>
      </c>
      <c r="FJ134" s="220">
        <f t="shared" ref="FJ134" si="1250">FJ135+FJ136</f>
        <v>3800</v>
      </c>
      <c r="FK134" s="117">
        <f t="shared" ref="FK134" si="1251">FK135+FK136</f>
        <v>4549.8100000000004</v>
      </c>
      <c r="FL134" s="395">
        <f>FL135+FL136</f>
        <v>2000</v>
      </c>
      <c r="FM134" s="220">
        <f t="shared" ref="FM134" si="1252">FM135+FM136</f>
        <v>2000</v>
      </c>
      <c r="FN134" s="68">
        <f t="shared" ref="FN134:FO134" si="1253">FN135+FN136</f>
        <v>1369.86</v>
      </c>
      <c r="FO134" s="229">
        <f t="shared" si="1253"/>
        <v>0</v>
      </c>
      <c r="FP134" s="220">
        <f t="shared" ref="FP134" si="1254">FP135+FP136</f>
        <v>0</v>
      </c>
      <c r="FQ134" s="220">
        <f t="shared" ref="FQ134:FR134" si="1255">FQ135+FQ136</f>
        <v>0</v>
      </c>
      <c r="FR134" s="229">
        <f t="shared" si="1255"/>
        <v>0</v>
      </c>
      <c r="FS134" s="220">
        <f t="shared" ref="FS134" si="1256">FS135+FS136</f>
        <v>0</v>
      </c>
      <c r="FT134" s="220">
        <f t="shared" ref="FT134:FU134" si="1257">FT135+FT136</f>
        <v>0</v>
      </c>
      <c r="FU134" s="229">
        <f t="shared" si="1257"/>
        <v>0</v>
      </c>
      <c r="FV134" s="220">
        <f t="shared" ref="FV134" si="1258">FV135+FV136</f>
        <v>0</v>
      </c>
      <c r="FW134" s="220">
        <f t="shared" ref="FW134:FX134" si="1259">FW135+FW136</f>
        <v>0</v>
      </c>
      <c r="FX134" s="342">
        <f t="shared" si="1259"/>
        <v>0</v>
      </c>
      <c r="FY134" s="246">
        <f t="shared" ref="FY134" si="1260">FY135+FY136</f>
        <v>0</v>
      </c>
      <c r="FZ134" s="246">
        <f t="shared" ref="FZ134:GA134" si="1261">FZ135+FZ136</f>
        <v>0</v>
      </c>
      <c r="GA134" s="342">
        <f t="shared" si="1261"/>
        <v>0</v>
      </c>
      <c r="GB134" s="220">
        <f t="shared" ref="GB134" si="1262">GB135+GB136</f>
        <v>0</v>
      </c>
      <c r="GC134" s="220">
        <f t="shared" ref="GC134" si="1263">GC135+GC136</f>
        <v>0</v>
      </c>
      <c r="GD134" s="229">
        <f>GD135+GD136</f>
        <v>0</v>
      </c>
      <c r="GE134" s="220">
        <f t="shared" ref="GE134" si="1264">GE135+GE136</f>
        <v>0</v>
      </c>
      <c r="GF134" s="220">
        <f t="shared" ref="GF134:GG134" si="1265">GF135+GF136</f>
        <v>0</v>
      </c>
      <c r="GG134" s="229">
        <f t="shared" si="1265"/>
        <v>0</v>
      </c>
      <c r="GH134" s="220">
        <f t="shared" ref="GH134" si="1266">GH135+GH136</f>
        <v>0</v>
      </c>
      <c r="GI134" s="220">
        <f t="shared" ref="GI134:GO134" si="1267">GI135+GI136</f>
        <v>0</v>
      </c>
      <c r="GJ134" s="229">
        <f t="shared" si="1267"/>
        <v>0</v>
      </c>
      <c r="GK134" s="220">
        <f t="shared" si="1267"/>
        <v>0</v>
      </c>
      <c r="GL134" s="68">
        <f t="shared" si="1267"/>
        <v>0</v>
      </c>
      <c r="GM134" s="246">
        <f t="shared" ref="GM134" si="1268">GM135+GM136</f>
        <v>0</v>
      </c>
      <c r="GN134" s="246">
        <f t="shared" si="1267"/>
        <v>0</v>
      </c>
      <c r="GO134" s="266">
        <f t="shared" si="1267"/>
        <v>0</v>
      </c>
      <c r="GP134" s="220">
        <f>GP135+GP136</f>
        <v>0</v>
      </c>
      <c r="GQ134" s="220">
        <f t="shared" ref="GQ134:GS134" si="1269">GQ135+GQ136</f>
        <v>0</v>
      </c>
      <c r="GR134" s="68">
        <f t="shared" si="1269"/>
        <v>0</v>
      </c>
      <c r="GS134" s="220">
        <f t="shared" si="1269"/>
        <v>0</v>
      </c>
      <c r="GT134" s="220">
        <f t="shared" ref="GT134" si="1270">GT135+GT136</f>
        <v>0</v>
      </c>
      <c r="GU134" s="220">
        <f t="shared" ref="GU134" si="1271">GU135+GU136</f>
        <v>0</v>
      </c>
      <c r="GV134" s="229">
        <f t="shared" ref="GV134:HF134" si="1272">GV135+GV136</f>
        <v>0</v>
      </c>
      <c r="GW134" s="220">
        <f t="shared" si="1272"/>
        <v>0</v>
      </c>
      <c r="GX134" s="220">
        <f t="shared" ref="GX134" si="1273">GX135+GX136</f>
        <v>0</v>
      </c>
      <c r="GY134" s="229">
        <f t="shared" si="1272"/>
        <v>0</v>
      </c>
      <c r="GZ134" s="220">
        <f t="shared" si="1272"/>
        <v>0</v>
      </c>
      <c r="HA134" s="220">
        <f t="shared" ref="HA134" si="1274">HA135+HA136</f>
        <v>0</v>
      </c>
      <c r="HB134" s="229">
        <f t="shared" si="1272"/>
        <v>0</v>
      </c>
      <c r="HC134" s="220">
        <f t="shared" si="1272"/>
        <v>0</v>
      </c>
      <c r="HD134" s="117">
        <f t="shared" ref="HD134" si="1275">HD135+HD136</f>
        <v>0</v>
      </c>
      <c r="HE134" s="229">
        <f t="shared" si="1272"/>
        <v>0</v>
      </c>
      <c r="HF134" s="220">
        <f t="shared" si="1272"/>
        <v>0</v>
      </c>
      <c r="HG134" s="68">
        <f t="shared" ref="HG134:HH134" si="1276">HG135+HG136</f>
        <v>0</v>
      </c>
      <c r="HH134" s="229">
        <f t="shared" si="1276"/>
        <v>0</v>
      </c>
      <c r="HI134" s="220">
        <f t="shared" ref="HI134:HX134" si="1277">HI135+HI136</f>
        <v>0</v>
      </c>
      <c r="HJ134" s="117">
        <f t="shared" ref="HJ134:HK134" si="1278">HJ135+HJ136</f>
        <v>0</v>
      </c>
      <c r="HK134" s="229">
        <f t="shared" si="1278"/>
        <v>0</v>
      </c>
      <c r="HL134" s="220">
        <f t="shared" si="1277"/>
        <v>0</v>
      </c>
      <c r="HM134" s="117">
        <f t="shared" ref="HM134:HN134" si="1279">HM135+HM136</f>
        <v>0</v>
      </c>
      <c r="HN134" s="229">
        <f t="shared" si="1279"/>
        <v>0</v>
      </c>
      <c r="HO134" s="220">
        <f t="shared" si="1277"/>
        <v>0</v>
      </c>
      <c r="HP134" s="117">
        <f t="shared" ref="HP134:HQ134" si="1280">HP135+HP136</f>
        <v>0</v>
      </c>
      <c r="HQ134" s="229">
        <f t="shared" si="1280"/>
        <v>0</v>
      </c>
      <c r="HR134" s="220">
        <f t="shared" si="1277"/>
        <v>0</v>
      </c>
      <c r="HS134" s="117">
        <f t="shared" ref="HS134:HT134" si="1281">HS135+HS136</f>
        <v>0</v>
      </c>
      <c r="HT134" s="229">
        <f t="shared" si="1281"/>
        <v>0</v>
      </c>
      <c r="HU134" s="220">
        <f t="shared" si="1277"/>
        <v>0</v>
      </c>
      <c r="HV134" s="117">
        <f t="shared" ref="HV134:HW134" si="1282">HV135+HV136</f>
        <v>0</v>
      </c>
      <c r="HW134" s="229">
        <f t="shared" si="1282"/>
        <v>0</v>
      </c>
      <c r="HX134" s="220">
        <f t="shared" si="1277"/>
        <v>0</v>
      </c>
      <c r="HY134" s="117">
        <f t="shared" ref="HY134" si="1283">HY135+HY136</f>
        <v>0</v>
      </c>
      <c r="HZ134" s="229">
        <f t="shared" ref="HZ134:IA134" si="1284">HZ135+HZ136</f>
        <v>0</v>
      </c>
      <c r="IA134" s="220">
        <f t="shared" si="1284"/>
        <v>0</v>
      </c>
      <c r="IB134" s="117">
        <f t="shared" ref="IB134:IF134" si="1285">IB135+IB136</f>
        <v>0</v>
      </c>
      <c r="IC134" s="229">
        <f t="shared" si="1285"/>
        <v>0</v>
      </c>
      <c r="ID134" s="220">
        <f t="shared" si="1285"/>
        <v>0</v>
      </c>
      <c r="IE134" s="68">
        <f t="shared" si="1285"/>
        <v>0</v>
      </c>
      <c r="IF134" s="229">
        <f t="shared" si="1285"/>
        <v>200</v>
      </c>
      <c r="IG134" s="220">
        <f t="shared" ref="IG134:JW134" si="1286">IG135+IG136</f>
        <v>200</v>
      </c>
      <c r="IH134" s="117">
        <f t="shared" ref="IH134:II134" si="1287">IH135+IH136</f>
        <v>0</v>
      </c>
      <c r="II134" s="229">
        <f t="shared" si="1287"/>
        <v>0</v>
      </c>
      <c r="IJ134" s="220">
        <f t="shared" si="1286"/>
        <v>0</v>
      </c>
      <c r="IK134" s="117">
        <f t="shared" ref="IK134:IL134" si="1288">IK135+IK136</f>
        <v>0</v>
      </c>
      <c r="IL134" s="229">
        <f t="shared" si="1288"/>
        <v>0</v>
      </c>
      <c r="IM134" s="220">
        <f t="shared" si="1286"/>
        <v>0</v>
      </c>
      <c r="IN134" s="117">
        <f t="shared" ref="IN134:IO134" si="1289">IN135+IN136</f>
        <v>0</v>
      </c>
      <c r="IO134" s="229">
        <f t="shared" si="1289"/>
        <v>0</v>
      </c>
      <c r="IP134" s="220">
        <f t="shared" si="1286"/>
        <v>0</v>
      </c>
      <c r="IQ134" s="117">
        <f t="shared" ref="IQ134:IR134" si="1290">IQ135+IQ136</f>
        <v>0</v>
      </c>
      <c r="IR134" s="229">
        <f t="shared" si="1290"/>
        <v>0</v>
      </c>
      <c r="IS134" s="220">
        <f t="shared" si="1286"/>
        <v>0</v>
      </c>
      <c r="IT134" s="117">
        <f t="shared" ref="IT134:IU134" si="1291">IT135+IT136</f>
        <v>0</v>
      </c>
      <c r="IU134" s="229">
        <f t="shared" si="1291"/>
        <v>0</v>
      </c>
      <c r="IV134" s="220">
        <f t="shared" si="1286"/>
        <v>0</v>
      </c>
      <c r="IW134" s="117">
        <f t="shared" ref="IW134:IX134" si="1292">IW135+IW136</f>
        <v>0</v>
      </c>
      <c r="IX134" s="229">
        <f t="shared" si="1292"/>
        <v>0</v>
      </c>
      <c r="IY134" s="220">
        <f t="shared" si="1286"/>
        <v>0</v>
      </c>
      <c r="IZ134" s="117">
        <f t="shared" ref="IZ134:JA134" si="1293">IZ135+IZ136</f>
        <v>0</v>
      </c>
      <c r="JA134" s="229">
        <f t="shared" si="1293"/>
        <v>0</v>
      </c>
      <c r="JB134" s="220">
        <f t="shared" si="1286"/>
        <v>0</v>
      </c>
      <c r="JC134" s="117">
        <f t="shared" ref="JC134" si="1294">JC135+JC136</f>
        <v>0</v>
      </c>
      <c r="JD134" s="229">
        <f t="shared" si="1286"/>
        <v>0</v>
      </c>
      <c r="JE134" s="220">
        <f t="shared" si="1286"/>
        <v>0</v>
      </c>
      <c r="JF134" s="117">
        <f t="shared" ref="JF134:JJ134" si="1295">JF135+JF136</f>
        <v>0</v>
      </c>
      <c r="JG134" s="229">
        <f t="shared" ref="JG134" si="1296">JG135+JG136</f>
        <v>0</v>
      </c>
      <c r="JH134" s="220">
        <f t="shared" si="1295"/>
        <v>0</v>
      </c>
      <c r="JI134" s="68">
        <f t="shared" si="1295"/>
        <v>0</v>
      </c>
      <c r="JJ134" s="122">
        <f t="shared" si="1295"/>
        <v>0</v>
      </c>
      <c r="JK134" s="220">
        <f t="shared" si="1286"/>
        <v>0</v>
      </c>
      <c r="JL134" s="117">
        <f t="shared" ref="JL134:JM134" si="1297">JL135+JL136</f>
        <v>0</v>
      </c>
      <c r="JM134" s="229">
        <f t="shared" si="1297"/>
        <v>0</v>
      </c>
      <c r="JN134" s="220">
        <f t="shared" si="1286"/>
        <v>0</v>
      </c>
      <c r="JO134" s="68">
        <f t="shared" ref="JO134:JP134" si="1298">JO135+JO136</f>
        <v>0</v>
      </c>
      <c r="JP134" s="122">
        <f t="shared" si="1298"/>
        <v>0</v>
      </c>
      <c r="JQ134" s="220">
        <f t="shared" si="1286"/>
        <v>0</v>
      </c>
      <c r="JR134" s="117">
        <f t="shared" ref="JR134:JS134" si="1299">JR135+JR136</f>
        <v>0</v>
      </c>
      <c r="JS134" s="229">
        <f t="shared" si="1299"/>
        <v>0</v>
      </c>
      <c r="JT134" s="220">
        <f t="shared" si="1286"/>
        <v>0</v>
      </c>
      <c r="JU134" s="68">
        <f t="shared" ref="JU134:JV134" si="1300">JU135+JU136</f>
        <v>0</v>
      </c>
      <c r="JV134" s="122">
        <f t="shared" si="1300"/>
        <v>0</v>
      </c>
      <c r="JW134" s="220">
        <f t="shared" si="1286"/>
        <v>0</v>
      </c>
      <c r="JX134" s="117">
        <f t="shared" ref="JX134" si="1301">JX135+JX136</f>
        <v>0</v>
      </c>
      <c r="JY134" s="229">
        <f t="shared" ref="JY134:LP134" si="1302">JY135+JY136</f>
        <v>0</v>
      </c>
      <c r="JZ134" s="220">
        <f t="shared" si="1302"/>
        <v>0</v>
      </c>
      <c r="KA134" s="117">
        <f t="shared" ref="KA134" si="1303">KA135+KA136</f>
        <v>0</v>
      </c>
      <c r="KB134" s="229">
        <f t="shared" ref="KB134:KF134" si="1304">KB135+KB136</f>
        <v>0</v>
      </c>
      <c r="KC134" s="220">
        <f t="shared" si="1304"/>
        <v>0</v>
      </c>
      <c r="KD134" s="117">
        <f t="shared" ref="KD134:KE134" si="1305">KD135+KD136</f>
        <v>0</v>
      </c>
      <c r="KE134" s="229">
        <f t="shared" si="1305"/>
        <v>0</v>
      </c>
      <c r="KF134" s="220">
        <f t="shared" si="1304"/>
        <v>0</v>
      </c>
      <c r="KG134" s="117">
        <f t="shared" ref="KG134" si="1306">KG135+KG136</f>
        <v>0</v>
      </c>
      <c r="KH134" s="229">
        <f t="shared" si="1302"/>
        <v>0</v>
      </c>
      <c r="KI134" s="220">
        <f t="shared" si="1302"/>
        <v>0</v>
      </c>
      <c r="KJ134" s="117">
        <f t="shared" ref="KJ134:KK134" si="1307">KJ135+KJ136</f>
        <v>0</v>
      </c>
      <c r="KK134" s="229">
        <f t="shared" si="1307"/>
        <v>0</v>
      </c>
      <c r="KL134" s="220">
        <f t="shared" ref="KL134:LM134" si="1308">KL135+KL136</f>
        <v>0</v>
      </c>
      <c r="KM134" s="220">
        <f t="shared" ref="KM134:KN134" si="1309">KM135+KM136</f>
        <v>0</v>
      </c>
      <c r="KN134" s="229">
        <f t="shared" si="1309"/>
        <v>0</v>
      </c>
      <c r="KO134" s="220">
        <f t="shared" si="1308"/>
        <v>0</v>
      </c>
      <c r="KP134" s="220">
        <f t="shared" ref="KP134" si="1310">KP135+KP136</f>
        <v>0</v>
      </c>
      <c r="KQ134" s="229">
        <f t="shared" si="1308"/>
        <v>0</v>
      </c>
      <c r="KR134" s="220">
        <f t="shared" si="1308"/>
        <v>0</v>
      </c>
      <c r="KS134" s="220">
        <f t="shared" ref="KS134" si="1311">KS135+KS136</f>
        <v>0</v>
      </c>
      <c r="KT134" s="229">
        <f t="shared" si="1308"/>
        <v>0</v>
      </c>
      <c r="KU134" s="220">
        <f t="shared" si="1308"/>
        <v>0</v>
      </c>
      <c r="KV134" s="117">
        <f t="shared" ref="KV134" si="1312">KV135+KV136</f>
        <v>0</v>
      </c>
      <c r="KW134" s="229">
        <f t="shared" si="1308"/>
        <v>0</v>
      </c>
      <c r="KX134" s="220">
        <f t="shared" si="1308"/>
        <v>0</v>
      </c>
      <c r="KY134" s="68">
        <f t="shared" ref="KY134" si="1313">KY135+KY136</f>
        <v>0</v>
      </c>
      <c r="KZ134" s="229">
        <f t="shared" si="1308"/>
        <v>0</v>
      </c>
      <c r="LA134" s="220">
        <f t="shared" si="1308"/>
        <v>0</v>
      </c>
      <c r="LB134" s="220">
        <f t="shared" ref="LB134:LC134" si="1314">LB135+LB136</f>
        <v>0</v>
      </c>
      <c r="LC134" s="229">
        <f t="shared" si="1314"/>
        <v>0</v>
      </c>
      <c r="LD134" s="220">
        <f t="shared" si="1308"/>
        <v>0</v>
      </c>
      <c r="LE134" s="220">
        <f t="shared" ref="LE134:LF134" si="1315">LE135+LE136</f>
        <v>0</v>
      </c>
      <c r="LF134" s="229">
        <f t="shared" si="1315"/>
        <v>0</v>
      </c>
      <c r="LG134" s="220">
        <f t="shared" si="1308"/>
        <v>0</v>
      </c>
      <c r="LH134" s="117">
        <f t="shared" ref="LH134" si="1316">LH135+LH136</f>
        <v>0</v>
      </c>
      <c r="LI134" s="229">
        <f t="shared" si="1308"/>
        <v>0</v>
      </c>
      <c r="LJ134" s="220">
        <f t="shared" si="1308"/>
        <v>0</v>
      </c>
      <c r="LK134" s="68">
        <f t="shared" ref="LK134" si="1317">LK135+LK136</f>
        <v>0</v>
      </c>
      <c r="LL134" s="229">
        <f t="shared" si="1308"/>
        <v>0</v>
      </c>
      <c r="LM134" s="220">
        <f t="shared" si="1308"/>
        <v>0</v>
      </c>
      <c r="LN134" s="68">
        <f t="shared" ref="LN134" si="1318">LN135+LN136</f>
        <v>0</v>
      </c>
      <c r="LO134" s="122">
        <f t="shared" si="1302"/>
        <v>0</v>
      </c>
      <c r="LP134" s="220">
        <f t="shared" si="1302"/>
        <v>0</v>
      </c>
      <c r="LQ134" s="220">
        <f t="shared" ref="LQ134" si="1319">LQ135+LQ136</f>
        <v>0</v>
      </c>
      <c r="LR134" s="229">
        <f>LR135+LR136</f>
        <v>0</v>
      </c>
      <c r="LS134" s="220">
        <f>LS135+LS136</f>
        <v>0</v>
      </c>
      <c r="LT134" s="117">
        <f>LT135+LT136</f>
        <v>0</v>
      </c>
      <c r="LU134" s="229">
        <f t="shared" ref="LU134:LV134" si="1320">LU135+LU136</f>
        <v>0</v>
      </c>
      <c r="LV134" s="220">
        <f t="shared" si="1320"/>
        <v>0</v>
      </c>
      <c r="LW134" s="68">
        <f t="shared" ref="LW134:LX134" si="1321">LW135+LW136</f>
        <v>0</v>
      </c>
      <c r="LX134" s="343">
        <f t="shared" si="1321"/>
        <v>0</v>
      </c>
      <c r="LY134" s="220">
        <f t="shared" ref="LY134:MZ134" si="1322">LY135+LY136</f>
        <v>0</v>
      </c>
      <c r="LZ134" s="220">
        <f t="shared" ref="LZ134:MA134" si="1323">LZ135+LZ136</f>
        <v>0</v>
      </c>
      <c r="MA134" s="344">
        <f t="shared" si="1323"/>
        <v>0</v>
      </c>
      <c r="MB134" s="220">
        <f t="shared" si="1322"/>
        <v>0</v>
      </c>
      <c r="MC134" s="220">
        <f t="shared" ref="MC134:MD134" si="1324">MC135+MC136</f>
        <v>0</v>
      </c>
      <c r="MD134" s="344">
        <f t="shared" si="1324"/>
        <v>0</v>
      </c>
      <c r="ME134" s="220">
        <f t="shared" si="1322"/>
        <v>0</v>
      </c>
      <c r="MF134" s="220">
        <f t="shared" ref="MF134:MG134" si="1325">MF135+MF136</f>
        <v>0</v>
      </c>
      <c r="MG134" s="344">
        <f t="shared" si="1325"/>
        <v>0</v>
      </c>
      <c r="MH134" s="220">
        <f t="shared" si="1322"/>
        <v>0</v>
      </c>
      <c r="MI134" s="220">
        <f t="shared" ref="MI134" si="1326">MI135+MI136</f>
        <v>0</v>
      </c>
      <c r="MJ134" s="344">
        <f t="shared" ref="MJ134" si="1327">MJ135+MJ136</f>
        <v>0</v>
      </c>
      <c r="MK134" s="220">
        <f t="shared" si="1322"/>
        <v>0</v>
      </c>
      <c r="ML134" s="117">
        <f t="shared" ref="ML134" si="1328">ML135+ML136</f>
        <v>0</v>
      </c>
      <c r="MM134" s="229">
        <f t="shared" si="1322"/>
        <v>0</v>
      </c>
      <c r="MN134" s="220">
        <f t="shared" si="1322"/>
        <v>0</v>
      </c>
      <c r="MO134" s="68">
        <f t="shared" ref="MO134:MP134" si="1329">MO135+MO136</f>
        <v>0</v>
      </c>
      <c r="MP134" s="344">
        <f t="shared" si="1329"/>
        <v>0</v>
      </c>
      <c r="MQ134" s="220">
        <f t="shared" si="1322"/>
        <v>0</v>
      </c>
      <c r="MR134" s="68">
        <f t="shared" ref="MR134:MS134" si="1330">MR135+MR136</f>
        <v>0</v>
      </c>
      <c r="MS134" s="343">
        <f t="shared" si="1330"/>
        <v>0</v>
      </c>
      <c r="MT134" s="220">
        <f t="shared" si="1322"/>
        <v>0</v>
      </c>
      <c r="MU134" s="220">
        <f t="shared" ref="MU134:MV134" si="1331">MU135+MU136</f>
        <v>0</v>
      </c>
      <c r="MV134" s="344">
        <f t="shared" si="1331"/>
        <v>0</v>
      </c>
      <c r="MW134" s="220">
        <f t="shared" si="1322"/>
        <v>0</v>
      </c>
      <c r="MX134" s="117">
        <f t="shared" ref="MX134:MY134" si="1332">MX135+MX136</f>
        <v>0</v>
      </c>
      <c r="MY134" s="344">
        <f t="shared" si="1332"/>
        <v>0</v>
      </c>
      <c r="MZ134" s="246">
        <f t="shared" si="1322"/>
        <v>0</v>
      </c>
      <c r="NA134" s="266">
        <f t="shared" ref="NA134:NB134" si="1333">NA135+NA136</f>
        <v>0</v>
      </c>
      <c r="NB134" s="344">
        <f t="shared" si="1333"/>
        <v>0</v>
      </c>
      <c r="NC134" s="246">
        <f t="shared" ref="NC134:OD134" si="1334">NC135+NC136</f>
        <v>0</v>
      </c>
      <c r="ND134" s="323">
        <f t="shared" ref="ND134:NE134" si="1335">ND135+ND136</f>
        <v>0</v>
      </c>
      <c r="NE134" s="344">
        <f t="shared" si="1335"/>
        <v>0</v>
      </c>
      <c r="NF134" s="220">
        <f t="shared" si="1334"/>
        <v>0</v>
      </c>
      <c r="NG134" s="68">
        <f t="shared" ref="NG134" si="1336">NG135+NG136</f>
        <v>0</v>
      </c>
      <c r="NH134" s="229">
        <f t="shared" si="1334"/>
        <v>0</v>
      </c>
      <c r="NI134" s="220">
        <f t="shared" si="1334"/>
        <v>0</v>
      </c>
      <c r="NJ134" s="117">
        <f t="shared" ref="NJ134" si="1337">NJ135+NJ136</f>
        <v>0</v>
      </c>
      <c r="NK134" s="229">
        <f t="shared" si="1334"/>
        <v>0</v>
      </c>
      <c r="NL134" s="220">
        <f t="shared" si="1334"/>
        <v>0</v>
      </c>
      <c r="NM134" s="68">
        <f t="shared" ref="NM134:NN134" si="1338">NM135+NM136</f>
        <v>0</v>
      </c>
      <c r="NN134" s="344">
        <f t="shared" si="1338"/>
        <v>0</v>
      </c>
      <c r="NO134" s="220">
        <f t="shared" si="1334"/>
        <v>0</v>
      </c>
      <c r="NP134" s="68">
        <f t="shared" ref="NP134:NQ134" si="1339">NP135+NP136</f>
        <v>0</v>
      </c>
      <c r="NQ134" s="344">
        <f t="shared" si="1339"/>
        <v>0</v>
      </c>
      <c r="NR134" s="220">
        <f t="shared" si="1334"/>
        <v>0</v>
      </c>
      <c r="NS134" s="68">
        <f t="shared" ref="NS134:NT134" si="1340">NS135+NS136</f>
        <v>0</v>
      </c>
      <c r="NT134" s="344">
        <f t="shared" si="1340"/>
        <v>0</v>
      </c>
      <c r="NU134" s="220">
        <f t="shared" si="1334"/>
        <v>0</v>
      </c>
      <c r="NV134" s="68">
        <f t="shared" ref="NV134" si="1341">NV135+NV136</f>
        <v>0</v>
      </c>
      <c r="NW134" s="122">
        <f t="shared" si="1334"/>
        <v>0</v>
      </c>
      <c r="NX134" s="220">
        <f t="shared" si="1334"/>
        <v>0</v>
      </c>
      <c r="NY134" s="117">
        <f t="shared" ref="NY134:NZ134" si="1342">NY135+NY136</f>
        <v>0</v>
      </c>
      <c r="NZ134" s="344">
        <f t="shared" si="1342"/>
        <v>0</v>
      </c>
      <c r="OA134" s="220">
        <f t="shared" si="1334"/>
        <v>0</v>
      </c>
      <c r="OB134" s="314">
        <f t="shared" ref="OB134" si="1343">OB135+OB136</f>
        <v>0</v>
      </c>
      <c r="OC134" s="229">
        <f t="shared" si="1334"/>
        <v>0</v>
      </c>
      <c r="OD134" s="220">
        <f t="shared" si="1334"/>
        <v>0</v>
      </c>
      <c r="OE134" s="68">
        <f t="shared" ref="OE134:OF134" si="1344">OE135+OE136</f>
        <v>0</v>
      </c>
      <c r="OF134" s="344">
        <f t="shared" si="1344"/>
        <v>0</v>
      </c>
      <c r="OG134" s="220">
        <f t="shared" ref="OG134" si="1345">OG135+OG136</f>
        <v>0</v>
      </c>
      <c r="OH134" s="68">
        <f t="shared" ref="OH134" si="1346">OH135+OH136</f>
        <v>0</v>
      </c>
      <c r="OI134" s="163"/>
      <c r="OJ134" s="163"/>
      <c r="OK134" s="163"/>
      <c r="OL134" s="163"/>
      <c r="OM134" s="163"/>
      <c r="ON134" s="163"/>
      <c r="OO134" s="163"/>
      <c r="OP134" s="163"/>
      <c r="OQ134" s="163"/>
      <c r="OR134" s="163"/>
      <c r="OS134" s="163"/>
      <c r="OT134" s="163"/>
      <c r="OU134" s="163"/>
      <c r="OV134" s="163"/>
      <c r="OW134" s="163"/>
    </row>
    <row r="135" spans="1:414" s="345" customFormat="1" hidden="1" outlineLevel="2" x14ac:dyDescent="0.25">
      <c r="A135" s="257" t="s">
        <v>498</v>
      </c>
      <c r="B135" s="188" t="s">
        <v>499</v>
      </c>
      <c r="C135" s="236">
        <f t="shared" ref="C135:C136" si="1347">F135+I135+L135+O135+R135+U135+X135+AA135+AD135+AG135+AJ135+AM135+AP135+AS135+AV135+AY135+BB135+BE135+BH135+BK135+BN135+BQ135+BT135+BW135+BZ135+CC135+CF135+CI135+CL135+CO135+CR135+CU135+CX135+DA135+DD135+DG135+DJ135+DM135+DP135+DS135+DV135+DY135+EB135+EE135+EH135+EK135+EN135+EQ135+ET135+EW135+EZ135+FC135+FF135+FI135+FL135+FO135+FR135+FU135+FX135+GA135+GD135+GG135+GJ135+GM135+GP135+GS135+GV135+GY135+HB135+HE135+HH135+HK135+HN135+HQ135+HT135+HW135+HZ135+IC135+IF135+II135+IL135+IO135+IR135+IU135+IX135+JA135+JD135+JG135+JJ135+JM135+JP135+JS135+JV135+JY135+KB135+KE135+KH135+KK135+KN135+KQ135+KT135+KW135+KZ135+LC135+LF135+LI135+LL135+LO135+LR135+LU135+LX135+MA135+MD135+MG135+MJ135+MM135+MP135+MS135+MV135+MY135+NB135+NE135+NH135+NK135+NN135+NQ135+NT135+NW135+NZ135+OC135+OF135</f>
        <v>15500</v>
      </c>
      <c r="D135" s="236">
        <f t="shared" ref="D135:D136" si="1348">G135+J135+M135+P135+S135+V135+Y135+AB135+AE135+AH135+AK135+AN135+AQ135+AT135+AW135+AZ135+BC135+BF135+BI135+BL135+BO135+BR135+BU135+BX135+CA135+CD135+CG135+CJ135+CM135+CP135+CS135+CV135+CY135+DB135+DE135+DH135+DK135+DN135+DQ135+DT135+DW135+DZ135+EC135+EF135+EI135+EL135+EO135+ER135+EU135+EX135+FA135+FD135+FG135+FJ135+FM135+FP135+FS135+FV135+FY135+GB135+GE135+GH135+GK135+GN135+GQ135+GT135+GW135+GZ135+HC135+HF135+HI135+HL135+HO135+HR135+HU135+HX135+IA135+ID135+IG135+IJ135+IM135+IP135+IS135+IV135+IY135+JB135+JE135+JH135+JK135+JN135+JQ135+JT135+JW135+JZ135+KC135+KF135+KI135+KL135+KO135+KR135+KU135+KX135+LA135+LD135+LG135+LJ135+LM135+LP135+LS135+LV135+LY135+MB135+ME135+MH135+MK135+MN135+MQ135+MT135+MW135+MZ135+NC135+NF135+NI135+NL135+NO135+NR135+NU135+NX135+OA135+OD135+OG135</f>
        <v>15050</v>
      </c>
      <c r="E135" s="236">
        <f t="shared" ref="E135:E136" si="1349">H135+K135+N135+Q135+T135+W135+Z135+AC135+AF135+AI135+AL135+AO135+AR135+AU135+AX135+BA135+BD135+BG135+BJ135+BM135+BP135+BS135+BV135+BY135+CB135+CE135+CH135+CK135+CN135+CQ135+CT135+CW135+CZ135+DC135+DF135+DI135+DL135+DO135+DR135+DU135+DX135+EA135+ED135+EG135+EJ135+EM135+EP135+ES135+EV135+EY135+FB135+FE135+FH135+FK135+FN135+FQ135+FT135+FW135+FZ135+GC135+GF135+GI135+GL135+GO135+GR135+GU135+GX135+HA135+HD135+HG135+HJ135+HM135+HP135+HS135+HV135+HY135+IB135+IE135+IH135+IK135+IN135+IQ135+IT135+IW135+IZ135+JC135+JF135+JI135+JL135+JO135+JR135+JU135+JX135+KA135+KD135+KG135+KJ135+KM135+KP135+KS135+KV135+KY135+LB135+LE135+LH135+LK135+LN135+LQ135+LT135+LW135+LZ135+MC135+MF135+MI135+ML135+MO135+MR135+MU135+MX135+NA135+ND135+NG135+NJ135+NM135+NP135+NS135+NV135+NY135+OB135+OE135+OH135</f>
        <v>14537.140000000001</v>
      </c>
      <c r="F135" s="236"/>
      <c r="G135" s="224"/>
      <c r="H135" s="84"/>
      <c r="I135" s="124"/>
      <c r="J135" s="224"/>
      <c r="K135" s="224"/>
      <c r="L135" s="236"/>
      <c r="M135" s="224"/>
      <c r="N135" s="224"/>
      <c r="O135" s="236"/>
      <c r="P135" s="224"/>
      <c r="Q135" s="224"/>
      <c r="R135" s="236"/>
      <c r="S135" s="224"/>
      <c r="T135" s="224"/>
      <c r="U135" s="236"/>
      <c r="V135" s="224"/>
      <c r="W135" s="224"/>
      <c r="X135" s="236"/>
      <c r="Y135" s="224"/>
      <c r="Z135" s="224"/>
      <c r="AA135" s="236"/>
      <c r="AB135" s="224"/>
      <c r="AC135" s="224"/>
      <c r="AD135" s="236"/>
      <c r="AE135" s="224"/>
      <c r="AF135" s="224"/>
      <c r="AG135" s="236"/>
      <c r="AH135" s="224"/>
      <c r="AI135" s="224"/>
      <c r="AJ135" s="236"/>
      <c r="AK135" s="224"/>
      <c r="AL135" s="224"/>
      <c r="AM135" s="236"/>
      <c r="AN135" s="224"/>
      <c r="AO135" s="224"/>
      <c r="AP135" s="236"/>
      <c r="AQ135" s="224"/>
      <c r="AR135" s="224"/>
      <c r="AS135" s="236"/>
      <c r="AT135" s="224"/>
      <c r="AU135" s="224"/>
      <c r="AV135" s="236"/>
      <c r="AW135" s="224"/>
      <c r="AX135" s="224"/>
      <c r="AY135" s="236"/>
      <c r="AZ135" s="224"/>
      <c r="BA135" s="224"/>
      <c r="BB135" s="236"/>
      <c r="BC135" s="224"/>
      <c r="BD135" s="224"/>
      <c r="BE135" s="236"/>
      <c r="BF135" s="224"/>
      <c r="BG135" s="224"/>
      <c r="BH135" s="236"/>
      <c r="BI135" s="224"/>
      <c r="BJ135" s="224"/>
      <c r="BK135" s="236"/>
      <c r="BL135" s="224"/>
      <c r="BM135" s="224"/>
      <c r="BN135" s="351"/>
      <c r="BO135" s="224"/>
      <c r="BP135" s="224"/>
      <c r="BQ135" s="236"/>
      <c r="BR135" s="224"/>
      <c r="BS135" s="224"/>
      <c r="BT135" s="236"/>
      <c r="BU135" s="224"/>
      <c r="BV135" s="224"/>
      <c r="BW135" s="236"/>
      <c r="BX135" s="224"/>
      <c r="BY135" s="224"/>
      <c r="BZ135" s="236"/>
      <c r="CA135" s="236"/>
      <c r="CB135" s="224"/>
      <c r="CC135" s="236"/>
      <c r="CD135" s="224"/>
      <c r="CE135" s="224"/>
      <c r="CF135" s="236"/>
      <c r="CG135" s="224"/>
      <c r="CH135" s="224"/>
      <c r="CI135" s="236"/>
      <c r="CJ135" s="224"/>
      <c r="CK135" s="224"/>
      <c r="CL135" s="236"/>
      <c r="CM135" s="224"/>
      <c r="CN135" s="245"/>
      <c r="CO135" s="236"/>
      <c r="CP135" s="224"/>
      <c r="CQ135" s="84"/>
      <c r="CR135" s="236"/>
      <c r="CS135" s="224"/>
      <c r="CT135" s="224"/>
      <c r="CU135" s="236"/>
      <c r="CV135" s="224"/>
      <c r="CW135" s="224"/>
      <c r="CX135" s="236"/>
      <c r="CY135" s="347"/>
      <c r="CZ135" s="347"/>
      <c r="DA135" s="236"/>
      <c r="DB135" s="224"/>
      <c r="DC135" s="224"/>
      <c r="DD135" s="236"/>
      <c r="DE135" s="224"/>
      <c r="DF135" s="224"/>
      <c r="DG135" s="236"/>
      <c r="DH135" s="224"/>
      <c r="DI135" s="224"/>
      <c r="DJ135" s="236"/>
      <c r="DK135" s="224"/>
      <c r="DL135" s="224"/>
      <c r="DM135" s="236"/>
      <c r="DN135" s="224"/>
      <c r="DO135" s="224"/>
      <c r="DP135" s="236"/>
      <c r="DQ135" s="224"/>
      <c r="DR135" s="224"/>
      <c r="DS135" s="236"/>
      <c r="DT135" s="224"/>
      <c r="DU135" s="224"/>
      <c r="DV135" s="236"/>
      <c r="DW135" s="224"/>
      <c r="DX135" s="245"/>
      <c r="DY135" s="236"/>
      <c r="DZ135" s="224"/>
      <c r="EA135" s="84"/>
      <c r="EB135" s="124"/>
      <c r="EC135" s="224"/>
      <c r="ED135" s="245"/>
      <c r="EE135" s="236"/>
      <c r="EF135" s="224"/>
      <c r="EG135" s="245"/>
      <c r="EH135" s="236"/>
      <c r="EI135" s="224"/>
      <c r="EJ135" s="245"/>
      <c r="EK135" s="236"/>
      <c r="EL135" s="224"/>
      <c r="EM135" s="245"/>
      <c r="EN135" s="236"/>
      <c r="EO135" s="224"/>
      <c r="EP135" s="245"/>
      <c r="EQ135" s="236"/>
      <c r="ER135" s="224"/>
      <c r="ES135" s="224"/>
      <c r="ET135" s="236"/>
      <c r="EU135" s="224"/>
      <c r="EV135" s="224"/>
      <c r="EW135" s="236">
        <f>2500-500</f>
        <v>2000</v>
      </c>
      <c r="EX135" s="224">
        <v>2000</v>
      </c>
      <c r="EY135" s="224">
        <v>2055.46</v>
      </c>
      <c r="EZ135" s="236">
        <v>4000</v>
      </c>
      <c r="FA135" s="224">
        <v>4000</v>
      </c>
      <c r="FB135" s="224">
        <v>4295.59</v>
      </c>
      <c r="FC135" s="236">
        <v>2200</v>
      </c>
      <c r="FD135" s="224">
        <v>2000</v>
      </c>
      <c r="FE135" s="224">
        <v>1858.61</v>
      </c>
      <c r="FF135" s="236">
        <v>1100</v>
      </c>
      <c r="FG135" s="224">
        <v>1050</v>
      </c>
      <c r="FH135" s="224">
        <v>968.34</v>
      </c>
      <c r="FI135" s="236">
        <v>4000</v>
      </c>
      <c r="FJ135" s="224">
        <v>3800</v>
      </c>
      <c r="FK135" s="245">
        <v>3989.28</v>
      </c>
      <c r="FL135" s="396">
        <v>2000</v>
      </c>
      <c r="FM135" s="224">
        <v>2000</v>
      </c>
      <c r="FN135" s="84">
        <v>1369.86</v>
      </c>
      <c r="FO135" s="236"/>
      <c r="FP135" s="224"/>
      <c r="FQ135" s="224"/>
      <c r="FR135" s="236"/>
      <c r="FS135" s="224"/>
      <c r="FT135" s="224"/>
      <c r="FU135" s="236"/>
      <c r="FV135" s="224"/>
      <c r="FW135" s="224"/>
      <c r="FX135" s="236"/>
      <c r="FY135" s="224"/>
      <c r="FZ135" s="224"/>
      <c r="GA135" s="236"/>
      <c r="GB135" s="224"/>
      <c r="GC135" s="224"/>
      <c r="GD135" s="236"/>
      <c r="GE135" s="224"/>
      <c r="GF135" s="224"/>
      <c r="GG135" s="236"/>
      <c r="GH135" s="224"/>
      <c r="GI135" s="224"/>
      <c r="GJ135" s="236"/>
      <c r="GK135" s="224"/>
      <c r="GL135" s="84"/>
      <c r="GM135" s="224"/>
      <c r="GN135" s="224"/>
      <c r="GO135" s="84"/>
      <c r="GP135" s="224"/>
      <c r="GQ135" s="224"/>
      <c r="GR135" s="84"/>
      <c r="GS135" s="224"/>
      <c r="GT135" s="224"/>
      <c r="GU135" s="224"/>
      <c r="GV135" s="236"/>
      <c r="GW135" s="224"/>
      <c r="GX135" s="224"/>
      <c r="GY135" s="236"/>
      <c r="GZ135" s="224"/>
      <c r="HA135" s="224"/>
      <c r="HB135" s="236"/>
      <c r="HC135" s="224"/>
      <c r="HD135" s="245"/>
      <c r="HE135" s="236"/>
      <c r="HF135" s="224"/>
      <c r="HG135" s="84"/>
      <c r="HH135" s="236"/>
      <c r="HI135" s="224"/>
      <c r="HJ135" s="245"/>
      <c r="HK135" s="236"/>
      <c r="HL135" s="224"/>
      <c r="HM135" s="245"/>
      <c r="HN135" s="236"/>
      <c r="HO135" s="224"/>
      <c r="HP135" s="245"/>
      <c r="HQ135" s="236"/>
      <c r="HR135" s="224"/>
      <c r="HS135" s="245"/>
      <c r="HT135" s="236"/>
      <c r="HU135" s="224"/>
      <c r="HV135" s="245"/>
      <c r="HW135" s="236"/>
      <c r="HX135" s="224"/>
      <c r="HY135" s="245"/>
      <c r="HZ135" s="236"/>
      <c r="IA135" s="224"/>
      <c r="IB135" s="245"/>
      <c r="IC135" s="236"/>
      <c r="ID135" s="224"/>
      <c r="IE135" s="84"/>
      <c r="IF135" s="236">
        <v>200</v>
      </c>
      <c r="IG135" s="224">
        <v>200</v>
      </c>
      <c r="IH135" s="245"/>
      <c r="II135" s="236"/>
      <c r="IJ135" s="224"/>
      <c r="IK135" s="245"/>
      <c r="IL135" s="236"/>
      <c r="IM135" s="224"/>
      <c r="IN135" s="245"/>
      <c r="IO135" s="236"/>
      <c r="IP135" s="224"/>
      <c r="IQ135" s="245"/>
      <c r="IR135" s="236"/>
      <c r="IS135" s="224"/>
      <c r="IT135" s="245"/>
      <c r="IU135" s="236"/>
      <c r="IV135" s="224"/>
      <c r="IW135" s="245"/>
      <c r="IX135" s="236"/>
      <c r="IY135" s="224"/>
      <c r="IZ135" s="245"/>
      <c r="JA135" s="236"/>
      <c r="JB135" s="224"/>
      <c r="JC135" s="245"/>
      <c r="JD135" s="236"/>
      <c r="JE135" s="224"/>
      <c r="JF135" s="245"/>
      <c r="JG135" s="236"/>
      <c r="JH135" s="224"/>
      <c r="JI135" s="84"/>
      <c r="JJ135" s="124"/>
      <c r="JK135" s="224"/>
      <c r="JL135" s="245"/>
      <c r="JM135" s="236"/>
      <c r="JN135" s="224"/>
      <c r="JO135" s="84"/>
      <c r="JP135" s="124"/>
      <c r="JQ135" s="224"/>
      <c r="JR135" s="245"/>
      <c r="JS135" s="236"/>
      <c r="JT135" s="224"/>
      <c r="JU135" s="84"/>
      <c r="JV135" s="124"/>
      <c r="JW135" s="224"/>
      <c r="JX135" s="245"/>
      <c r="JY135" s="236"/>
      <c r="JZ135" s="224"/>
      <c r="KA135" s="245"/>
      <c r="KB135" s="236"/>
      <c r="KC135" s="224"/>
      <c r="KD135" s="245"/>
      <c r="KE135" s="236"/>
      <c r="KF135" s="224"/>
      <c r="KG135" s="245"/>
      <c r="KH135" s="236"/>
      <c r="KI135" s="224"/>
      <c r="KJ135" s="245"/>
      <c r="KK135" s="236"/>
      <c r="KL135" s="224"/>
      <c r="KM135" s="224"/>
      <c r="KN135" s="236"/>
      <c r="KO135" s="224"/>
      <c r="KP135" s="224"/>
      <c r="KQ135" s="236"/>
      <c r="KR135" s="224"/>
      <c r="KS135" s="224"/>
      <c r="KT135" s="236"/>
      <c r="KU135" s="224"/>
      <c r="KV135" s="245"/>
      <c r="KW135" s="236"/>
      <c r="KX135" s="224"/>
      <c r="KY135" s="84"/>
      <c r="KZ135" s="236"/>
      <c r="LA135" s="224"/>
      <c r="LB135" s="224"/>
      <c r="LC135" s="236"/>
      <c r="LD135" s="224"/>
      <c r="LE135" s="224"/>
      <c r="LF135" s="236"/>
      <c r="LG135" s="224"/>
      <c r="LH135" s="245"/>
      <c r="LI135" s="236"/>
      <c r="LJ135" s="224"/>
      <c r="LK135" s="84"/>
      <c r="LL135" s="236"/>
      <c r="LM135" s="224"/>
      <c r="LN135" s="84"/>
      <c r="LO135" s="124"/>
      <c r="LP135" s="224"/>
      <c r="LQ135" s="224"/>
      <c r="LR135" s="236"/>
      <c r="LS135" s="224"/>
      <c r="LT135" s="245"/>
      <c r="LU135" s="236"/>
      <c r="LV135" s="224"/>
      <c r="LW135" s="84"/>
      <c r="LX135" s="124"/>
      <c r="LY135" s="224"/>
      <c r="LZ135" s="224"/>
      <c r="MA135" s="236"/>
      <c r="MB135" s="224"/>
      <c r="MC135" s="224"/>
      <c r="MD135" s="236"/>
      <c r="ME135" s="224"/>
      <c r="MF135" s="224"/>
      <c r="MG135" s="236"/>
      <c r="MH135" s="224"/>
      <c r="MI135" s="224"/>
      <c r="MJ135" s="236"/>
      <c r="MK135" s="224"/>
      <c r="ML135" s="245"/>
      <c r="MM135" s="236"/>
      <c r="MN135" s="224"/>
      <c r="MO135" s="84"/>
      <c r="MP135" s="236"/>
      <c r="MQ135" s="224"/>
      <c r="MR135" s="84"/>
      <c r="MS135" s="124"/>
      <c r="MT135" s="224"/>
      <c r="MU135" s="224"/>
      <c r="MV135" s="236"/>
      <c r="MW135" s="224"/>
      <c r="MX135" s="245"/>
      <c r="MY135" s="236"/>
      <c r="MZ135" s="224"/>
      <c r="NA135" s="84"/>
      <c r="NB135" s="236"/>
      <c r="NC135" s="224"/>
      <c r="ND135" s="245"/>
      <c r="NE135" s="236"/>
      <c r="NF135" s="224"/>
      <c r="NG135" s="84"/>
      <c r="NH135" s="236"/>
      <c r="NI135" s="224"/>
      <c r="NJ135" s="245"/>
      <c r="NK135" s="236"/>
      <c r="NL135" s="224"/>
      <c r="NM135" s="84"/>
      <c r="NN135" s="236"/>
      <c r="NO135" s="224"/>
      <c r="NP135" s="84"/>
      <c r="NQ135" s="236"/>
      <c r="NR135" s="224"/>
      <c r="NS135" s="84"/>
      <c r="NT135" s="236"/>
      <c r="NU135" s="224"/>
      <c r="NV135" s="84"/>
      <c r="NW135" s="124"/>
      <c r="NX135" s="224"/>
      <c r="NY135" s="245"/>
      <c r="NZ135" s="236"/>
      <c r="OA135" s="224"/>
      <c r="OB135" s="316"/>
      <c r="OC135" s="236"/>
      <c r="OD135" s="224"/>
      <c r="OE135" s="84"/>
      <c r="OF135" s="236"/>
      <c r="OG135" s="224"/>
      <c r="OH135" s="84"/>
      <c r="OI135" s="157"/>
      <c r="OJ135" s="157"/>
      <c r="OK135" s="157"/>
      <c r="OL135" s="157"/>
      <c r="OM135" s="157"/>
      <c r="ON135" s="157"/>
      <c r="OO135" s="157"/>
      <c r="OP135" s="157"/>
      <c r="OQ135" s="157"/>
      <c r="OR135" s="157"/>
      <c r="OS135" s="157"/>
      <c r="OT135" s="157"/>
      <c r="OU135" s="157"/>
      <c r="OV135" s="157"/>
      <c r="OW135" s="157"/>
      <c r="OX135" s="350"/>
    </row>
    <row r="136" spans="1:414" s="345" customFormat="1" hidden="1" outlineLevel="2" x14ac:dyDescent="0.25">
      <c r="A136" s="257" t="s">
        <v>500</v>
      </c>
      <c r="B136" s="188" t="s">
        <v>501</v>
      </c>
      <c r="C136" s="236">
        <f t="shared" si="1347"/>
        <v>0</v>
      </c>
      <c r="D136" s="236">
        <f t="shared" si="1348"/>
        <v>0</v>
      </c>
      <c r="E136" s="236">
        <f t="shared" si="1349"/>
        <v>670.5</v>
      </c>
      <c r="F136" s="236"/>
      <c r="G136" s="224"/>
      <c r="H136" s="84"/>
      <c r="I136" s="124"/>
      <c r="J136" s="224"/>
      <c r="K136" s="224"/>
      <c r="L136" s="236"/>
      <c r="M136" s="224"/>
      <c r="N136" s="224"/>
      <c r="O136" s="236"/>
      <c r="P136" s="224"/>
      <c r="Q136" s="224"/>
      <c r="R136" s="236"/>
      <c r="S136" s="224"/>
      <c r="T136" s="224"/>
      <c r="U136" s="236"/>
      <c r="V136" s="224"/>
      <c r="W136" s="224"/>
      <c r="X136" s="236"/>
      <c r="Y136" s="224"/>
      <c r="Z136" s="224"/>
      <c r="AA136" s="236"/>
      <c r="AB136" s="224"/>
      <c r="AC136" s="224"/>
      <c r="AD136" s="236"/>
      <c r="AE136" s="224"/>
      <c r="AF136" s="224"/>
      <c r="AG136" s="236"/>
      <c r="AH136" s="224"/>
      <c r="AI136" s="224"/>
      <c r="AJ136" s="236"/>
      <c r="AK136" s="224"/>
      <c r="AL136" s="224"/>
      <c r="AM136" s="236"/>
      <c r="AN136" s="224"/>
      <c r="AO136" s="224"/>
      <c r="AP136" s="236"/>
      <c r="AQ136" s="224"/>
      <c r="AR136" s="224"/>
      <c r="AS136" s="236"/>
      <c r="AT136" s="224"/>
      <c r="AU136" s="224"/>
      <c r="AV136" s="236"/>
      <c r="AW136" s="224"/>
      <c r="AX136" s="224"/>
      <c r="AY136" s="236"/>
      <c r="AZ136" s="224"/>
      <c r="BA136" s="224"/>
      <c r="BB136" s="236"/>
      <c r="BC136" s="224"/>
      <c r="BD136" s="224"/>
      <c r="BE136" s="236"/>
      <c r="BF136" s="224"/>
      <c r="BG136" s="224"/>
      <c r="BH136" s="236"/>
      <c r="BI136" s="224"/>
      <c r="BJ136" s="224"/>
      <c r="BK136" s="236"/>
      <c r="BL136" s="224"/>
      <c r="BM136" s="224"/>
      <c r="BN136" s="351"/>
      <c r="BO136" s="224"/>
      <c r="BP136" s="224"/>
      <c r="BQ136" s="236"/>
      <c r="BR136" s="224"/>
      <c r="BS136" s="224"/>
      <c r="BT136" s="236"/>
      <c r="BU136" s="224"/>
      <c r="BV136" s="224"/>
      <c r="BW136" s="236"/>
      <c r="BX136" s="224"/>
      <c r="BY136" s="224"/>
      <c r="BZ136" s="236"/>
      <c r="CA136" s="236"/>
      <c r="CB136" s="224"/>
      <c r="CC136" s="236"/>
      <c r="CD136" s="224"/>
      <c r="CE136" s="224"/>
      <c r="CF136" s="236"/>
      <c r="CG136" s="224"/>
      <c r="CH136" s="224"/>
      <c r="CI136" s="236"/>
      <c r="CJ136" s="224"/>
      <c r="CK136" s="224"/>
      <c r="CL136" s="236"/>
      <c r="CM136" s="224"/>
      <c r="CN136" s="245"/>
      <c r="CO136" s="236"/>
      <c r="CP136" s="224"/>
      <c r="CQ136" s="84"/>
      <c r="CR136" s="236"/>
      <c r="CS136" s="224"/>
      <c r="CT136" s="224"/>
      <c r="CU136" s="236"/>
      <c r="CV136" s="224"/>
      <c r="CW136" s="224"/>
      <c r="CX136" s="236"/>
      <c r="CY136" s="224"/>
      <c r="CZ136" s="224"/>
      <c r="DA136" s="236"/>
      <c r="DB136" s="224"/>
      <c r="DC136" s="224"/>
      <c r="DD136" s="236"/>
      <c r="DE136" s="224"/>
      <c r="DF136" s="224"/>
      <c r="DG136" s="236"/>
      <c r="DH136" s="224"/>
      <c r="DI136" s="224"/>
      <c r="DJ136" s="236"/>
      <c r="DK136" s="224"/>
      <c r="DL136" s="224"/>
      <c r="DM136" s="236"/>
      <c r="DN136" s="224"/>
      <c r="DO136" s="224"/>
      <c r="DP136" s="236"/>
      <c r="DQ136" s="224"/>
      <c r="DR136" s="224"/>
      <c r="DS136" s="236"/>
      <c r="DT136" s="224"/>
      <c r="DU136" s="224"/>
      <c r="DV136" s="236"/>
      <c r="DW136" s="224"/>
      <c r="DX136" s="245"/>
      <c r="DY136" s="236"/>
      <c r="DZ136" s="224"/>
      <c r="EA136" s="84"/>
      <c r="EB136" s="124"/>
      <c r="EC136" s="224"/>
      <c r="ED136" s="245"/>
      <c r="EE136" s="236"/>
      <c r="EF136" s="224"/>
      <c r="EG136" s="245"/>
      <c r="EH136" s="236"/>
      <c r="EI136" s="224"/>
      <c r="EJ136" s="245"/>
      <c r="EK136" s="236"/>
      <c r="EL136" s="224"/>
      <c r="EM136" s="245"/>
      <c r="EN136" s="236"/>
      <c r="EO136" s="224"/>
      <c r="EP136" s="245"/>
      <c r="EQ136" s="236"/>
      <c r="ER136" s="224"/>
      <c r="ES136" s="224"/>
      <c r="ET136" s="236"/>
      <c r="EU136" s="224"/>
      <c r="EV136" s="224"/>
      <c r="EW136" s="236"/>
      <c r="EX136" s="224"/>
      <c r="EY136" s="224"/>
      <c r="EZ136" s="236"/>
      <c r="FA136" s="224"/>
      <c r="FB136" s="224"/>
      <c r="FC136" s="236"/>
      <c r="FD136" s="224"/>
      <c r="FE136" s="224">
        <v>109.97</v>
      </c>
      <c r="FF136" s="236"/>
      <c r="FG136" s="224"/>
      <c r="FH136" s="224"/>
      <c r="FI136" s="236"/>
      <c r="FJ136" s="224"/>
      <c r="FK136" s="245">
        <v>560.53</v>
      </c>
      <c r="FL136" s="396"/>
      <c r="FM136" s="224"/>
      <c r="FN136" s="84"/>
      <c r="FO136" s="236"/>
      <c r="FP136" s="224"/>
      <c r="FQ136" s="224"/>
      <c r="FR136" s="236"/>
      <c r="FS136" s="224"/>
      <c r="FT136" s="224"/>
      <c r="FU136" s="236"/>
      <c r="FV136" s="224"/>
      <c r="FW136" s="224"/>
      <c r="FX136" s="236"/>
      <c r="FY136" s="224"/>
      <c r="FZ136" s="224"/>
      <c r="GA136" s="236"/>
      <c r="GB136" s="224"/>
      <c r="GC136" s="224"/>
      <c r="GD136" s="236"/>
      <c r="GE136" s="224"/>
      <c r="GF136" s="224"/>
      <c r="GG136" s="236"/>
      <c r="GH136" s="224"/>
      <c r="GI136" s="224"/>
      <c r="GJ136" s="236"/>
      <c r="GK136" s="224"/>
      <c r="GL136" s="84"/>
      <c r="GM136" s="224"/>
      <c r="GN136" s="224"/>
      <c r="GO136" s="84"/>
      <c r="GP136" s="224"/>
      <c r="GQ136" s="224"/>
      <c r="GR136" s="84"/>
      <c r="GS136" s="224"/>
      <c r="GT136" s="224"/>
      <c r="GU136" s="224"/>
      <c r="GV136" s="236"/>
      <c r="GW136" s="224"/>
      <c r="GX136" s="224"/>
      <c r="GY136" s="236"/>
      <c r="GZ136" s="224"/>
      <c r="HA136" s="224"/>
      <c r="HB136" s="236"/>
      <c r="HC136" s="224"/>
      <c r="HD136" s="245"/>
      <c r="HE136" s="236"/>
      <c r="HF136" s="224"/>
      <c r="HG136" s="84"/>
      <c r="HH136" s="236"/>
      <c r="HI136" s="224"/>
      <c r="HJ136" s="245"/>
      <c r="HK136" s="236"/>
      <c r="HL136" s="224"/>
      <c r="HM136" s="245"/>
      <c r="HN136" s="236"/>
      <c r="HO136" s="224"/>
      <c r="HP136" s="245"/>
      <c r="HQ136" s="236"/>
      <c r="HR136" s="224"/>
      <c r="HS136" s="245"/>
      <c r="HT136" s="236"/>
      <c r="HU136" s="224"/>
      <c r="HV136" s="245"/>
      <c r="HW136" s="236"/>
      <c r="HX136" s="224"/>
      <c r="HY136" s="245"/>
      <c r="HZ136" s="236"/>
      <c r="IA136" s="224"/>
      <c r="IB136" s="245"/>
      <c r="IC136" s="236"/>
      <c r="ID136" s="224"/>
      <c r="IE136" s="84"/>
      <c r="IF136" s="236"/>
      <c r="IG136" s="224"/>
      <c r="IH136" s="245"/>
      <c r="II136" s="236"/>
      <c r="IJ136" s="224"/>
      <c r="IK136" s="245"/>
      <c r="IL136" s="236"/>
      <c r="IM136" s="224"/>
      <c r="IN136" s="245"/>
      <c r="IO136" s="236"/>
      <c r="IP136" s="224"/>
      <c r="IQ136" s="245"/>
      <c r="IR136" s="236"/>
      <c r="IS136" s="224"/>
      <c r="IT136" s="245"/>
      <c r="IU136" s="236"/>
      <c r="IV136" s="224"/>
      <c r="IW136" s="245"/>
      <c r="IX136" s="236"/>
      <c r="IY136" s="224"/>
      <c r="IZ136" s="245"/>
      <c r="JA136" s="236"/>
      <c r="JB136" s="224"/>
      <c r="JC136" s="245"/>
      <c r="JD136" s="236"/>
      <c r="JE136" s="224"/>
      <c r="JF136" s="245"/>
      <c r="JG136" s="236"/>
      <c r="JH136" s="224"/>
      <c r="JI136" s="84"/>
      <c r="JJ136" s="124"/>
      <c r="JK136" s="224"/>
      <c r="JL136" s="245"/>
      <c r="JM136" s="236"/>
      <c r="JN136" s="224"/>
      <c r="JO136" s="84"/>
      <c r="JP136" s="124"/>
      <c r="JQ136" s="224"/>
      <c r="JR136" s="245"/>
      <c r="JS136" s="236"/>
      <c r="JT136" s="224"/>
      <c r="JU136" s="84"/>
      <c r="JV136" s="124"/>
      <c r="JW136" s="224"/>
      <c r="JX136" s="245"/>
      <c r="JY136" s="236"/>
      <c r="JZ136" s="224"/>
      <c r="KA136" s="245"/>
      <c r="KB136" s="236"/>
      <c r="KC136" s="224"/>
      <c r="KD136" s="245"/>
      <c r="KE136" s="236"/>
      <c r="KF136" s="224"/>
      <c r="KG136" s="245"/>
      <c r="KH136" s="236"/>
      <c r="KI136" s="224"/>
      <c r="KJ136" s="245"/>
      <c r="KK136" s="236"/>
      <c r="KL136" s="224"/>
      <c r="KM136" s="224"/>
      <c r="KN136" s="236"/>
      <c r="KO136" s="224"/>
      <c r="KP136" s="224"/>
      <c r="KQ136" s="236"/>
      <c r="KR136" s="224"/>
      <c r="KS136" s="224"/>
      <c r="KT136" s="236"/>
      <c r="KU136" s="224"/>
      <c r="KV136" s="245"/>
      <c r="KW136" s="236"/>
      <c r="KX136" s="224"/>
      <c r="KY136" s="84"/>
      <c r="KZ136" s="236"/>
      <c r="LA136" s="224"/>
      <c r="LB136" s="224"/>
      <c r="LC136" s="236"/>
      <c r="LD136" s="224"/>
      <c r="LE136" s="224"/>
      <c r="LF136" s="236"/>
      <c r="LG136" s="224"/>
      <c r="LH136" s="245"/>
      <c r="LI136" s="236"/>
      <c r="LJ136" s="224"/>
      <c r="LK136" s="84"/>
      <c r="LL136" s="236"/>
      <c r="LM136" s="224"/>
      <c r="LN136" s="84"/>
      <c r="LO136" s="124"/>
      <c r="LP136" s="224"/>
      <c r="LQ136" s="224"/>
      <c r="LR136" s="236"/>
      <c r="LS136" s="224"/>
      <c r="LT136" s="245"/>
      <c r="LU136" s="236"/>
      <c r="LV136" s="224"/>
      <c r="LW136" s="84"/>
      <c r="LX136" s="124"/>
      <c r="LY136" s="224"/>
      <c r="LZ136" s="224"/>
      <c r="MA136" s="236"/>
      <c r="MB136" s="224"/>
      <c r="MC136" s="224"/>
      <c r="MD136" s="236"/>
      <c r="ME136" s="224"/>
      <c r="MF136" s="224"/>
      <c r="MG136" s="236"/>
      <c r="MH136" s="224"/>
      <c r="MI136" s="224"/>
      <c r="MJ136" s="236"/>
      <c r="MK136" s="224"/>
      <c r="ML136" s="245"/>
      <c r="MM136" s="236"/>
      <c r="MN136" s="224"/>
      <c r="MO136" s="84"/>
      <c r="MP136" s="236"/>
      <c r="MQ136" s="224"/>
      <c r="MR136" s="84"/>
      <c r="MS136" s="124"/>
      <c r="MT136" s="224"/>
      <c r="MU136" s="224"/>
      <c r="MV136" s="236"/>
      <c r="MW136" s="224"/>
      <c r="MX136" s="245"/>
      <c r="MY136" s="236"/>
      <c r="MZ136" s="224"/>
      <c r="NA136" s="84"/>
      <c r="NB136" s="236"/>
      <c r="NC136" s="224"/>
      <c r="ND136" s="245"/>
      <c r="NE136" s="236"/>
      <c r="NF136" s="224"/>
      <c r="NG136" s="84"/>
      <c r="NH136" s="236"/>
      <c r="NI136" s="224"/>
      <c r="NJ136" s="245"/>
      <c r="NK136" s="236"/>
      <c r="NL136" s="224"/>
      <c r="NM136" s="84"/>
      <c r="NN136" s="236"/>
      <c r="NO136" s="224"/>
      <c r="NP136" s="84"/>
      <c r="NQ136" s="236"/>
      <c r="NR136" s="224"/>
      <c r="NS136" s="84"/>
      <c r="NT136" s="236"/>
      <c r="NU136" s="224"/>
      <c r="NV136" s="84"/>
      <c r="NW136" s="124"/>
      <c r="NX136" s="224"/>
      <c r="NY136" s="245"/>
      <c r="NZ136" s="236"/>
      <c r="OA136" s="224"/>
      <c r="OB136" s="316"/>
      <c r="OC136" s="236"/>
      <c r="OD136" s="224"/>
      <c r="OE136" s="84"/>
      <c r="OF136" s="236"/>
      <c r="OG136" s="224"/>
      <c r="OH136" s="84"/>
      <c r="OI136" s="157"/>
      <c r="OJ136" s="157"/>
      <c r="OK136" s="157"/>
      <c r="OL136" s="157"/>
      <c r="OM136" s="157"/>
      <c r="ON136" s="157"/>
      <c r="OO136" s="157"/>
      <c r="OP136" s="157"/>
      <c r="OQ136" s="157"/>
      <c r="OR136" s="157"/>
      <c r="OS136" s="157"/>
      <c r="OT136" s="157"/>
      <c r="OU136" s="157"/>
      <c r="OV136" s="157"/>
      <c r="OW136" s="157"/>
    </row>
    <row r="137" spans="1:414" s="345" customFormat="1" hidden="1" outlineLevel="1" collapsed="1" x14ac:dyDescent="0.25">
      <c r="A137" s="257"/>
      <c r="B137" s="188"/>
      <c r="C137" s="236"/>
      <c r="D137" s="224"/>
      <c r="E137" s="84"/>
      <c r="F137" s="236"/>
      <c r="G137" s="224"/>
      <c r="H137" s="84"/>
      <c r="I137" s="124"/>
      <c r="J137" s="224"/>
      <c r="K137" s="224"/>
      <c r="L137" s="236"/>
      <c r="M137" s="224"/>
      <c r="N137" s="224"/>
      <c r="O137" s="236"/>
      <c r="P137" s="224"/>
      <c r="Q137" s="224"/>
      <c r="R137" s="236"/>
      <c r="S137" s="224"/>
      <c r="T137" s="224"/>
      <c r="U137" s="236"/>
      <c r="V137" s="224"/>
      <c r="W137" s="224"/>
      <c r="X137" s="236"/>
      <c r="Y137" s="224"/>
      <c r="Z137" s="224"/>
      <c r="AA137" s="236"/>
      <c r="AB137" s="224"/>
      <c r="AC137" s="224"/>
      <c r="AD137" s="236"/>
      <c r="AE137" s="224"/>
      <c r="AF137" s="224"/>
      <c r="AG137" s="236"/>
      <c r="AH137" s="224"/>
      <c r="AI137" s="224"/>
      <c r="AJ137" s="236"/>
      <c r="AK137" s="224"/>
      <c r="AL137" s="224"/>
      <c r="AM137" s="236"/>
      <c r="AN137" s="224"/>
      <c r="AO137" s="224"/>
      <c r="AP137" s="236"/>
      <c r="AQ137" s="224"/>
      <c r="AR137" s="224"/>
      <c r="AS137" s="236"/>
      <c r="AT137" s="224"/>
      <c r="AU137" s="224"/>
      <c r="AV137" s="236"/>
      <c r="AW137" s="224"/>
      <c r="AX137" s="224"/>
      <c r="AY137" s="236"/>
      <c r="AZ137" s="224"/>
      <c r="BA137" s="224"/>
      <c r="BB137" s="236"/>
      <c r="BC137" s="224"/>
      <c r="BD137" s="224"/>
      <c r="BE137" s="236"/>
      <c r="BF137" s="224"/>
      <c r="BG137" s="224"/>
      <c r="BH137" s="236"/>
      <c r="BI137" s="224"/>
      <c r="BJ137" s="224"/>
      <c r="BK137" s="236"/>
      <c r="BL137" s="224"/>
      <c r="BM137" s="224"/>
      <c r="BN137" s="351"/>
      <c r="BO137" s="224"/>
      <c r="BP137" s="224"/>
      <c r="BQ137" s="236"/>
      <c r="BR137" s="224"/>
      <c r="BS137" s="224"/>
      <c r="BT137" s="236"/>
      <c r="BU137" s="224"/>
      <c r="BV137" s="224"/>
      <c r="BW137" s="236"/>
      <c r="BX137" s="224"/>
      <c r="BY137" s="224"/>
      <c r="BZ137" s="236"/>
      <c r="CA137" s="236"/>
      <c r="CB137" s="224"/>
      <c r="CC137" s="236"/>
      <c r="CD137" s="224"/>
      <c r="CE137" s="224"/>
      <c r="CF137" s="236"/>
      <c r="CG137" s="224"/>
      <c r="CH137" s="224"/>
      <c r="CI137" s="236"/>
      <c r="CJ137" s="224"/>
      <c r="CK137" s="224"/>
      <c r="CL137" s="236"/>
      <c r="CM137" s="224"/>
      <c r="CN137" s="245"/>
      <c r="CO137" s="236"/>
      <c r="CP137" s="224"/>
      <c r="CQ137" s="84"/>
      <c r="CR137" s="236"/>
      <c r="CS137" s="224"/>
      <c r="CT137" s="224"/>
      <c r="CU137" s="236"/>
      <c r="CV137" s="224"/>
      <c r="CW137" s="224"/>
      <c r="CX137" s="236"/>
      <c r="CY137" s="224"/>
      <c r="CZ137" s="224"/>
      <c r="DA137" s="236"/>
      <c r="DB137" s="224"/>
      <c r="DC137" s="224"/>
      <c r="DD137" s="236"/>
      <c r="DE137" s="224"/>
      <c r="DF137" s="224"/>
      <c r="DG137" s="236"/>
      <c r="DH137" s="224"/>
      <c r="DI137" s="224"/>
      <c r="DJ137" s="236"/>
      <c r="DK137" s="224"/>
      <c r="DL137" s="224"/>
      <c r="DM137" s="236"/>
      <c r="DN137" s="224"/>
      <c r="DO137" s="224"/>
      <c r="DP137" s="236"/>
      <c r="DQ137" s="224"/>
      <c r="DR137" s="224"/>
      <c r="DS137" s="236"/>
      <c r="DT137" s="224"/>
      <c r="DU137" s="224"/>
      <c r="DV137" s="236"/>
      <c r="DW137" s="224"/>
      <c r="DX137" s="245"/>
      <c r="DY137" s="236"/>
      <c r="DZ137" s="224"/>
      <c r="EA137" s="84"/>
      <c r="EB137" s="124"/>
      <c r="EC137" s="224"/>
      <c r="ED137" s="245"/>
      <c r="EE137" s="236"/>
      <c r="EF137" s="224"/>
      <c r="EG137" s="245"/>
      <c r="EH137" s="236"/>
      <c r="EI137" s="224"/>
      <c r="EJ137" s="245"/>
      <c r="EK137" s="236"/>
      <c r="EL137" s="224"/>
      <c r="EM137" s="245"/>
      <c r="EN137" s="236"/>
      <c r="EO137" s="224"/>
      <c r="EP137" s="245"/>
      <c r="EQ137" s="236"/>
      <c r="ER137" s="224"/>
      <c r="ES137" s="224"/>
      <c r="ET137" s="236"/>
      <c r="EU137" s="224"/>
      <c r="EV137" s="224"/>
      <c r="EW137" s="236"/>
      <c r="EX137" s="224"/>
      <c r="EY137" s="224"/>
      <c r="EZ137" s="236"/>
      <c r="FA137" s="224"/>
      <c r="FB137" s="224"/>
      <c r="FC137" s="236"/>
      <c r="FD137" s="224"/>
      <c r="FE137" s="224"/>
      <c r="FF137" s="236"/>
      <c r="FG137" s="224"/>
      <c r="FH137" s="224"/>
      <c r="FI137" s="236"/>
      <c r="FJ137" s="224"/>
      <c r="FK137" s="245"/>
      <c r="FL137" s="396"/>
      <c r="FM137" s="224"/>
      <c r="FN137" s="84"/>
      <c r="FO137" s="236"/>
      <c r="FP137" s="224"/>
      <c r="FQ137" s="224"/>
      <c r="FR137" s="236"/>
      <c r="FS137" s="224"/>
      <c r="FT137" s="224"/>
      <c r="FU137" s="236"/>
      <c r="FV137" s="224"/>
      <c r="FW137" s="224"/>
      <c r="FX137" s="236"/>
      <c r="FY137" s="224"/>
      <c r="FZ137" s="224"/>
      <c r="GA137" s="236"/>
      <c r="GB137" s="224"/>
      <c r="GC137" s="224"/>
      <c r="GD137" s="236"/>
      <c r="GE137" s="224"/>
      <c r="GF137" s="224"/>
      <c r="GG137" s="236"/>
      <c r="GH137" s="224"/>
      <c r="GI137" s="224"/>
      <c r="GJ137" s="236"/>
      <c r="GK137" s="224"/>
      <c r="GL137" s="84"/>
      <c r="GM137" s="224"/>
      <c r="GN137" s="224"/>
      <c r="GO137" s="84"/>
      <c r="GP137" s="224"/>
      <c r="GQ137" s="224"/>
      <c r="GR137" s="84"/>
      <c r="GS137" s="224"/>
      <c r="GT137" s="224"/>
      <c r="GU137" s="224"/>
      <c r="GV137" s="236"/>
      <c r="GW137" s="224"/>
      <c r="GX137" s="224"/>
      <c r="GY137" s="236"/>
      <c r="GZ137" s="224"/>
      <c r="HA137" s="224"/>
      <c r="HB137" s="236"/>
      <c r="HC137" s="224"/>
      <c r="HD137" s="245"/>
      <c r="HE137" s="236"/>
      <c r="HF137" s="224"/>
      <c r="HG137" s="84"/>
      <c r="HH137" s="236"/>
      <c r="HI137" s="224"/>
      <c r="HJ137" s="245"/>
      <c r="HK137" s="236"/>
      <c r="HL137" s="224"/>
      <c r="HM137" s="245"/>
      <c r="HN137" s="236"/>
      <c r="HO137" s="224"/>
      <c r="HP137" s="245"/>
      <c r="HQ137" s="236"/>
      <c r="HR137" s="224"/>
      <c r="HS137" s="245"/>
      <c r="HT137" s="236"/>
      <c r="HU137" s="224"/>
      <c r="HV137" s="245"/>
      <c r="HW137" s="236"/>
      <c r="HX137" s="224"/>
      <c r="HY137" s="245"/>
      <c r="HZ137" s="236"/>
      <c r="IA137" s="224"/>
      <c r="IB137" s="245"/>
      <c r="IC137" s="236"/>
      <c r="ID137" s="224"/>
      <c r="IE137" s="84"/>
      <c r="IF137" s="236"/>
      <c r="IG137" s="224"/>
      <c r="IH137" s="245"/>
      <c r="II137" s="236"/>
      <c r="IJ137" s="224"/>
      <c r="IK137" s="245"/>
      <c r="IL137" s="236"/>
      <c r="IM137" s="224"/>
      <c r="IN137" s="245"/>
      <c r="IO137" s="236"/>
      <c r="IP137" s="224"/>
      <c r="IQ137" s="245"/>
      <c r="IR137" s="236"/>
      <c r="IS137" s="224"/>
      <c r="IT137" s="245"/>
      <c r="IU137" s="236"/>
      <c r="IV137" s="224"/>
      <c r="IW137" s="245"/>
      <c r="IX137" s="236"/>
      <c r="IY137" s="224"/>
      <c r="IZ137" s="245"/>
      <c r="JA137" s="236"/>
      <c r="JB137" s="224"/>
      <c r="JC137" s="245"/>
      <c r="JD137" s="236"/>
      <c r="JE137" s="224"/>
      <c r="JF137" s="245"/>
      <c r="JG137" s="236"/>
      <c r="JH137" s="224"/>
      <c r="JI137" s="84"/>
      <c r="JJ137" s="124"/>
      <c r="JK137" s="224"/>
      <c r="JL137" s="245"/>
      <c r="JM137" s="236"/>
      <c r="JN137" s="224"/>
      <c r="JO137" s="84"/>
      <c r="JP137" s="124"/>
      <c r="JQ137" s="224"/>
      <c r="JR137" s="245"/>
      <c r="JS137" s="236"/>
      <c r="JT137" s="224"/>
      <c r="JU137" s="84"/>
      <c r="JV137" s="124"/>
      <c r="JW137" s="224"/>
      <c r="JX137" s="245"/>
      <c r="JY137" s="236"/>
      <c r="JZ137" s="224"/>
      <c r="KA137" s="245"/>
      <c r="KB137" s="236"/>
      <c r="KC137" s="224"/>
      <c r="KD137" s="245"/>
      <c r="KE137" s="236"/>
      <c r="KF137" s="224"/>
      <c r="KG137" s="245"/>
      <c r="KH137" s="236"/>
      <c r="KI137" s="224"/>
      <c r="KJ137" s="245"/>
      <c r="KK137" s="236"/>
      <c r="KL137" s="224"/>
      <c r="KM137" s="224"/>
      <c r="KN137" s="236"/>
      <c r="KO137" s="224"/>
      <c r="KP137" s="224"/>
      <c r="KQ137" s="236"/>
      <c r="KR137" s="224"/>
      <c r="KS137" s="224"/>
      <c r="KT137" s="236"/>
      <c r="KU137" s="224"/>
      <c r="KV137" s="245"/>
      <c r="KW137" s="236"/>
      <c r="KX137" s="224"/>
      <c r="KY137" s="84"/>
      <c r="KZ137" s="236"/>
      <c r="LA137" s="224"/>
      <c r="LB137" s="224"/>
      <c r="LC137" s="236"/>
      <c r="LD137" s="224"/>
      <c r="LE137" s="224"/>
      <c r="LF137" s="236"/>
      <c r="LG137" s="224"/>
      <c r="LH137" s="245"/>
      <c r="LI137" s="236"/>
      <c r="LJ137" s="224"/>
      <c r="LK137" s="84"/>
      <c r="LL137" s="236"/>
      <c r="LM137" s="224"/>
      <c r="LN137" s="84"/>
      <c r="LO137" s="124"/>
      <c r="LP137" s="224"/>
      <c r="LQ137" s="224"/>
      <c r="LR137" s="236"/>
      <c r="LS137" s="224"/>
      <c r="LT137" s="245"/>
      <c r="LU137" s="236"/>
      <c r="LV137" s="224"/>
      <c r="LW137" s="84"/>
      <c r="LX137" s="124"/>
      <c r="LY137" s="224"/>
      <c r="LZ137" s="224"/>
      <c r="MA137" s="236"/>
      <c r="MB137" s="224"/>
      <c r="MC137" s="224"/>
      <c r="MD137" s="236"/>
      <c r="ME137" s="224"/>
      <c r="MF137" s="224"/>
      <c r="MG137" s="236"/>
      <c r="MH137" s="224"/>
      <c r="MI137" s="224"/>
      <c r="MJ137" s="236"/>
      <c r="MK137" s="224"/>
      <c r="ML137" s="245"/>
      <c r="MM137" s="236"/>
      <c r="MN137" s="224"/>
      <c r="MO137" s="84"/>
      <c r="MP137" s="236"/>
      <c r="MQ137" s="224"/>
      <c r="MR137" s="84"/>
      <c r="MS137" s="124"/>
      <c r="MT137" s="224"/>
      <c r="MU137" s="224"/>
      <c r="MV137" s="236"/>
      <c r="MW137" s="224"/>
      <c r="MX137" s="245"/>
      <c r="MY137" s="236"/>
      <c r="MZ137" s="224"/>
      <c r="NA137" s="84"/>
      <c r="NB137" s="236"/>
      <c r="NC137" s="224"/>
      <c r="ND137" s="245"/>
      <c r="NE137" s="236"/>
      <c r="NF137" s="224"/>
      <c r="NG137" s="84"/>
      <c r="NH137" s="236"/>
      <c r="NI137" s="224"/>
      <c r="NJ137" s="245"/>
      <c r="NK137" s="236"/>
      <c r="NL137" s="224"/>
      <c r="NM137" s="84"/>
      <c r="NN137" s="236"/>
      <c r="NO137" s="224"/>
      <c r="NP137" s="84"/>
      <c r="NQ137" s="236"/>
      <c r="NR137" s="224"/>
      <c r="NS137" s="84"/>
      <c r="NT137" s="236"/>
      <c r="NU137" s="224"/>
      <c r="NV137" s="84"/>
      <c r="NW137" s="124"/>
      <c r="NX137" s="224"/>
      <c r="NY137" s="245"/>
      <c r="NZ137" s="236"/>
      <c r="OA137" s="224"/>
      <c r="OB137" s="316"/>
      <c r="OC137" s="236"/>
      <c r="OD137" s="224"/>
      <c r="OE137" s="84"/>
      <c r="OF137" s="236"/>
      <c r="OG137" s="224"/>
      <c r="OH137" s="84"/>
      <c r="OI137" s="157"/>
      <c r="OJ137" s="157"/>
      <c r="OK137" s="157"/>
      <c r="OL137" s="157"/>
      <c r="OM137" s="157"/>
      <c r="ON137" s="157"/>
      <c r="OO137" s="157"/>
      <c r="OP137" s="157"/>
      <c r="OQ137" s="157"/>
      <c r="OR137" s="157"/>
      <c r="OS137" s="157"/>
      <c r="OT137" s="157"/>
      <c r="OU137" s="157"/>
      <c r="OV137" s="157"/>
      <c r="OW137" s="157"/>
    </row>
    <row r="138" spans="1:414" s="36" customFormat="1" hidden="1" outlineLevel="1" x14ac:dyDescent="0.25">
      <c r="A138" s="74" t="s">
        <v>502</v>
      </c>
      <c r="B138" s="373" t="s">
        <v>503</v>
      </c>
      <c r="C138" s="229">
        <f>C139+C140+C141+C142+C143+C144+C145+C146</f>
        <v>220600</v>
      </c>
      <c r="D138" s="220">
        <f t="shared" ref="D138:P138" si="1350">D139+D140+D141+D142+D143+D144+D145+D146</f>
        <v>251898.05</v>
      </c>
      <c r="E138" s="68">
        <f t="shared" ref="E138" si="1351">E139+E140+E141+E142+E143+E144+E145+E146</f>
        <v>237212.52</v>
      </c>
      <c r="F138" s="229">
        <f t="shared" si="1350"/>
        <v>0</v>
      </c>
      <c r="G138" s="220">
        <f t="shared" si="1350"/>
        <v>0</v>
      </c>
      <c r="H138" s="68">
        <f t="shared" ref="H138:I138" si="1352">H139+H140+H141+H142+H143+H144+H145+H146</f>
        <v>0</v>
      </c>
      <c r="I138" s="122">
        <f t="shared" si="1352"/>
        <v>0</v>
      </c>
      <c r="J138" s="220">
        <f t="shared" si="1350"/>
        <v>0</v>
      </c>
      <c r="K138" s="220">
        <f t="shared" ref="K138:N138" si="1353">K139+K140+K141+K142+K143+K144+K145+K146</f>
        <v>0</v>
      </c>
      <c r="L138" s="229">
        <f t="shared" si="1353"/>
        <v>0</v>
      </c>
      <c r="M138" s="220">
        <f t="shared" si="1353"/>
        <v>0</v>
      </c>
      <c r="N138" s="220">
        <f t="shared" si="1353"/>
        <v>0</v>
      </c>
      <c r="O138" s="229">
        <f t="shared" si="1350"/>
        <v>0</v>
      </c>
      <c r="P138" s="220">
        <f t="shared" si="1350"/>
        <v>0</v>
      </c>
      <c r="Q138" s="220">
        <f t="shared" ref="Q138" si="1354">Q139+Q140+Q141+Q142+Q143+Q144+Q145+Q146</f>
        <v>0</v>
      </c>
      <c r="R138" s="229">
        <f t="shared" ref="R138:AH138" si="1355">R139+R140+R141+R142+R143+R144+R145+R146</f>
        <v>0</v>
      </c>
      <c r="S138" s="220">
        <f t="shared" si="1355"/>
        <v>0</v>
      </c>
      <c r="T138" s="220">
        <f t="shared" ref="T138" si="1356">T139+T140+T141+T142+T143+T144+T145+T146</f>
        <v>0</v>
      </c>
      <c r="U138" s="229">
        <f t="shared" si="1355"/>
        <v>0</v>
      </c>
      <c r="V138" s="220">
        <f t="shared" si="1355"/>
        <v>0</v>
      </c>
      <c r="W138" s="220">
        <f t="shared" ref="W138" si="1357">W139+W140+W141+W142+W143+W144+W145+W146</f>
        <v>0</v>
      </c>
      <c r="X138" s="229">
        <f t="shared" si="1355"/>
        <v>0</v>
      </c>
      <c r="Y138" s="220">
        <f t="shared" si="1355"/>
        <v>0</v>
      </c>
      <c r="Z138" s="220">
        <f t="shared" ref="Z138" si="1358">Z139+Z140+Z141+Z142+Z143+Z144+Z145+Z146</f>
        <v>0</v>
      </c>
      <c r="AA138" s="229">
        <f t="shared" si="1355"/>
        <v>0</v>
      </c>
      <c r="AB138" s="220">
        <f t="shared" si="1355"/>
        <v>0</v>
      </c>
      <c r="AC138" s="220">
        <f t="shared" ref="AC138" si="1359">AC139+AC140+AC141+AC142+AC143+AC144+AC145+AC146</f>
        <v>0</v>
      </c>
      <c r="AD138" s="229">
        <f t="shared" si="1355"/>
        <v>0</v>
      </c>
      <c r="AE138" s="220">
        <f t="shared" si="1355"/>
        <v>0</v>
      </c>
      <c r="AF138" s="220">
        <f t="shared" ref="AF138" si="1360">AF139+AF140+AF141+AF142+AF143+AF144+AF145+AF146</f>
        <v>0</v>
      </c>
      <c r="AG138" s="229">
        <f t="shared" si="1355"/>
        <v>0</v>
      </c>
      <c r="AH138" s="220">
        <f t="shared" si="1355"/>
        <v>0</v>
      </c>
      <c r="AI138" s="220">
        <f t="shared" ref="AI138" si="1361">AI139+AI140+AI141+AI142+AI143+AI144+AI145+AI146</f>
        <v>0</v>
      </c>
      <c r="AJ138" s="229">
        <f t="shared" ref="AJ138:BA138" si="1362">AJ139+AJ140+AJ141+AJ142+AJ143+AJ144+AJ145+AJ146</f>
        <v>0</v>
      </c>
      <c r="AK138" s="220">
        <f t="shared" si="1362"/>
        <v>0</v>
      </c>
      <c r="AL138" s="220">
        <f t="shared" si="1362"/>
        <v>0</v>
      </c>
      <c r="AM138" s="229">
        <f t="shared" si="1362"/>
        <v>0</v>
      </c>
      <c r="AN138" s="220">
        <f t="shared" si="1362"/>
        <v>0</v>
      </c>
      <c r="AO138" s="220">
        <f t="shared" si="1362"/>
        <v>0</v>
      </c>
      <c r="AP138" s="229">
        <f t="shared" si="1362"/>
        <v>0</v>
      </c>
      <c r="AQ138" s="220">
        <f t="shared" si="1362"/>
        <v>0</v>
      </c>
      <c r="AR138" s="220">
        <f t="shared" si="1362"/>
        <v>0</v>
      </c>
      <c r="AS138" s="229">
        <f t="shared" si="1362"/>
        <v>0</v>
      </c>
      <c r="AT138" s="220">
        <f t="shared" si="1362"/>
        <v>0</v>
      </c>
      <c r="AU138" s="220">
        <f t="shared" si="1362"/>
        <v>0</v>
      </c>
      <c r="AV138" s="229">
        <f t="shared" si="1362"/>
        <v>0</v>
      </c>
      <c r="AW138" s="220">
        <f t="shared" si="1362"/>
        <v>0</v>
      </c>
      <c r="AX138" s="220">
        <f t="shared" si="1362"/>
        <v>0</v>
      </c>
      <c r="AY138" s="229">
        <f t="shared" si="1362"/>
        <v>0</v>
      </c>
      <c r="AZ138" s="220">
        <f t="shared" si="1362"/>
        <v>0</v>
      </c>
      <c r="BA138" s="220">
        <f t="shared" si="1362"/>
        <v>0</v>
      </c>
      <c r="BB138" s="229">
        <f t="shared" ref="BB138:BK138" si="1363">BB139+BB140+BB141+BB142+BB143+BB144+BB145+BB146</f>
        <v>0</v>
      </c>
      <c r="BC138" s="220">
        <f t="shared" si="1363"/>
        <v>0</v>
      </c>
      <c r="BD138" s="220">
        <f t="shared" ref="BD138:BG138" si="1364">BD139+BD140+BD141+BD142+BD143+BD144+BD145+BD146</f>
        <v>0</v>
      </c>
      <c r="BE138" s="229">
        <f t="shared" si="1364"/>
        <v>0</v>
      </c>
      <c r="BF138" s="220">
        <f t="shared" si="1364"/>
        <v>0</v>
      </c>
      <c r="BG138" s="220">
        <f t="shared" si="1364"/>
        <v>0</v>
      </c>
      <c r="BH138" s="229">
        <f t="shared" si="1363"/>
        <v>0</v>
      </c>
      <c r="BI138" s="220">
        <f t="shared" si="1363"/>
        <v>0</v>
      </c>
      <c r="BJ138" s="220">
        <f t="shared" ref="BJ138" si="1365">BJ139+BJ140+BJ141+BJ142+BJ143+BJ144+BJ145+BJ146</f>
        <v>0</v>
      </c>
      <c r="BK138" s="229">
        <f t="shared" si="1363"/>
        <v>0</v>
      </c>
      <c r="BL138" s="220">
        <f t="shared" ref="BL138:CG138" si="1366">BL139+BL140+BL141+BL142+BL143+BL144+BL145+BL146</f>
        <v>0</v>
      </c>
      <c r="BM138" s="220">
        <f t="shared" ref="BM138" si="1367">BM139+BM140+BM141+BM142+BM143+BM144+BM145+BM146</f>
        <v>0</v>
      </c>
      <c r="BN138" s="119">
        <f t="shared" si="1366"/>
        <v>0</v>
      </c>
      <c r="BO138" s="220">
        <f t="shared" ref="BO138" si="1368">BO139+BO140+BO141+BO142+BO143+BO144+BO145+BO146</f>
        <v>0</v>
      </c>
      <c r="BP138" s="220">
        <f t="shared" ref="BP138" si="1369">BP139+BP140+BP141+BP142+BP143+BP144+BP145+BP146</f>
        <v>0</v>
      </c>
      <c r="BQ138" s="229">
        <f>BQ139+BQ140+BQ141+BQ142+BQ143+BQ144+BQ145+BQ146</f>
        <v>0</v>
      </c>
      <c r="BR138" s="220">
        <f t="shared" si="1366"/>
        <v>0</v>
      </c>
      <c r="BS138" s="220">
        <f t="shared" ref="BS138" si="1370">BS139+BS140+BS141+BS142+BS143+BS144+BS145+BS146</f>
        <v>0</v>
      </c>
      <c r="BT138" s="229">
        <f t="shared" si="1366"/>
        <v>0</v>
      </c>
      <c r="BU138" s="220">
        <f t="shared" si="1366"/>
        <v>0</v>
      </c>
      <c r="BV138" s="220">
        <f t="shared" ref="BV138" si="1371">BV139+BV140+BV141+BV142+BV143+BV144+BV145+BV146</f>
        <v>0</v>
      </c>
      <c r="BW138" s="229">
        <f t="shared" si="1366"/>
        <v>0</v>
      </c>
      <c r="BX138" s="220">
        <f t="shared" si="1366"/>
        <v>0</v>
      </c>
      <c r="BY138" s="220">
        <f t="shared" ref="BY138" si="1372">BY139+BY140+BY141+BY142+BY143+BY144+BY145+BY146</f>
        <v>0</v>
      </c>
      <c r="BZ138" s="229">
        <f t="shared" si="1366"/>
        <v>0</v>
      </c>
      <c r="CA138" s="229">
        <f t="shared" ref="CA138" si="1373">CA139+CA140+CA141+CA142+CA143+CA144+CA145+CA146</f>
        <v>0</v>
      </c>
      <c r="CB138" s="220">
        <f t="shared" ref="CB138:CE138" si="1374">CB139+CB140+CB141+CB142+CB143+CB144+CB145+CB146</f>
        <v>0</v>
      </c>
      <c r="CC138" s="229">
        <f t="shared" si="1374"/>
        <v>0</v>
      </c>
      <c r="CD138" s="220">
        <f t="shared" si="1374"/>
        <v>0</v>
      </c>
      <c r="CE138" s="220">
        <f t="shared" si="1374"/>
        <v>0</v>
      </c>
      <c r="CF138" s="229">
        <f t="shared" si="1366"/>
        <v>0</v>
      </c>
      <c r="CG138" s="220">
        <f t="shared" si="1366"/>
        <v>0</v>
      </c>
      <c r="CH138" s="220">
        <f t="shared" ref="CH138:CK138" si="1375">CH139+CH140+CH141+CH142+CH143+CH144+CH145+CH146</f>
        <v>0</v>
      </c>
      <c r="CI138" s="229">
        <f t="shared" si="1375"/>
        <v>0</v>
      </c>
      <c r="CJ138" s="220">
        <f t="shared" si="1375"/>
        <v>0</v>
      </c>
      <c r="CK138" s="220">
        <f t="shared" si="1375"/>
        <v>0</v>
      </c>
      <c r="CL138" s="229">
        <f t="shared" ref="CL138:CM138" si="1376">CL139+CL140+CL141+CL142+CL143+CL144+CL145+CL146</f>
        <v>0</v>
      </c>
      <c r="CM138" s="220">
        <f t="shared" si="1376"/>
        <v>0</v>
      </c>
      <c r="CN138" s="117">
        <f t="shared" ref="CN138:CQ138" si="1377">CN139+CN140+CN141+CN142+CN143+CN144+CN145+CN146</f>
        <v>0</v>
      </c>
      <c r="CO138" s="229">
        <f t="shared" ref="CO138" si="1378">CO139+CO140+CO141+CO142+CO143+CO144+CO145+CO146</f>
        <v>0</v>
      </c>
      <c r="CP138" s="220">
        <f t="shared" si="1377"/>
        <v>0</v>
      </c>
      <c r="CQ138" s="68">
        <f t="shared" si="1377"/>
        <v>0</v>
      </c>
      <c r="CR138" s="229">
        <f t="shared" ref="CR138:DW138" si="1379">CR139+CR140+CR141+CR142+CR143+CR144+CR145+CR146</f>
        <v>0</v>
      </c>
      <c r="CS138" s="220">
        <f t="shared" si="1379"/>
        <v>0</v>
      </c>
      <c r="CT138" s="220">
        <f t="shared" ref="CT138" si="1380">CT139+CT140+CT141+CT142+CT143+CT144+CT145+CT146</f>
        <v>0</v>
      </c>
      <c r="CU138" s="229">
        <f t="shared" si="1379"/>
        <v>0</v>
      </c>
      <c r="CV138" s="220">
        <f t="shared" si="1379"/>
        <v>0</v>
      </c>
      <c r="CW138" s="220">
        <f t="shared" ref="CW138:DC138" si="1381">CW139+CW140+CW141+CW142+CW143+CW144+CW145+CW146</f>
        <v>0</v>
      </c>
      <c r="CX138" s="229">
        <f t="shared" si="1381"/>
        <v>0</v>
      </c>
      <c r="CY138" s="220">
        <f t="shared" si="1381"/>
        <v>0</v>
      </c>
      <c r="CZ138" s="220">
        <f t="shared" si="1381"/>
        <v>0</v>
      </c>
      <c r="DA138" s="229">
        <f t="shared" si="1381"/>
        <v>0</v>
      </c>
      <c r="DB138" s="220">
        <f t="shared" si="1381"/>
        <v>0</v>
      </c>
      <c r="DC138" s="220">
        <f t="shared" si="1381"/>
        <v>0</v>
      </c>
      <c r="DD138" s="229">
        <f t="shared" si="1379"/>
        <v>0</v>
      </c>
      <c r="DE138" s="220">
        <f t="shared" si="1379"/>
        <v>0</v>
      </c>
      <c r="DF138" s="220">
        <f t="shared" ref="DF138" si="1382">DF139+DF140+DF141+DF142+DF143+DF144+DF145+DF146</f>
        <v>0</v>
      </c>
      <c r="DG138" s="229">
        <f>DG139+DG140+DG141+DG142+DG143+DG144+DG145+DG146</f>
        <v>0</v>
      </c>
      <c r="DH138" s="220">
        <f>DH139+DH140+DH141+DH142+DH143+DH144+DH145+DH146</f>
        <v>0</v>
      </c>
      <c r="DI138" s="220">
        <f>DI139+DI140+DI141+DI142+DI143+DI144+DI145+DI146</f>
        <v>0</v>
      </c>
      <c r="DJ138" s="229">
        <f t="shared" si="1379"/>
        <v>0</v>
      </c>
      <c r="DK138" s="220">
        <f t="shared" si="1379"/>
        <v>0</v>
      </c>
      <c r="DL138" s="220">
        <f t="shared" ref="DL138:DU138" si="1383">DL139+DL140+DL141+DL142+DL143+DL144+DL145+DL146</f>
        <v>0</v>
      </c>
      <c r="DM138" s="229">
        <f t="shared" si="1383"/>
        <v>0</v>
      </c>
      <c r="DN138" s="220">
        <f t="shared" si="1383"/>
        <v>0</v>
      </c>
      <c r="DO138" s="220">
        <f t="shared" si="1383"/>
        <v>0</v>
      </c>
      <c r="DP138" s="229">
        <f t="shared" si="1383"/>
        <v>0</v>
      </c>
      <c r="DQ138" s="220">
        <f t="shared" si="1383"/>
        <v>0</v>
      </c>
      <c r="DR138" s="220">
        <f t="shared" si="1383"/>
        <v>0</v>
      </c>
      <c r="DS138" s="229">
        <f t="shared" si="1383"/>
        <v>0</v>
      </c>
      <c r="DT138" s="220">
        <f t="shared" si="1383"/>
        <v>0</v>
      </c>
      <c r="DU138" s="220">
        <f t="shared" si="1383"/>
        <v>0</v>
      </c>
      <c r="DV138" s="229">
        <f t="shared" si="1379"/>
        <v>0</v>
      </c>
      <c r="DW138" s="220">
        <f t="shared" si="1379"/>
        <v>0</v>
      </c>
      <c r="DX138" s="117">
        <f t="shared" ref="DX138" si="1384">DX139+DX140+DX141+DX142+DX143+DX144+DX145+DX146</f>
        <v>0</v>
      </c>
      <c r="DY138" s="229">
        <f t="shared" ref="DY138:EI138" si="1385">DY139+DY140+DY141+DY142+DY143+DY144+DY145+DY146</f>
        <v>0</v>
      </c>
      <c r="DZ138" s="220">
        <f t="shared" si="1385"/>
        <v>0</v>
      </c>
      <c r="EA138" s="68">
        <f t="shared" ref="EA138:EB138" si="1386">EA139+EA140+EA141+EA142+EA143+EA144+EA145+EA146</f>
        <v>0</v>
      </c>
      <c r="EB138" s="122">
        <f t="shared" si="1386"/>
        <v>0</v>
      </c>
      <c r="EC138" s="220">
        <f t="shared" si="1385"/>
        <v>0</v>
      </c>
      <c r="ED138" s="117">
        <f t="shared" ref="ED138" si="1387">ED139+ED140+ED141+ED142+ED143+ED144+ED145+ED146</f>
        <v>0</v>
      </c>
      <c r="EE138" s="229">
        <f t="shared" si="1385"/>
        <v>0</v>
      </c>
      <c r="EF138" s="220">
        <f t="shared" si="1385"/>
        <v>0</v>
      </c>
      <c r="EG138" s="117">
        <f t="shared" ref="EG138" si="1388">EG139+EG140+EG141+EG142+EG143+EG144+EG145+EG146</f>
        <v>0</v>
      </c>
      <c r="EH138" s="229">
        <f t="shared" si="1385"/>
        <v>0</v>
      </c>
      <c r="EI138" s="220">
        <f t="shared" si="1385"/>
        <v>0</v>
      </c>
      <c r="EJ138" s="117">
        <f t="shared" ref="EJ138" si="1389">EJ139+EJ140+EJ141+EJ142+EJ143+EJ144+EJ145+EJ146</f>
        <v>0</v>
      </c>
      <c r="EK138" s="229">
        <f>EK139+EK140+EK141+EK142+EK143+EK144+EK145+EK146</f>
        <v>2900</v>
      </c>
      <c r="EL138" s="220">
        <f t="shared" ref="EL138:EU138" si="1390">EL139+EL140+EL141+EL142+EL143+EL144+EL145+EL146</f>
        <v>490</v>
      </c>
      <c r="EM138" s="117">
        <f t="shared" ref="EM138" si="1391">EM139+EM140+EM141+EM142+EM143+EM144+EM145+EM146</f>
        <v>1187.01</v>
      </c>
      <c r="EN138" s="229">
        <f>EN139+EN140+EN141+EN142+EN143+EN144+EN145+EN146</f>
        <v>0</v>
      </c>
      <c r="EO138" s="220">
        <f t="shared" ref="EO138:EP138" si="1392">EO139+EO140+EO141+EO142+EO143+EO144+EO145+EO146</f>
        <v>0</v>
      </c>
      <c r="EP138" s="117">
        <f t="shared" si="1392"/>
        <v>11611.699999999999</v>
      </c>
      <c r="EQ138" s="229">
        <f t="shared" si="1390"/>
        <v>0</v>
      </c>
      <c r="ER138" s="220">
        <f t="shared" si="1390"/>
        <v>0</v>
      </c>
      <c r="ES138" s="220">
        <f t="shared" ref="ES138" si="1393">ES139+ES140+ES141+ES142+ES143+ES144+ES145+ES146</f>
        <v>0</v>
      </c>
      <c r="ET138" s="229">
        <f t="shared" si="1390"/>
        <v>0</v>
      </c>
      <c r="EU138" s="220">
        <f t="shared" si="1390"/>
        <v>0</v>
      </c>
      <c r="EV138" s="220">
        <f t="shared" ref="EV138:EW138" si="1394">EV139+EV140+EV141+EV142+EV143+EV144+EV145+EV146</f>
        <v>0</v>
      </c>
      <c r="EW138" s="229">
        <f t="shared" si="1394"/>
        <v>0</v>
      </c>
      <c r="EX138" s="220">
        <f t="shared" ref="EX138" si="1395">EX139+EX140+EX141+EX142+EX143+EX144+EX145+EX146</f>
        <v>0</v>
      </c>
      <c r="EY138" s="220">
        <f t="shared" ref="EY138" si="1396">EY139+EY140+EY141+EY142+EY143+EY144+EY145+EY146</f>
        <v>0</v>
      </c>
      <c r="EZ138" s="229">
        <f>EZ139+EZ140+EZ141+EZ142+EZ143+EZ144+EZ145+EZ146</f>
        <v>0</v>
      </c>
      <c r="FA138" s="220">
        <f t="shared" ref="FA138" si="1397">FA139+FA140+FA141+FA142+FA143+FA144+FA145+FA146</f>
        <v>0</v>
      </c>
      <c r="FB138" s="220">
        <f t="shared" ref="FB138:FC138" si="1398">FB139+FB140+FB141+FB142+FB143+FB144+FB145+FB146</f>
        <v>0</v>
      </c>
      <c r="FC138" s="229">
        <f t="shared" si="1398"/>
        <v>0</v>
      </c>
      <c r="FD138" s="220">
        <f t="shared" ref="FD138" si="1399">FD139+FD140+FD141+FD142+FD143+FD144+FD145+FD146</f>
        <v>0</v>
      </c>
      <c r="FE138" s="220">
        <f t="shared" ref="FE138" si="1400">FE139+FE140+FE141+FE142+FE143+FE144+FE145+FE146</f>
        <v>0</v>
      </c>
      <c r="FF138" s="229">
        <f>FF139+FF140+FF141+FF142+FF143+FF144+FF145+FF146</f>
        <v>0</v>
      </c>
      <c r="FG138" s="220">
        <f t="shared" ref="FG138" si="1401">FG139+FG140+FG141+FG142+FG143+FG144+FG145+FG146</f>
        <v>0</v>
      </c>
      <c r="FH138" s="220">
        <f t="shared" ref="FH138:FI138" si="1402">FH139+FH140+FH141+FH142+FH143+FH144+FH145+FH146</f>
        <v>0</v>
      </c>
      <c r="FI138" s="229">
        <f t="shared" si="1402"/>
        <v>0</v>
      </c>
      <c r="FJ138" s="220">
        <f t="shared" ref="FJ138" si="1403">FJ139+FJ140+FJ141+FJ142+FJ143+FJ144+FJ145+FJ146</f>
        <v>0</v>
      </c>
      <c r="FK138" s="117">
        <f t="shared" ref="FK138" si="1404">FK139+FK140+FK141+FK142+FK143+FK144+FK145+FK146</f>
        <v>0</v>
      </c>
      <c r="FL138" s="395">
        <f>FL139+FL140+FL141+FL142+FL143+FL144+FL145+FL146</f>
        <v>0</v>
      </c>
      <c r="FM138" s="220">
        <f t="shared" ref="FM138" si="1405">FM139+FM140+FM141+FM142+FM143+FM144+FM145+FM146</f>
        <v>0</v>
      </c>
      <c r="FN138" s="68">
        <f t="shared" ref="FN138:FO138" si="1406">FN139+FN140+FN141+FN142+FN143+FN144+FN145+FN146</f>
        <v>0</v>
      </c>
      <c r="FO138" s="229">
        <f t="shared" si="1406"/>
        <v>0</v>
      </c>
      <c r="FP138" s="220">
        <f t="shared" ref="FP138" si="1407">FP139+FP140+FP141+FP142+FP143+FP144+FP145+FP146</f>
        <v>0</v>
      </c>
      <c r="FQ138" s="220">
        <f t="shared" ref="FQ138:FR138" si="1408">FQ139+FQ140+FQ141+FQ142+FQ143+FQ144+FQ145+FQ146</f>
        <v>60</v>
      </c>
      <c r="FR138" s="229">
        <f t="shared" si="1408"/>
        <v>0</v>
      </c>
      <c r="FS138" s="220">
        <f t="shared" ref="FS138" si="1409">FS139+FS140+FS141+FS142+FS143+FS144+FS145+FS146</f>
        <v>100</v>
      </c>
      <c r="FT138" s="220">
        <f t="shared" ref="FT138:FU138" si="1410">FT139+FT140+FT141+FT142+FT143+FT144+FT145+FT146</f>
        <v>15.92</v>
      </c>
      <c r="FU138" s="229">
        <f t="shared" si="1410"/>
        <v>0</v>
      </c>
      <c r="FV138" s="220">
        <f t="shared" ref="FV138" si="1411">FV139+FV140+FV141+FV142+FV143+FV144+FV145+FV146</f>
        <v>0</v>
      </c>
      <c r="FW138" s="220">
        <f t="shared" ref="FW138:FX138" si="1412">FW139+FW140+FW141+FW142+FW143+FW144+FW145+FW146</f>
        <v>71.8</v>
      </c>
      <c r="FX138" s="342">
        <f t="shared" si="1412"/>
        <v>0</v>
      </c>
      <c r="FY138" s="246">
        <f t="shared" ref="FY138" si="1413">FY139+FY140+FY141+FY142+FY143+FY144+FY145+FY146</f>
        <v>0</v>
      </c>
      <c r="FZ138" s="246">
        <f t="shared" ref="FZ138:GA138" si="1414">FZ139+FZ140+FZ141+FZ142+FZ143+FZ144+FZ145+FZ146</f>
        <v>0</v>
      </c>
      <c r="GA138" s="342">
        <f t="shared" si="1414"/>
        <v>0</v>
      </c>
      <c r="GB138" s="220">
        <f t="shared" ref="GB138" si="1415">GB139+GB140+GB141+GB142+GB143+GB144+GB145+GB146</f>
        <v>0</v>
      </c>
      <c r="GC138" s="220">
        <f t="shared" ref="GC138" si="1416">GC139+GC140+GC141+GC142+GC143+GC144+GC145+GC146</f>
        <v>0</v>
      </c>
      <c r="GD138" s="229">
        <f>GD139+GD140+GD141+GD142+GD143+GD144+GD145+GD146</f>
        <v>0</v>
      </c>
      <c r="GE138" s="220">
        <f t="shared" ref="GE138" si="1417">GE139+GE140+GE141+GE142+GE143+GE144+GE145+GE146</f>
        <v>0</v>
      </c>
      <c r="GF138" s="220">
        <f t="shared" ref="GF138:GG138" si="1418">GF139+GF140+GF141+GF142+GF143+GF144+GF145+GF146</f>
        <v>0</v>
      </c>
      <c r="GG138" s="229">
        <f t="shared" si="1418"/>
        <v>0</v>
      </c>
      <c r="GH138" s="220">
        <f t="shared" ref="GH138" si="1419">GH139+GH140+GH141+GH142+GH143+GH144+GH145+GH146</f>
        <v>0</v>
      </c>
      <c r="GI138" s="220">
        <f t="shared" ref="GI138:GO138" si="1420">GI139+GI140+GI141+GI142+GI143+GI144+GI145+GI146</f>
        <v>0</v>
      </c>
      <c r="GJ138" s="229">
        <f t="shared" si="1420"/>
        <v>0</v>
      </c>
      <c r="GK138" s="220">
        <f t="shared" si="1420"/>
        <v>0</v>
      </c>
      <c r="GL138" s="68">
        <f t="shared" si="1420"/>
        <v>0</v>
      </c>
      <c r="GM138" s="246">
        <f t="shared" ref="GM138" si="1421">GM139+GM140+GM141+GM142+GM143+GM144+GM145+GM146</f>
        <v>0</v>
      </c>
      <c r="GN138" s="246">
        <f t="shared" si="1420"/>
        <v>0</v>
      </c>
      <c r="GO138" s="266">
        <f t="shared" si="1420"/>
        <v>0</v>
      </c>
      <c r="GP138" s="220">
        <f>GP139+GP140+GP141+GP142+GP143+GP144+GP145+GP146</f>
        <v>0</v>
      </c>
      <c r="GQ138" s="220">
        <f t="shared" ref="GQ138:GS138" si="1422">GQ139+GQ140+GQ141+GQ142+GQ143+GQ144+GQ145+GQ146</f>
        <v>0</v>
      </c>
      <c r="GR138" s="68">
        <f t="shared" si="1422"/>
        <v>0</v>
      </c>
      <c r="GS138" s="220">
        <f t="shared" si="1422"/>
        <v>0</v>
      </c>
      <c r="GT138" s="220">
        <f t="shared" ref="GT138" si="1423">GT139+GT140+GT141+GT142+GT143+GT144+GT145+GT146</f>
        <v>0</v>
      </c>
      <c r="GU138" s="220">
        <f t="shared" ref="GU138" si="1424">GU139+GU140+GU141+GU142+GU143+GU144+GU145+GU146</f>
        <v>0</v>
      </c>
      <c r="GV138" s="229">
        <f t="shared" ref="GV138:HF138" si="1425">GV139+GV140+GV141+GV142+GV143+GV144+GV145+GV146</f>
        <v>0</v>
      </c>
      <c r="GW138" s="220">
        <f t="shared" si="1425"/>
        <v>0</v>
      </c>
      <c r="GX138" s="220">
        <f t="shared" ref="GX138" si="1426">GX139+GX140+GX141+GX142+GX143+GX144+GX145+GX146</f>
        <v>0</v>
      </c>
      <c r="GY138" s="229">
        <f t="shared" si="1425"/>
        <v>0</v>
      </c>
      <c r="GZ138" s="220">
        <f t="shared" si="1425"/>
        <v>0</v>
      </c>
      <c r="HA138" s="220">
        <f t="shared" ref="HA138" si="1427">HA139+HA140+HA141+HA142+HA143+HA144+HA145+HA146</f>
        <v>0</v>
      </c>
      <c r="HB138" s="229">
        <f t="shared" si="1425"/>
        <v>0</v>
      </c>
      <c r="HC138" s="220">
        <f t="shared" si="1425"/>
        <v>0</v>
      </c>
      <c r="HD138" s="117">
        <f t="shared" ref="HD138" si="1428">HD139+HD140+HD141+HD142+HD143+HD144+HD145+HD146</f>
        <v>0</v>
      </c>
      <c r="HE138" s="229">
        <f t="shared" si="1425"/>
        <v>0</v>
      </c>
      <c r="HF138" s="220">
        <f t="shared" si="1425"/>
        <v>0</v>
      </c>
      <c r="HG138" s="68">
        <f t="shared" ref="HG138:HH138" si="1429">HG139+HG140+HG141+HG142+HG143+HG144+HG145+HG146</f>
        <v>0</v>
      </c>
      <c r="HH138" s="229">
        <f t="shared" si="1429"/>
        <v>7000</v>
      </c>
      <c r="HI138" s="220">
        <f t="shared" ref="HI138:HX138" si="1430">HI139+HI140+HI141+HI142+HI143+HI144+HI145+HI146</f>
        <v>6000</v>
      </c>
      <c r="HJ138" s="117">
        <f t="shared" ref="HJ138:HK138" si="1431">HJ139+HJ140+HJ141+HJ142+HJ143+HJ144+HJ145+HJ146</f>
        <v>6643.92</v>
      </c>
      <c r="HK138" s="229">
        <f t="shared" si="1431"/>
        <v>4000</v>
      </c>
      <c r="HL138" s="220">
        <f t="shared" si="1430"/>
        <v>4000</v>
      </c>
      <c r="HM138" s="117">
        <f t="shared" ref="HM138:HN138" si="1432">HM139+HM140+HM141+HM142+HM143+HM144+HM145+HM146</f>
        <v>4161.66</v>
      </c>
      <c r="HN138" s="229">
        <f t="shared" si="1432"/>
        <v>1710</v>
      </c>
      <c r="HO138" s="220">
        <f t="shared" si="1430"/>
        <v>1710</v>
      </c>
      <c r="HP138" s="117">
        <f t="shared" ref="HP138:HQ138" si="1433">HP139+HP140+HP141+HP142+HP143+HP144+HP145+HP146</f>
        <v>1530.3</v>
      </c>
      <c r="HQ138" s="229">
        <f t="shared" si="1433"/>
        <v>2100</v>
      </c>
      <c r="HR138" s="220">
        <f t="shared" si="1430"/>
        <v>2000</v>
      </c>
      <c r="HS138" s="117">
        <f t="shared" ref="HS138:HT138" si="1434">HS139+HS140+HS141+HS142+HS143+HS144+HS145+HS146</f>
        <v>736.2</v>
      </c>
      <c r="HT138" s="229">
        <f t="shared" si="1434"/>
        <v>3900</v>
      </c>
      <c r="HU138" s="220">
        <f t="shared" si="1430"/>
        <v>3900</v>
      </c>
      <c r="HV138" s="117">
        <f t="shared" ref="HV138" si="1435">HV139+HV140+HV141+HV142+HV143+HV144+HV145+HV146</f>
        <v>402.96000000000004</v>
      </c>
      <c r="HW138" s="229">
        <v>1000</v>
      </c>
      <c r="HX138" s="220">
        <f t="shared" si="1430"/>
        <v>1000</v>
      </c>
      <c r="HY138" s="117">
        <f t="shared" ref="HY138" si="1436">HY139+HY140+HY141+HY142+HY143+HY144+HY145+HY146</f>
        <v>0</v>
      </c>
      <c r="HZ138" s="229">
        <f t="shared" ref="HZ138:IA138" si="1437">HZ139+HZ140+HZ141+HZ142+HZ143+HZ144+HZ145+HZ146</f>
        <v>59000</v>
      </c>
      <c r="IA138" s="220">
        <f t="shared" si="1437"/>
        <v>58000</v>
      </c>
      <c r="IB138" s="117">
        <f t="shared" ref="IB138:IF138" si="1438">IB139+IB140+IB141+IB142+IB143+IB144+IB145+IB146</f>
        <v>64828.65</v>
      </c>
      <c r="IC138" s="229">
        <f t="shared" si="1438"/>
        <v>0</v>
      </c>
      <c r="ID138" s="220">
        <f t="shared" si="1438"/>
        <v>21300</v>
      </c>
      <c r="IE138" s="68">
        <f t="shared" si="1438"/>
        <v>0</v>
      </c>
      <c r="IF138" s="229">
        <f t="shared" si="1438"/>
        <v>3832</v>
      </c>
      <c r="IG138" s="220">
        <f t="shared" ref="IG138:JW138" si="1439">IG139+IG140+IG141+IG142+IG143+IG144+IG145+IG146</f>
        <v>3832</v>
      </c>
      <c r="IH138" s="117">
        <f t="shared" ref="IH138:II138" si="1440">IH139+IH140+IH141+IH142+IH143+IH144+IH145+IH146</f>
        <v>1571.31</v>
      </c>
      <c r="II138" s="229">
        <f t="shared" si="1440"/>
        <v>4037</v>
      </c>
      <c r="IJ138" s="220">
        <f t="shared" si="1439"/>
        <v>4037</v>
      </c>
      <c r="IK138" s="117">
        <f t="shared" ref="IK138:IL138" si="1441">IK139+IK140+IK141+IK142+IK143+IK144+IK145+IK146</f>
        <v>4025.9</v>
      </c>
      <c r="IL138" s="229">
        <f t="shared" si="1441"/>
        <v>2500</v>
      </c>
      <c r="IM138" s="220">
        <f t="shared" si="1439"/>
        <v>2800</v>
      </c>
      <c r="IN138" s="117">
        <f t="shared" ref="IN138:IO138" si="1442">IN139+IN140+IN141+IN142+IN143+IN144+IN145+IN146</f>
        <v>1902.4199999999998</v>
      </c>
      <c r="IO138" s="229">
        <f t="shared" si="1442"/>
        <v>2503</v>
      </c>
      <c r="IP138" s="220">
        <f t="shared" si="1439"/>
        <v>2503</v>
      </c>
      <c r="IQ138" s="117">
        <f t="shared" ref="IQ138:IR138" si="1443">IQ139+IQ140+IQ141+IQ142+IQ143+IQ144+IQ145+IQ146</f>
        <v>2503</v>
      </c>
      <c r="IR138" s="229">
        <f t="shared" si="1443"/>
        <v>800</v>
      </c>
      <c r="IS138" s="220">
        <f t="shared" si="1439"/>
        <v>1400.6</v>
      </c>
      <c r="IT138" s="117">
        <f t="shared" ref="IT138:IU138" si="1444">IT139+IT140+IT141+IT142+IT143+IT144+IT145+IT146</f>
        <v>3693.2699999999995</v>
      </c>
      <c r="IU138" s="229">
        <f t="shared" si="1444"/>
        <v>1400</v>
      </c>
      <c r="IV138" s="220">
        <f t="shared" si="1439"/>
        <v>1400</v>
      </c>
      <c r="IW138" s="117">
        <f t="shared" ref="IW138:IX138" si="1445">IW139+IW140+IW141+IW142+IW143+IW144+IW145+IW146</f>
        <v>0</v>
      </c>
      <c r="IX138" s="229">
        <f t="shared" si="1445"/>
        <v>3500</v>
      </c>
      <c r="IY138" s="220">
        <f t="shared" si="1439"/>
        <v>3500</v>
      </c>
      <c r="IZ138" s="117">
        <f t="shared" ref="IZ138:JA138" si="1446">IZ139+IZ140+IZ141+IZ142+IZ143+IZ144+IZ145+IZ146</f>
        <v>5791.63</v>
      </c>
      <c r="JA138" s="229">
        <f t="shared" si="1446"/>
        <v>0</v>
      </c>
      <c r="JB138" s="220">
        <f t="shared" si="1439"/>
        <v>2500</v>
      </c>
      <c r="JC138" s="117">
        <f t="shared" ref="JC138" si="1447">JC139+JC140+JC141+JC142+JC143+JC144+JC145+JC146</f>
        <v>0</v>
      </c>
      <c r="JD138" s="229">
        <f t="shared" si="1439"/>
        <v>0</v>
      </c>
      <c r="JE138" s="220">
        <f t="shared" si="1439"/>
        <v>0</v>
      </c>
      <c r="JF138" s="117">
        <f t="shared" ref="JF138:JJ138" si="1448">JF139+JF140+JF141+JF142+JF143+JF144+JF145+JF146</f>
        <v>0</v>
      </c>
      <c r="JG138" s="229">
        <f t="shared" ref="JG138" si="1449">JG139+JG140+JG141+JG142+JG143+JG144+JG145+JG146</f>
        <v>0</v>
      </c>
      <c r="JH138" s="220">
        <f t="shared" si="1448"/>
        <v>0</v>
      </c>
      <c r="JI138" s="68">
        <f t="shared" si="1448"/>
        <v>0</v>
      </c>
      <c r="JJ138" s="122">
        <f t="shared" si="1448"/>
        <v>0</v>
      </c>
      <c r="JK138" s="220">
        <f t="shared" si="1439"/>
        <v>0</v>
      </c>
      <c r="JL138" s="117">
        <f t="shared" ref="JL138:JM138" si="1450">JL139+JL140+JL141+JL142+JL143+JL144+JL145+JL146</f>
        <v>0</v>
      </c>
      <c r="JM138" s="229">
        <f t="shared" si="1450"/>
        <v>0</v>
      </c>
      <c r="JN138" s="220">
        <f t="shared" si="1439"/>
        <v>0</v>
      </c>
      <c r="JO138" s="68">
        <f t="shared" ref="JO138:JP138" si="1451">JO139+JO140+JO141+JO142+JO143+JO144+JO145+JO146</f>
        <v>0</v>
      </c>
      <c r="JP138" s="122">
        <f t="shared" si="1451"/>
        <v>25593</v>
      </c>
      <c r="JQ138" s="220">
        <f t="shared" si="1439"/>
        <v>25593</v>
      </c>
      <c r="JR138" s="117">
        <f t="shared" ref="JR138:JS138" si="1452">JR139+JR140+JR141+JR142+JR143+JR144+JR145+JR146</f>
        <v>19707.689999999999</v>
      </c>
      <c r="JS138" s="229">
        <f t="shared" si="1452"/>
        <v>16000</v>
      </c>
      <c r="JT138" s="220">
        <f t="shared" si="1439"/>
        <v>14000</v>
      </c>
      <c r="JU138" s="68">
        <f t="shared" ref="JU138:JV138" si="1453">JU139+JU140+JU141+JU142+JU143+JU144+JU145+JU146</f>
        <v>18314.73</v>
      </c>
      <c r="JV138" s="122">
        <f t="shared" si="1453"/>
        <v>6900</v>
      </c>
      <c r="JW138" s="220">
        <f t="shared" si="1439"/>
        <v>18457.45</v>
      </c>
      <c r="JX138" s="117">
        <f t="shared" ref="JX138" si="1454">JX139+JX140+JX141+JX142+JX143+JX144+JX145+JX146</f>
        <v>15078.3</v>
      </c>
      <c r="JY138" s="229">
        <f t="shared" ref="JY138:LP138" si="1455">JY139+JY140+JY141+JY142+JY143+JY144+JY145+JY146</f>
        <v>70000</v>
      </c>
      <c r="JZ138" s="220">
        <f t="shared" si="1455"/>
        <v>70000</v>
      </c>
      <c r="KA138" s="117">
        <f t="shared" ref="KA138" si="1456">KA139+KA140+KA141+KA142+KA143+KA144+KA145+KA146</f>
        <v>61510.51</v>
      </c>
      <c r="KB138" s="229">
        <f t="shared" ref="KB138:KF138" si="1457">KB139+KB140+KB141+KB142+KB143+KB144+KB145+KB146</f>
        <v>0</v>
      </c>
      <c r="KC138" s="220">
        <f t="shared" si="1457"/>
        <v>1500</v>
      </c>
      <c r="KD138" s="117">
        <f t="shared" ref="KD138:KE138" si="1458">KD139+KD140+KD141+KD142+KD143+KD144+KD145+KD146</f>
        <v>0</v>
      </c>
      <c r="KE138" s="229">
        <f t="shared" si="1458"/>
        <v>1500</v>
      </c>
      <c r="KF138" s="220">
        <f t="shared" si="1457"/>
        <v>1400</v>
      </c>
      <c r="KG138" s="117">
        <f t="shared" ref="KG138" si="1459">KG139+KG140+KG141+KG142+KG143+KG144+KG145+KG146</f>
        <v>807.73</v>
      </c>
      <c r="KH138" s="229">
        <f t="shared" si="1455"/>
        <v>0</v>
      </c>
      <c r="KI138" s="220">
        <f t="shared" si="1455"/>
        <v>0</v>
      </c>
      <c r="KJ138" s="117">
        <f t="shared" ref="KJ138:KK138" si="1460">KJ139+KJ140+KJ141+KJ142+KJ143+KJ144+KJ145+KJ146</f>
        <v>5238.97</v>
      </c>
      <c r="KK138" s="229">
        <f t="shared" si="1460"/>
        <v>0</v>
      </c>
      <c r="KL138" s="220">
        <f t="shared" ref="KL138:LM138" si="1461">KL139+KL140+KL141+KL142+KL143+KL144+KL145+KL146</f>
        <v>0</v>
      </c>
      <c r="KM138" s="220">
        <f t="shared" ref="KM138:KN138" si="1462">KM139+KM140+KM141+KM142+KM143+KM144+KM145+KM146</f>
        <v>0</v>
      </c>
      <c r="KN138" s="229">
        <f t="shared" si="1462"/>
        <v>0</v>
      </c>
      <c r="KO138" s="220">
        <f t="shared" si="1461"/>
        <v>0</v>
      </c>
      <c r="KP138" s="220">
        <f t="shared" ref="KP138" si="1463">KP139+KP140+KP141+KP142+KP143+KP144+KP145+KP146</f>
        <v>0</v>
      </c>
      <c r="KQ138" s="229">
        <f t="shared" si="1461"/>
        <v>0</v>
      </c>
      <c r="KR138" s="220">
        <f t="shared" si="1461"/>
        <v>0</v>
      </c>
      <c r="KS138" s="220">
        <f t="shared" ref="KS138" si="1464">KS139+KS140+KS141+KS142+KS143+KS144+KS145+KS146</f>
        <v>0</v>
      </c>
      <c r="KT138" s="229">
        <f t="shared" si="1461"/>
        <v>0</v>
      </c>
      <c r="KU138" s="220">
        <f t="shared" si="1461"/>
        <v>0</v>
      </c>
      <c r="KV138" s="117">
        <f t="shared" ref="KV138" si="1465">KV139+KV140+KV141+KV142+KV143+KV144+KV145+KV146</f>
        <v>0</v>
      </c>
      <c r="KW138" s="229">
        <f t="shared" si="1461"/>
        <v>0</v>
      </c>
      <c r="KX138" s="220">
        <f t="shared" si="1461"/>
        <v>0</v>
      </c>
      <c r="KY138" s="68">
        <f t="shared" ref="KY138" si="1466">KY139+KY140+KY141+KY142+KY143+KY144+KY145+KY146</f>
        <v>0</v>
      </c>
      <c r="KZ138" s="229">
        <f t="shared" si="1461"/>
        <v>0</v>
      </c>
      <c r="LA138" s="220">
        <f t="shared" si="1461"/>
        <v>0</v>
      </c>
      <c r="LB138" s="220">
        <f t="shared" ref="LB138:LC138" si="1467">LB139+LB140+LB141+LB142+LB143+LB144+LB145+LB146</f>
        <v>0</v>
      </c>
      <c r="LC138" s="229">
        <f t="shared" si="1467"/>
        <v>0</v>
      </c>
      <c r="LD138" s="220">
        <f t="shared" si="1461"/>
        <v>0</v>
      </c>
      <c r="LE138" s="220">
        <f t="shared" ref="LE138:LF138" si="1468">LE139+LE140+LE141+LE142+LE143+LE144+LE145+LE146</f>
        <v>0</v>
      </c>
      <c r="LF138" s="229">
        <f t="shared" si="1468"/>
        <v>0</v>
      </c>
      <c r="LG138" s="220">
        <f t="shared" si="1461"/>
        <v>0</v>
      </c>
      <c r="LH138" s="117">
        <f t="shared" ref="LH138" si="1469">LH139+LH140+LH141+LH142+LH143+LH144+LH145+LH146</f>
        <v>0</v>
      </c>
      <c r="LI138" s="229">
        <f t="shared" si="1461"/>
        <v>0</v>
      </c>
      <c r="LJ138" s="220">
        <f t="shared" si="1461"/>
        <v>0</v>
      </c>
      <c r="LK138" s="68">
        <f t="shared" ref="LK138" si="1470">LK139+LK140+LK141+LK142+LK143+LK144+LK145+LK146</f>
        <v>0</v>
      </c>
      <c r="LL138" s="229">
        <f t="shared" si="1461"/>
        <v>0</v>
      </c>
      <c r="LM138" s="220">
        <f t="shared" si="1461"/>
        <v>0</v>
      </c>
      <c r="LN138" s="68">
        <f t="shared" ref="LN138" si="1471">LN139+LN140+LN141+LN142+LN143+LN144+LN145+LN146</f>
        <v>0</v>
      </c>
      <c r="LO138" s="122">
        <f t="shared" si="1455"/>
        <v>0</v>
      </c>
      <c r="LP138" s="220">
        <f t="shared" si="1455"/>
        <v>0</v>
      </c>
      <c r="LQ138" s="220">
        <f t="shared" ref="LQ138" si="1472">LQ139+LQ140+LQ141+LQ142+LQ143+LQ144+LQ145+LQ146</f>
        <v>0</v>
      </c>
      <c r="LR138" s="229">
        <f>LR139+LR140+LR141+LR142+LR143+LR144+LR145+LR146</f>
        <v>200</v>
      </c>
      <c r="LS138" s="220">
        <f>LS139+LS140+LS141+LS142+LS143+LS144+LS145+LS146</f>
        <v>200</v>
      </c>
      <c r="LT138" s="117">
        <f>LT139+LT140+LT141+LT142+LT143+LT144+LT145+LT146</f>
        <v>16.940000000000001</v>
      </c>
      <c r="LU138" s="229">
        <f t="shared" ref="LU138:LV138" si="1473">LU139+LU140+LU141+LU142+LU143+LU144+LU145+LU146</f>
        <v>0</v>
      </c>
      <c r="LV138" s="220">
        <f t="shared" si="1473"/>
        <v>0</v>
      </c>
      <c r="LW138" s="68">
        <f t="shared" ref="LW138:LX138" si="1474">LW139+LW140+LW141+LW142+LW143+LW144+LW145+LW146</f>
        <v>0</v>
      </c>
      <c r="LX138" s="343">
        <f t="shared" si="1474"/>
        <v>0</v>
      </c>
      <c r="LY138" s="220">
        <f t="shared" ref="LY138:MZ138" si="1475">LY139+LY140+LY141+LY142+LY143+LY144+LY145+LY146</f>
        <v>0</v>
      </c>
      <c r="LZ138" s="220">
        <f t="shared" ref="LZ138:MA138" si="1476">LZ139+LZ140+LZ141+LZ142+LZ143+LZ144+LZ145+LZ146</f>
        <v>0</v>
      </c>
      <c r="MA138" s="344">
        <f t="shared" si="1476"/>
        <v>0</v>
      </c>
      <c r="MB138" s="220">
        <f t="shared" si="1475"/>
        <v>0</v>
      </c>
      <c r="MC138" s="220">
        <f t="shared" ref="MC138:MD138" si="1477">MC139+MC140+MC141+MC142+MC143+MC144+MC145+MC146</f>
        <v>0</v>
      </c>
      <c r="MD138" s="344">
        <f t="shared" si="1477"/>
        <v>0</v>
      </c>
      <c r="ME138" s="220">
        <f t="shared" si="1475"/>
        <v>0</v>
      </c>
      <c r="MF138" s="220">
        <f t="shared" ref="MF138:MG138" si="1478">MF139+MF140+MF141+MF142+MF143+MF144+MF145+MF146</f>
        <v>0</v>
      </c>
      <c r="MG138" s="344">
        <f t="shared" si="1478"/>
        <v>0</v>
      </c>
      <c r="MH138" s="220">
        <f t="shared" si="1475"/>
        <v>0</v>
      </c>
      <c r="MI138" s="220">
        <f t="shared" ref="MI138" si="1479">MI139+MI140+MI141+MI142+MI143+MI144+MI145+MI146</f>
        <v>0</v>
      </c>
      <c r="MJ138" s="344">
        <f t="shared" ref="MJ138" si="1480">MJ139+MJ140+MJ141+MJ142+MJ143+MJ144+MJ145+MJ146</f>
        <v>0</v>
      </c>
      <c r="MK138" s="220">
        <f t="shared" si="1475"/>
        <v>0</v>
      </c>
      <c r="ML138" s="117">
        <f t="shared" ref="ML138" si="1481">ML139+ML140+ML141+ML142+ML143+ML144+ML145+ML146</f>
        <v>0</v>
      </c>
      <c r="MM138" s="229">
        <f t="shared" si="1475"/>
        <v>0</v>
      </c>
      <c r="MN138" s="220">
        <f t="shared" si="1475"/>
        <v>0</v>
      </c>
      <c r="MO138" s="68">
        <f t="shared" ref="MO138:MP138" si="1482">MO139+MO140+MO141+MO142+MO143+MO144+MO145+MO146</f>
        <v>0</v>
      </c>
      <c r="MP138" s="344">
        <f t="shared" si="1482"/>
        <v>0</v>
      </c>
      <c r="MQ138" s="220">
        <f t="shared" si="1475"/>
        <v>0</v>
      </c>
      <c r="MR138" s="68">
        <f t="shared" ref="MR138:MS138" si="1483">MR139+MR140+MR141+MR142+MR143+MR144+MR145+MR146</f>
        <v>0</v>
      </c>
      <c r="MS138" s="343">
        <f t="shared" si="1483"/>
        <v>0</v>
      </c>
      <c r="MT138" s="220">
        <f t="shared" si="1475"/>
        <v>0</v>
      </c>
      <c r="MU138" s="220">
        <f t="shared" ref="MU138:MV138" si="1484">MU139+MU140+MU141+MU142+MU143+MU144+MU145+MU146</f>
        <v>0</v>
      </c>
      <c r="MV138" s="344">
        <f t="shared" si="1484"/>
        <v>75</v>
      </c>
      <c r="MW138" s="220">
        <f t="shared" si="1475"/>
        <v>75</v>
      </c>
      <c r="MX138" s="117">
        <f t="shared" ref="MX138:MY138" si="1485">MX139+MX140+MX141+MX142+MX143+MX144+MX145+MX146</f>
        <v>0</v>
      </c>
      <c r="MY138" s="344">
        <f t="shared" si="1485"/>
        <v>50</v>
      </c>
      <c r="MZ138" s="246">
        <f t="shared" si="1475"/>
        <v>100</v>
      </c>
      <c r="NA138" s="266">
        <f t="shared" ref="NA138:NB138" si="1486">NA139+NA140+NA141+NA142+NA143+NA144+NA145+NA146</f>
        <v>0</v>
      </c>
      <c r="NB138" s="344">
        <f t="shared" si="1486"/>
        <v>100</v>
      </c>
      <c r="NC138" s="246">
        <f t="shared" ref="NC138:OD138" si="1487">NC139+NC140+NC141+NC142+NC143+NC144+NC145+NC146</f>
        <v>100</v>
      </c>
      <c r="ND138" s="323">
        <f t="shared" ref="ND138:NE138" si="1488">ND139+ND140+ND141+ND142+ND143+ND144+ND145+ND146</f>
        <v>0</v>
      </c>
      <c r="NE138" s="344">
        <f t="shared" si="1488"/>
        <v>0</v>
      </c>
      <c r="NF138" s="220">
        <f t="shared" si="1487"/>
        <v>0</v>
      </c>
      <c r="NG138" s="68">
        <f t="shared" ref="NG138" si="1489">NG139+NG140+NG141+NG142+NG143+NG144+NG145+NG146</f>
        <v>0</v>
      </c>
      <c r="NH138" s="229">
        <f t="shared" si="1487"/>
        <v>0</v>
      </c>
      <c r="NI138" s="220">
        <f t="shared" si="1487"/>
        <v>0</v>
      </c>
      <c r="NJ138" s="117">
        <f t="shared" ref="NJ138" si="1490">NJ139+NJ140+NJ141+NJ142+NJ143+NJ144+NJ145+NJ146</f>
        <v>0</v>
      </c>
      <c r="NK138" s="229">
        <f t="shared" si="1487"/>
        <v>0</v>
      </c>
      <c r="NL138" s="220">
        <f t="shared" si="1487"/>
        <v>0</v>
      </c>
      <c r="NM138" s="68">
        <f t="shared" ref="NM138:NN138" si="1491">NM139+NM140+NM141+NM142+NM143+NM144+NM145+NM146</f>
        <v>0</v>
      </c>
      <c r="NN138" s="344">
        <f t="shared" si="1491"/>
        <v>0</v>
      </c>
      <c r="NO138" s="220">
        <f t="shared" si="1487"/>
        <v>0</v>
      </c>
      <c r="NP138" s="68">
        <f t="shared" ref="NP138:NQ138" si="1492">NP139+NP140+NP141+NP142+NP143+NP144+NP145+NP146</f>
        <v>0</v>
      </c>
      <c r="NQ138" s="344">
        <f t="shared" si="1492"/>
        <v>0</v>
      </c>
      <c r="NR138" s="220">
        <f t="shared" si="1487"/>
        <v>0</v>
      </c>
      <c r="NS138" s="68">
        <f t="shared" ref="NS138:NT138" si="1493">NS139+NS140+NS141+NS142+NS143+NS144+NS145+NS146</f>
        <v>0</v>
      </c>
      <c r="NT138" s="344">
        <f t="shared" si="1493"/>
        <v>0</v>
      </c>
      <c r="NU138" s="220">
        <f t="shared" si="1487"/>
        <v>0</v>
      </c>
      <c r="NV138" s="68">
        <f t="shared" ref="NV138" si="1494">NV139+NV140+NV141+NV142+NV143+NV144+NV145+NV146</f>
        <v>0</v>
      </c>
      <c r="NW138" s="122">
        <f t="shared" si="1487"/>
        <v>0</v>
      </c>
      <c r="NX138" s="220">
        <f t="shared" si="1487"/>
        <v>0</v>
      </c>
      <c r="NY138" s="117">
        <f t="shared" ref="NY138:NZ138" si="1495">NY139+NY140+NY141+NY142+NY143+NY144+NY145+NY146</f>
        <v>0</v>
      </c>
      <c r="NZ138" s="344">
        <f t="shared" si="1495"/>
        <v>0</v>
      </c>
      <c r="OA138" s="220">
        <f t="shared" si="1487"/>
        <v>0</v>
      </c>
      <c r="OB138" s="314">
        <f t="shared" ref="OB138" si="1496">OB139+OB140+OB141+OB142+OB143+OB144+OB145+OB146</f>
        <v>0</v>
      </c>
      <c r="OC138" s="229">
        <f t="shared" si="1487"/>
        <v>0</v>
      </c>
      <c r="OD138" s="220">
        <f t="shared" si="1487"/>
        <v>0</v>
      </c>
      <c r="OE138" s="68">
        <f t="shared" ref="OE138:OF138" si="1497">OE139+OE140+OE141+OE142+OE143+OE144+OE145+OE146</f>
        <v>0</v>
      </c>
      <c r="OF138" s="344">
        <f t="shared" si="1497"/>
        <v>0</v>
      </c>
      <c r="OG138" s="220">
        <f t="shared" ref="OG138" si="1498">OG139+OG140+OG141+OG142+OG143+OG144+OG145+OG146</f>
        <v>0</v>
      </c>
      <c r="OH138" s="68">
        <f t="shared" ref="OH138" si="1499">OH139+OH140+OH141+OH142+OH143+OH144+OH145+OH146</f>
        <v>5800</v>
      </c>
      <c r="OI138" s="163"/>
      <c r="OJ138" s="163"/>
      <c r="OK138" s="163"/>
      <c r="OL138" s="163"/>
      <c r="OM138" s="163"/>
      <c r="ON138" s="163"/>
      <c r="OO138" s="163"/>
      <c r="OP138" s="163"/>
      <c r="OQ138" s="163"/>
      <c r="OR138" s="163"/>
      <c r="OS138" s="163"/>
      <c r="OT138" s="163"/>
      <c r="OU138" s="163"/>
      <c r="OV138" s="163"/>
      <c r="OW138" s="163"/>
    </row>
    <row r="139" spans="1:414" s="345" customFormat="1" hidden="1" outlineLevel="2" x14ac:dyDescent="0.25">
      <c r="A139" s="257" t="s">
        <v>504</v>
      </c>
      <c r="B139" s="188" t="s">
        <v>505</v>
      </c>
      <c r="C139" s="236">
        <f t="shared" ref="C139:C146" si="1500">F139+I139+L139+O139+R139+U139+X139+AA139+AD139+AG139+AJ139+AM139+AP139+AS139+AV139+AY139+BB139+BE139+BH139+BK139+BN139+BQ139+BT139+BW139+BZ139+CC139+CF139+CI139+CL139+CO139+CR139+CU139+CX139+DA139+DD139+DG139+DJ139+DM139+DP139+DS139+DV139+DY139+EB139+EE139+EH139+EK139+EN139+EQ139+ET139+EW139+EZ139+FC139+FF139+FI139+FL139+FO139+FR139+FU139+FX139+GA139+GD139+GG139+GJ139+GM139+GP139+GS139+GV139+GY139+HB139+HE139+HH139+HK139+HN139+HQ139+HT139+HW139+HZ139+IC139+IF139+II139+IL139+IO139+IR139+IU139+IX139+JA139+JD139+JG139+JJ139+JM139+JP139+JS139+JV139+JY139+KB139+KE139+KH139+KK139+KN139+KQ139+KT139+KW139+KZ139+LC139+LF139+LI139+LL139+LO139+LR139+LU139+LX139+MA139+MD139+MG139+MJ139+MM139+MP139+MS139+MV139+MY139+NB139+NE139+NH139+NK139+NN139+NQ139+NT139+NW139+NZ139+OC139+OF139</f>
        <v>21540</v>
      </c>
      <c r="D139" s="236">
        <f t="shared" ref="D139:D146" si="1501">G139+J139+M139+P139+S139+V139+Y139+AB139+AE139+AH139+AK139+AN139+AQ139+AT139+AW139+AZ139+BC139+BF139+BI139+BL139+BO139+BR139+BU139+BX139+CA139+CD139+CG139+CJ139+CM139+CP139+CS139+CV139+CY139+DB139+DE139+DH139+DK139+DN139+DQ139+DT139+DW139+DZ139+EC139+EF139+EI139+EL139+EO139+ER139+EU139+EX139+FA139+FD139+FG139+FJ139+FM139+FP139+FS139+FV139+FY139+GB139+GE139+GH139+GK139+GN139+GQ139+GT139+GW139+GZ139+HC139+HF139+HI139+HL139+HO139+HR139+HU139+HX139+IA139+ID139+IG139+IJ139+IM139+IP139+IS139+IV139+IY139+JB139+JE139+JH139+JK139+JN139+JQ139+JT139+JW139+JZ139+KC139+KF139+KI139+KL139+KO139+KR139+KU139+KX139+LA139+LD139+LG139+LJ139+LM139+LP139+LS139+LV139+LY139+MB139+ME139+MH139+MK139+MN139+MQ139+MT139+MW139+MZ139+NC139+NF139+NI139+NL139+NO139+NR139+NU139+NX139+OA139+OD139+OG139</f>
        <v>25840</v>
      </c>
      <c r="E139" s="236">
        <f t="shared" ref="E139:E146" si="1502">H139+K139+N139+Q139+T139+W139+Z139+AC139+AF139+AI139+AL139+AO139+AR139+AU139+AX139+BA139+BD139+BG139+BJ139+BM139+BP139+BS139+BV139+BY139+CB139+CE139+CH139+CK139+CN139+CQ139+CT139+CW139+CZ139+DC139+DF139+DI139+DL139+DO139+DR139+DU139+DX139+EA139+ED139+EG139+EJ139+EM139+EP139+ES139+EV139+EY139+FB139+FE139+FH139+FK139+FN139+FQ139+FT139+FW139+FZ139+GC139+GF139+GI139+GL139+GO139+GR139+GU139+GX139+HA139+HD139+HG139+HJ139+HM139+HP139+HS139+HV139+HY139+IB139+IE139+IH139+IK139+IN139+IQ139+IT139+IW139+IZ139+JC139+JF139+JI139+JL139+JO139+JR139+JU139+JX139+KA139+KD139+KG139+KJ139+KM139+KP139+KS139+KV139+KY139+LB139+LE139+LH139+LK139+LN139+LQ139+LT139+LW139+LZ139+MC139+MF139+MI139+ML139+MO139+MR139+MU139+MX139+NA139+ND139+NG139+NJ139+NM139+NP139+NS139+NV139+NY139+OB139+OE139+OH139</f>
        <v>20819.46</v>
      </c>
      <c r="F139" s="236"/>
      <c r="G139" s="224"/>
      <c r="H139" s="84"/>
      <c r="I139" s="124"/>
      <c r="J139" s="224"/>
      <c r="K139" s="224"/>
      <c r="L139" s="236"/>
      <c r="M139" s="224"/>
      <c r="N139" s="224"/>
      <c r="O139" s="236"/>
      <c r="P139" s="224"/>
      <c r="Q139" s="224"/>
      <c r="R139" s="236"/>
      <c r="S139" s="224"/>
      <c r="T139" s="224"/>
      <c r="U139" s="236"/>
      <c r="V139" s="224"/>
      <c r="W139" s="224"/>
      <c r="X139" s="236"/>
      <c r="Y139" s="224"/>
      <c r="Z139" s="224"/>
      <c r="AA139" s="236"/>
      <c r="AB139" s="224"/>
      <c r="AC139" s="224"/>
      <c r="AD139" s="236"/>
      <c r="AE139" s="224"/>
      <c r="AF139" s="224"/>
      <c r="AG139" s="236"/>
      <c r="AH139" s="224"/>
      <c r="AI139" s="224"/>
      <c r="AJ139" s="236"/>
      <c r="AK139" s="224"/>
      <c r="AL139" s="224"/>
      <c r="AM139" s="236"/>
      <c r="AN139" s="224"/>
      <c r="AO139" s="224"/>
      <c r="AP139" s="236"/>
      <c r="AQ139" s="224"/>
      <c r="AR139" s="224"/>
      <c r="AS139" s="236"/>
      <c r="AT139" s="224"/>
      <c r="AU139" s="224"/>
      <c r="AV139" s="236"/>
      <c r="AW139" s="224"/>
      <c r="AX139" s="224"/>
      <c r="AY139" s="236"/>
      <c r="AZ139" s="224"/>
      <c r="BA139" s="224"/>
      <c r="BB139" s="236"/>
      <c r="BC139" s="224"/>
      <c r="BD139" s="224"/>
      <c r="BE139" s="236"/>
      <c r="BF139" s="224"/>
      <c r="BG139" s="224"/>
      <c r="BH139" s="236"/>
      <c r="BI139" s="224"/>
      <c r="BJ139" s="224"/>
      <c r="BK139" s="236"/>
      <c r="BL139" s="224"/>
      <c r="BM139" s="224"/>
      <c r="BN139" s="351"/>
      <c r="BO139" s="224"/>
      <c r="BP139" s="224"/>
      <c r="BQ139" s="236"/>
      <c r="BR139" s="224"/>
      <c r="BS139" s="224"/>
      <c r="BT139" s="236"/>
      <c r="BU139" s="224"/>
      <c r="BV139" s="224"/>
      <c r="BW139" s="236"/>
      <c r="BX139" s="224"/>
      <c r="BY139" s="224"/>
      <c r="BZ139" s="236"/>
      <c r="CA139" s="236"/>
      <c r="CB139" s="224"/>
      <c r="CC139" s="236"/>
      <c r="CD139" s="224"/>
      <c r="CE139" s="224"/>
      <c r="CF139" s="236"/>
      <c r="CG139" s="224"/>
      <c r="CH139" s="224"/>
      <c r="CI139" s="236"/>
      <c r="CJ139" s="224"/>
      <c r="CK139" s="224"/>
      <c r="CL139" s="236"/>
      <c r="CM139" s="224"/>
      <c r="CN139" s="245"/>
      <c r="CO139" s="236"/>
      <c r="CP139" s="224"/>
      <c r="CQ139" s="84"/>
      <c r="CR139" s="236"/>
      <c r="CS139" s="224"/>
      <c r="CT139" s="224"/>
      <c r="CU139" s="236"/>
      <c r="CV139" s="224"/>
      <c r="CW139" s="224"/>
      <c r="CX139" s="236"/>
      <c r="CY139" s="224"/>
      <c r="CZ139" s="224"/>
      <c r="DA139" s="236"/>
      <c r="DB139" s="224"/>
      <c r="DC139" s="224"/>
      <c r="DD139" s="236"/>
      <c r="DE139" s="224"/>
      <c r="DF139" s="224"/>
      <c r="DG139" s="236"/>
      <c r="DH139" s="224"/>
      <c r="DI139" s="224"/>
      <c r="DJ139" s="236"/>
      <c r="DK139" s="224"/>
      <c r="DL139" s="224"/>
      <c r="DM139" s="236"/>
      <c r="DN139" s="224"/>
      <c r="DO139" s="224"/>
      <c r="DP139" s="236"/>
      <c r="DQ139" s="224"/>
      <c r="DR139" s="224"/>
      <c r="DS139" s="236"/>
      <c r="DT139" s="224"/>
      <c r="DU139" s="224"/>
      <c r="DV139" s="236"/>
      <c r="DW139" s="224"/>
      <c r="DX139" s="245"/>
      <c r="DY139" s="236"/>
      <c r="DZ139" s="224"/>
      <c r="EA139" s="84"/>
      <c r="EB139" s="124"/>
      <c r="EC139" s="224"/>
      <c r="ED139" s="245"/>
      <c r="EE139" s="236"/>
      <c r="EF139" s="224"/>
      <c r="EG139" s="245"/>
      <c r="EH139" s="236"/>
      <c r="EI139" s="224"/>
      <c r="EJ139" s="245"/>
      <c r="EK139" s="236"/>
      <c r="EL139" s="224"/>
      <c r="EM139" s="245"/>
      <c r="EN139" s="236"/>
      <c r="EO139" s="224"/>
      <c r="EP139" s="245"/>
      <c r="EQ139" s="236"/>
      <c r="ER139" s="224"/>
      <c r="ES139" s="224"/>
      <c r="ET139" s="236"/>
      <c r="EU139" s="224"/>
      <c r="EV139" s="224"/>
      <c r="EW139" s="236"/>
      <c r="EX139" s="224"/>
      <c r="EY139" s="224"/>
      <c r="EZ139" s="236"/>
      <c r="FA139" s="224"/>
      <c r="FB139" s="224"/>
      <c r="FC139" s="236"/>
      <c r="FD139" s="224"/>
      <c r="FE139" s="224"/>
      <c r="FF139" s="236"/>
      <c r="FG139" s="224"/>
      <c r="FH139" s="224"/>
      <c r="FI139" s="236"/>
      <c r="FJ139" s="224"/>
      <c r="FK139" s="245"/>
      <c r="FL139" s="396"/>
      <c r="FM139" s="224"/>
      <c r="FN139" s="84"/>
      <c r="FO139" s="236"/>
      <c r="FP139" s="224"/>
      <c r="FQ139" s="224"/>
      <c r="FR139" s="236"/>
      <c r="FS139" s="224"/>
      <c r="FT139" s="224"/>
      <c r="FU139" s="236"/>
      <c r="FV139" s="224"/>
      <c r="FW139" s="224"/>
      <c r="FX139" s="236"/>
      <c r="FY139" s="224"/>
      <c r="FZ139" s="224"/>
      <c r="GA139" s="236"/>
      <c r="GB139" s="224"/>
      <c r="GC139" s="224"/>
      <c r="GD139" s="236"/>
      <c r="GE139" s="224"/>
      <c r="GF139" s="224"/>
      <c r="GG139" s="236"/>
      <c r="GH139" s="224"/>
      <c r="GI139" s="224"/>
      <c r="GJ139" s="236"/>
      <c r="GK139" s="224"/>
      <c r="GL139" s="84"/>
      <c r="GM139" s="224"/>
      <c r="GN139" s="224"/>
      <c r="GO139" s="84"/>
      <c r="GP139" s="224"/>
      <c r="GQ139" s="224"/>
      <c r="GR139" s="84"/>
      <c r="GS139" s="224"/>
      <c r="GT139" s="224"/>
      <c r="GU139" s="224"/>
      <c r="GV139" s="236"/>
      <c r="GW139" s="224"/>
      <c r="GX139" s="224"/>
      <c r="GY139" s="236"/>
      <c r="GZ139" s="224"/>
      <c r="HA139" s="224"/>
      <c r="HB139" s="236"/>
      <c r="HC139" s="224"/>
      <c r="HD139" s="245"/>
      <c r="HE139" s="236"/>
      <c r="HF139" s="224"/>
      <c r="HG139" s="84"/>
      <c r="HH139" s="236">
        <v>600</v>
      </c>
      <c r="HI139" s="224"/>
      <c r="HJ139" s="245"/>
      <c r="HK139" s="236"/>
      <c r="HL139" s="224"/>
      <c r="HM139" s="245">
        <v>157.61000000000001</v>
      </c>
      <c r="HN139" s="236"/>
      <c r="HO139" s="224"/>
      <c r="HP139" s="245">
        <v>36.06</v>
      </c>
      <c r="HQ139" s="236">
        <v>200</v>
      </c>
      <c r="HR139" s="224">
        <v>500</v>
      </c>
      <c r="HS139" s="245">
        <v>60.47</v>
      </c>
      <c r="HT139" s="236"/>
      <c r="HU139" s="224"/>
      <c r="HV139" s="245"/>
      <c r="HW139" s="236"/>
      <c r="HX139" s="224"/>
      <c r="HY139" s="245"/>
      <c r="HZ139" s="236"/>
      <c r="IA139" s="224"/>
      <c r="IB139" s="245"/>
      <c r="IC139" s="236"/>
      <c r="ID139" s="224"/>
      <c r="IE139" s="84"/>
      <c r="IF139" s="236"/>
      <c r="IG139" s="224"/>
      <c r="IH139" s="245">
        <v>35</v>
      </c>
      <c r="II139" s="236">
        <v>4037</v>
      </c>
      <c r="IJ139" s="224">
        <v>4037</v>
      </c>
      <c r="IK139" s="245">
        <v>536.12</v>
      </c>
      <c r="IL139" s="236"/>
      <c r="IM139" s="224"/>
      <c r="IN139" s="245">
        <v>195.17</v>
      </c>
      <c r="IO139" s="236">
        <v>2503</v>
      </c>
      <c r="IP139" s="224">
        <v>2503</v>
      </c>
      <c r="IQ139" s="245">
        <v>678.7</v>
      </c>
      <c r="IR139" s="236"/>
      <c r="IS139" s="224"/>
      <c r="IT139" s="245">
        <v>739.78</v>
      </c>
      <c r="IU139" s="236">
        <v>1400</v>
      </c>
      <c r="IV139" s="224">
        <v>1400</v>
      </c>
      <c r="IW139" s="245"/>
      <c r="IX139" s="236">
        <v>1500</v>
      </c>
      <c r="IY139" s="224">
        <v>1500</v>
      </c>
      <c r="IZ139" s="245">
        <v>3366.38</v>
      </c>
      <c r="JA139" s="236"/>
      <c r="JB139" s="224">
        <v>2500</v>
      </c>
      <c r="JC139" s="245"/>
      <c r="JD139" s="236"/>
      <c r="JE139" s="224"/>
      <c r="JF139" s="245"/>
      <c r="JG139" s="236"/>
      <c r="JH139" s="224"/>
      <c r="JI139" s="84"/>
      <c r="JJ139" s="124"/>
      <c r="JK139" s="224"/>
      <c r="JL139" s="245"/>
      <c r="JM139" s="236"/>
      <c r="JN139" s="224"/>
      <c r="JO139" s="84"/>
      <c r="JP139" s="124">
        <v>7000</v>
      </c>
      <c r="JQ139" s="224">
        <v>7000</v>
      </c>
      <c r="JR139" s="245">
        <v>13423.92</v>
      </c>
      <c r="JS139" s="236">
        <v>4000</v>
      </c>
      <c r="JT139" s="224">
        <v>6000</v>
      </c>
      <c r="JU139" s="84">
        <v>1302.25</v>
      </c>
      <c r="JV139" s="124"/>
      <c r="JW139" s="224"/>
      <c r="JX139" s="245"/>
      <c r="JY139" s="236"/>
      <c r="JZ139" s="224"/>
      <c r="KA139" s="245"/>
      <c r="KB139" s="236"/>
      <c r="KC139" s="224"/>
      <c r="KD139" s="245"/>
      <c r="KE139" s="236">
        <v>300</v>
      </c>
      <c r="KF139" s="224">
        <v>400</v>
      </c>
      <c r="KG139" s="245">
        <v>288</v>
      </c>
      <c r="KH139" s="236"/>
      <c r="KI139" s="224"/>
      <c r="KJ139" s="245"/>
      <c r="KK139" s="236"/>
      <c r="KL139" s="224"/>
      <c r="KM139" s="224"/>
      <c r="KN139" s="236"/>
      <c r="KO139" s="224"/>
      <c r="KP139" s="224"/>
      <c r="KQ139" s="236"/>
      <c r="KR139" s="224"/>
      <c r="KS139" s="224"/>
      <c r="KT139" s="236"/>
      <c r="KU139" s="224"/>
      <c r="KV139" s="245"/>
      <c r="KW139" s="236"/>
      <c r="KX139" s="224"/>
      <c r="KY139" s="84"/>
      <c r="KZ139" s="236"/>
      <c r="LA139" s="224"/>
      <c r="LB139" s="224"/>
      <c r="LC139" s="236"/>
      <c r="LD139" s="224"/>
      <c r="LE139" s="224"/>
      <c r="LF139" s="236"/>
      <c r="LG139" s="224"/>
      <c r="LH139" s="245"/>
      <c r="LI139" s="236"/>
      <c r="LJ139" s="224"/>
      <c r="LK139" s="84"/>
      <c r="LL139" s="236"/>
      <c r="LM139" s="224"/>
      <c r="LN139" s="84"/>
      <c r="LO139" s="124"/>
      <c r="LP139" s="224"/>
      <c r="LQ139" s="224"/>
      <c r="LR139" s="236"/>
      <c r="LS139" s="224"/>
      <c r="LT139" s="245"/>
      <c r="LU139" s="236"/>
      <c r="LV139" s="224"/>
      <c r="LW139" s="84"/>
      <c r="LX139" s="124"/>
      <c r="LY139" s="224"/>
      <c r="LZ139" s="224"/>
      <c r="MA139" s="236"/>
      <c r="MB139" s="224"/>
      <c r="MC139" s="224"/>
      <c r="MD139" s="236"/>
      <c r="ME139" s="224"/>
      <c r="MF139" s="224"/>
      <c r="MG139" s="236"/>
      <c r="MH139" s="224"/>
      <c r="MI139" s="224"/>
      <c r="MJ139" s="236"/>
      <c r="MK139" s="224"/>
      <c r="ML139" s="245"/>
      <c r="MM139" s="236"/>
      <c r="MN139" s="224"/>
      <c r="MO139" s="84"/>
      <c r="MP139" s="236"/>
      <c r="MQ139" s="224"/>
      <c r="MR139" s="84"/>
      <c r="MS139" s="124"/>
      <c r="MT139" s="224"/>
      <c r="MU139" s="224"/>
      <c r="MV139" s="236"/>
      <c r="MW139" s="224"/>
      <c r="MX139" s="245"/>
      <c r="MY139" s="236"/>
      <c r="MZ139" s="224"/>
      <c r="NA139" s="84"/>
      <c r="NB139" s="236"/>
      <c r="NC139" s="224"/>
      <c r="ND139" s="245"/>
      <c r="NE139" s="236"/>
      <c r="NF139" s="224"/>
      <c r="NG139" s="84"/>
      <c r="NH139" s="236"/>
      <c r="NI139" s="224"/>
      <c r="NJ139" s="245"/>
      <c r="NK139" s="236"/>
      <c r="NL139" s="224"/>
      <c r="NM139" s="84"/>
      <c r="NN139" s="236"/>
      <c r="NO139" s="224"/>
      <c r="NP139" s="84"/>
      <c r="NQ139" s="236"/>
      <c r="NR139" s="224"/>
      <c r="NS139" s="84"/>
      <c r="NT139" s="236"/>
      <c r="NU139" s="224"/>
      <c r="NV139" s="84"/>
      <c r="NW139" s="124"/>
      <c r="NX139" s="224"/>
      <c r="NY139" s="245"/>
      <c r="NZ139" s="236"/>
      <c r="OA139" s="224"/>
      <c r="OB139" s="316"/>
      <c r="OC139" s="236"/>
      <c r="OD139" s="224"/>
      <c r="OE139" s="84"/>
      <c r="OF139" s="236"/>
      <c r="OG139" s="224"/>
      <c r="OH139" s="84"/>
      <c r="OI139" s="157"/>
      <c r="OJ139" s="157"/>
      <c r="OK139" s="157"/>
      <c r="OL139" s="157"/>
      <c r="OM139" s="157"/>
      <c r="ON139" s="157"/>
      <c r="OO139" s="157"/>
      <c r="OP139" s="157"/>
      <c r="OQ139" s="157"/>
      <c r="OR139" s="157"/>
      <c r="OS139" s="157"/>
      <c r="OT139" s="157"/>
      <c r="OU139" s="157"/>
      <c r="OV139" s="157"/>
      <c r="OW139" s="157"/>
      <c r="OX139" s="350"/>
    </row>
    <row r="140" spans="1:414" s="345" customFormat="1" hidden="1" outlineLevel="2" x14ac:dyDescent="0.25">
      <c r="A140" s="257" t="s">
        <v>506</v>
      </c>
      <c r="B140" s="188" t="s">
        <v>507</v>
      </c>
      <c r="C140" s="236">
        <f t="shared" si="1500"/>
        <v>10680</v>
      </c>
      <c r="D140" s="236">
        <f t="shared" si="1501"/>
        <v>9820</v>
      </c>
      <c r="E140" s="236">
        <f t="shared" si="1502"/>
        <v>4862.0400000000009</v>
      </c>
      <c r="F140" s="236"/>
      <c r="G140" s="224"/>
      <c r="H140" s="84"/>
      <c r="I140" s="124"/>
      <c r="J140" s="224"/>
      <c r="K140" s="224"/>
      <c r="L140" s="236"/>
      <c r="M140" s="224"/>
      <c r="N140" s="224"/>
      <c r="O140" s="236"/>
      <c r="P140" s="224"/>
      <c r="Q140" s="224"/>
      <c r="R140" s="236"/>
      <c r="S140" s="224"/>
      <c r="T140" s="224"/>
      <c r="U140" s="236"/>
      <c r="V140" s="224"/>
      <c r="W140" s="224"/>
      <c r="X140" s="236"/>
      <c r="Y140" s="224"/>
      <c r="Z140" s="224"/>
      <c r="AA140" s="236"/>
      <c r="AB140" s="224"/>
      <c r="AC140" s="224"/>
      <c r="AD140" s="236"/>
      <c r="AE140" s="224"/>
      <c r="AF140" s="224"/>
      <c r="AG140" s="236"/>
      <c r="AH140" s="224"/>
      <c r="AI140" s="224"/>
      <c r="AJ140" s="236"/>
      <c r="AK140" s="224"/>
      <c r="AL140" s="224"/>
      <c r="AM140" s="236"/>
      <c r="AN140" s="224"/>
      <c r="AO140" s="224"/>
      <c r="AP140" s="236"/>
      <c r="AQ140" s="224"/>
      <c r="AR140" s="224"/>
      <c r="AS140" s="236"/>
      <c r="AT140" s="224"/>
      <c r="AU140" s="224"/>
      <c r="AV140" s="236"/>
      <c r="AW140" s="224"/>
      <c r="AX140" s="224"/>
      <c r="AY140" s="236"/>
      <c r="AZ140" s="224"/>
      <c r="BA140" s="224"/>
      <c r="BB140" s="236"/>
      <c r="BC140" s="224"/>
      <c r="BD140" s="224"/>
      <c r="BE140" s="236"/>
      <c r="BF140" s="224"/>
      <c r="BG140" s="224"/>
      <c r="BH140" s="236"/>
      <c r="BI140" s="224"/>
      <c r="BJ140" s="224"/>
      <c r="BK140" s="236"/>
      <c r="BL140" s="224"/>
      <c r="BM140" s="224"/>
      <c r="BN140" s="351"/>
      <c r="BO140" s="224"/>
      <c r="BP140" s="224"/>
      <c r="BQ140" s="236"/>
      <c r="BR140" s="224"/>
      <c r="BS140" s="224"/>
      <c r="BT140" s="236"/>
      <c r="BU140" s="224"/>
      <c r="BV140" s="224"/>
      <c r="BW140" s="236"/>
      <c r="BX140" s="224"/>
      <c r="BY140" s="224"/>
      <c r="BZ140" s="236"/>
      <c r="CA140" s="236"/>
      <c r="CB140" s="224"/>
      <c r="CC140" s="236"/>
      <c r="CD140" s="224"/>
      <c r="CE140" s="224"/>
      <c r="CF140" s="236"/>
      <c r="CG140" s="224"/>
      <c r="CH140" s="224"/>
      <c r="CI140" s="236"/>
      <c r="CJ140" s="224"/>
      <c r="CK140" s="224"/>
      <c r="CL140" s="236"/>
      <c r="CM140" s="224"/>
      <c r="CN140" s="245"/>
      <c r="CO140" s="236"/>
      <c r="CP140" s="224"/>
      <c r="CQ140" s="84"/>
      <c r="CR140" s="236"/>
      <c r="CS140" s="224"/>
      <c r="CT140" s="224"/>
      <c r="CU140" s="236"/>
      <c r="CV140" s="224"/>
      <c r="CW140" s="224"/>
      <c r="CX140" s="236"/>
      <c r="CY140" s="224"/>
      <c r="CZ140" s="224"/>
      <c r="DA140" s="236"/>
      <c r="DB140" s="224"/>
      <c r="DC140" s="224"/>
      <c r="DD140" s="236"/>
      <c r="DE140" s="224"/>
      <c r="DF140" s="224"/>
      <c r="DG140" s="236"/>
      <c r="DH140" s="224"/>
      <c r="DI140" s="224"/>
      <c r="DJ140" s="236"/>
      <c r="DK140" s="224"/>
      <c r="DL140" s="224"/>
      <c r="DM140" s="236"/>
      <c r="DN140" s="224"/>
      <c r="DO140" s="224"/>
      <c r="DP140" s="236"/>
      <c r="DQ140" s="224"/>
      <c r="DR140" s="224"/>
      <c r="DS140" s="236"/>
      <c r="DT140" s="224"/>
      <c r="DU140" s="224"/>
      <c r="DV140" s="236"/>
      <c r="DW140" s="224"/>
      <c r="DX140" s="245"/>
      <c r="DY140" s="236"/>
      <c r="DZ140" s="224"/>
      <c r="EA140" s="84"/>
      <c r="EB140" s="124"/>
      <c r="EC140" s="224"/>
      <c r="ED140" s="245"/>
      <c r="EE140" s="236"/>
      <c r="EF140" s="224"/>
      <c r="EG140" s="245"/>
      <c r="EH140" s="236"/>
      <c r="EI140" s="224"/>
      <c r="EJ140" s="245"/>
      <c r="EK140" s="236">
        <v>500</v>
      </c>
      <c r="EL140" s="224">
        <v>490</v>
      </c>
      <c r="EM140" s="245">
        <v>287.92999999999995</v>
      </c>
      <c r="EN140" s="236"/>
      <c r="EO140" s="224"/>
      <c r="EP140" s="245">
        <v>25.8</v>
      </c>
      <c r="EQ140" s="236"/>
      <c r="ER140" s="224"/>
      <c r="ES140" s="224"/>
      <c r="ET140" s="236"/>
      <c r="EU140" s="224"/>
      <c r="EV140" s="224"/>
      <c r="EW140" s="236"/>
      <c r="EX140" s="224"/>
      <c r="EY140" s="224"/>
      <c r="EZ140" s="236"/>
      <c r="FA140" s="224"/>
      <c r="FB140" s="224"/>
      <c r="FC140" s="236"/>
      <c r="FD140" s="224"/>
      <c r="FE140" s="224"/>
      <c r="FF140" s="236"/>
      <c r="FG140" s="224"/>
      <c r="FH140" s="224"/>
      <c r="FI140" s="236"/>
      <c r="FJ140" s="224"/>
      <c r="FK140" s="245"/>
      <c r="FL140" s="396"/>
      <c r="FM140" s="224"/>
      <c r="FN140" s="84"/>
      <c r="FO140" s="236"/>
      <c r="FP140" s="224"/>
      <c r="FQ140" s="224"/>
      <c r="FR140" s="236"/>
      <c r="FS140" s="224"/>
      <c r="FT140" s="224"/>
      <c r="FU140" s="236"/>
      <c r="FV140" s="224"/>
      <c r="FW140" s="224"/>
      <c r="FX140" s="236"/>
      <c r="FY140" s="224"/>
      <c r="FZ140" s="224"/>
      <c r="GA140" s="236"/>
      <c r="GB140" s="224"/>
      <c r="GC140" s="224"/>
      <c r="GD140" s="236"/>
      <c r="GE140" s="224"/>
      <c r="GF140" s="224"/>
      <c r="GG140" s="236"/>
      <c r="GH140" s="224"/>
      <c r="GI140" s="224"/>
      <c r="GJ140" s="236"/>
      <c r="GK140" s="224"/>
      <c r="GL140" s="84"/>
      <c r="GM140" s="224"/>
      <c r="GN140" s="224"/>
      <c r="GO140" s="84"/>
      <c r="GP140" s="224"/>
      <c r="GQ140" s="224"/>
      <c r="GR140" s="84"/>
      <c r="GS140" s="224"/>
      <c r="GT140" s="224"/>
      <c r="GU140" s="224"/>
      <c r="GV140" s="236"/>
      <c r="GW140" s="224"/>
      <c r="GX140" s="224"/>
      <c r="GY140" s="236"/>
      <c r="GZ140" s="224"/>
      <c r="HA140" s="224"/>
      <c r="HB140" s="236"/>
      <c r="HC140" s="224"/>
      <c r="HD140" s="245"/>
      <c r="HE140" s="236"/>
      <c r="HF140" s="224"/>
      <c r="HG140" s="84"/>
      <c r="HH140" s="236">
        <v>4000</v>
      </c>
      <c r="HI140" s="224">
        <v>3000</v>
      </c>
      <c r="HJ140" s="245">
        <v>2283.1799999999998</v>
      </c>
      <c r="HK140" s="236">
        <v>4000</v>
      </c>
      <c r="HL140" s="224">
        <v>4000</v>
      </c>
      <c r="HM140" s="245">
        <v>1869.27</v>
      </c>
      <c r="HN140" s="236"/>
      <c r="HO140" s="224"/>
      <c r="HP140" s="245">
        <v>148.25</v>
      </c>
      <c r="HQ140" s="236">
        <v>1350</v>
      </c>
      <c r="HR140" s="224">
        <v>1500</v>
      </c>
      <c r="HS140" s="245">
        <v>105.76</v>
      </c>
      <c r="HT140" s="236">
        <v>700</v>
      </c>
      <c r="HU140" s="224">
        <v>700</v>
      </c>
      <c r="HV140" s="245">
        <v>141.85</v>
      </c>
      <c r="HW140" s="236"/>
      <c r="HX140" s="224"/>
      <c r="HY140" s="245"/>
      <c r="HZ140" s="236"/>
      <c r="IA140" s="224"/>
      <c r="IB140" s="245"/>
      <c r="IC140" s="236"/>
      <c r="ID140" s="224"/>
      <c r="IE140" s="84"/>
      <c r="IF140" s="236">
        <v>130</v>
      </c>
      <c r="IG140" s="224">
        <v>130</v>
      </c>
      <c r="IH140" s="245"/>
      <c r="II140" s="236"/>
      <c r="IJ140" s="224"/>
      <c r="IK140" s="245"/>
      <c r="IL140" s="236"/>
      <c r="IM140" s="224"/>
      <c r="IN140" s="245"/>
      <c r="IO140" s="236"/>
      <c r="IP140" s="224"/>
      <c r="IQ140" s="245"/>
      <c r="IR140" s="236"/>
      <c r="IS140" s="224"/>
      <c r="IT140" s="245"/>
      <c r="IU140" s="236"/>
      <c r="IV140" s="224"/>
      <c r="IW140" s="245"/>
      <c r="IX140" s="236"/>
      <c r="IY140" s="224"/>
      <c r="IZ140" s="245"/>
      <c r="JA140" s="236"/>
      <c r="JB140" s="224"/>
      <c r="JC140" s="245"/>
      <c r="JD140" s="236"/>
      <c r="JE140" s="224"/>
      <c r="JF140" s="245"/>
      <c r="JG140" s="236"/>
      <c r="JH140" s="224"/>
      <c r="JI140" s="84"/>
      <c r="JJ140" s="124"/>
      <c r="JK140" s="224"/>
      <c r="JL140" s="245"/>
      <c r="JM140" s="236"/>
      <c r="JN140" s="224"/>
      <c r="JO140" s="84"/>
      <c r="JP140" s="124"/>
      <c r="JQ140" s="224"/>
      <c r="JR140" s="245"/>
      <c r="JS140" s="236"/>
      <c r="JT140" s="224"/>
      <c r="JU140" s="84"/>
      <c r="JV140" s="124"/>
      <c r="JW140" s="224"/>
      <c r="JX140" s="245"/>
      <c r="JY140" s="236"/>
      <c r="JZ140" s="224"/>
      <c r="KA140" s="245"/>
      <c r="KB140" s="236"/>
      <c r="KC140" s="224"/>
      <c r="KD140" s="245"/>
      <c r="KE140" s="236"/>
      <c r="KF140" s="224"/>
      <c r="KG140" s="245"/>
      <c r="KH140" s="236"/>
      <c r="KI140" s="224"/>
      <c r="KJ140" s="245"/>
      <c r="KK140" s="236"/>
      <c r="KL140" s="224"/>
      <c r="KM140" s="224"/>
      <c r="KN140" s="236"/>
      <c r="KO140" s="224"/>
      <c r="KP140" s="224"/>
      <c r="KQ140" s="236"/>
      <c r="KR140" s="224"/>
      <c r="KS140" s="224"/>
      <c r="KT140" s="236"/>
      <c r="KU140" s="224"/>
      <c r="KV140" s="245"/>
      <c r="KW140" s="236"/>
      <c r="KX140" s="224"/>
      <c r="KY140" s="84"/>
      <c r="KZ140" s="236"/>
      <c r="LA140" s="224"/>
      <c r="LB140" s="224"/>
      <c r="LC140" s="236"/>
      <c r="LD140" s="224"/>
      <c r="LE140" s="224"/>
      <c r="LF140" s="236"/>
      <c r="LG140" s="224"/>
      <c r="LH140" s="245"/>
      <c r="LI140" s="236"/>
      <c r="LJ140" s="224"/>
      <c r="LK140" s="84"/>
      <c r="LL140" s="236"/>
      <c r="LM140" s="224"/>
      <c r="LN140" s="84"/>
      <c r="LO140" s="124"/>
      <c r="LP140" s="224"/>
      <c r="LQ140" s="224"/>
      <c r="LR140" s="236"/>
      <c r="LS140" s="224"/>
      <c r="LT140" s="245"/>
      <c r="LU140" s="236"/>
      <c r="LV140" s="224"/>
      <c r="LW140" s="84"/>
      <c r="LX140" s="124"/>
      <c r="LY140" s="224"/>
      <c r="LZ140" s="224"/>
      <c r="MA140" s="236"/>
      <c r="MB140" s="224"/>
      <c r="MC140" s="224"/>
      <c r="MD140" s="236"/>
      <c r="ME140" s="224"/>
      <c r="MF140" s="224"/>
      <c r="MG140" s="236"/>
      <c r="MH140" s="224"/>
      <c r="MI140" s="224"/>
      <c r="MJ140" s="236"/>
      <c r="MK140" s="224"/>
      <c r="ML140" s="245"/>
      <c r="MM140" s="236"/>
      <c r="MN140" s="224"/>
      <c r="MO140" s="84"/>
      <c r="MP140" s="236"/>
      <c r="MQ140" s="224"/>
      <c r="MR140" s="84"/>
      <c r="MS140" s="124"/>
      <c r="MT140" s="224"/>
      <c r="MU140" s="224"/>
      <c r="MV140" s="236"/>
      <c r="MW140" s="224"/>
      <c r="MX140" s="245"/>
      <c r="MY140" s="236"/>
      <c r="MZ140" s="224"/>
      <c r="NA140" s="84"/>
      <c r="NB140" s="236"/>
      <c r="NC140" s="224"/>
      <c r="ND140" s="245"/>
      <c r="NE140" s="236"/>
      <c r="NF140" s="224"/>
      <c r="NG140" s="84"/>
      <c r="NH140" s="236"/>
      <c r="NI140" s="224"/>
      <c r="NJ140" s="245"/>
      <c r="NK140" s="236"/>
      <c r="NL140" s="224"/>
      <c r="NM140" s="84"/>
      <c r="NN140" s="236"/>
      <c r="NO140" s="224"/>
      <c r="NP140" s="84"/>
      <c r="NQ140" s="236"/>
      <c r="NR140" s="224"/>
      <c r="NS140" s="84"/>
      <c r="NT140" s="236"/>
      <c r="NU140" s="224"/>
      <c r="NV140" s="84"/>
      <c r="NW140" s="124"/>
      <c r="NX140" s="224"/>
      <c r="NY140" s="245"/>
      <c r="NZ140" s="236"/>
      <c r="OA140" s="224"/>
      <c r="OB140" s="316"/>
      <c r="OC140" s="236"/>
      <c r="OD140" s="224"/>
      <c r="OE140" s="84"/>
      <c r="OF140" s="236"/>
      <c r="OG140" s="224"/>
      <c r="OH140" s="84"/>
      <c r="OI140" s="157"/>
      <c r="OJ140" s="157"/>
      <c r="OK140" s="157"/>
      <c r="OL140" s="157"/>
      <c r="OM140" s="157"/>
      <c r="ON140" s="157"/>
      <c r="OO140" s="157"/>
      <c r="OP140" s="157"/>
      <c r="OQ140" s="157"/>
      <c r="OR140" s="157"/>
      <c r="OS140" s="157"/>
      <c r="OT140" s="157"/>
      <c r="OU140" s="157"/>
      <c r="OV140" s="157"/>
      <c r="OW140" s="157"/>
    </row>
    <row r="141" spans="1:414" s="345" customFormat="1" hidden="1" outlineLevel="2" x14ac:dyDescent="0.25">
      <c r="A141" s="257" t="s">
        <v>508</v>
      </c>
      <c r="B141" s="188" t="s">
        <v>509</v>
      </c>
      <c r="C141" s="236">
        <f t="shared" si="1500"/>
        <v>700</v>
      </c>
      <c r="D141" s="236">
        <f t="shared" si="1501"/>
        <v>450</v>
      </c>
      <c r="E141" s="236">
        <f t="shared" si="1502"/>
        <v>11522.29</v>
      </c>
      <c r="F141" s="236"/>
      <c r="G141" s="224"/>
      <c r="H141" s="84"/>
      <c r="I141" s="124"/>
      <c r="J141" s="224"/>
      <c r="K141" s="224"/>
      <c r="L141" s="236"/>
      <c r="M141" s="224"/>
      <c r="N141" s="224"/>
      <c r="O141" s="236"/>
      <c r="P141" s="224"/>
      <c r="Q141" s="224"/>
      <c r="R141" s="236"/>
      <c r="S141" s="224"/>
      <c r="T141" s="224"/>
      <c r="U141" s="236"/>
      <c r="V141" s="224"/>
      <c r="W141" s="224"/>
      <c r="X141" s="236"/>
      <c r="Y141" s="224"/>
      <c r="Z141" s="224"/>
      <c r="AA141" s="236"/>
      <c r="AB141" s="224"/>
      <c r="AC141" s="224"/>
      <c r="AD141" s="236"/>
      <c r="AE141" s="224"/>
      <c r="AF141" s="224"/>
      <c r="AG141" s="236"/>
      <c r="AH141" s="224"/>
      <c r="AI141" s="224"/>
      <c r="AJ141" s="236"/>
      <c r="AK141" s="224"/>
      <c r="AL141" s="224"/>
      <c r="AM141" s="236"/>
      <c r="AN141" s="224"/>
      <c r="AO141" s="224"/>
      <c r="AP141" s="236"/>
      <c r="AQ141" s="224"/>
      <c r="AR141" s="224"/>
      <c r="AS141" s="236"/>
      <c r="AT141" s="224"/>
      <c r="AU141" s="224"/>
      <c r="AV141" s="236"/>
      <c r="AW141" s="224"/>
      <c r="AX141" s="224"/>
      <c r="AY141" s="236"/>
      <c r="AZ141" s="224"/>
      <c r="BA141" s="224"/>
      <c r="BB141" s="236"/>
      <c r="BC141" s="224"/>
      <c r="BD141" s="224"/>
      <c r="BE141" s="236"/>
      <c r="BF141" s="224"/>
      <c r="BG141" s="224"/>
      <c r="BH141" s="236"/>
      <c r="BI141" s="224"/>
      <c r="BJ141" s="224"/>
      <c r="BK141" s="236"/>
      <c r="BL141" s="224"/>
      <c r="BM141" s="224"/>
      <c r="BN141" s="351"/>
      <c r="BO141" s="224"/>
      <c r="BP141" s="224"/>
      <c r="BQ141" s="236"/>
      <c r="BR141" s="224"/>
      <c r="BS141" s="224"/>
      <c r="BT141" s="236"/>
      <c r="BU141" s="224"/>
      <c r="BV141" s="224"/>
      <c r="BW141" s="236"/>
      <c r="BX141" s="224"/>
      <c r="BY141" s="224"/>
      <c r="BZ141" s="236"/>
      <c r="CA141" s="236"/>
      <c r="CB141" s="224"/>
      <c r="CC141" s="236"/>
      <c r="CD141" s="224"/>
      <c r="CE141" s="224"/>
      <c r="CF141" s="236"/>
      <c r="CG141" s="224"/>
      <c r="CH141" s="224"/>
      <c r="CI141" s="236"/>
      <c r="CJ141" s="224"/>
      <c r="CK141" s="224"/>
      <c r="CL141" s="236"/>
      <c r="CM141" s="224"/>
      <c r="CN141" s="245"/>
      <c r="CO141" s="236"/>
      <c r="CP141" s="224"/>
      <c r="CQ141" s="84"/>
      <c r="CR141" s="236"/>
      <c r="CS141" s="224"/>
      <c r="CT141" s="224"/>
      <c r="CU141" s="236"/>
      <c r="CV141" s="224"/>
      <c r="CW141" s="224"/>
      <c r="CX141" s="236"/>
      <c r="CY141" s="224"/>
      <c r="CZ141" s="224"/>
      <c r="DA141" s="236"/>
      <c r="DB141" s="224"/>
      <c r="DC141" s="224"/>
      <c r="DD141" s="236"/>
      <c r="DE141" s="224"/>
      <c r="DF141" s="224"/>
      <c r="DG141" s="236"/>
      <c r="DH141" s="224"/>
      <c r="DI141" s="224"/>
      <c r="DJ141" s="236"/>
      <c r="DK141" s="224"/>
      <c r="DL141" s="224"/>
      <c r="DM141" s="236"/>
      <c r="DN141" s="224"/>
      <c r="DO141" s="224"/>
      <c r="DP141" s="236"/>
      <c r="DQ141" s="224"/>
      <c r="DR141" s="224"/>
      <c r="DS141" s="236"/>
      <c r="DT141" s="224"/>
      <c r="DU141" s="224"/>
      <c r="DV141" s="236"/>
      <c r="DW141" s="224"/>
      <c r="DX141" s="245"/>
      <c r="DY141" s="236"/>
      <c r="DZ141" s="224"/>
      <c r="EA141" s="84"/>
      <c r="EB141" s="124"/>
      <c r="EC141" s="224"/>
      <c r="ED141" s="245"/>
      <c r="EE141" s="236"/>
      <c r="EF141" s="224"/>
      <c r="EG141" s="245"/>
      <c r="EH141" s="236"/>
      <c r="EI141" s="224"/>
      <c r="EJ141" s="245"/>
      <c r="EK141" s="236"/>
      <c r="EL141" s="224"/>
      <c r="EM141" s="245"/>
      <c r="EN141" s="236"/>
      <c r="EO141" s="224"/>
      <c r="EP141" s="245"/>
      <c r="EQ141" s="236"/>
      <c r="ER141" s="224"/>
      <c r="ES141" s="224"/>
      <c r="ET141" s="236"/>
      <c r="EU141" s="224"/>
      <c r="EV141" s="224"/>
      <c r="EW141" s="236"/>
      <c r="EX141" s="224"/>
      <c r="EY141" s="224"/>
      <c r="EZ141" s="236"/>
      <c r="FA141" s="224"/>
      <c r="FB141" s="224"/>
      <c r="FC141" s="236"/>
      <c r="FD141" s="224"/>
      <c r="FE141" s="224"/>
      <c r="FF141" s="236"/>
      <c r="FG141" s="224"/>
      <c r="FH141" s="224"/>
      <c r="FI141" s="236"/>
      <c r="FJ141" s="224"/>
      <c r="FK141" s="245"/>
      <c r="FL141" s="396"/>
      <c r="FM141" s="224"/>
      <c r="FN141" s="84"/>
      <c r="FO141" s="236"/>
      <c r="FP141" s="224"/>
      <c r="FQ141" s="224"/>
      <c r="FR141" s="236"/>
      <c r="FS141" s="224"/>
      <c r="FT141" s="224"/>
      <c r="FU141" s="236"/>
      <c r="FV141" s="224"/>
      <c r="FW141" s="224"/>
      <c r="FX141" s="236"/>
      <c r="FY141" s="224"/>
      <c r="FZ141" s="224"/>
      <c r="GA141" s="236"/>
      <c r="GB141" s="224"/>
      <c r="GC141" s="224"/>
      <c r="GD141" s="236"/>
      <c r="GE141" s="224"/>
      <c r="GF141" s="224"/>
      <c r="GG141" s="236"/>
      <c r="GH141" s="224"/>
      <c r="GI141" s="224"/>
      <c r="GJ141" s="236"/>
      <c r="GK141" s="224"/>
      <c r="GL141" s="84"/>
      <c r="GM141" s="224"/>
      <c r="GN141" s="224"/>
      <c r="GO141" s="84"/>
      <c r="GP141" s="224"/>
      <c r="GQ141" s="224"/>
      <c r="GR141" s="84"/>
      <c r="GS141" s="224"/>
      <c r="GT141" s="224"/>
      <c r="GU141" s="224"/>
      <c r="GV141" s="236"/>
      <c r="GW141" s="224"/>
      <c r="GX141" s="224"/>
      <c r="GY141" s="236"/>
      <c r="GZ141" s="224"/>
      <c r="HA141" s="224"/>
      <c r="HB141" s="236"/>
      <c r="HC141" s="224"/>
      <c r="HD141" s="245"/>
      <c r="HE141" s="236"/>
      <c r="HF141" s="224"/>
      <c r="HG141" s="84"/>
      <c r="HH141" s="236">
        <v>200</v>
      </c>
      <c r="HI141" s="224"/>
      <c r="HJ141" s="245"/>
      <c r="HK141" s="236"/>
      <c r="HL141" s="224"/>
      <c r="HM141" s="245">
        <v>934.66</v>
      </c>
      <c r="HN141" s="236"/>
      <c r="HO141" s="224"/>
      <c r="HP141" s="245"/>
      <c r="HQ141" s="236">
        <v>50</v>
      </c>
      <c r="HR141" s="224"/>
      <c r="HS141" s="245"/>
      <c r="HT141" s="236">
        <v>200</v>
      </c>
      <c r="HU141" s="224">
        <v>200</v>
      </c>
      <c r="HV141" s="245"/>
      <c r="HW141" s="236"/>
      <c r="HX141" s="224"/>
      <c r="HY141" s="245"/>
      <c r="HZ141" s="236"/>
      <c r="IA141" s="224"/>
      <c r="IB141" s="245"/>
      <c r="IC141" s="236"/>
      <c r="ID141" s="224"/>
      <c r="IE141" s="84"/>
      <c r="IF141" s="236">
        <v>250</v>
      </c>
      <c r="IG141" s="224">
        <v>250</v>
      </c>
      <c r="IH141" s="245">
        <v>56.51</v>
      </c>
      <c r="II141" s="236"/>
      <c r="IJ141" s="224"/>
      <c r="IK141" s="245">
        <v>3489.78</v>
      </c>
      <c r="IL141" s="236"/>
      <c r="IM141" s="224"/>
      <c r="IN141" s="245">
        <v>47.18</v>
      </c>
      <c r="IO141" s="236"/>
      <c r="IP141" s="224"/>
      <c r="IQ141" s="245">
        <v>1824.3</v>
      </c>
      <c r="IR141" s="236"/>
      <c r="IS141" s="224"/>
      <c r="IT141" s="245"/>
      <c r="IU141" s="236"/>
      <c r="IV141" s="224"/>
      <c r="IW141" s="245"/>
      <c r="IX141" s="236"/>
      <c r="IY141" s="224"/>
      <c r="IZ141" s="245">
        <v>136.16</v>
      </c>
      <c r="JA141" s="236"/>
      <c r="JB141" s="224"/>
      <c r="JC141" s="245"/>
      <c r="JD141" s="236"/>
      <c r="JE141" s="224"/>
      <c r="JF141" s="245"/>
      <c r="JG141" s="236"/>
      <c r="JH141" s="224"/>
      <c r="JI141" s="84"/>
      <c r="JJ141" s="124"/>
      <c r="JK141" s="224"/>
      <c r="JL141" s="245"/>
      <c r="JM141" s="236"/>
      <c r="JN141" s="224"/>
      <c r="JO141" s="84"/>
      <c r="JP141" s="124"/>
      <c r="JQ141" s="224"/>
      <c r="JR141" s="245">
        <v>3914.52</v>
      </c>
      <c r="JS141" s="236"/>
      <c r="JT141" s="224"/>
      <c r="JU141" s="84">
        <v>1119.18</v>
      </c>
      <c r="JV141" s="124"/>
      <c r="JW141" s="224"/>
      <c r="JX141" s="245"/>
      <c r="JY141" s="236"/>
      <c r="JZ141" s="224"/>
      <c r="KA141" s="245"/>
      <c r="KB141" s="236"/>
      <c r="KC141" s="224"/>
      <c r="KD141" s="245"/>
      <c r="KE141" s="236"/>
      <c r="KF141" s="224"/>
      <c r="KG141" s="245"/>
      <c r="KH141" s="236"/>
      <c r="KI141" s="224"/>
      <c r="KJ141" s="245"/>
      <c r="KK141" s="236"/>
      <c r="KL141" s="224"/>
      <c r="KM141" s="224"/>
      <c r="KN141" s="236"/>
      <c r="KO141" s="224"/>
      <c r="KP141" s="224"/>
      <c r="KQ141" s="236"/>
      <c r="KR141" s="224"/>
      <c r="KS141" s="224"/>
      <c r="KT141" s="236"/>
      <c r="KU141" s="224"/>
      <c r="KV141" s="245"/>
      <c r="KW141" s="236"/>
      <c r="KX141" s="224"/>
      <c r="KY141" s="84"/>
      <c r="KZ141" s="236"/>
      <c r="LA141" s="224"/>
      <c r="LB141" s="224"/>
      <c r="LC141" s="236"/>
      <c r="LD141" s="224"/>
      <c r="LE141" s="224"/>
      <c r="LF141" s="236"/>
      <c r="LG141" s="224"/>
      <c r="LH141" s="245"/>
      <c r="LI141" s="236"/>
      <c r="LJ141" s="224"/>
      <c r="LK141" s="84"/>
      <c r="LL141" s="236"/>
      <c r="LM141" s="224"/>
      <c r="LN141" s="84"/>
      <c r="LO141" s="124"/>
      <c r="LP141" s="224"/>
      <c r="LQ141" s="224"/>
      <c r="LR141" s="236"/>
      <c r="LS141" s="224"/>
      <c r="LT141" s="245"/>
      <c r="LU141" s="236"/>
      <c r="LV141" s="224"/>
      <c r="LW141" s="84"/>
      <c r="LX141" s="124"/>
      <c r="LY141" s="224"/>
      <c r="LZ141" s="224"/>
      <c r="MA141" s="236"/>
      <c r="MB141" s="224"/>
      <c r="MC141" s="224"/>
      <c r="MD141" s="236"/>
      <c r="ME141" s="224"/>
      <c r="MF141" s="224"/>
      <c r="MG141" s="236"/>
      <c r="MH141" s="224"/>
      <c r="MI141" s="224"/>
      <c r="MJ141" s="236"/>
      <c r="MK141" s="224"/>
      <c r="ML141" s="245"/>
      <c r="MM141" s="236"/>
      <c r="MN141" s="224"/>
      <c r="MO141" s="84"/>
      <c r="MP141" s="236"/>
      <c r="MQ141" s="224"/>
      <c r="MR141" s="84"/>
      <c r="MS141" s="124"/>
      <c r="MT141" s="224"/>
      <c r="MU141" s="224"/>
      <c r="MV141" s="236"/>
      <c r="MW141" s="224"/>
      <c r="MX141" s="245"/>
      <c r="MY141" s="236"/>
      <c r="MZ141" s="224"/>
      <c r="NA141" s="84"/>
      <c r="NB141" s="236"/>
      <c r="NC141" s="224"/>
      <c r="ND141" s="245"/>
      <c r="NE141" s="236"/>
      <c r="NF141" s="224"/>
      <c r="NG141" s="84"/>
      <c r="NH141" s="236"/>
      <c r="NI141" s="224"/>
      <c r="NJ141" s="245"/>
      <c r="NK141" s="236"/>
      <c r="NL141" s="224"/>
      <c r="NM141" s="84"/>
      <c r="NN141" s="236"/>
      <c r="NO141" s="224"/>
      <c r="NP141" s="84"/>
      <c r="NQ141" s="236"/>
      <c r="NR141" s="224"/>
      <c r="NS141" s="84"/>
      <c r="NT141" s="236"/>
      <c r="NU141" s="224"/>
      <c r="NV141" s="84"/>
      <c r="NW141" s="124"/>
      <c r="NX141" s="224"/>
      <c r="NY141" s="245"/>
      <c r="NZ141" s="236"/>
      <c r="OA141" s="224"/>
      <c r="OB141" s="316"/>
      <c r="OC141" s="236"/>
      <c r="OD141" s="224"/>
      <c r="OE141" s="84"/>
      <c r="OF141" s="236"/>
      <c r="OG141" s="224"/>
      <c r="OH141" s="84"/>
      <c r="OI141" s="157"/>
      <c r="OJ141" s="157"/>
      <c r="OK141" s="157"/>
      <c r="OL141" s="157"/>
      <c r="OM141" s="157"/>
      <c r="ON141" s="157"/>
      <c r="OO141" s="157"/>
      <c r="OP141" s="157"/>
      <c r="OQ141" s="157"/>
      <c r="OR141" s="157"/>
      <c r="OS141" s="157"/>
      <c r="OT141" s="157"/>
      <c r="OU141" s="157"/>
      <c r="OV141" s="157"/>
      <c r="OW141" s="157"/>
    </row>
    <row r="142" spans="1:414" s="345" customFormat="1" hidden="1" outlineLevel="2" x14ac:dyDescent="0.25">
      <c r="A142" s="257" t="s">
        <v>510</v>
      </c>
      <c r="B142" s="188" t="s">
        <v>511</v>
      </c>
      <c r="C142" s="236">
        <f t="shared" si="1500"/>
        <v>39328</v>
      </c>
      <c r="D142" s="236">
        <f t="shared" si="1501"/>
        <v>62378</v>
      </c>
      <c r="E142" s="236">
        <f t="shared" si="1502"/>
        <v>32405.46</v>
      </c>
      <c r="F142" s="236"/>
      <c r="G142" s="224"/>
      <c r="H142" s="84"/>
      <c r="I142" s="124"/>
      <c r="J142" s="224"/>
      <c r="K142" s="224"/>
      <c r="L142" s="236"/>
      <c r="M142" s="224"/>
      <c r="N142" s="224"/>
      <c r="O142" s="236"/>
      <c r="P142" s="224"/>
      <c r="Q142" s="224"/>
      <c r="R142" s="236"/>
      <c r="S142" s="224"/>
      <c r="T142" s="224"/>
      <c r="U142" s="236"/>
      <c r="V142" s="224"/>
      <c r="W142" s="224"/>
      <c r="X142" s="236"/>
      <c r="Y142" s="224"/>
      <c r="Z142" s="224"/>
      <c r="AA142" s="236"/>
      <c r="AB142" s="224"/>
      <c r="AC142" s="224"/>
      <c r="AD142" s="236"/>
      <c r="AE142" s="224"/>
      <c r="AF142" s="224"/>
      <c r="AG142" s="236"/>
      <c r="AH142" s="224"/>
      <c r="AI142" s="224"/>
      <c r="AJ142" s="236"/>
      <c r="AK142" s="224"/>
      <c r="AL142" s="224"/>
      <c r="AM142" s="236"/>
      <c r="AN142" s="224"/>
      <c r="AO142" s="224"/>
      <c r="AP142" s="236"/>
      <c r="AQ142" s="224"/>
      <c r="AR142" s="224"/>
      <c r="AS142" s="236"/>
      <c r="AT142" s="224"/>
      <c r="AU142" s="224"/>
      <c r="AV142" s="236"/>
      <c r="AW142" s="224"/>
      <c r="AX142" s="224"/>
      <c r="AY142" s="236"/>
      <c r="AZ142" s="224"/>
      <c r="BA142" s="224"/>
      <c r="BB142" s="236"/>
      <c r="BC142" s="224"/>
      <c r="BD142" s="224"/>
      <c r="BE142" s="236"/>
      <c r="BF142" s="224"/>
      <c r="BG142" s="224"/>
      <c r="BH142" s="236"/>
      <c r="BI142" s="224"/>
      <c r="BJ142" s="224"/>
      <c r="BK142" s="236"/>
      <c r="BL142" s="224"/>
      <c r="BM142" s="224"/>
      <c r="BN142" s="351"/>
      <c r="BO142" s="224"/>
      <c r="BP142" s="224"/>
      <c r="BQ142" s="236"/>
      <c r="BR142" s="224"/>
      <c r="BS142" s="224"/>
      <c r="BT142" s="236"/>
      <c r="BU142" s="224"/>
      <c r="BV142" s="224"/>
      <c r="BW142" s="236"/>
      <c r="BX142" s="224"/>
      <c r="BY142" s="224"/>
      <c r="BZ142" s="236"/>
      <c r="CA142" s="236"/>
      <c r="CB142" s="224"/>
      <c r="CC142" s="236"/>
      <c r="CD142" s="224"/>
      <c r="CE142" s="224"/>
      <c r="CF142" s="236"/>
      <c r="CG142" s="224"/>
      <c r="CH142" s="224"/>
      <c r="CI142" s="236"/>
      <c r="CJ142" s="224"/>
      <c r="CK142" s="224"/>
      <c r="CL142" s="236"/>
      <c r="CM142" s="224"/>
      <c r="CN142" s="245"/>
      <c r="CO142" s="236"/>
      <c r="CP142" s="224"/>
      <c r="CQ142" s="84"/>
      <c r="CR142" s="236"/>
      <c r="CS142" s="224"/>
      <c r="CT142" s="224"/>
      <c r="CU142" s="236"/>
      <c r="CV142" s="224"/>
      <c r="CW142" s="224"/>
      <c r="CX142" s="236"/>
      <c r="CY142" s="224"/>
      <c r="CZ142" s="224"/>
      <c r="DA142" s="236"/>
      <c r="DB142" s="224"/>
      <c r="DC142" s="224"/>
      <c r="DD142" s="236"/>
      <c r="DE142" s="224"/>
      <c r="DF142" s="224"/>
      <c r="DG142" s="236"/>
      <c r="DH142" s="224"/>
      <c r="DI142" s="224"/>
      <c r="DJ142" s="236"/>
      <c r="DK142" s="224"/>
      <c r="DL142" s="224"/>
      <c r="DM142" s="236"/>
      <c r="DN142" s="224"/>
      <c r="DO142" s="224"/>
      <c r="DP142" s="236"/>
      <c r="DQ142" s="224"/>
      <c r="DR142" s="224"/>
      <c r="DS142" s="236"/>
      <c r="DT142" s="224"/>
      <c r="DU142" s="224"/>
      <c r="DV142" s="236"/>
      <c r="DW142" s="224"/>
      <c r="DX142" s="245"/>
      <c r="DY142" s="236"/>
      <c r="DZ142" s="224"/>
      <c r="EA142" s="84"/>
      <c r="EB142" s="124"/>
      <c r="EC142" s="224"/>
      <c r="ED142" s="245"/>
      <c r="EE142" s="236"/>
      <c r="EF142" s="224"/>
      <c r="EG142" s="245"/>
      <c r="EH142" s="236"/>
      <c r="EI142" s="224"/>
      <c r="EJ142" s="245"/>
      <c r="EK142" s="236"/>
      <c r="EL142" s="224"/>
      <c r="EM142" s="245">
        <v>63.9</v>
      </c>
      <c r="EN142" s="236"/>
      <c r="EO142" s="224"/>
      <c r="EP142" s="245">
        <v>11315.9</v>
      </c>
      <c r="EQ142" s="236"/>
      <c r="ER142" s="224"/>
      <c r="ES142" s="224"/>
      <c r="ET142" s="236"/>
      <c r="EU142" s="224"/>
      <c r="EV142" s="224"/>
      <c r="EW142" s="236"/>
      <c r="EX142" s="224"/>
      <c r="EY142" s="224"/>
      <c r="EZ142" s="236"/>
      <c r="FA142" s="224"/>
      <c r="FB142" s="224"/>
      <c r="FC142" s="236"/>
      <c r="FD142" s="224"/>
      <c r="FE142" s="224"/>
      <c r="FF142" s="236"/>
      <c r="FG142" s="224"/>
      <c r="FH142" s="224"/>
      <c r="FI142" s="236"/>
      <c r="FJ142" s="224"/>
      <c r="FK142" s="245"/>
      <c r="FL142" s="396"/>
      <c r="FM142" s="224"/>
      <c r="FN142" s="84"/>
      <c r="FO142" s="236"/>
      <c r="FP142" s="224"/>
      <c r="FQ142" s="224"/>
      <c r="FR142" s="236"/>
      <c r="FS142" s="224"/>
      <c r="FT142" s="224">
        <v>15.92</v>
      </c>
      <c r="FU142" s="236"/>
      <c r="FV142" s="224"/>
      <c r="FW142" s="224">
        <v>71.8</v>
      </c>
      <c r="FX142" s="236"/>
      <c r="FY142" s="224"/>
      <c r="FZ142" s="224"/>
      <c r="GA142" s="236"/>
      <c r="GB142" s="224"/>
      <c r="GC142" s="224"/>
      <c r="GD142" s="236"/>
      <c r="GE142" s="224"/>
      <c r="GF142" s="224"/>
      <c r="GG142" s="236"/>
      <c r="GH142" s="224"/>
      <c r="GI142" s="224"/>
      <c r="GJ142" s="236"/>
      <c r="GK142" s="224"/>
      <c r="GL142" s="84"/>
      <c r="GM142" s="224"/>
      <c r="GN142" s="224"/>
      <c r="GO142" s="84"/>
      <c r="GP142" s="224"/>
      <c r="GQ142" s="224"/>
      <c r="GR142" s="84"/>
      <c r="GS142" s="224"/>
      <c r="GT142" s="224"/>
      <c r="GU142" s="224"/>
      <c r="GV142" s="236"/>
      <c r="GW142" s="224"/>
      <c r="GX142" s="224"/>
      <c r="GY142" s="236"/>
      <c r="GZ142" s="224"/>
      <c r="HA142" s="224"/>
      <c r="HB142" s="236"/>
      <c r="HC142" s="224"/>
      <c r="HD142" s="245"/>
      <c r="HE142" s="236"/>
      <c r="HF142" s="224"/>
      <c r="HG142" s="84"/>
      <c r="HH142" s="236">
        <v>2200</v>
      </c>
      <c r="HI142" s="224">
        <v>3000</v>
      </c>
      <c r="HJ142" s="245">
        <v>4360.74</v>
      </c>
      <c r="HK142" s="236"/>
      <c r="HL142" s="224"/>
      <c r="HM142" s="245">
        <v>1200.1199999999999</v>
      </c>
      <c r="HN142" s="236">
        <v>1710</v>
      </c>
      <c r="HO142" s="224">
        <v>1710</v>
      </c>
      <c r="HP142" s="245">
        <v>1000.99</v>
      </c>
      <c r="HQ142" s="236">
        <v>400</v>
      </c>
      <c r="HR142" s="224"/>
      <c r="HS142" s="245">
        <v>531.97</v>
      </c>
      <c r="HT142" s="236">
        <v>3000</v>
      </c>
      <c r="HU142" s="224">
        <v>3000</v>
      </c>
      <c r="HV142" s="245">
        <v>261.11</v>
      </c>
      <c r="HW142" s="236">
        <v>1000</v>
      </c>
      <c r="HX142" s="224">
        <v>1000</v>
      </c>
      <c r="HY142" s="245"/>
      <c r="HZ142" s="236"/>
      <c r="IA142" s="224"/>
      <c r="IB142" s="245"/>
      <c r="IC142" s="236"/>
      <c r="ID142" s="224">
        <v>21300</v>
      </c>
      <c r="IE142" s="84"/>
      <c r="IF142" s="236">
        <v>2000</v>
      </c>
      <c r="IG142" s="224">
        <v>2000</v>
      </c>
      <c r="IH142" s="245">
        <v>849.8</v>
      </c>
      <c r="II142" s="236"/>
      <c r="IJ142" s="224"/>
      <c r="IK142" s="245"/>
      <c r="IL142" s="236">
        <v>1000</v>
      </c>
      <c r="IM142" s="224">
        <v>1000</v>
      </c>
      <c r="IN142" s="245">
        <v>1073.27</v>
      </c>
      <c r="IO142" s="236"/>
      <c r="IP142" s="224"/>
      <c r="IQ142" s="245"/>
      <c r="IR142" s="236">
        <v>800</v>
      </c>
      <c r="IS142" s="224">
        <v>800</v>
      </c>
      <c r="IT142" s="245">
        <v>2298.7399999999998</v>
      </c>
      <c r="IU142" s="236"/>
      <c r="IV142" s="224"/>
      <c r="IW142" s="245"/>
      <c r="IX142" s="236">
        <v>2000</v>
      </c>
      <c r="IY142" s="224">
        <v>2000</v>
      </c>
      <c r="IZ142" s="245">
        <v>1928.64</v>
      </c>
      <c r="JA142" s="236"/>
      <c r="JB142" s="224"/>
      <c r="JC142" s="245"/>
      <c r="JD142" s="236"/>
      <c r="JE142" s="224"/>
      <c r="JF142" s="245"/>
      <c r="JG142" s="236"/>
      <c r="JH142" s="224"/>
      <c r="JI142" s="84"/>
      <c r="JJ142" s="124"/>
      <c r="JK142" s="224"/>
      <c r="JL142" s="245"/>
      <c r="JM142" s="236"/>
      <c r="JN142" s="224"/>
      <c r="JO142" s="84"/>
      <c r="JP142" s="124">
        <v>18593</v>
      </c>
      <c r="JQ142" s="224">
        <v>18593</v>
      </c>
      <c r="JR142" s="245">
        <v>2369.25</v>
      </c>
      <c r="JS142" s="236">
        <v>5000</v>
      </c>
      <c r="JT142" s="224">
        <v>5000</v>
      </c>
      <c r="JU142" s="84">
        <f>4689.5+12.14</f>
        <v>4701.6400000000003</v>
      </c>
      <c r="JV142" s="124"/>
      <c r="JW142" s="224"/>
      <c r="JX142" s="245"/>
      <c r="JY142" s="236"/>
      <c r="JZ142" s="224"/>
      <c r="KA142" s="245"/>
      <c r="KB142" s="236"/>
      <c r="KC142" s="224">
        <v>1500</v>
      </c>
      <c r="KD142" s="245"/>
      <c r="KE142" s="236">
        <v>1200</v>
      </c>
      <c r="KF142" s="224">
        <v>1000</v>
      </c>
      <c r="KG142" s="245">
        <v>344.73</v>
      </c>
      <c r="KH142" s="236"/>
      <c r="KI142" s="224"/>
      <c r="KJ142" s="245"/>
      <c r="KK142" s="236"/>
      <c r="KL142" s="224"/>
      <c r="KM142" s="224"/>
      <c r="KN142" s="236"/>
      <c r="KO142" s="224"/>
      <c r="KP142" s="224"/>
      <c r="KQ142" s="236"/>
      <c r="KR142" s="224"/>
      <c r="KS142" s="224"/>
      <c r="KT142" s="236"/>
      <c r="KU142" s="224"/>
      <c r="KV142" s="245"/>
      <c r="KW142" s="236"/>
      <c r="KX142" s="224"/>
      <c r="KY142" s="84"/>
      <c r="KZ142" s="236"/>
      <c r="LA142" s="224"/>
      <c r="LB142" s="224"/>
      <c r="LC142" s="236"/>
      <c r="LD142" s="224"/>
      <c r="LE142" s="224"/>
      <c r="LF142" s="236"/>
      <c r="LG142" s="224"/>
      <c r="LH142" s="245"/>
      <c r="LI142" s="236"/>
      <c r="LJ142" s="224"/>
      <c r="LK142" s="84"/>
      <c r="LL142" s="236"/>
      <c r="LM142" s="224"/>
      <c r="LN142" s="84"/>
      <c r="LO142" s="124"/>
      <c r="LP142" s="224"/>
      <c r="LQ142" s="224"/>
      <c r="LR142" s="236">
        <v>200</v>
      </c>
      <c r="LS142" s="224">
        <v>200</v>
      </c>
      <c r="LT142" s="245">
        <v>16.940000000000001</v>
      </c>
      <c r="LU142" s="236"/>
      <c r="LV142" s="224"/>
      <c r="LW142" s="84"/>
      <c r="LX142" s="124"/>
      <c r="LY142" s="224"/>
      <c r="LZ142" s="224"/>
      <c r="MA142" s="236"/>
      <c r="MB142" s="224"/>
      <c r="MC142" s="224"/>
      <c r="MD142" s="236"/>
      <c r="ME142" s="224"/>
      <c r="MF142" s="224"/>
      <c r="MG142" s="236"/>
      <c r="MH142" s="224"/>
      <c r="MI142" s="224"/>
      <c r="MJ142" s="236"/>
      <c r="MK142" s="224"/>
      <c r="ML142" s="245"/>
      <c r="MM142" s="236"/>
      <c r="MN142" s="224"/>
      <c r="MO142" s="84"/>
      <c r="MP142" s="236"/>
      <c r="MQ142" s="224"/>
      <c r="MR142" s="84"/>
      <c r="MS142" s="124"/>
      <c r="MT142" s="224"/>
      <c r="MU142" s="224"/>
      <c r="MV142" s="236">
        <v>75</v>
      </c>
      <c r="MW142" s="224">
        <v>75</v>
      </c>
      <c r="MX142" s="245">
        <v>0</v>
      </c>
      <c r="MY142" s="236">
        <v>50</v>
      </c>
      <c r="MZ142" s="224">
        <v>100</v>
      </c>
      <c r="NA142" s="84"/>
      <c r="NB142" s="236">
        <v>100</v>
      </c>
      <c r="NC142" s="224">
        <v>100</v>
      </c>
      <c r="ND142" s="245">
        <v>0</v>
      </c>
      <c r="NE142" s="236"/>
      <c r="NF142" s="224"/>
      <c r="NG142" s="84"/>
      <c r="NH142" s="236"/>
      <c r="NI142" s="224"/>
      <c r="NJ142" s="245"/>
      <c r="NK142" s="236"/>
      <c r="NL142" s="224"/>
      <c r="NM142" s="84"/>
      <c r="NN142" s="236"/>
      <c r="NO142" s="224"/>
      <c r="NP142" s="84"/>
      <c r="NQ142" s="236"/>
      <c r="NR142" s="224"/>
      <c r="NS142" s="84"/>
      <c r="NT142" s="236"/>
      <c r="NU142" s="224"/>
      <c r="NV142" s="84"/>
      <c r="NW142" s="124"/>
      <c r="NX142" s="224"/>
      <c r="NY142" s="245"/>
      <c r="NZ142" s="236"/>
      <c r="OA142" s="224"/>
      <c r="OB142" s="316"/>
      <c r="OC142" s="236"/>
      <c r="OD142" s="224"/>
      <c r="OE142" s="84"/>
      <c r="OF142" s="236"/>
      <c r="OG142" s="224"/>
      <c r="OH142" s="84"/>
      <c r="OI142" s="157"/>
      <c r="OJ142" s="157"/>
      <c r="OK142" s="157"/>
      <c r="OL142" s="157"/>
      <c r="OM142" s="157"/>
      <c r="ON142" s="157"/>
      <c r="OO142" s="157"/>
      <c r="OP142" s="157"/>
      <c r="OQ142" s="157"/>
      <c r="OR142" s="157"/>
      <c r="OS142" s="157"/>
      <c r="OT142" s="157"/>
      <c r="OU142" s="157"/>
      <c r="OV142" s="157"/>
      <c r="OW142" s="157"/>
    </row>
    <row r="143" spans="1:414" s="345" customFormat="1" hidden="1" outlineLevel="2" x14ac:dyDescent="0.25">
      <c r="A143" s="257" t="s">
        <v>512</v>
      </c>
      <c r="B143" s="188" t="s">
        <v>406</v>
      </c>
      <c r="C143" s="236">
        <f t="shared" si="1500"/>
        <v>70000</v>
      </c>
      <c r="D143" s="236">
        <f t="shared" si="1501"/>
        <v>71456</v>
      </c>
      <c r="E143" s="236">
        <f t="shared" si="1502"/>
        <v>71038.709999999992</v>
      </c>
      <c r="F143" s="236"/>
      <c r="G143" s="224"/>
      <c r="H143" s="84"/>
      <c r="I143" s="124"/>
      <c r="J143" s="224"/>
      <c r="K143" s="224"/>
      <c r="L143" s="236"/>
      <c r="M143" s="224"/>
      <c r="N143" s="224"/>
      <c r="O143" s="236"/>
      <c r="P143" s="224"/>
      <c r="Q143" s="224"/>
      <c r="R143" s="236"/>
      <c r="S143" s="224"/>
      <c r="T143" s="224"/>
      <c r="U143" s="236"/>
      <c r="V143" s="224"/>
      <c r="W143" s="224"/>
      <c r="X143" s="236"/>
      <c r="Y143" s="224"/>
      <c r="Z143" s="224"/>
      <c r="AA143" s="236"/>
      <c r="AB143" s="224"/>
      <c r="AC143" s="224"/>
      <c r="AD143" s="236"/>
      <c r="AE143" s="224"/>
      <c r="AF143" s="224"/>
      <c r="AG143" s="236"/>
      <c r="AH143" s="224"/>
      <c r="AI143" s="224"/>
      <c r="AJ143" s="236"/>
      <c r="AK143" s="224"/>
      <c r="AL143" s="224"/>
      <c r="AM143" s="236"/>
      <c r="AN143" s="224"/>
      <c r="AO143" s="224"/>
      <c r="AP143" s="236"/>
      <c r="AQ143" s="224"/>
      <c r="AR143" s="224"/>
      <c r="AS143" s="236"/>
      <c r="AT143" s="224"/>
      <c r="AU143" s="224"/>
      <c r="AV143" s="236"/>
      <c r="AW143" s="224"/>
      <c r="AX143" s="224"/>
      <c r="AY143" s="236"/>
      <c r="AZ143" s="224"/>
      <c r="BA143" s="224"/>
      <c r="BB143" s="236"/>
      <c r="BC143" s="224"/>
      <c r="BD143" s="224"/>
      <c r="BE143" s="236"/>
      <c r="BF143" s="224"/>
      <c r="BG143" s="224"/>
      <c r="BH143" s="236"/>
      <c r="BI143" s="224"/>
      <c r="BJ143" s="224"/>
      <c r="BK143" s="236"/>
      <c r="BL143" s="224"/>
      <c r="BM143" s="224"/>
      <c r="BN143" s="351"/>
      <c r="BO143" s="224"/>
      <c r="BP143" s="224"/>
      <c r="BQ143" s="236"/>
      <c r="BR143" s="224"/>
      <c r="BS143" s="224"/>
      <c r="BT143" s="236"/>
      <c r="BU143" s="224"/>
      <c r="BV143" s="224"/>
      <c r="BW143" s="236"/>
      <c r="BX143" s="224"/>
      <c r="BY143" s="224"/>
      <c r="BZ143" s="236"/>
      <c r="CA143" s="236"/>
      <c r="CB143" s="224"/>
      <c r="CC143" s="236"/>
      <c r="CD143" s="224"/>
      <c r="CE143" s="224"/>
      <c r="CF143" s="236"/>
      <c r="CG143" s="224"/>
      <c r="CH143" s="224"/>
      <c r="CI143" s="236"/>
      <c r="CJ143" s="224"/>
      <c r="CK143" s="224"/>
      <c r="CL143" s="236"/>
      <c r="CM143" s="224"/>
      <c r="CN143" s="245"/>
      <c r="CO143" s="236"/>
      <c r="CP143" s="224"/>
      <c r="CQ143" s="84"/>
      <c r="CR143" s="236"/>
      <c r="CS143" s="224"/>
      <c r="CT143" s="224"/>
      <c r="CU143" s="236"/>
      <c r="CV143" s="224"/>
      <c r="CW143" s="224"/>
      <c r="CX143" s="236"/>
      <c r="CY143" s="224"/>
      <c r="CZ143" s="224"/>
      <c r="DA143" s="236"/>
      <c r="DB143" s="224"/>
      <c r="DC143" s="224"/>
      <c r="DD143" s="236"/>
      <c r="DE143" s="224"/>
      <c r="DF143" s="224"/>
      <c r="DG143" s="236"/>
      <c r="DH143" s="224"/>
      <c r="DI143" s="224"/>
      <c r="DJ143" s="236"/>
      <c r="DK143" s="224"/>
      <c r="DL143" s="224"/>
      <c r="DM143" s="236"/>
      <c r="DN143" s="224"/>
      <c r="DO143" s="224"/>
      <c r="DP143" s="236"/>
      <c r="DQ143" s="224"/>
      <c r="DR143" s="224"/>
      <c r="DS143" s="236"/>
      <c r="DT143" s="224"/>
      <c r="DU143" s="224"/>
      <c r="DV143" s="236"/>
      <c r="DW143" s="224"/>
      <c r="DX143" s="245"/>
      <c r="DY143" s="236"/>
      <c r="DZ143" s="224"/>
      <c r="EA143" s="84"/>
      <c r="EB143" s="124"/>
      <c r="EC143" s="224"/>
      <c r="ED143" s="245"/>
      <c r="EE143" s="236"/>
      <c r="EF143" s="224"/>
      <c r="EG143" s="245"/>
      <c r="EH143" s="236"/>
      <c r="EI143" s="224"/>
      <c r="EJ143" s="245"/>
      <c r="EK143" s="236"/>
      <c r="EL143" s="224"/>
      <c r="EM143" s="245"/>
      <c r="EN143" s="236"/>
      <c r="EO143" s="224"/>
      <c r="EP143" s="245"/>
      <c r="EQ143" s="236"/>
      <c r="ER143" s="224"/>
      <c r="ES143" s="224"/>
      <c r="ET143" s="236"/>
      <c r="EU143" s="224"/>
      <c r="EV143" s="224"/>
      <c r="EW143" s="236"/>
      <c r="EX143" s="224"/>
      <c r="EY143" s="224"/>
      <c r="EZ143" s="236"/>
      <c r="FA143" s="224"/>
      <c r="FB143" s="224"/>
      <c r="FC143" s="236"/>
      <c r="FD143" s="224"/>
      <c r="FE143" s="224"/>
      <c r="FF143" s="236"/>
      <c r="FG143" s="224"/>
      <c r="FH143" s="224"/>
      <c r="FI143" s="236"/>
      <c r="FJ143" s="224"/>
      <c r="FK143" s="245"/>
      <c r="FL143" s="396"/>
      <c r="FM143" s="224"/>
      <c r="FN143" s="84"/>
      <c r="FO143" s="236"/>
      <c r="FP143" s="224"/>
      <c r="FQ143" s="224"/>
      <c r="FR143" s="236"/>
      <c r="FS143" s="224"/>
      <c r="FT143" s="224"/>
      <c r="FU143" s="236"/>
      <c r="FV143" s="224"/>
      <c r="FW143" s="224"/>
      <c r="FX143" s="236"/>
      <c r="FY143" s="224"/>
      <c r="FZ143" s="224"/>
      <c r="GA143" s="236"/>
      <c r="GB143" s="224"/>
      <c r="GC143" s="224"/>
      <c r="GD143" s="236"/>
      <c r="GE143" s="224"/>
      <c r="GF143" s="224"/>
      <c r="GG143" s="236"/>
      <c r="GH143" s="224"/>
      <c r="GI143" s="224"/>
      <c r="GJ143" s="236"/>
      <c r="GK143" s="224"/>
      <c r="GL143" s="84"/>
      <c r="GM143" s="224"/>
      <c r="GN143" s="224"/>
      <c r="GO143" s="84"/>
      <c r="GP143" s="224"/>
      <c r="GQ143" s="224"/>
      <c r="GR143" s="84"/>
      <c r="GS143" s="224"/>
      <c r="GT143" s="224"/>
      <c r="GU143" s="224"/>
      <c r="GV143" s="236"/>
      <c r="GW143" s="224"/>
      <c r="GX143" s="224"/>
      <c r="GY143" s="236"/>
      <c r="GZ143" s="224"/>
      <c r="HA143" s="224"/>
      <c r="HB143" s="236"/>
      <c r="HC143" s="224"/>
      <c r="HD143" s="245"/>
      <c r="HE143" s="236"/>
      <c r="HF143" s="224"/>
      <c r="HG143" s="84"/>
      <c r="HH143" s="236"/>
      <c r="HI143" s="224"/>
      <c r="HJ143" s="245"/>
      <c r="HK143" s="236"/>
      <c r="HL143" s="224"/>
      <c r="HM143" s="245"/>
      <c r="HN143" s="236"/>
      <c r="HO143" s="224"/>
      <c r="HP143" s="245"/>
      <c r="HQ143" s="236"/>
      <c r="HR143" s="224"/>
      <c r="HS143" s="245"/>
      <c r="HT143" s="236"/>
      <c r="HU143" s="224"/>
      <c r="HV143" s="245"/>
      <c r="HW143" s="236"/>
      <c r="HX143" s="224"/>
      <c r="HY143" s="245"/>
      <c r="HZ143" s="236"/>
      <c r="IA143" s="224"/>
      <c r="IB143" s="245"/>
      <c r="IC143" s="236"/>
      <c r="ID143" s="224"/>
      <c r="IE143" s="84"/>
      <c r="IF143" s="236"/>
      <c r="IG143" s="224"/>
      <c r="IH143" s="245">
        <v>630</v>
      </c>
      <c r="II143" s="236"/>
      <c r="IJ143" s="224"/>
      <c r="IK143" s="245"/>
      <c r="IL143" s="236"/>
      <c r="IM143" s="224"/>
      <c r="IN143" s="245"/>
      <c r="IO143" s="236"/>
      <c r="IP143" s="224"/>
      <c r="IQ143" s="245"/>
      <c r="IR143" s="236"/>
      <c r="IS143" s="224"/>
      <c r="IT143" s="245"/>
      <c r="IU143" s="236"/>
      <c r="IV143" s="224"/>
      <c r="IW143" s="245"/>
      <c r="IX143" s="236"/>
      <c r="IY143" s="224"/>
      <c r="IZ143" s="245"/>
      <c r="JA143" s="236"/>
      <c r="JB143" s="224"/>
      <c r="JC143" s="245"/>
      <c r="JD143" s="236"/>
      <c r="JE143" s="224"/>
      <c r="JF143" s="245"/>
      <c r="JG143" s="236"/>
      <c r="JH143" s="224"/>
      <c r="JI143" s="84"/>
      <c r="JJ143" s="124"/>
      <c r="JK143" s="224"/>
      <c r="JL143" s="245"/>
      <c r="JM143" s="236"/>
      <c r="JN143" s="224"/>
      <c r="JO143" s="84"/>
      <c r="JP143" s="124"/>
      <c r="JQ143" s="224"/>
      <c r="JR143" s="245"/>
      <c r="JS143" s="236"/>
      <c r="JT143" s="224"/>
      <c r="JU143" s="84">
        <v>1823.2</v>
      </c>
      <c r="JV143" s="124"/>
      <c r="JW143" s="224">
        <v>1456</v>
      </c>
      <c r="JX143" s="245">
        <v>1100</v>
      </c>
      <c r="JY143" s="236">
        <v>70000</v>
      </c>
      <c r="JZ143" s="224">
        <v>70000</v>
      </c>
      <c r="KA143" s="245">
        <f>59781.01+1729.5</f>
        <v>61510.51</v>
      </c>
      <c r="KB143" s="236"/>
      <c r="KC143" s="224"/>
      <c r="KD143" s="245"/>
      <c r="KE143" s="236"/>
      <c r="KF143" s="224"/>
      <c r="KG143" s="245">
        <v>175</v>
      </c>
      <c r="KH143" s="236"/>
      <c r="KI143" s="224"/>
      <c r="KJ143" s="245"/>
      <c r="KK143" s="236"/>
      <c r="KL143" s="224"/>
      <c r="KM143" s="224"/>
      <c r="KN143" s="236"/>
      <c r="KO143" s="224"/>
      <c r="KP143" s="224"/>
      <c r="KQ143" s="236"/>
      <c r="KR143" s="224"/>
      <c r="KS143" s="224"/>
      <c r="KT143" s="236"/>
      <c r="KU143" s="224"/>
      <c r="KV143" s="245"/>
      <c r="KW143" s="236"/>
      <c r="KX143" s="224"/>
      <c r="KY143" s="84"/>
      <c r="KZ143" s="236"/>
      <c r="LA143" s="224"/>
      <c r="LB143" s="224"/>
      <c r="LC143" s="236"/>
      <c r="LD143" s="224"/>
      <c r="LE143" s="224"/>
      <c r="LF143" s="236"/>
      <c r="LG143" s="224"/>
      <c r="LH143" s="245"/>
      <c r="LI143" s="236"/>
      <c r="LJ143" s="224"/>
      <c r="LK143" s="84"/>
      <c r="LL143" s="236"/>
      <c r="LM143" s="224"/>
      <c r="LN143" s="84"/>
      <c r="LO143" s="124"/>
      <c r="LP143" s="224"/>
      <c r="LQ143" s="224"/>
      <c r="LR143" s="236"/>
      <c r="LS143" s="224"/>
      <c r="LT143" s="245"/>
      <c r="LU143" s="236"/>
      <c r="LV143" s="224"/>
      <c r="LW143" s="84"/>
      <c r="LX143" s="124"/>
      <c r="LY143" s="224"/>
      <c r="LZ143" s="224"/>
      <c r="MA143" s="236"/>
      <c r="MB143" s="224"/>
      <c r="MC143" s="224"/>
      <c r="MD143" s="236"/>
      <c r="ME143" s="224"/>
      <c r="MF143" s="224"/>
      <c r="MG143" s="236"/>
      <c r="MH143" s="224"/>
      <c r="MI143" s="224"/>
      <c r="MJ143" s="236"/>
      <c r="MK143" s="224"/>
      <c r="ML143" s="245"/>
      <c r="MM143" s="236"/>
      <c r="MN143" s="224"/>
      <c r="MO143" s="84"/>
      <c r="MP143" s="236"/>
      <c r="MQ143" s="224"/>
      <c r="MR143" s="84"/>
      <c r="MS143" s="124"/>
      <c r="MT143" s="224"/>
      <c r="MU143" s="224"/>
      <c r="MV143" s="236"/>
      <c r="MW143" s="224"/>
      <c r="MX143" s="245"/>
      <c r="MY143" s="236"/>
      <c r="MZ143" s="224"/>
      <c r="NA143" s="84"/>
      <c r="NB143" s="236"/>
      <c r="NC143" s="224"/>
      <c r="ND143" s="245"/>
      <c r="NE143" s="236"/>
      <c r="NF143" s="224"/>
      <c r="NG143" s="84"/>
      <c r="NH143" s="236"/>
      <c r="NI143" s="224"/>
      <c r="NJ143" s="245"/>
      <c r="NK143" s="236"/>
      <c r="NL143" s="224"/>
      <c r="NM143" s="84"/>
      <c r="NN143" s="236"/>
      <c r="NO143" s="224"/>
      <c r="NP143" s="84"/>
      <c r="NQ143" s="236"/>
      <c r="NR143" s="224"/>
      <c r="NS143" s="84"/>
      <c r="NT143" s="236"/>
      <c r="NU143" s="224"/>
      <c r="NV143" s="84"/>
      <c r="NW143" s="124"/>
      <c r="NX143" s="224"/>
      <c r="NY143" s="245"/>
      <c r="NZ143" s="236"/>
      <c r="OA143" s="224"/>
      <c r="OB143" s="316"/>
      <c r="OC143" s="236"/>
      <c r="OD143" s="224"/>
      <c r="OE143" s="84"/>
      <c r="OF143" s="236"/>
      <c r="OG143" s="224"/>
      <c r="OH143" s="84">
        <v>5800</v>
      </c>
      <c r="OI143" s="157"/>
      <c r="OJ143" s="157"/>
      <c r="OK143" s="157"/>
      <c r="OL143" s="157"/>
      <c r="OM143" s="157"/>
      <c r="ON143" s="157"/>
      <c r="OO143" s="157"/>
      <c r="OP143" s="157"/>
      <c r="OQ143" s="157"/>
      <c r="OR143" s="157"/>
      <c r="OS143" s="157"/>
      <c r="OT143" s="157"/>
      <c r="OU143" s="157"/>
      <c r="OV143" s="157"/>
      <c r="OW143" s="157"/>
    </row>
    <row r="144" spans="1:414" s="345" customFormat="1" hidden="1" outlineLevel="2" x14ac:dyDescent="0.25">
      <c r="A144" s="257" t="s">
        <v>513</v>
      </c>
      <c r="B144" s="188" t="s">
        <v>514</v>
      </c>
      <c r="C144" s="236">
        <f t="shared" si="1500"/>
        <v>59000</v>
      </c>
      <c r="D144" s="236">
        <f t="shared" si="1501"/>
        <v>58000</v>
      </c>
      <c r="E144" s="236">
        <f t="shared" si="1502"/>
        <v>64828.65</v>
      </c>
      <c r="F144" s="236"/>
      <c r="G144" s="224"/>
      <c r="H144" s="84"/>
      <c r="I144" s="124"/>
      <c r="J144" s="224"/>
      <c r="K144" s="224"/>
      <c r="L144" s="236"/>
      <c r="M144" s="224"/>
      <c r="N144" s="224"/>
      <c r="O144" s="236"/>
      <c r="P144" s="224"/>
      <c r="Q144" s="224"/>
      <c r="R144" s="236"/>
      <c r="S144" s="224"/>
      <c r="T144" s="224"/>
      <c r="U144" s="236"/>
      <c r="V144" s="224"/>
      <c r="W144" s="224"/>
      <c r="X144" s="236"/>
      <c r="Y144" s="224"/>
      <c r="Z144" s="224"/>
      <c r="AA144" s="236"/>
      <c r="AB144" s="224"/>
      <c r="AC144" s="224"/>
      <c r="AD144" s="236"/>
      <c r="AE144" s="224"/>
      <c r="AF144" s="224"/>
      <c r="AG144" s="236"/>
      <c r="AH144" s="224"/>
      <c r="AI144" s="224"/>
      <c r="AJ144" s="236"/>
      <c r="AK144" s="224"/>
      <c r="AL144" s="224"/>
      <c r="AM144" s="236"/>
      <c r="AN144" s="224"/>
      <c r="AO144" s="224"/>
      <c r="AP144" s="236"/>
      <c r="AQ144" s="224"/>
      <c r="AR144" s="224"/>
      <c r="AS144" s="236"/>
      <c r="AT144" s="224"/>
      <c r="AU144" s="224"/>
      <c r="AV144" s="236"/>
      <c r="AW144" s="224"/>
      <c r="AX144" s="224"/>
      <c r="AY144" s="236"/>
      <c r="AZ144" s="224"/>
      <c r="BA144" s="224"/>
      <c r="BB144" s="236"/>
      <c r="BC144" s="224"/>
      <c r="BD144" s="224"/>
      <c r="BE144" s="236"/>
      <c r="BF144" s="224"/>
      <c r="BG144" s="224"/>
      <c r="BH144" s="236"/>
      <c r="BI144" s="224"/>
      <c r="BJ144" s="224"/>
      <c r="BK144" s="236"/>
      <c r="BL144" s="224"/>
      <c r="BM144" s="224"/>
      <c r="BN144" s="351"/>
      <c r="BO144" s="224"/>
      <c r="BP144" s="224"/>
      <c r="BQ144" s="236"/>
      <c r="BR144" s="224"/>
      <c r="BS144" s="224"/>
      <c r="BT144" s="236"/>
      <c r="BU144" s="224"/>
      <c r="BV144" s="224"/>
      <c r="BW144" s="236"/>
      <c r="BX144" s="224"/>
      <c r="BY144" s="224"/>
      <c r="BZ144" s="236"/>
      <c r="CA144" s="236"/>
      <c r="CB144" s="224"/>
      <c r="CC144" s="236"/>
      <c r="CD144" s="224"/>
      <c r="CE144" s="224"/>
      <c r="CF144" s="236"/>
      <c r="CG144" s="224"/>
      <c r="CH144" s="224"/>
      <c r="CI144" s="236"/>
      <c r="CJ144" s="224"/>
      <c r="CK144" s="224"/>
      <c r="CL144" s="236"/>
      <c r="CM144" s="224"/>
      <c r="CN144" s="245"/>
      <c r="CO144" s="236"/>
      <c r="CP144" s="224"/>
      <c r="CQ144" s="84"/>
      <c r="CR144" s="236"/>
      <c r="CS144" s="224"/>
      <c r="CT144" s="224"/>
      <c r="CU144" s="236"/>
      <c r="CV144" s="224"/>
      <c r="CW144" s="224"/>
      <c r="CX144" s="236"/>
      <c r="CY144" s="224"/>
      <c r="CZ144" s="224"/>
      <c r="DA144" s="236"/>
      <c r="DB144" s="224"/>
      <c r="DC144" s="224"/>
      <c r="DD144" s="236"/>
      <c r="DE144" s="224"/>
      <c r="DF144" s="224"/>
      <c r="DG144" s="236"/>
      <c r="DH144" s="224"/>
      <c r="DI144" s="224"/>
      <c r="DJ144" s="236"/>
      <c r="DK144" s="224"/>
      <c r="DL144" s="224"/>
      <c r="DM144" s="236"/>
      <c r="DN144" s="224"/>
      <c r="DO144" s="224"/>
      <c r="DP144" s="236"/>
      <c r="DQ144" s="224"/>
      <c r="DR144" s="224"/>
      <c r="DS144" s="236"/>
      <c r="DT144" s="224"/>
      <c r="DU144" s="224"/>
      <c r="DV144" s="236"/>
      <c r="DW144" s="224"/>
      <c r="DX144" s="245"/>
      <c r="DY144" s="236"/>
      <c r="DZ144" s="224"/>
      <c r="EA144" s="84"/>
      <c r="EB144" s="124"/>
      <c r="EC144" s="224"/>
      <c r="ED144" s="245"/>
      <c r="EE144" s="236"/>
      <c r="EF144" s="224"/>
      <c r="EG144" s="245"/>
      <c r="EH144" s="236"/>
      <c r="EI144" s="224"/>
      <c r="EJ144" s="245"/>
      <c r="EK144" s="236"/>
      <c r="EL144" s="224"/>
      <c r="EM144" s="245"/>
      <c r="EN144" s="236"/>
      <c r="EO144" s="224"/>
      <c r="EP144" s="245"/>
      <c r="EQ144" s="236"/>
      <c r="ER144" s="224"/>
      <c r="ES144" s="224"/>
      <c r="ET144" s="236"/>
      <c r="EU144" s="224"/>
      <c r="EV144" s="224"/>
      <c r="EW144" s="236"/>
      <c r="EX144" s="224"/>
      <c r="EY144" s="224"/>
      <c r="EZ144" s="236"/>
      <c r="FA144" s="224"/>
      <c r="FB144" s="224"/>
      <c r="FC144" s="236"/>
      <c r="FD144" s="224"/>
      <c r="FE144" s="224"/>
      <c r="FF144" s="236"/>
      <c r="FG144" s="224"/>
      <c r="FH144" s="224"/>
      <c r="FI144" s="236"/>
      <c r="FJ144" s="224"/>
      <c r="FK144" s="245"/>
      <c r="FL144" s="396"/>
      <c r="FM144" s="224"/>
      <c r="FN144" s="84"/>
      <c r="FO144" s="236"/>
      <c r="FP144" s="224"/>
      <c r="FQ144" s="224"/>
      <c r="FR144" s="236"/>
      <c r="FS144" s="224"/>
      <c r="FT144" s="224"/>
      <c r="FU144" s="236"/>
      <c r="FV144" s="224"/>
      <c r="FW144" s="224"/>
      <c r="FX144" s="236"/>
      <c r="FY144" s="224"/>
      <c r="FZ144" s="224"/>
      <c r="GA144" s="236"/>
      <c r="GB144" s="224"/>
      <c r="GC144" s="224"/>
      <c r="GD144" s="236"/>
      <c r="GE144" s="224"/>
      <c r="GF144" s="224"/>
      <c r="GG144" s="236"/>
      <c r="GH144" s="224"/>
      <c r="GI144" s="224"/>
      <c r="GJ144" s="236"/>
      <c r="GK144" s="224"/>
      <c r="GL144" s="84"/>
      <c r="GM144" s="224"/>
      <c r="GN144" s="224"/>
      <c r="GO144" s="84"/>
      <c r="GP144" s="224"/>
      <c r="GQ144" s="224"/>
      <c r="GR144" s="84"/>
      <c r="GS144" s="224"/>
      <c r="GT144" s="224"/>
      <c r="GU144" s="224"/>
      <c r="GV144" s="236"/>
      <c r="GW144" s="224"/>
      <c r="GX144" s="224"/>
      <c r="GY144" s="236"/>
      <c r="GZ144" s="224"/>
      <c r="HA144" s="224"/>
      <c r="HB144" s="236"/>
      <c r="HC144" s="224"/>
      <c r="HD144" s="245"/>
      <c r="HE144" s="236"/>
      <c r="HF144" s="224"/>
      <c r="HG144" s="84"/>
      <c r="HH144" s="236"/>
      <c r="HI144" s="224"/>
      <c r="HJ144" s="245"/>
      <c r="HK144" s="236"/>
      <c r="HL144" s="224"/>
      <c r="HM144" s="245"/>
      <c r="HN144" s="236"/>
      <c r="HO144" s="224"/>
      <c r="HP144" s="245"/>
      <c r="HQ144" s="236"/>
      <c r="HR144" s="224"/>
      <c r="HS144" s="245"/>
      <c r="HT144" s="236"/>
      <c r="HU144" s="224"/>
      <c r="HV144" s="245"/>
      <c r="HW144" s="236"/>
      <c r="HX144" s="224"/>
      <c r="HY144" s="245"/>
      <c r="HZ144" s="236">
        <v>59000</v>
      </c>
      <c r="IA144" s="224">
        <v>58000</v>
      </c>
      <c r="IB144" s="245">
        <v>64828.65</v>
      </c>
      <c r="IC144" s="236"/>
      <c r="ID144" s="224"/>
      <c r="IE144" s="84"/>
      <c r="IF144" s="236"/>
      <c r="IG144" s="224"/>
      <c r="IH144" s="245"/>
      <c r="II144" s="236"/>
      <c r="IJ144" s="224"/>
      <c r="IK144" s="245"/>
      <c r="IL144" s="236"/>
      <c r="IM144" s="224"/>
      <c r="IN144" s="245"/>
      <c r="IO144" s="236"/>
      <c r="IP144" s="224"/>
      <c r="IQ144" s="245"/>
      <c r="IR144" s="236"/>
      <c r="IS144" s="224"/>
      <c r="IT144" s="245"/>
      <c r="IU144" s="236"/>
      <c r="IV144" s="224"/>
      <c r="IW144" s="245"/>
      <c r="IX144" s="236"/>
      <c r="IY144" s="224"/>
      <c r="IZ144" s="245"/>
      <c r="JA144" s="236"/>
      <c r="JB144" s="224"/>
      <c r="JC144" s="245"/>
      <c r="JD144" s="236"/>
      <c r="JE144" s="224"/>
      <c r="JF144" s="245"/>
      <c r="JG144" s="236"/>
      <c r="JH144" s="224"/>
      <c r="JI144" s="84"/>
      <c r="JJ144" s="124"/>
      <c r="JK144" s="224"/>
      <c r="JL144" s="245"/>
      <c r="JM144" s="236"/>
      <c r="JN144" s="224"/>
      <c r="JO144" s="84"/>
      <c r="JP144" s="124"/>
      <c r="JQ144" s="224"/>
      <c r="JR144" s="245"/>
      <c r="JS144" s="236"/>
      <c r="JT144" s="224"/>
      <c r="JU144" s="84"/>
      <c r="JV144" s="124"/>
      <c r="JW144" s="224"/>
      <c r="JX144" s="245"/>
      <c r="JY144" s="236"/>
      <c r="JZ144" s="224"/>
      <c r="KA144" s="245"/>
      <c r="KB144" s="236"/>
      <c r="KC144" s="224"/>
      <c r="KD144" s="245"/>
      <c r="KE144" s="236"/>
      <c r="KF144" s="224"/>
      <c r="KG144" s="245"/>
      <c r="KH144" s="236"/>
      <c r="KI144" s="224"/>
      <c r="KJ144" s="245"/>
      <c r="KK144" s="236"/>
      <c r="KL144" s="224"/>
      <c r="KM144" s="224"/>
      <c r="KN144" s="236"/>
      <c r="KO144" s="224"/>
      <c r="KP144" s="224"/>
      <c r="KQ144" s="236"/>
      <c r="KR144" s="224"/>
      <c r="KS144" s="224"/>
      <c r="KT144" s="236"/>
      <c r="KU144" s="224"/>
      <c r="KV144" s="245"/>
      <c r="KW144" s="236"/>
      <c r="KX144" s="224"/>
      <c r="KY144" s="84"/>
      <c r="KZ144" s="236"/>
      <c r="LA144" s="224"/>
      <c r="LB144" s="224"/>
      <c r="LC144" s="236"/>
      <c r="LD144" s="224"/>
      <c r="LE144" s="224"/>
      <c r="LF144" s="236"/>
      <c r="LG144" s="224"/>
      <c r="LH144" s="245"/>
      <c r="LI144" s="236"/>
      <c r="LJ144" s="224"/>
      <c r="LK144" s="84"/>
      <c r="LL144" s="236"/>
      <c r="LM144" s="224"/>
      <c r="LN144" s="84"/>
      <c r="LO144" s="124"/>
      <c r="LP144" s="224"/>
      <c r="LQ144" s="224"/>
      <c r="LR144" s="236"/>
      <c r="LS144" s="224"/>
      <c r="LT144" s="245"/>
      <c r="LU144" s="236"/>
      <c r="LV144" s="224"/>
      <c r="LW144" s="84"/>
      <c r="LX144" s="124"/>
      <c r="LY144" s="224"/>
      <c r="LZ144" s="224"/>
      <c r="MA144" s="236"/>
      <c r="MB144" s="224"/>
      <c r="MC144" s="224"/>
      <c r="MD144" s="236"/>
      <c r="ME144" s="224"/>
      <c r="MF144" s="224"/>
      <c r="MG144" s="236"/>
      <c r="MH144" s="224"/>
      <c r="MI144" s="224"/>
      <c r="MJ144" s="236"/>
      <c r="MK144" s="224"/>
      <c r="ML144" s="245"/>
      <c r="MM144" s="236"/>
      <c r="MN144" s="224"/>
      <c r="MO144" s="84"/>
      <c r="MP144" s="236"/>
      <c r="MQ144" s="224"/>
      <c r="MR144" s="84"/>
      <c r="MS144" s="124"/>
      <c r="MT144" s="224"/>
      <c r="MU144" s="224"/>
      <c r="MV144" s="236"/>
      <c r="MW144" s="224"/>
      <c r="MX144" s="245"/>
      <c r="MY144" s="236"/>
      <c r="MZ144" s="224"/>
      <c r="NA144" s="84"/>
      <c r="NB144" s="236"/>
      <c r="NC144" s="224"/>
      <c r="ND144" s="245"/>
      <c r="NE144" s="236"/>
      <c r="NF144" s="224"/>
      <c r="NG144" s="84"/>
      <c r="NH144" s="236"/>
      <c r="NI144" s="224"/>
      <c r="NJ144" s="245"/>
      <c r="NK144" s="236"/>
      <c r="NL144" s="224"/>
      <c r="NM144" s="84"/>
      <c r="NN144" s="236"/>
      <c r="NO144" s="224"/>
      <c r="NP144" s="84"/>
      <c r="NQ144" s="236"/>
      <c r="NR144" s="224"/>
      <c r="NS144" s="84"/>
      <c r="NT144" s="236"/>
      <c r="NU144" s="224"/>
      <c r="NV144" s="84"/>
      <c r="NW144" s="124"/>
      <c r="NX144" s="224"/>
      <c r="NY144" s="245"/>
      <c r="NZ144" s="236"/>
      <c r="OA144" s="224"/>
      <c r="OB144" s="316"/>
      <c r="OC144" s="236"/>
      <c r="OD144" s="224"/>
      <c r="OE144" s="84"/>
      <c r="OF144" s="236"/>
      <c r="OG144" s="224"/>
      <c r="OH144" s="84"/>
      <c r="OI144" s="157"/>
      <c r="OJ144" s="157"/>
      <c r="OK144" s="157"/>
      <c r="OL144" s="157"/>
      <c r="OM144" s="157"/>
      <c r="ON144" s="157"/>
      <c r="OO144" s="157"/>
      <c r="OP144" s="157"/>
      <c r="OQ144" s="157"/>
      <c r="OR144" s="157"/>
      <c r="OS144" s="157"/>
      <c r="OT144" s="157"/>
      <c r="OU144" s="157"/>
      <c r="OV144" s="157"/>
      <c r="OW144" s="157"/>
    </row>
    <row r="145" spans="1:414" s="345" customFormat="1" hidden="1" outlineLevel="2" x14ac:dyDescent="0.25">
      <c r="A145" s="257" t="s">
        <v>515</v>
      </c>
      <c r="B145" s="188" t="s">
        <v>516</v>
      </c>
      <c r="C145" s="236">
        <f t="shared" si="1500"/>
        <v>2400</v>
      </c>
      <c r="D145" s="236">
        <f t="shared" si="1501"/>
        <v>0</v>
      </c>
      <c r="E145" s="236">
        <f t="shared" si="1502"/>
        <v>0</v>
      </c>
      <c r="F145" s="236"/>
      <c r="G145" s="224"/>
      <c r="H145" s="84"/>
      <c r="I145" s="124"/>
      <c r="J145" s="224"/>
      <c r="K145" s="224"/>
      <c r="L145" s="236"/>
      <c r="M145" s="224"/>
      <c r="N145" s="224"/>
      <c r="O145" s="236"/>
      <c r="P145" s="224"/>
      <c r="Q145" s="224"/>
      <c r="R145" s="236"/>
      <c r="S145" s="224"/>
      <c r="T145" s="224"/>
      <c r="U145" s="236"/>
      <c r="V145" s="224"/>
      <c r="W145" s="224"/>
      <c r="X145" s="236"/>
      <c r="Y145" s="224"/>
      <c r="Z145" s="224"/>
      <c r="AA145" s="236"/>
      <c r="AB145" s="224"/>
      <c r="AC145" s="224"/>
      <c r="AD145" s="236"/>
      <c r="AE145" s="224"/>
      <c r="AF145" s="224"/>
      <c r="AG145" s="236"/>
      <c r="AH145" s="224"/>
      <c r="AI145" s="224"/>
      <c r="AJ145" s="236"/>
      <c r="AK145" s="224"/>
      <c r="AL145" s="224"/>
      <c r="AM145" s="236"/>
      <c r="AN145" s="224"/>
      <c r="AO145" s="224"/>
      <c r="AP145" s="236"/>
      <c r="AQ145" s="224"/>
      <c r="AR145" s="224"/>
      <c r="AS145" s="236"/>
      <c r="AT145" s="224"/>
      <c r="AU145" s="224"/>
      <c r="AV145" s="236"/>
      <c r="AW145" s="224"/>
      <c r="AX145" s="224"/>
      <c r="AY145" s="236"/>
      <c r="AZ145" s="224"/>
      <c r="BA145" s="224"/>
      <c r="BB145" s="236"/>
      <c r="BC145" s="224"/>
      <c r="BD145" s="224"/>
      <c r="BE145" s="236"/>
      <c r="BF145" s="224"/>
      <c r="BG145" s="224"/>
      <c r="BH145" s="236"/>
      <c r="BI145" s="224"/>
      <c r="BJ145" s="224"/>
      <c r="BK145" s="236"/>
      <c r="BL145" s="224"/>
      <c r="BM145" s="224"/>
      <c r="BN145" s="351"/>
      <c r="BO145" s="224"/>
      <c r="BP145" s="224"/>
      <c r="BQ145" s="236"/>
      <c r="BR145" s="224"/>
      <c r="BS145" s="224"/>
      <c r="BT145" s="236"/>
      <c r="BU145" s="224"/>
      <c r="BV145" s="224"/>
      <c r="BW145" s="236"/>
      <c r="BX145" s="224"/>
      <c r="BY145" s="224"/>
      <c r="BZ145" s="236"/>
      <c r="CA145" s="236"/>
      <c r="CB145" s="224"/>
      <c r="CC145" s="236"/>
      <c r="CD145" s="224"/>
      <c r="CE145" s="224"/>
      <c r="CF145" s="236"/>
      <c r="CG145" s="224"/>
      <c r="CH145" s="224"/>
      <c r="CI145" s="236"/>
      <c r="CJ145" s="224"/>
      <c r="CK145" s="224"/>
      <c r="CL145" s="236"/>
      <c r="CM145" s="224"/>
      <c r="CN145" s="245"/>
      <c r="CO145" s="236"/>
      <c r="CP145" s="224"/>
      <c r="CQ145" s="84"/>
      <c r="CR145" s="236"/>
      <c r="CS145" s="224"/>
      <c r="CT145" s="224"/>
      <c r="CU145" s="236"/>
      <c r="CV145" s="224"/>
      <c r="CW145" s="224"/>
      <c r="CX145" s="236"/>
      <c r="CY145" s="224"/>
      <c r="CZ145" s="224"/>
      <c r="DA145" s="236"/>
      <c r="DB145" s="224"/>
      <c r="DC145" s="224"/>
      <c r="DD145" s="236"/>
      <c r="DE145" s="224"/>
      <c r="DF145" s="224"/>
      <c r="DG145" s="236"/>
      <c r="DH145" s="224"/>
      <c r="DI145" s="224"/>
      <c r="DJ145" s="236"/>
      <c r="DK145" s="224"/>
      <c r="DL145" s="224"/>
      <c r="DM145" s="236"/>
      <c r="DN145" s="224"/>
      <c r="DO145" s="224"/>
      <c r="DP145" s="236"/>
      <c r="DQ145" s="224"/>
      <c r="DR145" s="224"/>
      <c r="DS145" s="236"/>
      <c r="DT145" s="224"/>
      <c r="DU145" s="224"/>
      <c r="DV145" s="236"/>
      <c r="DW145" s="224"/>
      <c r="DX145" s="245"/>
      <c r="DY145" s="236"/>
      <c r="DZ145" s="224"/>
      <c r="EA145" s="84"/>
      <c r="EB145" s="124"/>
      <c r="EC145" s="224"/>
      <c r="ED145" s="245"/>
      <c r="EE145" s="236"/>
      <c r="EF145" s="224"/>
      <c r="EG145" s="245"/>
      <c r="EH145" s="236"/>
      <c r="EI145" s="224"/>
      <c r="EJ145" s="245"/>
      <c r="EK145" s="236">
        <v>2400</v>
      </c>
      <c r="EL145" s="224"/>
      <c r="EM145" s="245"/>
      <c r="EN145" s="236"/>
      <c r="EO145" s="224"/>
      <c r="EP145" s="245"/>
      <c r="EQ145" s="236"/>
      <c r="ER145" s="224"/>
      <c r="ES145" s="224"/>
      <c r="ET145" s="236"/>
      <c r="EU145" s="224"/>
      <c r="EV145" s="224"/>
      <c r="EW145" s="236"/>
      <c r="EX145" s="224"/>
      <c r="EY145" s="224"/>
      <c r="EZ145" s="236"/>
      <c r="FA145" s="224"/>
      <c r="FB145" s="224"/>
      <c r="FC145" s="236"/>
      <c r="FD145" s="224"/>
      <c r="FE145" s="224"/>
      <c r="FF145" s="236"/>
      <c r="FG145" s="224"/>
      <c r="FH145" s="224"/>
      <c r="FI145" s="236"/>
      <c r="FJ145" s="224"/>
      <c r="FK145" s="245"/>
      <c r="FL145" s="396"/>
      <c r="FM145" s="224"/>
      <c r="FN145" s="84"/>
      <c r="FO145" s="236"/>
      <c r="FP145" s="224"/>
      <c r="FQ145" s="224"/>
      <c r="FR145" s="236"/>
      <c r="FS145" s="224"/>
      <c r="FT145" s="224"/>
      <c r="FU145" s="236"/>
      <c r="FV145" s="224"/>
      <c r="FW145" s="224"/>
      <c r="FX145" s="236"/>
      <c r="FY145" s="224"/>
      <c r="FZ145" s="224"/>
      <c r="GA145" s="236"/>
      <c r="GB145" s="224"/>
      <c r="GC145" s="224"/>
      <c r="GD145" s="236"/>
      <c r="GE145" s="224"/>
      <c r="GF145" s="224"/>
      <c r="GG145" s="236"/>
      <c r="GH145" s="224"/>
      <c r="GI145" s="224"/>
      <c r="GJ145" s="236"/>
      <c r="GK145" s="224"/>
      <c r="GL145" s="84"/>
      <c r="GM145" s="224"/>
      <c r="GN145" s="224"/>
      <c r="GO145" s="84"/>
      <c r="GP145" s="224"/>
      <c r="GQ145" s="224"/>
      <c r="GR145" s="84"/>
      <c r="GS145" s="224"/>
      <c r="GT145" s="224"/>
      <c r="GU145" s="224"/>
      <c r="GV145" s="236"/>
      <c r="GW145" s="224"/>
      <c r="GX145" s="224"/>
      <c r="GY145" s="236"/>
      <c r="GZ145" s="224"/>
      <c r="HA145" s="224"/>
      <c r="HB145" s="236"/>
      <c r="HC145" s="224"/>
      <c r="HD145" s="245"/>
      <c r="HE145" s="236"/>
      <c r="HF145" s="224"/>
      <c r="HG145" s="84"/>
      <c r="HH145" s="236"/>
      <c r="HI145" s="224"/>
      <c r="HJ145" s="245"/>
      <c r="HK145" s="236"/>
      <c r="HL145" s="224"/>
      <c r="HM145" s="245"/>
      <c r="HN145" s="236"/>
      <c r="HO145" s="224"/>
      <c r="HP145" s="245"/>
      <c r="HQ145" s="236"/>
      <c r="HR145" s="224"/>
      <c r="HS145" s="245"/>
      <c r="HT145" s="236"/>
      <c r="HU145" s="224"/>
      <c r="HV145" s="245"/>
      <c r="HW145" s="236"/>
      <c r="HX145" s="224"/>
      <c r="HY145" s="245"/>
      <c r="HZ145" s="236"/>
      <c r="IA145" s="224"/>
      <c r="IB145" s="245"/>
      <c r="IC145" s="236"/>
      <c r="ID145" s="224"/>
      <c r="IE145" s="84"/>
      <c r="IF145" s="174"/>
      <c r="IG145" s="224"/>
      <c r="IH145" s="245">
        <v>0</v>
      </c>
      <c r="II145" s="236"/>
      <c r="IJ145" s="224"/>
      <c r="IK145" s="245"/>
      <c r="IL145" s="236"/>
      <c r="IM145" s="224"/>
      <c r="IN145" s="245">
        <v>0</v>
      </c>
      <c r="IO145" s="236"/>
      <c r="IP145" s="224"/>
      <c r="IQ145" s="245"/>
      <c r="IR145" s="236"/>
      <c r="IS145" s="224"/>
      <c r="IT145" s="245"/>
      <c r="IU145" s="236"/>
      <c r="IV145" s="224"/>
      <c r="IW145" s="245"/>
      <c r="IX145" s="236"/>
      <c r="IY145" s="224"/>
      <c r="IZ145" s="245"/>
      <c r="JA145" s="236"/>
      <c r="JB145" s="224"/>
      <c r="JC145" s="245"/>
      <c r="JD145" s="236"/>
      <c r="JE145" s="224"/>
      <c r="JF145" s="245"/>
      <c r="JG145" s="236"/>
      <c r="JH145" s="224"/>
      <c r="JI145" s="84"/>
      <c r="JJ145" s="124"/>
      <c r="JK145" s="224"/>
      <c r="JL145" s="245"/>
      <c r="JM145" s="236"/>
      <c r="JN145" s="224"/>
      <c r="JO145" s="84"/>
      <c r="JP145" s="124"/>
      <c r="JQ145" s="224"/>
      <c r="JR145" s="245"/>
      <c r="JS145" s="236"/>
      <c r="JT145" s="224"/>
      <c r="JU145" s="84"/>
      <c r="JV145" s="124"/>
      <c r="JW145" s="224"/>
      <c r="JX145" s="245"/>
      <c r="JY145" s="236"/>
      <c r="JZ145" s="224"/>
      <c r="KA145" s="245"/>
      <c r="KB145" s="236"/>
      <c r="KC145" s="224"/>
      <c r="KD145" s="245"/>
      <c r="KE145" s="236"/>
      <c r="KF145" s="224"/>
      <c r="KG145" s="245"/>
      <c r="KH145" s="236"/>
      <c r="KI145" s="224"/>
      <c r="KJ145" s="245"/>
      <c r="KK145" s="236"/>
      <c r="KL145" s="224"/>
      <c r="KM145" s="224"/>
      <c r="KN145" s="236"/>
      <c r="KO145" s="224"/>
      <c r="KP145" s="224"/>
      <c r="KQ145" s="236"/>
      <c r="KR145" s="224"/>
      <c r="KS145" s="224"/>
      <c r="KT145" s="236"/>
      <c r="KU145" s="224"/>
      <c r="KV145" s="245"/>
      <c r="KW145" s="236"/>
      <c r="KX145" s="224"/>
      <c r="KY145" s="84"/>
      <c r="KZ145" s="236"/>
      <c r="LA145" s="224"/>
      <c r="LB145" s="224"/>
      <c r="LC145" s="236"/>
      <c r="LD145" s="224"/>
      <c r="LE145" s="224"/>
      <c r="LF145" s="236"/>
      <c r="LG145" s="224"/>
      <c r="LH145" s="245"/>
      <c r="LI145" s="236"/>
      <c r="LJ145" s="224"/>
      <c r="LK145" s="84"/>
      <c r="LL145" s="236"/>
      <c r="LM145" s="224"/>
      <c r="LN145" s="84"/>
      <c r="LO145" s="124"/>
      <c r="LP145" s="224"/>
      <c r="LQ145" s="224"/>
      <c r="LR145" s="236"/>
      <c r="LS145" s="224"/>
      <c r="LT145" s="245"/>
      <c r="LU145" s="236"/>
      <c r="LV145" s="224"/>
      <c r="LW145" s="84"/>
      <c r="LX145" s="124"/>
      <c r="LY145" s="224"/>
      <c r="LZ145" s="224"/>
      <c r="MA145" s="236"/>
      <c r="MB145" s="224"/>
      <c r="MC145" s="224"/>
      <c r="MD145" s="236"/>
      <c r="ME145" s="224"/>
      <c r="MF145" s="224"/>
      <c r="MG145" s="236"/>
      <c r="MH145" s="224"/>
      <c r="MI145" s="224"/>
      <c r="MJ145" s="236"/>
      <c r="MK145" s="224"/>
      <c r="ML145" s="245"/>
      <c r="MM145" s="236"/>
      <c r="MN145" s="224"/>
      <c r="MO145" s="84"/>
      <c r="MP145" s="236"/>
      <c r="MQ145" s="224"/>
      <c r="MR145" s="84"/>
      <c r="MS145" s="124"/>
      <c r="MT145" s="224"/>
      <c r="MU145" s="224"/>
      <c r="MV145" s="236"/>
      <c r="MW145" s="224"/>
      <c r="MX145" s="245"/>
      <c r="MY145" s="236"/>
      <c r="MZ145" s="224"/>
      <c r="NA145" s="84"/>
      <c r="NB145" s="236"/>
      <c r="NC145" s="224"/>
      <c r="ND145" s="245"/>
      <c r="NE145" s="236"/>
      <c r="NF145" s="224"/>
      <c r="NG145" s="84"/>
      <c r="NH145" s="236"/>
      <c r="NI145" s="224"/>
      <c r="NJ145" s="245"/>
      <c r="NK145" s="236"/>
      <c r="NL145" s="224"/>
      <c r="NM145" s="84"/>
      <c r="NN145" s="236"/>
      <c r="NO145" s="224"/>
      <c r="NP145" s="84"/>
      <c r="NQ145" s="236"/>
      <c r="NR145" s="224"/>
      <c r="NS145" s="84"/>
      <c r="NT145" s="236"/>
      <c r="NU145" s="224"/>
      <c r="NV145" s="84"/>
      <c r="NW145" s="124"/>
      <c r="NX145" s="224"/>
      <c r="NY145" s="245"/>
      <c r="NZ145" s="236"/>
      <c r="OA145" s="224"/>
      <c r="OB145" s="316"/>
      <c r="OC145" s="236"/>
      <c r="OD145" s="224"/>
      <c r="OE145" s="84"/>
      <c r="OF145" s="236"/>
      <c r="OG145" s="224"/>
      <c r="OH145" s="84"/>
      <c r="OI145" s="157"/>
      <c r="OJ145" s="157"/>
      <c r="OK145" s="157"/>
      <c r="OL145" s="157"/>
      <c r="OM145" s="157"/>
      <c r="ON145" s="157"/>
      <c r="OO145" s="157"/>
      <c r="OP145" s="157"/>
      <c r="OQ145" s="157"/>
      <c r="OR145" s="157"/>
      <c r="OS145" s="157"/>
      <c r="OT145" s="157"/>
      <c r="OU145" s="157"/>
      <c r="OV145" s="157"/>
      <c r="OW145" s="157"/>
    </row>
    <row r="146" spans="1:414" s="345" customFormat="1" hidden="1" outlineLevel="2" x14ac:dyDescent="0.25">
      <c r="A146" s="257" t="s">
        <v>517</v>
      </c>
      <c r="B146" s="188" t="s">
        <v>518</v>
      </c>
      <c r="C146" s="236">
        <f t="shared" si="1500"/>
        <v>16952</v>
      </c>
      <c r="D146" s="236">
        <f t="shared" si="1501"/>
        <v>23954.050000000003</v>
      </c>
      <c r="E146" s="236">
        <f t="shared" si="1502"/>
        <v>31735.91</v>
      </c>
      <c r="F146" s="236"/>
      <c r="G146" s="224"/>
      <c r="H146" s="84"/>
      <c r="I146" s="124"/>
      <c r="J146" s="224"/>
      <c r="K146" s="224"/>
      <c r="L146" s="236"/>
      <c r="M146" s="224"/>
      <c r="N146" s="224"/>
      <c r="O146" s="236"/>
      <c r="P146" s="224"/>
      <c r="Q146" s="224"/>
      <c r="R146" s="236"/>
      <c r="S146" s="224"/>
      <c r="T146" s="224"/>
      <c r="U146" s="236"/>
      <c r="V146" s="224"/>
      <c r="W146" s="224"/>
      <c r="X146" s="236"/>
      <c r="Y146" s="224"/>
      <c r="Z146" s="224"/>
      <c r="AA146" s="236"/>
      <c r="AB146" s="224"/>
      <c r="AC146" s="224"/>
      <c r="AD146" s="236"/>
      <c r="AE146" s="224"/>
      <c r="AF146" s="224"/>
      <c r="AG146" s="236"/>
      <c r="AH146" s="224"/>
      <c r="AI146" s="224"/>
      <c r="AJ146" s="236"/>
      <c r="AK146" s="224"/>
      <c r="AL146" s="224"/>
      <c r="AM146" s="236"/>
      <c r="AN146" s="224"/>
      <c r="AO146" s="224"/>
      <c r="AP146" s="236"/>
      <c r="AQ146" s="224"/>
      <c r="AR146" s="224"/>
      <c r="AS146" s="236"/>
      <c r="AT146" s="224"/>
      <c r="AU146" s="224"/>
      <c r="AV146" s="236"/>
      <c r="AW146" s="224"/>
      <c r="AX146" s="224"/>
      <c r="AY146" s="236"/>
      <c r="AZ146" s="224"/>
      <c r="BA146" s="224"/>
      <c r="BB146" s="236"/>
      <c r="BC146" s="224"/>
      <c r="BD146" s="224"/>
      <c r="BE146" s="236"/>
      <c r="BF146" s="224"/>
      <c r="BG146" s="224"/>
      <c r="BH146" s="236"/>
      <c r="BI146" s="224"/>
      <c r="BJ146" s="224"/>
      <c r="BK146" s="236"/>
      <c r="BL146" s="224"/>
      <c r="BM146" s="224"/>
      <c r="BN146" s="351"/>
      <c r="BO146" s="224"/>
      <c r="BP146" s="224"/>
      <c r="BQ146" s="236"/>
      <c r="BR146" s="224"/>
      <c r="BS146" s="224"/>
      <c r="BT146" s="236"/>
      <c r="BU146" s="224"/>
      <c r="BV146" s="224"/>
      <c r="BW146" s="236"/>
      <c r="BX146" s="224"/>
      <c r="BY146" s="224"/>
      <c r="BZ146" s="236"/>
      <c r="CA146" s="236"/>
      <c r="CB146" s="224"/>
      <c r="CC146" s="236"/>
      <c r="CD146" s="224"/>
      <c r="CE146" s="224"/>
      <c r="CF146" s="236"/>
      <c r="CG146" s="224"/>
      <c r="CH146" s="224"/>
      <c r="CI146" s="236"/>
      <c r="CJ146" s="224"/>
      <c r="CK146" s="224"/>
      <c r="CL146" s="236"/>
      <c r="CM146" s="224"/>
      <c r="CN146" s="245"/>
      <c r="CO146" s="236"/>
      <c r="CP146" s="224"/>
      <c r="CQ146" s="84"/>
      <c r="CR146" s="236"/>
      <c r="CS146" s="224"/>
      <c r="CT146" s="224"/>
      <c r="CU146" s="236"/>
      <c r="CV146" s="224"/>
      <c r="CW146" s="224"/>
      <c r="CX146" s="236"/>
      <c r="CY146" s="224"/>
      <c r="CZ146" s="224"/>
      <c r="DA146" s="236"/>
      <c r="DB146" s="224"/>
      <c r="DC146" s="224"/>
      <c r="DD146" s="236"/>
      <c r="DE146" s="224"/>
      <c r="DF146" s="224"/>
      <c r="DG146" s="236"/>
      <c r="DH146" s="224"/>
      <c r="DI146" s="224"/>
      <c r="DJ146" s="236"/>
      <c r="DK146" s="224"/>
      <c r="DL146" s="224"/>
      <c r="DM146" s="236"/>
      <c r="DN146" s="224"/>
      <c r="DO146" s="224"/>
      <c r="DP146" s="236"/>
      <c r="DQ146" s="224"/>
      <c r="DR146" s="224"/>
      <c r="DS146" s="236"/>
      <c r="DT146" s="224"/>
      <c r="DU146" s="224"/>
      <c r="DV146" s="236"/>
      <c r="DW146" s="224"/>
      <c r="DX146" s="245"/>
      <c r="DY146" s="236"/>
      <c r="DZ146" s="224"/>
      <c r="EA146" s="84"/>
      <c r="EB146" s="124"/>
      <c r="EC146" s="224"/>
      <c r="ED146" s="245"/>
      <c r="EE146" s="236"/>
      <c r="EF146" s="224"/>
      <c r="EG146" s="245"/>
      <c r="EH146" s="236"/>
      <c r="EI146" s="224"/>
      <c r="EJ146" s="245"/>
      <c r="EK146" s="236"/>
      <c r="EL146" s="224"/>
      <c r="EM146" s="245">
        <v>835.18000000000006</v>
      </c>
      <c r="EN146" s="236"/>
      <c r="EO146" s="224"/>
      <c r="EP146" s="245">
        <v>270</v>
      </c>
      <c r="EQ146" s="236"/>
      <c r="ER146" s="224"/>
      <c r="ES146" s="224"/>
      <c r="ET146" s="236"/>
      <c r="EU146" s="224"/>
      <c r="EV146" s="224"/>
      <c r="EW146" s="236"/>
      <c r="EX146" s="224"/>
      <c r="EY146" s="224"/>
      <c r="EZ146" s="236"/>
      <c r="FA146" s="224"/>
      <c r="FB146" s="224"/>
      <c r="FC146" s="236"/>
      <c r="FD146" s="224"/>
      <c r="FE146" s="224"/>
      <c r="FF146" s="236"/>
      <c r="FG146" s="224"/>
      <c r="FH146" s="224"/>
      <c r="FI146" s="236"/>
      <c r="FJ146" s="224"/>
      <c r="FK146" s="245"/>
      <c r="FL146" s="396"/>
      <c r="FM146" s="224"/>
      <c r="FN146" s="84"/>
      <c r="FO146" s="236"/>
      <c r="FP146" s="224"/>
      <c r="FQ146" s="224">
        <v>60</v>
      </c>
      <c r="FR146" s="236"/>
      <c r="FS146" s="224">
        <v>100</v>
      </c>
      <c r="FT146" s="224"/>
      <c r="FU146" s="236"/>
      <c r="FV146" s="224"/>
      <c r="FW146" s="224"/>
      <c r="FX146" s="236"/>
      <c r="FY146" s="224"/>
      <c r="FZ146" s="224"/>
      <c r="GA146" s="236"/>
      <c r="GB146" s="224"/>
      <c r="GC146" s="224"/>
      <c r="GD146" s="236"/>
      <c r="GE146" s="224"/>
      <c r="GF146" s="224"/>
      <c r="GG146" s="236"/>
      <c r="GH146" s="224"/>
      <c r="GI146" s="224"/>
      <c r="GJ146" s="236"/>
      <c r="GK146" s="224"/>
      <c r="GL146" s="84"/>
      <c r="GM146" s="224"/>
      <c r="GN146" s="224"/>
      <c r="GO146" s="84"/>
      <c r="GP146" s="224"/>
      <c r="GQ146" s="224"/>
      <c r="GR146" s="84"/>
      <c r="GS146" s="224"/>
      <c r="GT146" s="224"/>
      <c r="GU146" s="224"/>
      <c r="GV146" s="236"/>
      <c r="GW146" s="224"/>
      <c r="GX146" s="224"/>
      <c r="GY146" s="236"/>
      <c r="GZ146" s="224"/>
      <c r="HA146" s="224"/>
      <c r="HB146" s="236"/>
      <c r="HC146" s="224"/>
      <c r="HD146" s="245"/>
      <c r="HE146" s="236"/>
      <c r="HF146" s="224"/>
      <c r="HG146" s="84"/>
      <c r="HH146" s="236"/>
      <c r="HI146" s="224"/>
      <c r="HJ146" s="245"/>
      <c r="HK146" s="236"/>
      <c r="HL146" s="224"/>
      <c r="HM146" s="245"/>
      <c r="HN146" s="236"/>
      <c r="HO146" s="224"/>
      <c r="HP146" s="245">
        <v>345</v>
      </c>
      <c r="HQ146" s="236">
        <v>100</v>
      </c>
      <c r="HR146" s="224"/>
      <c r="HS146" s="245">
        <v>38</v>
      </c>
      <c r="HT146" s="236"/>
      <c r="HU146" s="224"/>
      <c r="HV146" s="245"/>
      <c r="HW146" s="236"/>
      <c r="HX146" s="224"/>
      <c r="HY146" s="245"/>
      <c r="HZ146" s="236"/>
      <c r="IA146" s="224"/>
      <c r="IB146" s="245"/>
      <c r="IC146" s="236"/>
      <c r="ID146" s="224"/>
      <c r="IE146" s="84"/>
      <c r="IF146" s="236">
        <v>1452</v>
      </c>
      <c r="IG146" s="224">
        <v>1452</v>
      </c>
      <c r="IH146" s="245">
        <v>0</v>
      </c>
      <c r="II146" s="236"/>
      <c r="IJ146" s="224"/>
      <c r="IK146" s="245"/>
      <c r="IL146" s="236">
        <v>1500</v>
      </c>
      <c r="IM146" s="224">
        <f>1500+300</f>
        <v>1800</v>
      </c>
      <c r="IN146" s="245">
        <v>586.79999999999995</v>
      </c>
      <c r="IO146" s="236"/>
      <c r="IP146" s="224"/>
      <c r="IQ146" s="245"/>
      <c r="IR146" s="236"/>
      <c r="IS146" s="224">
        <v>600.6</v>
      </c>
      <c r="IT146" s="245">
        <v>654.75</v>
      </c>
      <c r="IU146" s="236"/>
      <c r="IV146" s="224"/>
      <c r="IW146" s="245"/>
      <c r="IX146" s="236"/>
      <c r="IY146" s="224"/>
      <c r="IZ146" s="245">
        <v>360.45</v>
      </c>
      <c r="JA146" s="236"/>
      <c r="JB146" s="224"/>
      <c r="JC146" s="245"/>
      <c r="JD146" s="236"/>
      <c r="JE146" s="224"/>
      <c r="JF146" s="245"/>
      <c r="JG146" s="236"/>
      <c r="JH146" s="224"/>
      <c r="JI146" s="84"/>
      <c r="JJ146" s="124"/>
      <c r="JK146" s="224"/>
      <c r="JL146" s="245"/>
      <c r="JM146" s="236"/>
      <c r="JN146" s="224"/>
      <c r="JO146" s="84"/>
      <c r="JP146" s="124"/>
      <c r="JQ146" s="224"/>
      <c r="JR146" s="245"/>
      <c r="JS146" s="236">
        <v>7000</v>
      </c>
      <c r="JT146" s="224">
        <v>3000</v>
      </c>
      <c r="JU146" s="84">
        <f>8531.46+837</f>
        <v>9368.4599999999991</v>
      </c>
      <c r="JV146" s="124">
        <v>6900</v>
      </c>
      <c r="JW146" s="224">
        <f>11633+5368.45</f>
        <v>17001.45</v>
      </c>
      <c r="JX146" s="245">
        <v>13978.3</v>
      </c>
      <c r="JY146" s="236"/>
      <c r="JZ146" s="224"/>
      <c r="KA146" s="245"/>
      <c r="KB146" s="236"/>
      <c r="KC146" s="224"/>
      <c r="KD146" s="245"/>
      <c r="KE146" s="236"/>
      <c r="KF146" s="224"/>
      <c r="KG146" s="245"/>
      <c r="KH146" s="236"/>
      <c r="KI146" s="224"/>
      <c r="KJ146" s="245">
        <v>5238.97</v>
      </c>
      <c r="KK146" s="236"/>
      <c r="KL146" s="224"/>
      <c r="KM146" s="224"/>
      <c r="KN146" s="236"/>
      <c r="KO146" s="224"/>
      <c r="KP146" s="224"/>
      <c r="KQ146" s="236"/>
      <c r="KR146" s="224"/>
      <c r="KS146" s="224"/>
      <c r="KT146" s="236"/>
      <c r="KU146" s="224"/>
      <c r="KV146" s="245"/>
      <c r="KW146" s="236"/>
      <c r="KX146" s="224"/>
      <c r="KY146" s="84"/>
      <c r="KZ146" s="236"/>
      <c r="LA146" s="224"/>
      <c r="LB146" s="224"/>
      <c r="LC146" s="236"/>
      <c r="LD146" s="224"/>
      <c r="LE146" s="224"/>
      <c r="LF146" s="236"/>
      <c r="LG146" s="224"/>
      <c r="LH146" s="245"/>
      <c r="LI146" s="236"/>
      <c r="LJ146" s="224"/>
      <c r="LK146" s="84"/>
      <c r="LL146" s="236"/>
      <c r="LM146" s="224"/>
      <c r="LN146" s="84"/>
      <c r="LO146" s="124"/>
      <c r="LP146" s="224"/>
      <c r="LQ146" s="224"/>
      <c r="LR146" s="236"/>
      <c r="LS146" s="224"/>
      <c r="LT146" s="245"/>
      <c r="LU146" s="236"/>
      <c r="LV146" s="224"/>
      <c r="LW146" s="84"/>
      <c r="LX146" s="124"/>
      <c r="LY146" s="224"/>
      <c r="LZ146" s="224"/>
      <c r="MA146" s="236"/>
      <c r="MB146" s="224"/>
      <c r="MC146" s="224"/>
      <c r="MD146" s="236"/>
      <c r="ME146" s="224"/>
      <c r="MF146" s="224"/>
      <c r="MG146" s="236"/>
      <c r="MH146" s="224"/>
      <c r="MI146" s="224"/>
      <c r="MJ146" s="236"/>
      <c r="MK146" s="224"/>
      <c r="ML146" s="245"/>
      <c r="MM146" s="236"/>
      <c r="MN146" s="224"/>
      <c r="MO146" s="84"/>
      <c r="MP146" s="236"/>
      <c r="MQ146" s="224"/>
      <c r="MR146" s="84"/>
      <c r="MS146" s="124"/>
      <c r="MT146" s="224"/>
      <c r="MU146" s="224"/>
      <c r="MV146" s="236"/>
      <c r="MW146" s="224"/>
      <c r="MX146" s="245"/>
      <c r="MY146" s="236"/>
      <c r="MZ146" s="224"/>
      <c r="NA146" s="84"/>
      <c r="NB146" s="236"/>
      <c r="NC146" s="224"/>
      <c r="ND146" s="245"/>
      <c r="NE146" s="236"/>
      <c r="NF146" s="224"/>
      <c r="NG146" s="84"/>
      <c r="NH146" s="236"/>
      <c r="NI146" s="224"/>
      <c r="NJ146" s="245"/>
      <c r="NK146" s="236"/>
      <c r="NL146" s="224"/>
      <c r="NM146" s="84"/>
      <c r="NN146" s="236"/>
      <c r="NO146" s="224"/>
      <c r="NP146" s="84"/>
      <c r="NQ146" s="236"/>
      <c r="NR146" s="224"/>
      <c r="NS146" s="84"/>
      <c r="NT146" s="236"/>
      <c r="NU146" s="224"/>
      <c r="NV146" s="84"/>
      <c r="NW146" s="124"/>
      <c r="NX146" s="224"/>
      <c r="NY146" s="245"/>
      <c r="NZ146" s="236"/>
      <c r="OA146" s="224"/>
      <c r="OB146" s="316"/>
      <c r="OC146" s="236"/>
      <c r="OD146" s="224"/>
      <c r="OE146" s="84"/>
      <c r="OF146" s="236"/>
      <c r="OG146" s="224"/>
      <c r="OH146" s="84"/>
      <c r="OI146" s="157"/>
      <c r="OJ146" s="157"/>
      <c r="OK146" s="157"/>
      <c r="OL146" s="157"/>
      <c r="OM146" s="157"/>
      <c r="ON146" s="157"/>
      <c r="OO146" s="157"/>
      <c r="OP146" s="157"/>
      <c r="OQ146" s="157"/>
      <c r="OR146" s="157"/>
      <c r="OS146" s="157"/>
      <c r="OT146" s="157"/>
      <c r="OU146" s="157"/>
      <c r="OV146" s="157"/>
      <c r="OW146" s="157"/>
    </row>
    <row r="147" spans="1:414" s="345" customFormat="1" hidden="1" outlineLevel="1" collapsed="1" x14ac:dyDescent="0.25">
      <c r="A147" s="257"/>
      <c r="B147" s="188"/>
      <c r="C147" s="236"/>
      <c r="D147" s="224"/>
      <c r="E147" s="84"/>
      <c r="F147" s="236"/>
      <c r="G147" s="224"/>
      <c r="H147" s="84"/>
      <c r="I147" s="124"/>
      <c r="J147" s="224"/>
      <c r="K147" s="224"/>
      <c r="L147" s="236"/>
      <c r="M147" s="224"/>
      <c r="N147" s="224"/>
      <c r="O147" s="236"/>
      <c r="P147" s="224"/>
      <c r="Q147" s="224"/>
      <c r="R147" s="236"/>
      <c r="S147" s="224"/>
      <c r="T147" s="224"/>
      <c r="U147" s="236"/>
      <c r="V147" s="224"/>
      <c r="W147" s="224"/>
      <c r="X147" s="236"/>
      <c r="Y147" s="224"/>
      <c r="Z147" s="224"/>
      <c r="AA147" s="236"/>
      <c r="AB147" s="224"/>
      <c r="AC147" s="224"/>
      <c r="AD147" s="236"/>
      <c r="AE147" s="224"/>
      <c r="AF147" s="224"/>
      <c r="AG147" s="236"/>
      <c r="AH147" s="224"/>
      <c r="AI147" s="224"/>
      <c r="AJ147" s="236"/>
      <c r="AK147" s="224"/>
      <c r="AL147" s="224"/>
      <c r="AM147" s="236"/>
      <c r="AN147" s="224"/>
      <c r="AO147" s="224"/>
      <c r="AP147" s="236"/>
      <c r="AQ147" s="224"/>
      <c r="AR147" s="224"/>
      <c r="AS147" s="236"/>
      <c r="AT147" s="224"/>
      <c r="AU147" s="224"/>
      <c r="AV147" s="236"/>
      <c r="AW147" s="224"/>
      <c r="AX147" s="224"/>
      <c r="AY147" s="236"/>
      <c r="AZ147" s="224"/>
      <c r="BA147" s="224"/>
      <c r="BB147" s="236"/>
      <c r="BC147" s="224"/>
      <c r="BD147" s="224"/>
      <c r="BE147" s="236"/>
      <c r="BF147" s="224"/>
      <c r="BG147" s="224"/>
      <c r="BH147" s="236"/>
      <c r="BI147" s="224"/>
      <c r="BJ147" s="224"/>
      <c r="BK147" s="236"/>
      <c r="BL147" s="224"/>
      <c r="BM147" s="224"/>
      <c r="BN147" s="351"/>
      <c r="BO147" s="224"/>
      <c r="BP147" s="224"/>
      <c r="BQ147" s="236"/>
      <c r="BR147" s="224"/>
      <c r="BS147" s="224"/>
      <c r="BT147" s="236"/>
      <c r="BU147" s="224"/>
      <c r="BV147" s="224"/>
      <c r="BW147" s="236"/>
      <c r="BX147" s="224"/>
      <c r="BY147" s="224"/>
      <c r="BZ147" s="236"/>
      <c r="CA147" s="236"/>
      <c r="CB147" s="224"/>
      <c r="CC147" s="236"/>
      <c r="CD147" s="224"/>
      <c r="CE147" s="224"/>
      <c r="CF147" s="236"/>
      <c r="CG147" s="224"/>
      <c r="CH147" s="224"/>
      <c r="CI147" s="236"/>
      <c r="CJ147" s="224"/>
      <c r="CK147" s="224"/>
      <c r="CL147" s="236"/>
      <c r="CM147" s="224"/>
      <c r="CN147" s="245"/>
      <c r="CO147" s="236"/>
      <c r="CP147" s="224"/>
      <c r="CQ147" s="84"/>
      <c r="CR147" s="236"/>
      <c r="CS147" s="224"/>
      <c r="CT147" s="224"/>
      <c r="CU147" s="236"/>
      <c r="CV147" s="224"/>
      <c r="CW147" s="224"/>
      <c r="CX147" s="236"/>
      <c r="CY147" s="224"/>
      <c r="CZ147" s="224"/>
      <c r="DA147" s="236"/>
      <c r="DB147" s="224"/>
      <c r="DC147" s="224"/>
      <c r="DD147" s="236"/>
      <c r="DE147" s="224"/>
      <c r="DF147" s="224"/>
      <c r="DG147" s="236"/>
      <c r="DH147" s="224"/>
      <c r="DI147" s="224"/>
      <c r="DJ147" s="236"/>
      <c r="DK147" s="224"/>
      <c r="DL147" s="224"/>
      <c r="DM147" s="236"/>
      <c r="DN147" s="224"/>
      <c r="DO147" s="224"/>
      <c r="DP147" s="236"/>
      <c r="DQ147" s="224"/>
      <c r="DR147" s="224"/>
      <c r="DS147" s="236"/>
      <c r="DT147" s="224"/>
      <c r="DU147" s="224"/>
      <c r="DV147" s="236"/>
      <c r="DW147" s="224"/>
      <c r="DX147" s="245"/>
      <c r="DY147" s="236"/>
      <c r="DZ147" s="224"/>
      <c r="EA147" s="84"/>
      <c r="EB147" s="124"/>
      <c r="EC147" s="224"/>
      <c r="ED147" s="245"/>
      <c r="EE147" s="236"/>
      <c r="EF147" s="224"/>
      <c r="EG147" s="245"/>
      <c r="EH147" s="236"/>
      <c r="EI147" s="224"/>
      <c r="EJ147" s="245"/>
      <c r="EK147" s="236"/>
      <c r="EL147" s="224"/>
      <c r="EM147" s="245"/>
      <c r="EN147" s="236"/>
      <c r="EO147" s="224"/>
      <c r="EP147" s="245"/>
      <c r="EQ147" s="236"/>
      <c r="ER147" s="224"/>
      <c r="ES147" s="224"/>
      <c r="ET147" s="236"/>
      <c r="EU147" s="224"/>
      <c r="EV147" s="224"/>
      <c r="EW147" s="236"/>
      <c r="EX147" s="224"/>
      <c r="EY147" s="224"/>
      <c r="EZ147" s="236"/>
      <c r="FA147" s="224"/>
      <c r="FB147" s="224"/>
      <c r="FC147" s="236"/>
      <c r="FD147" s="224"/>
      <c r="FE147" s="224"/>
      <c r="FF147" s="236"/>
      <c r="FG147" s="224"/>
      <c r="FH147" s="224"/>
      <c r="FI147" s="236"/>
      <c r="FJ147" s="224"/>
      <c r="FK147" s="245"/>
      <c r="FL147" s="396"/>
      <c r="FM147" s="224"/>
      <c r="FN147" s="84"/>
      <c r="FO147" s="236"/>
      <c r="FP147" s="224"/>
      <c r="FQ147" s="224"/>
      <c r="FR147" s="236"/>
      <c r="FS147" s="224"/>
      <c r="FT147" s="224"/>
      <c r="FU147" s="236"/>
      <c r="FV147" s="224"/>
      <c r="FW147" s="224"/>
      <c r="FX147" s="236"/>
      <c r="FY147" s="224"/>
      <c r="FZ147" s="224"/>
      <c r="GA147" s="236"/>
      <c r="GB147" s="224"/>
      <c r="GC147" s="224"/>
      <c r="GD147" s="236"/>
      <c r="GE147" s="224"/>
      <c r="GF147" s="224"/>
      <c r="GG147" s="236"/>
      <c r="GH147" s="224"/>
      <c r="GI147" s="224"/>
      <c r="GJ147" s="236"/>
      <c r="GK147" s="224"/>
      <c r="GL147" s="84"/>
      <c r="GM147" s="224"/>
      <c r="GN147" s="224"/>
      <c r="GO147" s="84"/>
      <c r="GP147" s="224"/>
      <c r="GQ147" s="224"/>
      <c r="GR147" s="84"/>
      <c r="GS147" s="224"/>
      <c r="GT147" s="224"/>
      <c r="GU147" s="224"/>
      <c r="GV147" s="236"/>
      <c r="GW147" s="224"/>
      <c r="GX147" s="224"/>
      <c r="GY147" s="236"/>
      <c r="GZ147" s="224"/>
      <c r="HA147" s="224"/>
      <c r="HB147" s="236"/>
      <c r="HC147" s="224"/>
      <c r="HD147" s="245"/>
      <c r="HE147" s="236"/>
      <c r="HF147" s="224"/>
      <c r="HG147" s="84"/>
      <c r="HH147" s="236"/>
      <c r="HI147" s="224"/>
      <c r="HJ147" s="245"/>
      <c r="HK147" s="236"/>
      <c r="HL147" s="224"/>
      <c r="HM147" s="245"/>
      <c r="HN147" s="236"/>
      <c r="HO147" s="224"/>
      <c r="HP147" s="245"/>
      <c r="HQ147" s="236"/>
      <c r="HR147" s="224"/>
      <c r="HS147" s="245"/>
      <c r="HT147" s="236"/>
      <c r="HU147" s="224"/>
      <c r="HV147" s="245"/>
      <c r="HW147" s="236"/>
      <c r="HX147" s="224"/>
      <c r="HY147" s="245"/>
      <c r="HZ147" s="236"/>
      <c r="IA147" s="224"/>
      <c r="IB147" s="245"/>
      <c r="IC147" s="236"/>
      <c r="ID147" s="224"/>
      <c r="IE147" s="84"/>
      <c r="IF147" s="236"/>
      <c r="IG147" s="224"/>
      <c r="IH147" s="245"/>
      <c r="II147" s="236"/>
      <c r="IJ147" s="224"/>
      <c r="IK147" s="245"/>
      <c r="IL147" s="236"/>
      <c r="IM147" s="224"/>
      <c r="IN147" s="245"/>
      <c r="IO147" s="236"/>
      <c r="IP147" s="224"/>
      <c r="IQ147" s="245"/>
      <c r="IR147" s="236"/>
      <c r="IS147" s="224"/>
      <c r="IT147" s="245"/>
      <c r="IU147" s="236"/>
      <c r="IV147" s="224"/>
      <c r="IW147" s="245"/>
      <c r="IX147" s="236"/>
      <c r="IY147" s="224"/>
      <c r="IZ147" s="245"/>
      <c r="JA147" s="236"/>
      <c r="JB147" s="224"/>
      <c r="JC147" s="245"/>
      <c r="JD147" s="236"/>
      <c r="JE147" s="224"/>
      <c r="JF147" s="245"/>
      <c r="JG147" s="236"/>
      <c r="JH147" s="224"/>
      <c r="JI147" s="84"/>
      <c r="JJ147" s="124"/>
      <c r="JK147" s="224"/>
      <c r="JL147" s="245"/>
      <c r="JM147" s="236"/>
      <c r="JN147" s="224"/>
      <c r="JO147" s="84"/>
      <c r="JP147" s="124"/>
      <c r="JQ147" s="224"/>
      <c r="JR147" s="245"/>
      <c r="JS147" s="236"/>
      <c r="JT147" s="224"/>
      <c r="JU147" s="84"/>
      <c r="JV147" s="124"/>
      <c r="JW147" s="224"/>
      <c r="JX147" s="245"/>
      <c r="JY147" s="236"/>
      <c r="JZ147" s="224"/>
      <c r="KA147" s="245"/>
      <c r="KB147" s="236"/>
      <c r="KC147" s="224"/>
      <c r="KD147" s="245"/>
      <c r="KE147" s="236"/>
      <c r="KF147" s="224"/>
      <c r="KG147" s="245"/>
      <c r="KH147" s="236"/>
      <c r="KI147" s="224"/>
      <c r="KJ147" s="245"/>
      <c r="KK147" s="236"/>
      <c r="KL147" s="224"/>
      <c r="KM147" s="224"/>
      <c r="KN147" s="236"/>
      <c r="KO147" s="224"/>
      <c r="KP147" s="224"/>
      <c r="KQ147" s="236"/>
      <c r="KR147" s="224"/>
      <c r="KS147" s="224"/>
      <c r="KT147" s="236"/>
      <c r="KU147" s="224"/>
      <c r="KV147" s="245"/>
      <c r="KW147" s="236"/>
      <c r="KX147" s="224"/>
      <c r="KY147" s="84"/>
      <c r="KZ147" s="236"/>
      <c r="LA147" s="224"/>
      <c r="LB147" s="224"/>
      <c r="LC147" s="236"/>
      <c r="LD147" s="224"/>
      <c r="LE147" s="224"/>
      <c r="LF147" s="236"/>
      <c r="LG147" s="224"/>
      <c r="LH147" s="245"/>
      <c r="LI147" s="236"/>
      <c r="LJ147" s="224"/>
      <c r="LK147" s="84"/>
      <c r="LL147" s="236"/>
      <c r="LM147" s="224"/>
      <c r="LN147" s="84"/>
      <c r="LO147" s="124"/>
      <c r="LP147" s="224"/>
      <c r="LQ147" s="224"/>
      <c r="LR147" s="236"/>
      <c r="LS147" s="224"/>
      <c r="LT147" s="245"/>
      <c r="LU147" s="236"/>
      <c r="LV147" s="224"/>
      <c r="LW147" s="84"/>
      <c r="LX147" s="124"/>
      <c r="LY147" s="224"/>
      <c r="LZ147" s="224"/>
      <c r="MA147" s="236"/>
      <c r="MB147" s="224"/>
      <c r="MC147" s="224"/>
      <c r="MD147" s="236"/>
      <c r="ME147" s="224"/>
      <c r="MF147" s="224"/>
      <c r="MG147" s="236"/>
      <c r="MH147" s="224"/>
      <c r="MI147" s="224"/>
      <c r="MJ147" s="236"/>
      <c r="MK147" s="224"/>
      <c r="ML147" s="245"/>
      <c r="MM147" s="236"/>
      <c r="MN147" s="224"/>
      <c r="MO147" s="84"/>
      <c r="MP147" s="236"/>
      <c r="MQ147" s="224"/>
      <c r="MR147" s="84"/>
      <c r="MS147" s="124"/>
      <c r="MT147" s="224"/>
      <c r="MU147" s="224"/>
      <c r="MV147" s="236"/>
      <c r="MW147" s="224"/>
      <c r="MX147" s="245"/>
      <c r="MY147" s="236"/>
      <c r="MZ147" s="224"/>
      <c r="NA147" s="84"/>
      <c r="NB147" s="236"/>
      <c r="NC147" s="224"/>
      <c r="ND147" s="245"/>
      <c r="NE147" s="236"/>
      <c r="NF147" s="224"/>
      <c r="NG147" s="84"/>
      <c r="NH147" s="236"/>
      <c r="NI147" s="224"/>
      <c r="NJ147" s="245"/>
      <c r="NK147" s="236"/>
      <c r="NL147" s="224"/>
      <c r="NM147" s="84"/>
      <c r="NN147" s="236"/>
      <c r="NO147" s="224"/>
      <c r="NP147" s="84"/>
      <c r="NQ147" s="236"/>
      <c r="NR147" s="224"/>
      <c r="NS147" s="84"/>
      <c r="NT147" s="236"/>
      <c r="NU147" s="224"/>
      <c r="NV147" s="84"/>
      <c r="NW147" s="124"/>
      <c r="NX147" s="224"/>
      <c r="NY147" s="245"/>
      <c r="NZ147" s="236"/>
      <c r="OA147" s="224"/>
      <c r="OB147" s="316"/>
      <c r="OC147" s="236"/>
      <c r="OD147" s="224"/>
      <c r="OE147" s="84"/>
      <c r="OF147" s="236"/>
      <c r="OG147" s="224"/>
      <c r="OH147" s="84"/>
      <c r="OI147" s="157"/>
      <c r="OJ147" s="157"/>
      <c r="OK147" s="157"/>
      <c r="OL147" s="157"/>
      <c r="OM147" s="157"/>
      <c r="ON147" s="157"/>
      <c r="OO147" s="157"/>
      <c r="OP147" s="157"/>
      <c r="OQ147" s="157"/>
      <c r="OR147" s="157"/>
      <c r="OS147" s="157"/>
      <c r="OT147" s="157"/>
      <c r="OU147" s="157"/>
      <c r="OV147" s="157"/>
      <c r="OW147" s="157"/>
    </row>
    <row r="148" spans="1:414" s="36" customFormat="1" hidden="1" outlineLevel="1" x14ac:dyDescent="0.25">
      <c r="A148" s="74" t="s">
        <v>519</v>
      </c>
      <c r="B148" s="373" t="s">
        <v>520</v>
      </c>
      <c r="C148" s="229">
        <f>C149+C150+C151+C152+C153</f>
        <v>316140</v>
      </c>
      <c r="D148" s="220">
        <f t="shared" ref="D148:BL148" si="1503">D149+D150+D151+D152+D153</f>
        <v>386402.88</v>
      </c>
      <c r="E148" s="68">
        <f t="shared" ref="E148" si="1504">E149+E150+E151+E152+E153</f>
        <v>229197.54000000004</v>
      </c>
      <c r="F148" s="229">
        <f t="shared" si="1503"/>
        <v>0</v>
      </c>
      <c r="G148" s="220">
        <f t="shared" si="1503"/>
        <v>0</v>
      </c>
      <c r="H148" s="68">
        <f t="shared" ref="H148:I148" si="1505">H149+H150+H151+H152+H153</f>
        <v>0</v>
      </c>
      <c r="I148" s="122">
        <f t="shared" si="1505"/>
        <v>2000</v>
      </c>
      <c r="J148" s="220">
        <f t="shared" si="1503"/>
        <v>2000</v>
      </c>
      <c r="K148" s="220">
        <f t="shared" ref="K148:N148" si="1506">K149+K150+K151+K152+K153</f>
        <v>-1661.24</v>
      </c>
      <c r="L148" s="229">
        <f t="shared" si="1506"/>
        <v>0</v>
      </c>
      <c r="M148" s="220">
        <f t="shared" si="1506"/>
        <v>0</v>
      </c>
      <c r="N148" s="220">
        <f t="shared" si="1506"/>
        <v>0</v>
      </c>
      <c r="O148" s="229">
        <f t="shared" si="1503"/>
        <v>0</v>
      </c>
      <c r="P148" s="220">
        <f t="shared" si="1503"/>
        <v>0</v>
      </c>
      <c r="Q148" s="220">
        <f t="shared" ref="Q148" si="1507">Q149+Q150+Q151+Q152+Q153</f>
        <v>0</v>
      </c>
      <c r="R148" s="229">
        <f t="shared" si="1503"/>
        <v>0</v>
      </c>
      <c r="S148" s="220">
        <f t="shared" si="1503"/>
        <v>0</v>
      </c>
      <c r="T148" s="220">
        <f t="shared" ref="T148" si="1508">T149+T150+T151+T152+T153</f>
        <v>0</v>
      </c>
      <c r="U148" s="229">
        <f t="shared" si="1503"/>
        <v>7500</v>
      </c>
      <c r="V148" s="220">
        <f t="shared" si="1503"/>
        <v>7500</v>
      </c>
      <c r="W148" s="220">
        <f t="shared" ref="W148" si="1509">W149+W150+W151+W152+W153</f>
        <v>6263.78</v>
      </c>
      <c r="X148" s="229">
        <f t="shared" si="1503"/>
        <v>0</v>
      </c>
      <c r="Y148" s="220">
        <f t="shared" si="1503"/>
        <v>0</v>
      </c>
      <c r="Z148" s="220">
        <f t="shared" ref="Z148" si="1510">Z149+Z150+Z151+Z152+Z153</f>
        <v>0</v>
      </c>
      <c r="AA148" s="229">
        <f t="shared" si="1503"/>
        <v>0</v>
      </c>
      <c r="AB148" s="220">
        <f t="shared" si="1503"/>
        <v>0</v>
      </c>
      <c r="AC148" s="220">
        <f t="shared" ref="AC148" si="1511">AC149+AC150+AC151+AC152+AC153</f>
        <v>0</v>
      </c>
      <c r="AD148" s="229">
        <f t="shared" si="1503"/>
        <v>0</v>
      </c>
      <c r="AE148" s="220">
        <f t="shared" si="1503"/>
        <v>0</v>
      </c>
      <c r="AF148" s="220">
        <f t="shared" ref="AF148" si="1512">AF149+AF150+AF151+AF152+AF153</f>
        <v>0</v>
      </c>
      <c r="AG148" s="229">
        <f t="shared" si="1503"/>
        <v>0</v>
      </c>
      <c r="AH148" s="220">
        <f t="shared" si="1503"/>
        <v>0</v>
      </c>
      <c r="AI148" s="220">
        <f t="shared" ref="AI148" si="1513">AI149+AI150+AI151+AI152+AI153</f>
        <v>0</v>
      </c>
      <c r="AJ148" s="229">
        <f t="shared" ref="AJ148:BA148" si="1514">AJ149+AJ150+AJ151+AJ152+AJ153</f>
        <v>0</v>
      </c>
      <c r="AK148" s="220">
        <f t="shared" si="1514"/>
        <v>0</v>
      </c>
      <c r="AL148" s="220">
        <f t="shared" si="1514"/>
        <v>0</v>
      </c>
      <c r="AM148" s="229">
        <f t="shared" si="1514"/>
        <v>0</v>
      </c>
      <c r="AN148" s="220">
        <f t="shared" si="1514"/>
        <v>0</v>
      </c>
      <c r="AO148" s="220">
        <f t="shared" si="1514"/>
        <v>0</v>
      </c>
      <c r="AP148" s="229">
        <f t="shared" si="1514"/>
        <v>0</v>
      </c>
      <c r="AQ148" s="220">
        <f t="shared" si="1514"/>
        <v>0</v>
      </c>
      <c r="AR148" s="220">
        <f t="shared" si="1514"/>
        <v>0</v>
      </c>
      <c r="AS148" s="229">
        <f t="shared" si="1514"/>
        <v>0</v>
      </c>
      <c r="AT148" s="220">
        <f t="shared" si="1514"/>
        <v>0</v>
      </c>
      <c r="AU148" s="220">
        <f t="shared" si="1514"/>
        <v>0</v>
      </c>
      <c r="AV148" s="229">
        <f t="shared" si="1514"/>
        <v>0</v>
      </c>
      <c r="AW148" s="220">
        <f t="shared" si="1514"/>
        <v>0</v>
      </c>
      <c r="AX148" s="220">
        <f t="shared" si="1514"/>
        <v>0</v>
      </c>
      <c r="AY148" s="229">
        <f t="shared" si="1514"/>
        <v>0</v>
      </c>
      <c r="AZ148" s="220">
        <f t="shared" si="1514"/>
        <v>0</v>
      </c>
      <c r="BA148" s="220">
        <f t="shared" si="1514"/>
        <v>0</v>
      </c>
      <c r="BB148" s="229">
        <f t="shared" si="1503"/>
        <v>0</v>
      </c>
      <c r="BC148" s="220">
        <f t="shared" si="1503"/>
        <v>0</v>
      </c>
      <c r="BD148" s="220">
        <f t="shared" ref="BD148:BG148" si="1515">BD149+BD150+BD151+BD152+BD153</f>
        <v>0</v>
      </c>
      <c r="BE148" s="229">
        <f t="shared" si="1515"/>
        <v>0</v>
      </c>
      <c r="BF148" s="220">
        <f t="shared" si="1515"/>
        <v>0</v>
      </c>
      <c r="BG148" s="220">
        <f t="shared" si="1515"/>
        <v>0</v>
      </c>
      <c r="BH148" s="229">
        <f t="shared" si="1503"/>
        <v>0</v>
      </c>
      <c r="BI148" s="220">
        <f t="shared" si="1503"/>
        <v>0</v>
      </c>
      <c r="BJ148" s="220">
        <f t="shared" ref="BJ148" si="1516">BJ149+BJ150+BJ151+BJ152+BJ153</f>
        <v>0</v>
      </c>
      <c r="BK148" s="229">
        <f t="shared" si="1503"/>
        <v>4000</v>
      </c>
      <c r="BL148" s="220">
        <f t="shared" si="1503"/>
        <v>4000</v>
      </c>
      <c r="BM148" s="220">
        <f t="shared" ref="BM148" si="1517">BM149+BM150+BM151+BM152+BM153</f>
        <v>1008.3</v>
      </c>
      <c r="BN148" s="119">
        <f t="shared" ref="BN148:DW148" si="1518">BN149+BN150+BN151+BN152+BN153</f>
        <v>0</v>
      </c>
      <c r="BO148" s="220">
        <f t="shared" ref="BO148" si="1519">BO149+BO150+BO151+BO152+BO153</f>
        <v>0</v>
      </c>
      <c r="BP148" s="220">
        <f t="shared" ref="BP148" si="1520">BP149+BP150+BP151+BP152+BP153</f>
        <v>2500</v>
      </c>
      <c r="BQ148" s="229">
        <f t="shared" si="1518"/>
        <v>0</v>
      </c>
      <c r="BR148" s="220">
        <f t="shared" si="1518"/>
        <v>0</v>
      </c>
      <c r="BS148" s="220">
        <f t="shared" ref="BS148" si="1521">BS149+BS150+BS151+BS152+BS153</f>
        <v>0</v>
      </c>
      <c r="BT148" s="229">
        <f t="shared" si="1518"/>
        <v>0</v>
      </c>
      <c r="BU148" s="220">
        <f t="shared" si="1518"/>
        <v>0</v>
      </c>
      <c r="BV148" s="220">
        <f t="shared" ref="BV148" si="1522">BV149+BV150+BV151+BV152+BV153</f>
        <v>0</v>
      </c>
      <c r="BW148" s="229">
        <f t="shared" si="1518"/>
        <v>0</v>
      </c>
      <c r="BX148" s="220">
        <f t="shared" si="1518"/>
        <v>0</v>
      </c>
      <c r="BY148" s="220">
        <f t="shared" ref="BY148" si="1523">BY149+BY150+BY151+BY152+BY153</f>
        <v>0</v>
      </c>
      <c r="BZ148" s="229">
        <f t="shared" si="1518"/>
        <v>0</v>
      </c>
      <c r="CA148" s="229">
        <f t="shared" ref="CA148" si="1524">CA149+CA150+CA151+CA152+CA153</f>
        <v>0</v>
      </c>
      <c r="CB148" s="220">
        <f t="shared" ref="CB148:CE148" si="1525">CB149+CB150+CB151+CB152+CB153</f>
        <v>0</v>
      </c>
      <c r="CC148" s="229">
        <f t="shared" si="1525"/>
        <v>0</v>
      </c>
      <c r="CD148" s="220">
        <f t="shared" si="1525"/>
        <v>0</v>
      </c>
      <c r="CE148" s="220">
        <f t="shared" si="1525"/>
        <v>0</v>
      </c>
      <c r="CF148" s="229">
        <f t="shared" si="1518"/>
        <v>0</v>
      </c>
      <c r="CG148" s="220">
        <f t="shared" si="1518"/>
        <v>0</v>
      </c>
      <c r="CH148" s="220">
        <f t="shared" ref="CH148:CK148" si="1526">CH149+CH150+CH151+CH152+CH153</f>
        <v>0</v>
      </c>
      <c r="CI148" s="229">
        <f t="shared" si="1526"/>
        <v>0</v>
      </c>
      <c r="CJ148" s="220">
        <f t="shared" si="1526"/>
        <v>0</v>
      </c>
      <c r="CK148" s="220">
        <f t="shared" si="1526"/>
        <v>0</v>
      </c>
      <c r="CL148" s="229">
        <f t="shared" si="1518"/>
        <v>0</v>
      </c>
      <c r="CM148" s="220">
        <f t="shared" si="1518"/>
        <v>0</v>
      </c>
      <c r="CN148" s="117">
        <f t="shared" ref="CN148:CQ148" si="1527">CN149+CN150+CN151+CN152+CN153</f>
        <v>0</v>
      </c>
      <c r="CO148" s="229">
        <f t="shared" ref="CO148" si="1528">CO149+CO150+CO151+CO152+CO153</f>
        <v>0</v>
      </c>
      <c r="CP148" s="220">
        <f t="shared" si="1527"/>
        <v>0</v>
      </c>
      <c r="CQ148" s="68">
        <f t="shared" si="1527"/>
        <v>0</v>
      </c>
      <c r="CR148" s="229">
        <f t="shared" si="1518"/>
        <v>0</v>
      </c>
      <c r="CS148" s="220">
        <f t="shared" si="1518"/>
        <v>0</v>
      </c>
      <c r="CT148" s="220">
        <f t="shared" ref="CT148" si="1529">CT149+CT150+CT151+CT152+CT153</f>
        <v>0</v>
      </c>
      <c r="CU148" s="229">
        <f t="shared" si="1518"/>
        <v>0</v>
      </c>
      <c r="CV148" s="220">
        <f t="shared" si="1518"/>
        <v>0</v>
      </c>
      <c r="CW148" s="220">
        <f t="shared" ref="CW148:DC148" si="1530">CW149+CW150+CW151+CW152+CW153</f>
        <v>0</v>
      </c>
      <c r="CX148" s="229">
        <f t="shared" si="1530"/>
        <v>0</v>
      </c>
      <c r="CY148" s="220">
        <f t="shared" si="1530"/>
        <v>0</v>
      </c>
      <c r="CZ148" s="220">
        <f t="shared" si="1530"/>
        <v>0</v>
      </c>
      <c r="DA148" s="229">
        <f t="shared" si="1530"/>
        <v>0</v>
      </c>
      <c r="DB148" s="220">
        <f t="shared" si="1530"/>
        <v>0</v>
      </c>
      <c r="DC148" s="220">
        <f t="shared" si="1530"/>
        <v>0</v>
      </c>
      <c r="DD148" s="229">
        <f t="shared" si="1518"/>
        <v>0</v>
      </c>
      <c r="DE148" s="220">
        <f t="shared" si="1518"/>
        <v>0</v>
      </c>
      <c r="DF148" s="220">
        <f t="shared" ref="DF148:DI148" si="1531">DF149+DF150+DF151+DF152+DF153</f>
        <v>0</v>
      </c>
      <c r="DG148" s="229">
        <f t="shared" si="1531"/>
        <v>0</v>
      </c>
      <c r="DH148" s="220">
        <f t="shared" si="1531"/>
        <v>0</v>
      </c>
      <c r="DI148" s="220">
        <f t="shared" si="1531"/>
        <v>0</v>
      </c>
      <c r="DJ148" s="229">
        <f t="shared" si="1518"/>
        <v>0</v>
      </c>
      <c r="DK148" s="220">
        <f t="shared" si="1518"/>
        <v>0</v>
      </c>
      <c r="DL148" s="220">
        <f t="shared" ref="DL148:DU148" si="1532">DL149+DL150+DL151+DL152+DL153</f>
        <v>0</v>
      </c>
      <c r="DM148" s="229">
        <f t="shared" si="1532"/>
        <v>0</v>
      </c>
      <c r="DN148" s="220">
        <f t="shared" si="1532"/>
        <v>0</v>
      </c>
      <c r="DO148" s="220">
        <f t="shared" si="1532"/>
        <v>0</v>
      </c>
      <c r="DP148" s="229">
        <f t="shared" si="1532"/>
        <v>0</v>
      </c>
      <c r="DQ148" s="220">
        <f t="shared" si="1532"/>
        <v>0</v>
      </c>
      <c r="DR148" s="220">
        <f t="shared" si="1532"/>
        <v>0</v>
      </c>
      <c r="DS148" s="229">
        <f t="shared" si="1532"/>
        <v>0</v>
      </c>
      <c r="DT148" s="220">
        <f t="shared" si="1532"/>
        <v>0</v>
      </c>
      <c r="DU148" s="220">
        <f t="shared" si="1532"/>
        <v>0</v>
      </c>
      <c r="DV148" s="229">
        <f t="shared" si="1518"/>
        <v>0</v>
      </c>
      <c r="DW148" s="220">
        <f t="shared" si="1518"/>
        <v>0</v>
      </c>
      <c r="DX148" s="117">
        <f t="shared" ref="DX148" si="1533">DX149+DX150+DX151+DX152+DX153</f>
        <v>0</v>
      </c>
      <c r="DY148" s="229">
        <f t="shared" ref="DY148:GH148" si="1534">DY149+DY150+DY151+DY152+DY153</f>
        <v>12000</v>
      </c>
      <c r="DZ148" s="229">
        <f t="shared" si="1534"/>
        <v>8900</v>
      </c>
      <c r="EA148" s="384">
        <f t="shared" ref="EA148:EB148" si="1535">EA149+EA150+EA151+EA152+EA153</f>
        <v>4505.28</v>
      </c>
      <c r="EB148" s="122">
        <f t="shared" si="1535"/>
        <v>0</v>
      </c>
      <c r="EC148" s="220">
        <f t="shared" si="1534"/>
        <v>0</v>
      </c>
      <c r="ED148" s="117">
        <f t="shared" ref="ED148" si="1536">ED149+ED150+ED151+ED152+ED153</f>
        <v>13.71</v>
      </c>
      <c r="EE148" s="229">
        <f t="shared" si="1534"/>
        <v>0</v>
      </c>
      <c r="EF148" s="220">
        <f t="shared" si="1534"/>
        <v>0</v>
      </c>
      <c r="EG148" s="117">
        <f t="shared" ref="EG148" si="1537">EG149+EG150+EG151+EG152+EG153</f>
        <v>0</v>
      </c>
      <c r="EH148" s="229">
        <f t="shared" si="1534"/>
        <v>0</v>
      </c>
      <c r="EI148" s="220">
        <f t="shared" si="1534"/>
        <v>0</v>
      </c>
      <c r="EJ148" s="117">
        <f t="shared" ref="EJ148:EK148" si="1538">EJ149+EJ150+EJ151+EJ152+EJ153</f>
        <v>0</v>
      </c>
      <c r="EK148" s="229">
        <f t="shared" si="1538"/>
        <v>9990</v>
      </c>
      <c r="EL148" s="220">
        <f t="shared" si="1534"/>
        <v>25636.400000000001</v>
      </c>
      <c r="EM148" s="117">
        <f t="shared" ref="EM148:EO148" si="1539">EM149+EM150+EM151+EM152+EM153</f>
        <v>23839.059999999998</v>
      </c>
      <c r="EN148" s="229">
        <f t="shared" si="1539"/>
        <v>0</v>
      </c>
      <c r="EO148" s="220">
        <f t="shared" si="1539"/>
        <v>19740</v>
      </c>
      <c r="EP148" s="117">
        <f t="shared" ref="EP148" si="1540">EP149+EP150+EP151+EP152+EP153</f>
        <v>20891.03</v>
      </c>
      <c r="EQ148" s="229">
        <f t="shared" si="1534"/>
        <v>0</v>
      </c>
      <c r="ER148" s="220">
        <f t="shared" si="1534"/>
        <v>0</v>
      </c>
      <c r="ES148" s="220">
        <f t="shared" ref="ES148" si="1541">ES149+ES150+ES151+ES152+ES153</f>
        <v>0</v>
      </c>
      <c r="ET148" s="229">
        <f t="shared" si="1534"/>
        <v>2000</v>
      </c>
      <c r="EU148" s="220">
        <f t="shared" si="1534"/>
        <v>4000</v>
      </c>
      <c r="EV148" s="220">
        <f t="shared" ref="EV148:EW148" si="1542">EV149+EV150+EV151+EV152+EV153</f>
        <v>5443.25</v>
      </c>
      <c r="EW148" s="229">
        <f t="shared" si="1542"/>
        <v>0</v>
      </c>
      <c r="EX148" s="220">
        <f t="shared" si="1534"/>
        <v>0</v>
      </c>
      <c r="EY148" s="220">
        <f t="shared" ref="EY148" si="1543">EY149+EY150+EY151+EY152+EY153</f>
        <v>4.75</v>
      </c>
      <c r="EZ148" s="220">
        <f t="shared" si="1534"/>
        <v>200</v>
      </c>
      <c r="FA148" s="220">
        <f t="shared" si="1534"/>
        <v>200</v>
      </c>
      <c r="FB148" s="220">
        <f t="shared" ref="FB148:FC148" si="1544">FB149+FB150+FB151+FB152+FB153</f>
        <v>80.260000000000005</v>
      </c>
      <c r="FC148" s="229">
        <f t="shared" si="1544"/>
        <v>300</v>
      </c>
      <c r="FD148" s="220">
        <f t="shared" si="1534"/>
        <v>600</v>
      </c>
      <c r="FE148" s="220">
        <f t="shared" ref="FE148" si="1545">FE149+FE150+FE151+FE152+FE153</f>
        <v>212.71</v>
      </c>
      <c r="FF148" s="229">
        <f>FF149+FF150+FF151+FF152+FF153</f>
        <v>400</v>
      </c>
      <c r="FG148" s="220">
        <f t="shared" si="1534"/>
        <v>400</v>
      </c>
      <c r="FH148" s="220">
        <f t="shared" ref="FH148:FI148" si="1546">FH149+FH150+FH151+FH152+FH153</f>
        <v>16</v>
      </c>
      <c r="FI148" s="229">
        <f t="shared" si="1546"/>
        <v>300</v>
      </c>
      <c r="FJ148" s="220">
        <f t="shared" si="1534"/>
        <v>450</v>
      </c>
      <c r="FK148" s="117">
        <f t="shared" ref="FK148" si="1547">FK149+FK150+FK151+FK152+FK153</f>
        <v>639.5</v>
      </c>
      <c r="FL148" s="395">
        <f>FL149+FL150+FL151+FL152+FL153</f>
        <v>300</v>
      </c>
      <c r="FM148" s="220">
        <f t="shared" si="1534"/>
        <v>600</v>
      </c>
      <c r="FN148" s="68">
        <f t="shared" ref="FN148:FO148" si="1548">FN149+FN150+FN151+FN152+FN153</f>
        <v>733.04</v>
      </c>
      <c r="FO148" s="229">
        <f t="shared" si="1548"/>
        <v>78950</v>
      </c>
      <c r="FP148" s="220">
        <f t="shared" si="1534"/>
        <v>67476</v>
      </c>
      <c r="FQ148" s="220">
        <f t="shared" ref="FQ148:FR148" si="1549">FQ149+FQ150+FQ151+FQ152+FQ153</f>
        <v>68096.509999999995</v>
      </c>
      <c r="FR148" s="229">
        <f t="shared" si="1549"/>
        <v>1150</v>
      </c>
      <c r="FS148" s="220">
        <f t="shared" si="1534"/>
        <v>1800</v>
      </c>
      <c r="FT148" s="220">
        <f t="shared" ref="FT148:FU148" si="1550">FT149+FT150+FT151+FT152+FT153</f>
        <v>402.56999999999994</v>
      </c>
      <c r="FU148" s="229">
        <f t="shared" si="1550"/>
        <v>1370</v>
      </c>
      <c r="FV148" s="220">
        <f t="shared" si="1534"/>
        <v>900</v>
      </c>
      <c r="FW148" s="220">
        <f t="shared" ref="FW148:FX148" si="1551">FW149+FW150+FW151+FW152+FW153</f>
        <v>969.79</v>
      </c>
      <c r="FX148" s="342">
        <f t="shared" si="1551"/>
        <v>7700</v>
      </c>
      <c r="FY148" s="220">
        <f t="shared" si="1534"/>
        <v>17945</v>
      </c>
      <c r="FZ148" s="220">
        <f t="shared" ref="FZ148:GA148" si="1552">FZ149+FZ150+FZ151+FZ152+FZ153</f>
        <v>5782.67</v>
      </c>
      <c r="GA148" s="342">
        <f t="shared" si="1552"/>
        <v>6000</v>
      </c>
      <c r="GB148" s="220">
        <f t="shared" si="1534"/>
        <v>4150</v>
      </c>
      <c r="GC148" s="220">
        <f t="shared" ref="GC148:GD148" si="1553">GC149+GC150+GC151+GC152+GC153</f>
        <v>6051.42</v>
      </c>
      <c r="GD148" s="229">
        <f t="shared" si="1553"/>
        <v>11750</v>
      </c>
      <c r="GE148" s="220">
        <f t="shared" si="1534"/>
        <v>22730</v>
      </c>
      <c r="GF148" s="220">
        <f t="shared" ref="GF148:GG148" si="1554">GF149+GF150+GF151+GF152+GF153</f>
        <v>14462.099999999999</v>
      </c>
      <c r="GG148" s="229">
        <f t="shared" si="1554"/>
        <v>0</v>
      </c>
      <c r="GH148" s="220">
        <f t="shared" si="1534"/>
        <v>0</v>
      </c>
      <c r="GI148" s="220">
        <f t="shared" ref="GI148:GN148" si="1555">GI149+GI150+GI151+GI152+GI153</f>
        <v>0</v>
      </c>
      <c r="GJ148" s="229">
        <f t="shared" si="1555"/>
        <v>0</v>
      </c>
      <c r="GK148" s="220">
        <f t="shared" si="1555"/>
        <v>1470</v>
      </c>
      <c r="GL148" s="68">
        <f t="shared" si="1555"/>
        <v>0</v>
      </c>
      <c r="GM148" s="220">
        <f t="shared" ref="GM148" si="1556">GM149+GM150+GM151+GM152+GM153</f>
        <v>100</v>
      </c>
      <c r="GN148" s="220">
        <f t="shared" si="1555"/>
        <v>100</v>
      </c>
      <c r="GO148" s="68">
        <f>GO149+GO150+GO151+GO152+GO153</f>
        <v>66</v>
      </c>
      <c r="GP148" s="220">
        <f>GP149+GP150+GP151+GP152+GP153</f>
        <v>0</v>
      </c>
      <c r="GQ148" s="220">
        <f t="shared" ref="GQ148" si="1557">GQ149+GQ150+GQ151+GQ152+GQ153</f>
        <v>0</v>
      </c>
      <c r="GR148" s="68">
        <f>GR149+GR150+GR151+GR152+GR153</f>
        <v>0</v>
      </c>
      <c r="GS148" s="220">
        <f t="shared" ref="GS148" si="1558">GS149+GS150+GS151+GS152+GS153</f>
        <v>0</v>
      </c>
      <c r="GT148" s="220">
        <f t="shared" ref="GT148:IY148" si="1559">GT149+GT150+GT151+GT152+GT153</f>
        <v>0</v>
      </c>
      <c r="GU148" s="220">
        <f t="shared" ref="GU148" si="1560">GU149+GU150+GU151+GU152+GU153</f>
        <v>0</v>
      </c>
      <c r="GV148" s="229">
        <f t="shared" si="1559"/>
        <v>28000</v>
      </c>
      <c r="GW148" s="220">
        <f t="shared" si="1559"/>
        <v>28000</v>
      </c>
      <c r="GX148" s="220">
        <f t="shared" ref="GX148" si="1561">GX149+GX150+GX151+GX152+GX153</f>
        <v>27784.6</v>
      </c>
      <c r="GY148" s="229">
        <f t="shared" si="1559"/>
        <v>0</v>
      </c>
      <c r="GZ148" s="220">
        <f t="shared" si="1559"/>
        <v>0</v>
      </c>
      <c r="HA148" s="220">
        <f t="shared" ref="HA148" si="1562">HA149+HA150+HA151+HA152+HA153</f>
        <v>0</v>
      </c>
      <c r="HB148" s="229">
        <f t="shared" si="1559"/>
        <v>0</v>
      </c>
      <c r="HC148" s="220">
        <f t="shared" si="1559"/>
        <v>0</v>
      </c>
      <c r="HD148" s="117">
        <f t="shared" ref="HD148" si="1563">HD149+HD150+HD151+HD152+HD153</f>
        <v>0</v>
      </c>
      <c r="HE148" s="229">
        <f t="shared" si="1559"/>
        <v>0</v>
      </c>
      <c r="HF148" s="220">
        <f t="shared" si="1559"/>
        <v>40337</v>
      </c>
      <c r="HG148" s="68">
        <f t="shared" ref="HG148:HH148" si="1564">HG149+HG150+HG151+HG152+HG153</f>
        <v>23389.309999999998</v>
      </c>
      <c r="HH148" s="229">
        <f t="shared" si="1564"/>
        <v>780</v>
      </c>
      <c r="HI148" s="220">
        <f t="shared" si="1559"/>
        <v>782.48</v>
      </c>
      <c r="HJ148" s="117">
        <f t="shared" ref="HJ148:HK148" si="1565">HJ149+HJ150+HJ151+HJ152+HJ153</f>
        <v>424.93</v>
      </c>
      <c r="HK148" s="229">
        <f t="shared" si="1565"/>
        <v>200</v>
      </c>
      <c r="HL148" s="220">
        <f t="shared" si="1559"/>
        <v>200</v>
      </c>
      <c r="HM148" s="117">
        <f t="shared" ref="HM148:HN148" si="1566">HM149+HM150+HM151+HM152+HM153</f>
        <v>225.56</v>
      </c>
      <c r="HN148" s="229">
        <f t="shared" si="1566"/>
        <v>0</v>
      </c>
      <c r="HO148" s="220">
        <f t="shared" si="1559"/>
        <v>0</v>
      </c>
      <c r="HP148" s="117">
        <f t="shared" ref="HP148:HQ148" si="1567">HP149+HP150+HP151+HP152+HP153</f>
        <v>0</v>
      </c>
      <c r="HQ148" s="229">
        <f t="shared" si="1567"/>
        <v>200</v>
      </c>
      <c r="HR148" s="220">
        <f t="shared" si="1559"/>
        <v>200</v>
      </c>
      <c r="HS148" s="117">
        <f t="shared" ref="HS148:HT148" si="1568">HS149+HS150+HS151+HS152+HS153</f>
        <v>0</v>
      </c>
      <c r="HT148" s="229">
        <f t="shared" si="1568"/>
        <v>3000</v>
      </c>
      <c r="HU148" s="220">
        <f t="shared" si="1559"/>
        <v>3000</v>
      </c>
      <c r="HV148" s="117">
        <f t="shared" ref="HV148:HW148" si="1569">HV149+HV150+HV151+HV152+HV153</f>
        <v>0</v>
      </c>
      <c r="HW148" s="229">
        <f t="shared" si="1569"/>
        <v>0</v>
      </c>
      <c r="HX148" s="220">
        <f t="shared" si="1559"/>
        <v>0</v>
      </c>
      <c r="HY148" s="117">
        <f t="shared" ref="HY148" si="1570">HY149+HY150+HY151+HY152+HY153</f>
        <v>0</v>
      </c>
      <c r="HZ148" s="229">
        <f t="shared" si="1559"/>
        <v>0</v>
      </c>
      <c r="IA148" s="220">
        <f t="shared" si="1559"/>
        <v>0</v>
      </c>
      <c r="IB148" s="117">
        <f t="shared" ref="IB148:IF148" si="1571">IB149+IB150+IB151+IB152+IB153</f>
        <v>0</v>
      </c>
      <c r="IC148" s="229">
        <f t="shared" si="1571"/>
        <v>0</v>
      </c>
      <c r="ID148" s="220">
        <f t="shared" si="1571"/>
        <v>6050</v>
      </c>
      <c r="IE148" s="68">
        <f t="shared" si="1571"/>
        <v>0</v>
      </c>
      <c r="IF148" s="229">
        <f t="shared" si="1571"/>
        <v>1500</v>
      </c>
      <c r="IG148" s="220">
        <f t="shared" si="1559"/>
        <v>1000</v>
      </c>
      <c r="IH148" s="117">
        <f t="shared" ref="IH148:II148" si="1572">IH149+IH150+IH151+IH152+IH153</f>
        <v>992.92000000000007</v>
      </c>
      <c r="II148" s="229">
        <f t="shared" si="1572"/>
        <v>0</v>
      </c>
      <c r="IJ148" s="220">
        <f t="shared" si="1559"/>
        <v>0</v>
      </c>
      <c r="IK148" s="117">
        <f t="shared" ref="IK148:IL148" si="1573">IK149+IK150+IK151+IK152+IK153</f>
        <v>0</v>
      </c>
      <c r="IL148" s="229">
        <f t="shared" si="1573"/>
        <v>2780</v>
      </c>
      <c r="IM148" s="220">
        <f t="shared" si="1559"/>
        <v>2500</v>
      </c>
      <c r="IN148" s="117">
        <f t="shared" ref="IN148:IO148" si="1574">IN149+IN150+IN151+IN152+IN153</f>
        <v>829.36</v>
      </c>
      <c r="IO148" s="229">
        <f t="shared" si="1574"/>
        <v>0</v>
      </c>
      <c r="IP148" s="220">
        <f t="shared" si="1559"/>
        <v>0</v>
      </c>
      <c r="IQ148" s="117">
        <f t="shared" ref="IQ148:IR148" si="1575">IQ149+IQ150+IQ151+IQ152+IQ153</f>
        <v>0</v>
      </c>
      <c r="IR148" s="229">
        <f t="shared" si="1575"/>
        <v>4000</v>
      </c>
      <c r="IS148" s="220">
        <f t="shared" si="1559"/>
        <v>4000</v>
      </c>
      <c r="IT148" s="117">
        <f t="shared" ref="IT148:IU148" si="1576">IT149+IT150+IT151+IT152+IT153</f>
        <v>3197.76</v>
      </c>
      <c r="IU148" s="229">
        <f t="shared" si="1576"/>
        <v>0</v>
      </c>
      <c r="IV148" s="220">
        <f t="shared" si="1559"/>
        <v>0</v>
      </c>
      <c r="IW148" s="117">
        <f t="shared" ref="IW148:IX148" si="1577">IW149+IW150+IW151+IW152+IW153</f>
        <v>0</v>
      </c>
      <c r="IX148" s="229">
        <f t="shared" si="1577"/>
        <v>5300</v>
      </c>
      <c r="IY148" s="220">
        <f t="shared" si="1559"/>
        <v>9300</v>
      </c>
      <c r="IZ148" s="117">
        <f t="shared" ref="IZ148:JA148" si="1578">IZ149+IZ150+IZ151+IZ152+IZ153</f>
        <v>2888.9</v>
      </c>
      <c r="JA148" s="229">
        <f t="shared" si="1578"/>
        <v>0</v>
      </c>
      <c r="JB148" s="220">
        <f t="shared" ref="JB148:LM148" si="1579">JB149+JB150+JB151+JB152+JB153</f>
        <v>0</v>
      </c>
      <c r="JC148" s="117">
        <f t="shared" ref="JC148" si="1580">JC149+JC150+JC151+JC152+JC153</f>
        <v>0</v>
      </c>
      <c r="JD148" s="229">
        <f t="shared" si="1579"/>
        <v>0</v>
      </c>
      <c r="JE148" s="220">
        <f t="shared" si="1579"/>
        <v>0</v>
      </c>
      <c r="JF148" s="117">
        <f t="shared" ref="JF148:JJ148" si="1581">JF149+JF150+JF151+JF152+JF153</f>
        <v>2791.95</v>
      </c>
      <c r="JG148" s="229">
        <f t="shared" ref="JG148" si="1582">JG149+JG150+JG151+JG152+JG153</f>
        <v>0</v>
      </c>
      <c r="JH148" s="220">
        <f t="shared" si="1581"/>
        <v>0</v>
      </c>
      <c r="JI148" s="68">
        <f t="shared" si="1581"/>
        <v>0</v>
      </c>
      <c r="JJ148" s="122">
        <f t="shared" si="1581"/>
        <v>0</v>
      </c>
      <c r="JK148" s="220">
        <f t="shared" si="1579"/>
        <v>0</v>
      </c>
      <c r="JL148" s="117">
        <f t="shared" ref="JL148:JM148" si="1583">JL149+JL150+JL151+JL152+JL153</f>
        <v>0</v>
      </c>
      <c r="JM148" s="229">
        <f t="shared" si="1583"/>
        <v>0</v>
      </c>
      <c r="JN148" s="220">
        <f t="shared" si="1579"/>
        <v>0</v>
      </c>
      <c r="JO148" s="68">
        <f t="shared" ref="JO148:JP148" si="1584">JO149+JO150+JO151+JO152+JO153</f>
        <v>0</v>
      </c>
      <c r="JP148" s="122">
        <f t="shared" si="1584"/>
        <v>0</v>
      </c>
      <c r="JQ148" s="220">
        <f t="shared" si="1579"/>
        <v>0</v>
      </c>
      <c r="JR148" s="117">
        <f t="shared" ref="JR148:JS148" si="1585">JR149+JR150+JR151+JR152+JR153</f>
        <v>0</v>
      </c>
      <c r="JS148" s="229">
        <f t="shared" si="1585"/>
        <v>17400</v>
      </c>
      <c r="JT148" s="220">
        <f t="shared" si="1579"/>
        <v>20416</v>
      </c>
      <c r="JU148" s="68">
        <f t="shared" ref="JU148:JV148" si="1586">JU149+JU150+JU151+JU152+JU153</f>
        <v>3674.1000000000004</v>
      </c>
      <c r="JV148" s="122">
        <f t="shared" si="1586"/>
        <v>0</v>
      </c>
      <c r="JW148" s="220">
        <f t="shared" si="1579"/>
        <v>0</v>
      </c>
      <c r="JX148" s="117">
        <f t="shared" ref="JX148" si="1587">JX149+JX150+JX151+JX152+JX153</f>
        <v>240</v>
      </c>
      <c r="JY148" s="229">
        <f t="shared" si="1579"/>
        <v>0</v>
      </c>
      <c r="JZ148" s="220">
        <f t="shared" si="1579"/>
        <v>0</v>
      </c>
      <c r="KA148" s="117">
        <f t="shared" ref="KA148" si="1588">KA149+KA150+KA151+KA152+KA153</f>
        <v>0</v>
      </c>
      <c r="KB148" s="229">
        <f t="shared" si="1579"/>
        <v>104000</v>
      </c>
      <c r="KC148" s="220">
        <f t="shared" si="1579"/>
        <v>76750</v>
      </c>
      <c r="KD148" s="117">
        <f t="shared" ref="KD148:KE148" si="1589">KD149+KD150+KD151+KD152+KD153</f>
        <v>0</v>
      </c>
      <c r="KE148" s="229">
        <f t="shared" si="1589"/>
        <v>900</v>
      </c>
      <c r="KF148" s="220">
        <f t="shared" si="1579"/>
        <v>1000</v>
      </c>
      <c r="KG148" s="117">
        <f t="shared" ref="KG148" si="1590">KG149+KG150+KG151+KG152+KG153</f>
        <v>1445.6399999999999</v>
      </c>
      <c r="KH148" s="229">
        <f t="shared" si="1579"/>
        <v>0</v>
      </c>
      <c r="KI148" s="220">
        <f t="shared" si="1579"/>
        <v>0</v>
      </c>
      <c r="KJ148" s="117">
        <f t="shared" ref="KJ148:KK148" si="1591">KJ149+KJ150+KJ151+KJ152+KJ153</f>
        <v>-7.68</v>
      </c>
      <c r="KK148" s="229">
        <f t="shared" si="1591"/>
        <v>0</v>
      </c>
      <c r="KL148" s="220">
        <f t="shared" si="1579"/>
        <v>0</v>
      </c>
      <c r="KM148" s="220">
        <f t="shared" ref="KM148:KN148" si="1592">KM149+KM150+KM151+KM152+KM153</f>
        <v>0</v>
      </c>
      <c r="KN148" s="229">
        <f t="shared" si="1592"/>
        <v>0</v>
      </c>
      <c r="KO148" s="220">
        <f t="shared" si="1579"/>
        <v>0</v>
      </c>
      <c r="KP148" s="220">
        <f t="shared" ref="KP148" si="1593">KP149+KP150+KP151+KP152+KP153</f>
        <v>0</v>
      </c>
      <c r="KQ148" s="229">
        <f t="shared" si="1579"/>
        <v>0</v>
      </c>
      <c r="KR148" s="220">
        <f t="shared" si="1579"/>
        <v>0</v>
      </c>
      <c r="KS148" s="220">
        <f t="shared" ref="KS148" si="1594">KS149+KS150+KS151+KS152+KS153</f>
        <v>0</v>
      </c>
      <c r="KT148" s="229">
        <f t="shared" si="1579"/>
        <v>0</v>
      </c>
      <c r="KU148" s="220">
        <f t="shared" si="1579"/>
        <v>0</v>
      </c>
      <c r="KV148" s="117">
        <f t="shared" ref="KV148" si="1595">KV149+KV150+KV151+KV152+KV153</f>
        <v>0</v>
      </c>
      <c r="KW148" s="229">
        <f t="shared" si="1579"/>
        <v>0</v>
      </c>
      <c r="KX148" s="220">
        <f t="shared" si="1579"/>
        <v>0</v>
      </c>
      <c r="KY148" s="68">
        <f t="shared" ref="KY148" si="1596">KY149+KY150+KY151+KY152+KY153</f>
        <v>0</v>
      </c>
      <c r="KZ148" s="229">
        <f t="shared" si="1579"/>
        <v>0</v>
      </c>
      <c r="LA148" s="220">
        <f t="shared" si="1579"/>
        <v>0</v>
      </c>
      <c r="LB148" s="220">
        <f t="shared" ref="LB148:LC148" si="1597">LB149+LB150+LB151+LB152+LB153</f>
        <v>0</v>
      </c>
      <c r="LC148" s="229">
        <f t="shared" si="1597"/>
        <v>0</v>
      </c>
      <c r="LD148" s="220">
        <f t="shared" si="1579"/>
        <v>0</v>
      </c>
      <c r="LE148" s="220">
        <f t="shared" ref="LE148:LF148" si="1598">LE149+LE150+LE151+LE152+LE153</f>
        <v>0</v>
      </c>
      <c r="LF148" s="229">
        <f t="shared" si="1598"/>
        <v>0</v>
      </c>
      <c r="LG148" s="220">
        <f t="shared" si="1579"/>
        <v>0</v>
      </c>
      <c r="LH148" s="117">
        <f t="shared" ref="LH148" si="1599">LH149+LH150+LH151+LH152+LH153</f>
        <v>0</v>
      </c>
      <c r="LI148" s="229">
        <f t="shared" si="1579"/>
        <v>0</v>
      </c>
      <c r="LJ148" s="220">
        <f t="shared" si="1579"/>
        <v>0</v>
      </c>
      <c r="LK148" s="68">
        <f t="shared" ref="LK148" si="1600">LK149+LK150+LK151+LK152+LK153</f>
        <v>0</v>
      </c>
      <c r="LL148" s="229">
        <f t="shared" si="1579"/>
        <v>0</v>
      </c>
      <c r="LM148" s="220">
        <f t="shared" si="1579"/>
        <v>0</v>
      </c>
      <c r="LN148" s="68">
        <f t="shared" ref="LN148" si="1601">LN149+LN150+LN151+LN152+LN153</f>
        <v>0</v>
      </c>
      <c r="LO148" s="122">
        <f t="shared" ref="LO148:NW148" si="1602">LO149+LO150+LO151+LO152+LO153</f>
        <v>0</v>
      </c>
      <c r="LP148" s="220">
        <f t="shared" si="1602"/>
        <v>0</v>
      </c>
      <c r="LQ148" s="220">
        <f t="shared" ref="LQ148:LR148" si="1603">LQ149+LQ150+LQ151+LQ152+LQ153</f>
        <v>0</v>
      </c>
      <c r="LR148" s="229">
        <f t="shared" si="1603"/>
        <v>100</v>
      </c>
      <c r="LS148" s="220">
        <f t="shared" si="1602"/>
        <v>100</v>
      </c>
      <c r="LT148" s="117">
        <f t="shared" ref="LT148" si="1604">LT149+LT150+LT151+LT152+LT153</f>
        <v>15.78</v>
      </c>
      <c r="LU148" s="229">
        <f t="shared" si="1602"/>
        <v>0</v>
      </c>
      <c r="LV148" s="220">
        <f t="shared" si="1602"/>
        <v>0</v>
      </c>
      <c r="LW148" s="68">
        <f t="shared" ref="LW148:LX148" si="1605">LW149+LW150+LW151+LW152+LW153</f>
        <v>0</v>
      </c>
      <c r="LX148" s="343">
        <f t="shared" si="1605"/>
        <v>0</v>
      </c>
      <c r="LY148" s="220">
        <f t="shared" si="1602"/>
        <v>0</v>
      </c>
      <c r="LZ148" s="220">
        <f t="shared" ref="LZ148:MA148" si="1606">LZ149+LZ150+LZ151+LZ152+LZ153</f>
        <v>0</v>
      </c>
      <c r="MA148" s="344">
        <f t="shared" si="1606"/>
        <v>0</v>
      </c>
      <c r="MB148" s="220">
        <f t="shared" si="1602"/>
        <v>0</v>
      </c>
      <c r="MC148" s="220">
        <f t="shared" ref="MC148:MD148" si="1607">MC149+MC150+MC151+MC152+MC153</f>
        <v>0</v>
      </c>
      <c r="MD148" s="344">
        <f t="shared" si="1607"/>
        <v>0</v>
      </c>
      <c r="ME148" s="220">
        <f t="shared" si="1602"/>
        <v>0</v>
      </c>
      <c r="MF148" s="220">
        <f t="shared" ref="MF148:MG148" si="1608">MF149+MF150+MF151+MF152+MF153</f>
        <v>0</v>
      </c>
      <c r="MG148" s="344">
        <f t="shared" si="1608"/>
        <v>0</v>
      </c>
      <c r="MH148" s="220">
        <f t="shared" si="1602"/>
        <v>0</v>
      </c>
      <c r="MI148" s="220">
        <f t="shared" ref="MI148" si="1609">MI149+MI150+MI151+MI152+MI153</f>
        <v>0</v>
      </c>
      <c r="MJ148" s="344">
        <f t="shared" ref="MJ148" si="1610">MJ149+MJ150+MJ151+MJ152+MJ153</f>
        <v>0</v>
      </c>
      <c r="MK148" s="220">
        <f t="shared" si="1602"/>
        <v>0</v>
      </c>
      <c r="ML148" s="117">
        <f t="shared" ref="ML148" si="1611">ML149+ML150+ML151+ML152+ML153</f>
        <v>0</v>
      </c>
      <c r="MM148" s="229">
        <f t="shared" si="1602"/>
        <v>0</v>
      </c>
      <c r="MN148" s="220">
        <f t="shared" si="1602"/>
        <v>0</v>
      </c>
      <c r="MO148" s="68">
        <f t="shared" ref="MO148:MP148" si="1612">MO149+MO150+MO151+MO152+MO153</f>
        <v>0</v>
      </c>
      <c r="MP148" s="344">
        <f t="shared" si="1612"/>
        <v>0</v>
      </c>
      <c r="MQ148" s="220">
        <f t="shared" si="1602"/>
        <v>0</v>
      </c>
      <c r="MR148" s="68">
        <f t="shared" ref="MR148:MS148" si="1613">MR149+MR150+MR151+MR152+MR153</f>
        <v>0</v>
      </c>
      <c r="MS148" s="343">
        <f t="shared" si="1613"/>
        <v>0</v>
      </c>
      <c r="MT148" s="220">
        <f t="shared" si="1602"/>
        <v>0</v>
      </c>
      <c r="MU148" s="220">
        <f t="shared" ref="MU148:MV148" si="1614">MU149+MU150+MU151+MU152+MU153</f>
        <v>0</v>
      </c>
      <c r="MV148" s="344">
        <f t="shared" si="1614"/>
        <v>120</v>
      </c>
      <c r="MW148" s="220">
        <f t="shared" si="1602"/>
        <v>120</v>
      </c>
      <c r="MX148" s="117">
        <f t="shared" ref="MX148:MY148" si="1615">MX149+MX150+MX151+MX152+MX153</f>
        <v>80.69</v>
      </c>
      <c r="MY148" s="344">
        <f t="shared" si="1615"/>
        <v>500</v>
      </c>
      <c r="MZ148" s="220">
        <f t="shared" si="1602"/>
        <v>700</v>
      </c>
      <c r="NA148" s="68">
        <f t="shared" ref="NA148:NB148" si="1616">NA149+NA150+NA151+NA152+NA153</f>
        <v>295.25</v>
      </c>
      <c r="NB148" s="344">
        <f t="shared" si="1616"/>
        <v>250</v>
      </c>
      <c r="NC148" s="220">
        <f t="shared" si="1602"/>
        <v>250</v>
      </c>
      <c r="ND148" s="117">
        <f t="shared" ref="ND148:NE148" si="1617">ND149+ND150+ND151+ND152+ND153</f>
        <v>230.9</v>
      </c>
      <c r="NE148" s="344">
        <f t="shared" si="1617"/>
        <v>100</v>
      </c>
      <c r="NF148" s="220">
        <f t="shared" si="1602"/>
        <v>100</v>
      </c>
      <c r="NG148" s="68">
        <f t="shared" ref="NG148" si="1618">NG149+NG150+NG151+NG152+NG153</f>
        <v>95.66</v>
      </c>
      <c r="NH148" s="229">
        <f t="shared" si="1602"/>
        <v>0</v>
      </c>
      <c r="NI148" s="220">
        <f t="shared" si="1602"/>
        <v>0</v>
      </c>
      <c r="NJ148" s="117">
        <f t="shared" ref="NJ148" si="1619">NJ149+NJ150+NJ151+NJ152+NJ153</f>
        <v>0</v>
      </c>
      <c r="NK148" s="229">
        <f t="shared" si="1602"/>
        <v>0</v>
      </c>
      <c r="NL148" s="220">
        <f t="shared" si="1602"/>
        <v>0</v>
      </c>
      <c r="NM148" s="68">
        <f t="shared" ref="NM148:NN148" si="1620">NM149+NM150+NM151+NM152+NM153</f>
        <v>0</v>
      </c>
      <c r="NN148" s="344">
        <f t="shared" si="1620"/>
        <v>0</v>
      </c>
      <c r="NO148" s="220">
        <f t="shared" si="1602"/>
        <v>0</v>
      </c>
      <c r="NP148" s="68">
        <f t="shared" ref="NP148:NQ148" si="1621">NP149+NP150+NP151+NP152+NP153</f>
        <v>0</v>
      </c>
      <c r="NQ148" s="344">
        <f t="shared" si="1621"/>
        <v>0</v>
      </c>
      <c r="NR148" s="220">
        <f t="shared" si="1602"/>
        <v>0</v>
      </c>
      <c r="NS148" s="68">
        <f t="shared" ref="NS148:NT148" si="1622">NS149+NS150+NS151+NS152+NS153</f>
        <v>0</v>
      </c>
      <c r="NT148" s="344">
        <f t="shared" si="1622"/>
        <v>0</v>
      </c>
      <c r="NU148" s="220">
        <f t="shared" si="1602"/>
        <v>0</v>
      </c>
      <c r="NV148" s="68">
        <f t="shared" ref="NV148" si="1623">NV149+NV150+NV151+NV152+NV153</f>
        <v>0</v>
      </c>
      <c r="NW148" s="122">
        <f t="shared" si="1602"/>
        <v>0</v>
      </c>
      <c r="NX148" s="220">
        <f t="shared" ref="NX148:OH148" si="1624">NX149+NX150+NX151+NX152+NX153</f>
        <v>0</v>
      </c>
      <c r="NY148" s="117">
        <f t="shared" ref="NY148:NZ148" si="1625">NY149+NY150+NY151+NY152+NY153</f>
        <v>0</v>
      </c>
      <c r="NZ148" s="344">
        <f t="shared" si="1625"/>
        <v>0</v>
      </c>
      <c r="OA148" s="220">
        <f t="shared" si="1624"/>
        <v>0</v>
      </c>
      <c r="OB148" s="314">
        <f t="shared" ref="OB148" si="1626">OB149+OB150+OB151+OB152+OB153</f>
        <v>0</v>
      </c>
      <c r="OC148" s="229">
        <f t="shared" si="1624"/>
        <v>0</v>
      </c>
      <c r="OD148" s="220">
        <f t="shared" si="1624"/>
        <v>0</v>
      </c>
      <c r="OE148" s="68">
        <f t="shared" ref="OE148:OF148" si="1627">OE149+OE150+OE151+OE152+OE153</f>
        <v>0</v>
      </c>
      <c r="OF148" s="344">
        <f t="shared" si="1627"/>
        <v>1000</v>
      </c>
      <c r="OG148" s="220">
        <f t="shared" si="1624"/>
        <v>1000</v>
      </c>
      <c r="OH148" s="68">
        <f t="shared" si="1624"/>
        <v>281.42</v>
      </c>
      <c r="OI148" s="163"/>
      <c r="OJ148" s="163"/>
      <c r="OK148" s="163"/>
      <c r="OL148" s="163"/>
      <c r="OM148" s="163"/>
      <c r="ON148" s="163"/>
      <c r="OO148" s="163"/>
      <c r="OP148" s="163"/>
      <c r="OQ148" s="163"/>
      <c r="OR148" s="163"/>
      <c r="OS148" s="163"/>
      <c r="OT148" s="163"/>
      <c r="OU148" s="163"/>
      <c r="OV148" s="163"/>
      <c r="OW148" s="163"/>
    </row>
    <row r="149" spans="1:414" s="345" customFormat="1" hidden="1" outlineLevel="2" x14ac:dyDescent="0.25">
      <c r="A149" s="257" t="s">
        <v>521</v>
      </c>
      <c r="B149" s="188" t="s">
        <v>522</v>
      </c>
      <c r="C149" s="236">
        <f t="shared" ref="C149:C153" si="1628">F149+I149+L149+O149+R149+U149+X149+AA149+AD149+AG149+AJ149+AM149+AP149+AS149+AV149+AY149+BB149+BE149+BH149+BK149+BN149+BQ149+BT149+BW149+BZ149+CC149+CF149+CI149+CL149+CO149+CR149+CU149+CX149+DA149+DD149+DG149+DJ149+DM149+DP149+DS149+DV149+DY149+EB149+EE149+EH149+EK149+EN149+EQ149+ET149+EW149+EZ149+FC149+FF149+FI149+FL149+FO149+FR149+FU149+FX149+GA149+GD149+GG149+GJ149+GM149+GP149+GS149+GV149+GY149+HB149+HE149+HH149+HK149+HN149+HQ149+HT149+HW149+HZ149+IC149+IF149+II149+IL149+IO149+IR149+IU149+IX149+JA149+JD149+JG149+JJ149+JM149+JP149+JS149+JV149+JY149+KB149+KE149+KH149+KK149+KN149+KQ149+KT149+KW149+KZ149+LC149+LF149+LI149+LL149+LO149+LR149+LU149+LX149+MA149+MD149+MG149+MJ149+MM149+MP149+MS149+MV149+MY149+NB149+NE149+NH149+NK149+NN149+NQ149+NT149+NW149+NZ149+OC149+OF149</f>
        <v>1150</v>
      </c>
      <c r="D149" s="236">
        <f t="shared" ref="D149:D153" si="1629">G149+J149+M149+P149+S149+V149+Y149+AB149+AE149+AH149+AK149+AN149+AQ149+AT149+AW149+AZ149+BC149+BF149+BI149+BL149+BO149+BR149+BU149+BX149+CA149+CD149+CG149+CJ149+CM149+CP149+CS149+CV149+CY149+DB149+DE149+DH149+DK149+DN149+DQ149+DT149+DW149+DZ149+EC149+EF149+EI149+EL149+EO149+ER149+EU149+EX149+FA149+FD149+FG149+FJ149+FM149+FP149+FS149+FV149+FY149+GB149+GE149+GH149+GK149+GN149+GQ149+GT149+GW149+GZ149+HC149+HF149+HI149+HL149+HO149+HR149+HU149+HX149+IA149+ID149+IG149+IJ149+IM149+IP149+IS149+IV149+IY149+JB149+JE149+JH149+JK149+JN149+JQ149+JT149+JW149+JZ149+KC149+KF149+KI149+KL149+KO149+KR149+KU149+KX149+LA149+LD149+LG149+LJ149+LM149+LP149+LS149+LV149+LY149+MB149+ME149+MH149+MK149+MN149+MQ149+MT149+MW149+MZ149+NC149+NF149+NI149+NL149+NO149+NR149+NU149+NX149+OA149+OD149+OG149</f>
        <v>1000</v>
      </c>
      <c r="E149" s="236">
        <f t="shared" ref="E149:E153" si="1630">H149+K149+N149+Q149+T149+W149+Z149+AC149+AF149+AI149+AL149+AO149+AR149+AU149+AX149+BA149+BD149+BG149+BJ149+BM149+BP149+BS149+BV149+BY149+CB149+CE149+CH149+CK149+CN149+CQ149+CT149+CW149+CZ149+DC149+DF149+DI149+DL149+DO149+DR149+DU149+DX149+EA149+ED149+EG149+EJ149+EM149+EP149+ES149+EV149+EY149+FB149+FE149+FH149+FK149+FN149+FQ149+FT149+FW149+FZ149+GC149+GF149+GI149+GL149+GO149+GR149+GU149+GX149+HA149+HD149+HG149+HJ149+HM149+HP149+HS149+HV149+HY149+IB149+IE149+IH149+IK149+IN149+IQ149+IT149+IW149+IZ149+JC149+JF149+JI149+JL149+JO149+JR149+JU149+JX149+KA149+KD149+KG149+KJ149+KM149+KP149+KS149+KV149+KY149+LB149+LE149+LH149+LK149+LN149+LQ149+LT149+LW149+LZ149+MC149+MF149+MI149+ML149+MO149+MR149+MU149+MX149+NA149+ND149+NG149+NJ149+NM149+NP149+NS149+NV149+NY149+OB149+OE149+OH149</f>
        <v>6297.9900000000007</v>
      </c>
      <c r="F149" s="236"/>
      <c r="G149" s="224"/>
      <c r="H149" s="84"/>
      <c r="I149" s="124"/>
      <c r="J149" s="224"/>
      <c r="K149" s="224"/>
      <c r="L149" s="236"/>
      <c r="M149" s="224"/>
      <c r="N149" s="224"/>
      <c r="O149" s="236"/>
      <c r="P149" s="224"/>
      <c r="Q149" s="224"/>
      <c r="R149" s="236"/>
      <c r="S149" s="224"/>
      <c r="T149" s="224"/>
      <c r="U149" s="236"/>
      <c r="V149" s="224"/>
      <c r="W149" s="224"/>
      <c r="X149" s="236"/>
      <c r="Y149" s="224"/>
      <c r="Z149" s="224"/>
      <c r="AA149" s="236"/>
      <c r="AB149" s="224"/>
      <c r="AC149" s="224"/>
      <c r="AD149" s="236"/>
      <c r="AE149" s="224"/>
      <c r="AF149" s="224"/>
      <c r="AG149" s="236"/>
      <c r="AH149" s="224"/>
      <c r="AI149" s="224"/>
      <c r="AJ149" s="236"/>
      <c r="AK149" s="224"/>
      <c r="AL149" s="224"/>
      <c r="AM149" s="236"/>
      <c r="AN149" s="224"/>
      <c r="AO149" s="224"/>
      <c r="AP149" s="236"/>
      <c r="AQ149" s="224"/>
      <c r="AR149" s="224"/>
      <c r="AS149" s="236"/>
      <c r="AT149" s="224"/>
      <c r="AU149" s="224"/>
      <c r="AV149" s="236"/>
      <c r="AW149" s="224"/>
      <c r="AX149" s="224"/>
      <c r="AY149" s="236"/>
      <c r="AZ149" s="224"/>
      <c r="BA149" s="224"/>
      <c r="BB149" s="236"/>
      <c r="BC149" s="224"/>
      <c r="BD149" s="224"/>
      <c r="BE149" s="236"/>
      <c r="BF149" s="224"/>
      <c r="BG149" s="224"/>
      <c r="BH149" s="236"/>
      <c r="BI149" s="224"/>
      <c r="BJ149" s="224"/>
      <c r="BK149" s="236"/>
      <c r="BL149" s="224"/>
      <c r="BM149" s="224"/>
      <c r="BN149" s="351"/>
      <c r="BO149" s="224"/>
      <c r="BP149" s="224"/>
      <c r="BQ149" s="236"/>
      <c r="BR149" s="224"/>
      <c r="BS149" s="224"/>
      <c r="BT149" s="236"/>
      <c r="BU149" s="224"/>
      <c r="BV149" s="224"/>
      <c r="BW149" s="236"/>
      <c r="BX149" s="224"/>
      <c r="BY149" s="224"/>
      <c r="BZ149" s="236"/>
      <c r="CA149" s="236"/>
      <c r="CB149" s="224"/>
      <c r="CC149" s="236"/>
      <c r="CD149" s="224"/>
      <c r="CE149" s="224"/>
      <c r="CF149" s="236"/>
      <c r="CG149" s="224"/>
      <c r="CH149" s="224"/>
      <c r="CI149" s="236"/>
      <c r="CJ149" s="224"/>
      <c r="CK149" s="224"/>
      <c r="CL149" s="236"/>
      <c r="CM149" s="224"/>
      <c r="CN149" s="245"/>
      <c r="CO149" s="236"/>
      <c r="CP149" s="224"/>
      <c r="CQ149" s="84"/>
      <c r="CR149" s="236"/>
      <c r="CS149" s="224"/>
      <c r="CT149" s="224"/>
      <c r="CU149" s="236"/>
      <c r="CV149" s="224"/>
      <c r="CW149" s="224"/>
      <c r="CX149" s="236"/>
      <c r="CY149" s="224"/>
      <c r="CZ149" s="224"/>
      <c r="DA149" s="236"/>
      <c r="DB149" s="224"/>
      <c r="DC149" s="224"/>
      <c r="DD149" s="236"/>
      <c r="DE149" s="224"/>
      <c r="DF149" s="224"/>
      <c r="DG149" s="236"/>
      <c r="DH149" s="224"/>
      <c r="DI149" s="224"/>
      <c r="DJ149" s="236"/>
      <c r="DK149" s="224"/>
      <c r="DL149" s="224"/>
      <c r="DM149" s="236"/>
      <c r="DN149" s="224"/>
      <c r="DO149" s="224"/>
      <c r="DP149" s="236"/>
      <c r="DQ149" s="224"/>
      <c r="DR149" s="224"/>
      <c r="DS149" s="236"/>
      <c r="DT149" s="224"/>
      <c r="DU149" s="224"/>
      <c r="DV149" s="236"/>
      <c r="DW149" s="224"/>
      <c r="DX149" s="245"/>
      <c r="DY149" s="236"/>
      <c r="DZ149" s="224"/>
      <c r="EA149" s="84"/>
      <c r="EB149" s="124"/>
      <c r="EC149" s="224"/>
      <c r="ED149" s="245"/>
      <c r="EE149" s="236"/>
      <c r="EF149" s="224"/>
      <c r="EG149" s="245"/>
      <c r="EH149" s="236"/>
      <c r="EI149" s="224"/>
      <c r="EJ149" s="245"/>
      <c r="EK149" s="236"/>
      <c r="EL149" s="224"/>
      <c r="EM149" s="245">
        <v>49.22</v>
      </c>
      <c r="EN149" s="236"/>
      <c r="EO149" s="236"/>
      <c r="EP149" s="245">
        <v>2307.02</v>
      </c>
      <c r="EQ149" s="236"/>
      <c r="ER149" s="224"/>
      <c r="ES149" s="224"/>
      <c r="ET149" s="236"/>
      <c r="EU149" s="224"/>
      <c r="EV149" s="224"/>
      <c r="EW149" s="236"/>
      <c r="EX149" s="224"/>
      <c r="EY149" s="224"/>
      <c r="EZ149" s="236"/>
      <c r="FA149" s="224"/>
      <c r="FB149" s="224"/>
      <c r="FC149" s="236"/>
      <c r="FD149" s="224"/>
      <c r="FE149" s="224"/>
      <c r="FF149" s="236"/>
      <c r="FG149" s="224"/>
      <c r="FH149" s="224"/>
      <c r="FI149" s="236"/>
      <c r="FJ149" s="224"/>
      <c r="FK149" s="245"/>
      <c r="FL149" s="396"/>
      <c r="FM149" s="224"/>
      <c r="FN149" s="84"/>
      <c r="FO149" s="236">
        <v>500</v>
      </c>
      <c r="FP149" s="224">
        <v>500</v>
      </c>
      <c r="FQ149" s="224">
        <v>442.98</v>
      </c>
      <c r="FR149" s="236"/>
      <c r="FS149" s="224"/>
      <c r="FT149" s="224"/>
      <c r="FU149" s="236"/>
      <c r="FV149" s="224"/>
      <c r="FW149" s="224">
        <v>798.49</v>
      </c>
      <c r="FX149" s="236">
        <v>200</v>
      </c>
      <c r="FY149" s="224"/>
      <c r="FZ149" s="224"/>
      <c r="GA149" s="236">
        <v>200</v>
      </c>
      <c r="GB149" s="224">
        <v>250</v>
      </c>
      <c r="GC149" s="224">
        <v>23.1</v>
      </c>
      <c r="GD149" s="236">
        <v>250</v>
      </c>
      <c r="GE149" s="224">
        <v>250</v>
      </c>
      <c r="GF149" s="224">
        <v>100.42</v>
      </c>
      <c r="GG149" s="236"/>
      <c r="GH149" s="224"/>
      <c r="GI149" s="224"/>
      <c r="GJ149" s="236"/>
      <c r="GK149" s="224"/>
      <c r="GL149" s="84"/>
      <c r="GM149" s="224"/>
      <c r="GN149" s="224"/>
      <c r="GO149" s="84"/>
      <c r="GP149" s="224"/>
      <c r="GQ149" s="224"/>
      <c r="GR149" s="84"/>
      <c r="GS149" s="224"/>
      <c r="GT149" s="224"/>
      <c r="GU149" s="224"/>
      <c r="GV149" s="236"/>
      <c r="GW149" s="224"/>
      <c r="GX149" s="224"/>
      <c r="GY149" s="236"/>
      <c r="GZ149" s="224"/>
      <c r="HA149" s="224"/>
      <c r="HB149" s="236"/>
      <c r="HC149" s="224"/>
      <c r="HD149" s="245"/>
      <c r="HE149" s="236"/>
      <c r="HF149" s="224"/>
      <c r="HG149" s="84">
        <v>1128.96</v>
      </c>
      <c r="HH149" s="236"/>
      <c r="HI149" s="224"/>
      <c r="HJ149" s="245"/>
      <c r="HK149" s="236"/>
      <c r="HL149" s="224"/>
      <c r="HM149" s="245"/>
      <c r="HN149" s="236"/>
      <c r="HO149" s="224"/>
      <c r="HP149" s="245"/>
      <c r="HQ149" s="236"/>
      <c r="HR149" s="224"/>
      <c r="HS149" s="245"/>
      <c r="HT149" s="236"/>
      <c r="HU149" s="224"/>
      <c r="HV149" s="245"/>
      <c r="HW149" s="236"/>
      <c r="HX149" s="224"/>
      <c r="HY149" s="245"/>
      <c r="HZ149" s="236"/>
      <c r="IA149" s="224"/>
      <c r="IB149" s="245"/>
      <c r="IC149" s="236"/>
      <c r="ID149" s="224"/>
      <c r="IE149" s="84"/>
      <c r="IF149" s="236"/>
      <c r="IG149" s="224"/>
      <c r="IH149" s="245"/>
      <c r="II149" s="236"/>
      <c r="IJ149" s="224"/>
      <c r="IK149" s="245"/>
      <c r="IL149" s="236"/>
      <c r="IM149" s="224"/>
      <c r="IN149" s="245"/>
      <c r="IO149" s="236"/>
      <c r="IP149" s="224"/>
      <c r="IQ149" s="245"/>
      <c r="IR149" s="236"/>
      <c r="IS149" s="224"/>
      <c r="IT149" s="245"/>
      <c r="IU149" s="236"/>
      <c r="IV149" s="224"/>
      <c r="IW149" s="245"/>
      <c r="IX149" s="236"/>
      <c r="IY149" s="224"/>
      <c r="IZ149" s="245"/>
      <c r="JA149" s="236"/>
      <c r="JB149" s="224"/>
      <c r="JC149" s="245"/>
      <c r="JD149" s="236"/>
      <c r="JE149" s="224"/>
      <c r="JF149" s="245">
        <v>1447.8</v>
      </c>
      <c r="JG149" s="236"/>
      <c r="JH149" s="224"/>
      <c r="JI149" s="84"/>
      <c r="JJ149" s="124"/>
      <c r="JK149" s="224"/>
      <c r="JL149" s="245"/>
      <c r="JM149" s="236"/>
      <c r="JN149" s="224"/>
      <c r="JO149" s="84"/>
      <c r="JP149" s="124"/>
      <c r="JQ149" s="224"/>
      <c r="JR149" s="245"/>
      <c r="JS149" s="236"/>
      <c r="JT149" s="224"/>
      <c r="JU149" s="84"/>
      <c r="JV149" s="124"/>
      <c r="JW149" s="224"/>
      <c r="JX149" s="245"/>
      <c r="JY149" s="236"/>
      <c r="JZ149" s="224"/>
      <c r="KA149" s="245"/>
      <c r="KB149" s="236"/>
      <c r="KC149" s="224"/>
      <c r="KD149" s="245"/>
      <c r="KE149" s="236"/>
      <c r="KF149" s="224"/>
      <c r="KG149" s="245"/>
      <c r="KH149" s="236"/>
      <c r="KI149" s="224"/>
      <c r="KJ149" s="245"/>
      <c r="KK149" s="236"/>
      <c r="KL149" s="224"/>
      <c r="KM149" s="224"/>
      <c r="KN149" s="236"/>
      <c r="KO149" s="224"/>
      <c r="KP149" s="224"/>
      <c r="KQ149" s="236"/>
      <c r="KR149" s="224"/>
      <c r="KS149" s="224"/>
      <c r="KT149" s="236"/>
      <c r="KU149" s="224"/>
      <c r="KV149" s="245"/>
      <c r="KW149" s="236"/>
      <c r="KX149" s="224"/>
      <c r="KY149" s="84"/>
      <c r="KZ149" s="236"/>
      <c r="LA149" s="224"/>
      <c r="LB149" s="224"/>
      <c r="LC149" s="236"/>
      <c r="LD149" s="224"/>
      <c r="LE149" s="224"/>
      <c r="LF149" s="236"/>
      <c r="LG149" s="224"/>
      <c r="LH149" s="245"/>
      <c r="LI149" s="236"/>
      <c r="LJ149" s="224"/>
      <c r="LK149" s="84"/>
      <c r="LL149" s="236"/>
      <c r="LM149" s="224"/>
      <c r="LN149" s="84"/>
      <c r="LO149" s="124"/>
      <c r="LP149" s="224"/>
      <c r="LQ149" s="224"/>
      <c r="LR149" s="236"/>
      <c r="LS149" s="224"/>
      <c r="LT149" s="245"/>
      <c r="LU149" s="236"/>
      <c r="LV149" s="224"/>
      <c r="LW149" s="84"/>
      <c r="LX149" s="124"/>
      <c r="LY149" s="224"/>
      <c r="LZ149" s="224"/>
      <c r="MA149" s="236"/>
      <c r="MB149" s="224"/>
      <c r="MC149" s="224"/>
      <c r="MD149" s="236"/>
      <c r="ME149" s="224"/>
      <c r="MF149" s="224"/>
      <c r="MG149" s="236"/>
      <c r="MH149" s="224"/>
      <c r="MI149" s="224"/>
      <c r="MJ149" s="236"/>
      <c r="MK149" s="224"/>
      <c r="ML149" s="245"/>
      <c r="MM149" s="236"/>
      <c r="MN149" s="224"/>
      <c r="MO149" s="84"/>
      <c r="MP149" s="236"/>
      <c r="MQ149" s="224"/>
      <c r="MR149" s="84"/>
      <c r="MS149" s="124"/>
      <c r="MT149" s="224"/>
      <c r="MU149" s="224"/>
      <c r="MV149" s="236"/>
      <c r="MW149" s="224"/>
      <c r="MX149" s="245"/>
      <c r="MY149" s="236"/>
      <c r="MZ149" s="224"/>
      <c r="NA149" s="84"/>
      <c r="NB149" s="236"/>
      <c r="NC149" s="224"/>
      <c r="ND149" s="245"/>
      <c r="NE149" s="236"/>
      <c r="NF149" s="224"/>
      <c r="NG149" s="84"/>
      <c r="NH149" s="236"/>
      <c r="NI149" s="224"/>
      <c r="NJ149" s="245"/>
      <c r="NK149" s="236"/>
      <c r="NL149" s="224"/>
      <c r="NM149" s="84"/>
      <c r="NN149" s="236"/>
      <c r="NO149" s="224"/>
      <c r="NP149" s="84"/>
      <c r="NQ149" s="236"/>
      <c r="NR149" s="224"/>
      <c r="NS149" s="84"/>
      <c r="NT149" s="236"/>
      <c r="NU149" s="224"/>
      <c r="NV149" s="84"/>
      <c r="NW149" s="124"/>
      <c r="NX149" s="224"/>
      <c r="NY149" s="245"/>
      <c r="NZ149" s="236"/>
      <c r="OA149" s="224"/>
      <c r="OB149" s="316"/>
      <c r="OC149" s="236"/>
      <c r="OD149" s="224"/>
      <c r="OE149" s="84"/>
      <c r="OF149" s="236"/>
      <c r="OG149" s="224"/>
      <c r="OH149" s="84"/>
      <c r="OI149" s="157"/>
      <c r="OJ149" s="157"/>
      <c r="OK149" s="157"/>
      <c r="OL149" s="157"/>
      <c r="OM149" s="157"/>
      <c r="ON149" s="157"/>
      <c r="OO149" s="157"/>
      <c r="OP149" s="157"/>
      <c r="OQ149" s="157"/>
      <c r="OR149" s="157"/>
      <c r="OS149" s="157"/>
      <c r="OT149" s="157"/>
      <c r="OU149" s="157"/>
      <c r="OV149" s="157"/>
      <c r="OW149" s="157"/>
      <c r="OX149" s="350"/>
    </row>
    <row r="150" spans="1:414" s="345" customFormat="1" hidden="1" outlineLevel="2" x14ac:dyDescent="0.25">
      <c r="A150" s="257" t="s">
        <v>523</v>
      </c>
      <c r="B150" s="188" t="s">
        <v>524</v>
      </c>
      <c r="C150" s="236">
        <f t="shared" si="1628"/>
        <v>244270</v>
      </c>
      <c r="D150" s="236">
        <f t="shared" si="1629"/>
        <v>259011.88</v>
      </c>
      <c r="E150" s="236">
        <f t="shared" si="1630"/>
        <v>164842.68000000002</v>
      </c>
      <c r="F150" s="236"/>
      <c r="G150" s="224"/>
      <c r="H150" s="84"/>
      <c r="I150" s="124">
        <v>2000</v>
      </c>
      <c r="J150" s="224">
        <v>2000</v>
      </c>
      <c r="K150" s="224">
        <v>-1661.24</v>
      </c>
      <c r="L150" s="236"/>
      <c r="M150" s="224"/>
      <c r="N150" s="224"/>
      <c r="O150" s="236"/>
      <c r="P150" s="224"/>
      <c r="Q150" s="224"/>
      <c r="R150" s="236"/>
      <c r="S150" s="224"/>
      <c r="T150" s="224"/>
      <c r="U150" s="236">
        <v>7500</v>
      </c>
      <c r="V150" s="224">
        <v>7500</v>
      </c>
      <c r="W150" s="224">
        <v>5731.78</v>
      </c>
      <c r="X150" s="236"/>
      <c r="Y150" s="224"/>
      <c r="Z150" s="224"/>
      <c r="AA150" s="236"/>
      <c r="AB150" s="224"/>
      <c r="AC150" s="224"/>
      <c r="AD150" s="236"/>
      <c r="AE150" s="224"/>
      <c r="AF150" s="224"/>
      <c r="AG150" s="236"/>
      <c r="AH150" s="224"/>
      <c r="AI150" s="224"/>
      <c r="AJ150" s="236"/>
      <c r="AK150" s="224"/>
      <c r="AL150" s="224"/>
      <c r="AM150" s="236"/>
      <c r="AN150" s="224"/>
      <c r="AO150" s="224"/>
      <c r="AP150" s="236"/>
      <c r="AQ150" s="224"/>
      <c r="AR150" s="224"/>
      <c r="AS150" s="236"/>
      <c r="AT150" s="224"/>
      <c r="AU150" s="224"/>
      <c r="AV150" s="236"/>
      <c r="AW150" s="224"/>
      <c r="AX150" s="224"/>
      <c r="AY150" s="236"/>
      <c r="AZ150" s="224"/>
      <c r="BA150" s="224"/>
      <c r="BB150" s="236"/>
      <c r="BC150" s="224"/>
      <c r="BD150" s="224"/>
      <c r="BE150" s="236"/>
      <c r="BF150" s="224"/>
      <c r="BG150" s="224"/>
      <c r="BH150" s="236"/>
      <c r="BI150" s="224"/>
      <c r="BJ150" s="224"/>
      <c r="BK150" s="236"/>
      <c r="BL150" s="224"/>
      <c r="BM150" s="224">
        <v>55</v>
      </c>
      <c r="BN150" s="351"/>
      <c r="BO150" s="224"/>
      <c r="BP150" s="224"/>
      <c r="BQ150" s="236"/>
      <c r="BR150" s="224"/>
      <c r="BS150" s="224"/>
      <c r="BT150" s="236"/>
      <c r="BU150" s="224"/>
      <c r="BV150" s="224"/>
      <c r="BW150" s="236"/>
      <c r="BX150" s="224"/>
      <c r="BY150" s="224"/>
      <c r="BZ150" s="236"/>
      <c r="CA150" s="236"/>
      <c r="CB150" s="224"/>
      <c r="CC150" s="236"/>
      <c r="CD150" s="224"/>
      <c r="CE150" s="224"/>
      <c r="CF150" s="236"/>
      <c r="CG150" s="224"/>
      <c r="CH150" s="224"/>
      <c r="CI150" s="236"/>
      <c r="CJ150" s="224"/>
      <c r="CK150" s="224"/>
      <c r="CL150" s="236"/>
      <c r="CM150" s="224"/>
      <c r="CN150" s="245"/>
      <c r="CO150" s="236"/>
      <c r="CP150" s="224"/>
      <c r="CQ150" s="84"/>
      <c r="CR150" s="236"/>
      <c r="CS150" s="224"/>
      <c r="CT150" s="224"/>
      <c r="CU150" s="236"/>
      <c r="CV150" s="224"/>
      <c r="CW150" s="224"/>
      <c r="CX150" s="236"/>
      <c r="CY150" s="224"/>
      <c r="CZ150" s="224"/>
      <c r="DA150" s="236"/>
      <c r="DB150" s="224"/>
      <c r="DC150" s="224"/>
      <c r="DD150" s="236"/>
      <c r="DE150" s="224"/>
      <c r="DF150" s="224"/>
      <c r="DG150" s="236"/>
      <c r="DH150" s="224"/>
      <c r="DI150" s="224"/>
      <c r="DJ150" s="236"/>
      <c r="DK150" s="224"/>
      <c r="DL150" s="224"/>
      <c r="DM150" s="236"/>
      <c r="DN150" s="224"/>
      <c r="DO150" s="224"/>
      <c r="DP150" s="236"/>
      <c r="DQ150" s="224"/>
      <c r="DR150" s="224"/>
      <c r="DS150" s="236"/>
      <c r="DT150" s="224"/>
      <c r="DU150" s="224"/>
      <c r="DV150" s="236"/>
      <c r="DW150" s="224"/>
      <c r="DX150" s="245"/>
      <c r="DY150" s="236">
        <v>11000</v>
      </c>
      <c r="DZ150" s="224">
        <v>7400</v>
      </c>
      <c r="EA150" s="84">
        <v>4268.9799999999996</v>
      </c>
      <c r="EB150" s="124"/>
      <c r="EC150" s="224"/>
      <c r="ED150" s="245">
        <v>13.71</v>
      </c>
      <c r="EE150" s="236"/>
      <c r="EF150" s="224"/>
      <c r="EG150" s="245"/>
      <c r="EH150" s="236"/>
      <c r="EI150" s="224"/>
      <c r="EJ150" s="245"/>
      <c r="EK150" s="236">
        <v>9990</v>
      </c>
      <c r="EL150" s="224">
        <f>9990+4918.4</f>
        <v>14908.4</v>
      </c>
      <c r="EM150" s="245">
        <v>18276.599999999999</v>
      </c>
      <c r="EN150" s="236"/>
      <c r="EO150" s="236">
        <v>17740</v>
      </c>
      <c r="EP150" s="245">
        <v>15600.73</v>
      </c>
      <c r="EQ150" s="236"/>
      <c r="ER150" s="224"/>
      <c r="ES150" s="224"/>
      <c r="ET150" s="236">
        <v>2000</v>
      </c>
      <c r="EU150" s="224">
        <v>4000</v>
      </c>
      <c r="EV150" s="224">
        <v>2399.04</v>
      </c>
      <c r="EW150" s="236"/>
      <c r="EX150" s="224"/>
      <c r="EY150" s="224">
        <v>4.75</v>
      </c>
      <c r="EZ150" s="236">
        <v>200</v>
      </c>
      <c r="FA150" s="224">
        <v>200</v>
      </c>
      <c r="FB150" s="224">
        <f>80.26</f>
        <v>80.260000000000005</v>
      </c>
      <c r="FC150" s="236">
        <v>300</v>
      </c>
      <c r="FD150" s="224">
        <v>600</v>
      </c>
      <c r="FE150" s="224">
        <v>212.71</v>
      </c>
      <c r="FF150" s="236">
        <v>300</v>
      </c>
      <c r="FG150" s="224">
        <v>300</v>
      </c>
      <c r="FH150" s="224">
        <v>16</v>
      </c>
      <c r="FI150" s="236">
        <v>300</v>
      </c>
      <c r="FJ150" s="224">
        <v>450</v>
      </c>
      <c r="FK150" s="245">
        <v>639.5</v>
      </c>
      <c r="FL150" s="396">
        <v>300</v>
      </c>
      <c r="FM150" s="224">
        <v>600</v>
      </c>
      <c r="FN150" s="84">
        <v>733.04</v>
      </c>
      <c r="FO150" s="236">
        <f>76450-10000</f>
        <v>66450</v>
      </c>
      <c r="FP150" s="224">
        <v>52476</v>
      </c>
      <c r="FQ150" s="224">
        <v>59117.51</v>
      </c>
      <c r="FR150" s="236">
        <v>150</v>
      </c>
      <c r="FS150" s="224">
        <v>150</v>
      </c>
      <c r="FT150" s="224">
        <v>114.5</v>
      </c>
      <c r="FU150" s="236">
        <v>1010</v>
      </c>
      <c r="FV150" s="224">
        <v>700</v>
      </c>
      <c r="FW150" s="224">
        <v>3.3</v>
      </c>
      <c r="FX150" s="236">
        <v>5500</v>
      </c>
      <c r="FY150" s="224">
        <v>15035</v>
      </c>
      <c r="FZ150" s="224">
        <v>5653.67</v>
      </c>
      <c r="GA150" s="236">
        <v>4500</v>
      </c>
      <c r="GB150" s="224">
        <v>1900</v>
      </c>
      <c r="GC150" s="224">
        <v>5570.99</v>
      </c>
      <c r="GD150" s="236">
        <v>9500</v>
      </c>
      <c r="GE150" s="224">
        <v>18330</v>
      </c>
      <c r="GF150" s="224">
        <v>14079.88</v>
      </c>
      <c r="GG150" s="236"/>
      <c r="GH150" s="224"/>
      <c r="GI150" s="224"/>
      <c r="GJ150" s="236"/>
      <c r="GK150" s="224">
        <v>1470</v>
      </c>
      <c r="GL150" s="84"/>
      <c r="GM150" s="224">
        <v>100</v>
      </c>
      <c r="GN150" s="224">
        <v>100</v>
      </c>
      <c r="GO150" s="84">
        <v>66</v>
      </c>
      <c r="GP150" s="224"/>
      <c r="GQ150" s="224"/>
      <c r="GR150" s="84"/>
      <c r="GS150" s="224"/>
      <c r="GT150" s="224"/>
      <c r="GU150" s="224"/>
      <c r="GV150" s="236"/>
      <c r="GW150" s="224"/>
      <c r="GX150" s="224"/>
      <c r="GY150" s="236"/>
      <c r="GZ150" s="224"/>
      <c r="HA150" s="224"/>
      <c r="HB150" s="236"/>
      <c r="HC150" s="224"/>
      <c r="HD150" s="245"/>
      <c r="HE150" s="236"/>
      <c r="HF150" s="224">
        <v>5700</v>
      </c>
      <c r="HG150" s="84">
        <v>21740.75</v>
      </c>
      <c r="HH150" s="236">
        <v>400</v>
      </c>
      <c r="HI150" s="224">
        <v>782.48</v>
      </c>
      <c r="HJ150" s="245">
        <v>285.93</v>
      </c>
      <c r="HK150" s="236">
        <v>200</v>
      </c>
      <c r="HL150" s="224">
        <v>200</v>
      </c>
      <c r="HM150" s="245">
        <v>102.15</v>
      </c>
      <c r="HN150" s="236"/>
      <c r="HO150" s="224"/>
      <c r="HP150" s="245"/>
      <c r="HQ150" s="236">
        <v>200</v>
      </c>
      <c r="HR150" s="224">
        <v>200</v>
      </c>
      <c r="HS150" s="245"/>
      <c r="HT150" s="236">
        <v>3000</v>
      </c>
      <c r="HU150" s="224">
        <v>3000</v>
      </c>
      <c r="HV150" s="245"/>
      <c r="HW150" s="236"/>
      <c r="HX150" s="224"/>
      <c r="HY150" s="245"/>
      <c r="HZ150" s="236"/>
      <c r="IA150" s="224"/>
      <c r="IB150" s="245"/>
      <c r="IC150" s="236"/>
      <c r="ID150" s="224">
        <v>5550</v>
      </c>
      <c r="IE150" s="84"/>
      <c r="IF150" s="236">
        <v>1500</v>
      </c>
      <c r="IG150" s="224">
        <v>1000</v>
      </c>
      <c r="IH150" s="245">
        <v>917.92</v>
      </c>
      <c r="II150" s="236"/>
      <c r="IJ150" s="224"/>
      <c r="IK150" s="245"/>
      <c r="IL150" s="236">
        <v>2000</v>
      </c>
      <c r="IM150" s="224">
        <v>2500</v>
      </c>
      <c r="IN150" s="245">
        <v>796.36</v>
      </c>
      <c r="IO150" s="236"/>
      <c r="IP150" s="224"/>
      <c r="IQ150" s="245"/>
      <c r="IR150" s="236">
        <v>2000</v>
      </c>
      <c r="IS150" s="224">
        <v>2000</v>
      </c>
      <c r="IT150" s="245">
        <v>2653.06</v>
      </c>
      <c r="IU150" s="236"/>
      <c r="IV150" s="224"/>
      <c r="IW150" s="245"/>
      <c r="IX150" s="236">
        <f>8000-4000</f>
        <v>4000</v>
      </c>
      <c r="IY150" s="224">
        <v>8000</v>
      </c>
      <c r="IZ150" s="245">
        <v>2778.38</v>
      </c>
      <c r="JA150" s="236"/>
      <c r="JB150" s="224"/>
      <c r="JC150" s="245"/>
      <c r="JD150" s="236"/>
      <c r="JE150" s="224"/>
      <c r="JF150" s="245"/>
      <c r="JG150" s="236"/>
      <c r="JH150" s="224"/>
      <c r="JI150" s="84"/>
      <c r="JJ150" s="124"/>
      <c r="JK150" s="224"/>
      <c r="JL150" s="245"/>
      <c r="JM150" s="236"/>
      <c r="JN150" s="224"/>
      <c r="JO150" s="84"/>
      <c r="JP150" s="124"/>
      <c r="JQ150" s="224"/>
      <c r="JR150" s="245"/>
      <c r="JS150" s="236">
        <v>4400</v>
      </c>
      <c r="JT150" s="224">
        <f>4400+1200</f>
        <v>5600</v>
      </c>
      <c r="JU150" s="84">
        <v>2437.58</v>
      </c>
      <c r="JV150" s="124"/>
      <c r="JW150" s="224"/>
      <c r="JX150" s="245">
        <v>240</v>
      </c>
      <c r="JY150" s="236"/>
      <c r="JZ150" s="224"/>
      <c r="KA150" s="245"/>
      <c r="KB150" s="236">
        <f>107000-3000</f>
        <v>104000</v>
      </c>
      <c r="KC150" s="224">
        <v>76750</v>
      </c>
      <c r="KD150" s="245"/>
      <c r="KE150" s="236">
        <v>400</v>
      </c>
      <c r="KF150" s="224">
        <v>600</v>
      </c>
      <c r="KG150" s="245">
        <f>774.14+140</f>
        <v>914.14</v>
      </c>
      <c r="KH150" s="236"/>
      <c r="KI150" s="224"/>
      <c r="KJ150" s="245"/>
      <c r="KK150" s="236"/>
      <c r="KL150" s="224"/>
      <c r="KM150" s="224"/>
      <c r="KN150" s="236"/>
      <c r="KO150" s="224"/>
      <c r="KP150" s="224"/>
      <c r="KQ150" s="236"/>
      <c r="KR150" s="224"/>
      <c r="KS150" s="224"/>
      <c r="KT150" s="236"/>
      <c r="KU150" s="224"/>
      <c r="KV150" s="245"/>
      <c r="KW150" s="236"/>
      <c r="KX150" s="224"/>
      <c r="KY150" s="84"/>
      <c r="KZ150" s="236"/>
      <c r="LA150" s="224"/>
      <c r="LB150" s="224"/>
      <c r="LC150" s="236"/>
      <c r="LD150" s="224"/>
      <c r="LE150" s="224"/>
      <c r="LF150" s="236"/>
      <c r="LG150" s="224"/>
      <c r="LH150" s="245"/>
      <c r="LI150" s="236"/>
      <c r="LJ150" s="224"/>
      <c r="LK150" s="84"/>
      <c r="LL150" s="236"/>
      <c r="LM150" s="224"/>
      <c r="LN150" s="84"/>
      <c r="LO150" s="124"/>
      <c r="LP150" s="224"/>
      <c r="LQ150" s="224"/>
      <c r="LR150" s="236">
        <v>100</v>
      </c>
      <c r="LS150" s="224">
        <v>100</v>
      </c>
      <c r="LT150" s="245">
        <v>15.78</v>
      </c>
      <c r="LU150" s="236"/>
      <c r="LV150" s="224"/>
      <c r="LW150" s="84"/>
      <c r="LX150" s="124"/>
      <c r="LY150" s="224"/>
      <c r="LZ150" s="224"/>
      <c r="MA150" s="236"/>
      <c r="MB150" s="224"/>
      <c r="MC150" s="224"/>
      <c r="MD150" s="236"/>
      <c r="ME150" s="224"/>
      <c r="MF150" s="224"/>
      <c r="MG150" s="236"/>
      <c r="MH150" s="224"/>
      <c r="MI150" s="224"/>
      <c r="MJ150" s="236"/>
      <c r="MK150" s="224"/>
      <c r="ML150" s="245"/>
      <c r="MM150" s="236"/>
      <c r="MN150" s="224"/>
      <c r="MO150" s="84"/>
      <c r="MP150" s="236"/>
      <c r="MQ150" s="224"/>
      <c r="MR150" s="84"/>
      <c r="MS150" s="124"/>
      <c r="MT150" s="224"/>
      <c r="MU150" s="224"/>
      <c r="MV150" s="236">
        <v>120</v>
      </c>
      <c r="MW150" s="224">
        <v>120</v>
      </c>
      <c r="MX150" s="245">
        <v>80.69</v>
      </c>
      <c r="MY150" s="236">
        <v>500</v>
      </c>
      <c r="MZ150" s="224">
        <v>700</v>
      </c>
      <c r="NA150" s="84">
        <v>295.25</v>
      </c>
      <c r="NB150" s="236">
        <v>250</v>
      </c>
      <c r="NC150" s="224">
        <v>250</v>
      </c>
      <c r="ND150" s="245">
        <v>230.9</v>
      </c>
      <c r="NE150" s="236">
        <v>100</v>
      </c>
      <c r="NF150" s="224">
        <v>100</v>
      </c>
      <c r="NG150" s="84">
        <v>95.66</v>
      </c>
      <c r="NH150" s="236"/>
      <c r="NI150" s="224"/>
      <c r="NJ150" s="245"/>
      <c r="NK150" s="236"/>
      <c r="NL150" s="224"/>
      <c r="NM150" s="84"/>
      <c r="NN150" s="236"/>
      <c r="NO150" s="224"/>
      <c r="NP150" s="84"/>
      <c r="NQ150" s="236"/>
      <c r="NR150" s="224"/>
      <c r="NS150" s="84"/>
      <c r="NT150" s="236"/>
      <c r="NU150" s="224"/>
      <c r="NV150" s="84"/>
      <c r="NW150" s="124"/>
      <c r="NX150" s="224"/>
      <c r="NY150" s="245"/>
      <c r="NZ150" s="236"/>
      <c r="OA150" s="224"/>
      <c r="OB150" s="316"/>
      <c r="OC150" s="236"/>
      <c r="OD150" s="224"/>
      <c r="OE150" s="84"/>
      <c r="OF150" s="236"/>
      <c r="OG150" s="224"/>
      <c r="OH150" s="84">
        <v>281.42</v>
      </c>
      <c r="OI150" s="157"/>
      <c r="OJ150" s="157"/>
      <c r="OK150" s="157"/>
      <c r="OL150" s="157"/>
      <c r="OM150" s="157"/>
      <c r="ON150" s="157"/>
      <c r="OO150" s="157"/>
      <c r="OP150" s="157"/>
      <c r="OQ150" s="157"/>
      <c r="OR150" s="157"/>
      <c r="OS150" s="157"/>
      <c r="OT150" s="157"/>
      <c r="OU150" s="157"/>
      <c r="OV150" s="157"/>
      <c r="OW150" s="157"/>
    </row>
    <row r="151" spans="1:414" s="345" customFormat="1" hidden="1" outlineLevel="2" x14ac:dyDescent="0.25">
      <c r="A151" s="257" t="s">
        <v>525</v>
      </c>
      <c r="B151" s="188" t="s">
        <v>526</v>
      </c>
      <c r="C151" s="236">
        <f t="shared" si="1628"/>
        <v>8880</v>
      </c>
      <c r="D151" s="236">
        <f t="shared" si="1629"/>
        <v>42087</v>
      </c>
      <c r="E151" s="236">
        <f t="shared" si="1630"/>
        <v>10992.17</v>
      </c>
      <c r="F151" s="236"/>
      <c r="G151" s="224"/>
      <c r="H151" s="84"/>
      <c r="I151" s="124"/>
      <c r="J151" s="224"/>
      <c r="K151" s="224"/>
      <c r="L151" s="236"/>
      <c r="M151" s="224"/>
      <c r="N151" s="224"/>
      <c r="O151" s="236"/>
      <c r="P151" s="224"/>
      <c r="Q151" s="224"/>
      <c r="R151" s="236"/>
      <c r="S151" s="224"/>
      <c r="T151" s="224"/>
      <c r="U151" s="236"/>
      <c r="V151" s="224"/>
      <c r="W151" s="224"/>
      <c r="X151" s="236"/>
      <c r="Y151" s="224"/>
      <c r="Z151" s="224"/>
      <c r="AA151" s="236"/>
      <c r="AB151" s="224"/>
      <c r="AC151" s="224"/>
      <c r="AD151" s="236"/>
      <c r="AE151" s="224"/>
      <c r="AF151" s="224"/>
      <c r="AG151" s="236"/>
      <c r="AH151" s="224"/>
      <c r="AI151" s="224"/>
      <c r="AJ151" s="236"/>
      <c r="AK151" s="224"/>
      <c r="AL151" s="224"/>
      <c r="AM151" s="236"/>
      <c r="AN151" s="224"/>
      <c r="AO151" s="224"/>
      <c r="AP151" s="236"/>
      <c r="AQ151" s="224"/>
      <c r="AR151" s="224"/>
      <c r="AS151" s="236"/>
      <c r="AT151" s="224"/>
      <c r="AU151" s="224"/>
      <c r="AV151" s="236"/>
      <c r="AW151" s="224"/>
      <c r="AX151" s="224"/>
      <c r="AY151" s="236"/>
      <c r="AZ151" s="224"/>
      <c r="BA151" s="224"/>
      <c r="BB151" s="236"/>
      <c r="BC151" s="224"/>
      <c r="BD151" s="224"/>
      <c r="BE151" s="236"/>
      <c r="BF151" s="224"/>
      <c r="BG151" s="224"/>
      <c r="BH151" s="236"/>
      <c r="BI151" s="224"/>
      <c r="BJ151" s="224"/>
      <c r="BK151" s="236"/>
      <c r="BL151" s="224"/>
      <c r="BM151" s="224"/>
      <c r="BN151" s="351"/>
      <c r="BO151" s="224"/>
      <c r="BP151" s="224"/>
      <c r="BQ151" s="236"/>
      <c r="BR151" s="224"/>
      <c r="BS151" s="224"/>
      <c r="BT151" s="236"/>
      <c r="BU151" s="224"/>
      <c r="BV151" s="224"/>
      <c r="BW151" s="236"/>
      <c r="BX151" s="224"/>
      <c r="BY151" s="224"/>
      <c r="BZ151" s="236"/>
      <c r="CA151" s="236"/>
      <c r="CB151" s="224"/>
      <c r="CC151" s="236"/>
      <c r="CD151" s="224"/>
      <c r="CE151" s="224"/>
      <c r="CF151" s="236"/>
      <c r="CG151" s="224"/>
      <c r="CH151" s="224"/>
      <c r="CI151" s="236"/>
      <c r="CJ151" s="224"/>
      <c r="CK151" s="224"/>
      <c r="CL151" s="236"/>
      <c r="CM151" s="224"/>
      <c r="CN151" s="245"/>
      <c r="CO151" s="236"/>
      <c r="CP151" s="224"/>
      <c r="CQ151" s="84"/>
      <c r="CR151" s="236"/>
      <c r="CS151" s="224"/>
      <c r="CT151" s="224"/>
      <c r="CU151" s="236"/>
      <c r="CV151" s="224"/>
      <c r="CW151" s="224"/>
      <c r="CX151" s="236"/>
      <c r="CY151" s="224"/>
      <c r="CZ151" s="224"/>
      <c r="DA151" s="236"/>
      <c r="DB151" s="224"/>
      <c r="DC151" s="224"/>
      <c r="DD151" s="236"/>
      <c r="DE151" s="224"/>
      <c r="DF151" s="224"/>
      <c r="DG151" s="236"/>
      <c r="DH151" s="224"/>
      <c r="DI151" s="224"/>
      <c r="DJ151" s="236"/>
      <c r="DK151" s="224"/>
      <c r="DL151" s="224"/>
      <c r="DM151" s="236"/>
      <c r="DN151" s="224"/>
      <c r="DO151" s="224"/>
      <c r="DP151" s="236"/>
      <c r="DQ151" s="224"/>
      <c r="DR151" s="224"/>
      <c r="DS151" s="236"/>
      <c r="DT151" s="224"/>
      <c r="DU151" s="224"/>
      <c r="DV151" s="236"/>
      <c r="DW151" s="224"/>
      <c r="DX151" s="245"/>
      <c r="DY151" s="236"/>
      <c r="DZ151" s="224"/>
      <c r="EA151" s="84"/>
      <c r="EB151" s="124"/>
      <c r="EC151" s="224"/>
      <c r="ED151" s="245"/>
      <c r="EE151" s="236"/>
      <c r="EF151" s="224"/>
      <c r="EG151" s="245"/>
      <c r="EH151" s="236"/>
      <c r="EI151" s="224"/>
      <c r="EJ151" s="245"/>
      <c r="EK151" s="236"/>
      <c r="EL151" s="224"/>
      <c r="EM151" s="245"/>
      <c r="EN151" s="236"/>
      <c r="EO151" s="236"/>
      <c r="EP151" s="245"/>
      <c r="EQ151" s="236"/>
      <c r="ER151" s="224"/>
      <c r="ES151" s="224"/>
      <c r="ET151" s="236"/>
      <c r="EU151" s="224"/>
      <c r="EV151" s="224">
        <v>3044.21</v>
      </c>
      <c r="EW151" s="236"/>
      <c r="EX151" s="224"/>
      <c r="EY151" s="224"/>
      <c r="EZ151" s="236"/>
      <c r="FA151" s="224"/>
      <c r="FB151" s="224"/>
      <c r="FC151" s="236"/>
      <c r="FD151" s="224"/>
      <c r="FE151" s="224"/>
      <c r="FF151" s="236"/>
      <c r="FG151" s="224"/>
      <c r="FH151" s="224"/>
      <c r="FI151" s="236"/>
      <c r="FJ151" s="224"/>
      <c r="FK151" s="245"/>
      <c r="FL151" s="396"/>
      <c r="FM151" s="224"/>
      <c r="FN151" s="84"/>
      <c r="FO151" s="236">
        <v>7000</v>
      </c>
      <c r="FP151" s="224">
        <v>7000</v>
      </c>
      <c r="FQ151" s="224">
        <v>7414.37</v>
      </c>
      <c r="FR151" s="236"/>
      <c r="FS151" s="224"/>
      <c r="FT151" s="224">
        <v>28.79</v>
      </c>
      <c r="FU151" s="236"/>
      <c r="FV151" s="224"/>
      <c r="FW151" s="224"/>
      <c r="FX151" s="236">
        <v>1000</v>
      </c>
      <c r="FY151" s="224"/>
      <c r="FZ151" s="224"/>
      <c r="GA151" s="236">
        <v>500</v>
      </c>
      <c r="GB151" s="224">
        <v>300</v>
      </c>
      <c r="GC151" s="224">
        <v>50</v>
      </c>
      <c r="GD151" s="236"/>
      <c r="GE151" s="224">
        <v>150</v>
      </c>
      <c r="GF151" s="224">
        <v>100</v>
      </c>
      <c r="GG151" s="236"/>
      <c r="GH151" s="224"/>
      <c r="GI151" s="224"/>
      <c r="GJ151" s="236"/>
      <c r="GK151" s="224"/>
      <c r="GL151" s="84"/>
      <c r="GM151" s="224"/>
      <c r="GN151" s="224"/>
      <c r="GO151" s="84"/>
      <c r="GP151" s="224"/>
      <c r="GQ151" s="224"/>
      <c r="GR151" s="84"/>
      <c r="GS151" s="224"/>
      <c r="GT151" s="224"/>
      <c r="GU151" s="224"/>
      <c r="GV151" s="236"/>
      <c r="GW151" s="224"/>
      <c r="GX151" s="224"/>
      <c r="GY151" s="236"/>
      <c r="GZ151" s="224"/>
      <c r="HA151" s="224"/>
      <c r="HB151" s="236"/>
      <c r="HC151" s="224"/>
      <c r="HD151" s="245"/>
      <c r="HE151" s="236"/>
      <c r="HF151" s="224">
        <v>34637</v>
      </c>
      <c r="HG151" s="84"/>
      <c r="HH151" s="236">
        <v>380</v>
      </c>
      <c r="HI151" s="224"/>
      <c r="HJ151" s="245"/>
      <c r="HK151" s="236"/>
      <c r="HL151" s="224"/>
      <c r="HM151" s="245"/>
      <c r="HN151" s="236"/>
      <c r="HO151" s="224"/>
      <c r="HP151" s="245"/>
      <c r="HQ151" s="236"/>
      <c r="HR151" s="224"/>
      <c r="HS151" s="245"/>
      <c r="HT151" s="236"/>
      <c r="HU151" s="224"/>
      <c r="HV151" s="245"/>
      <c r="HW151" s="236"/>
      <c r="HX151" s="224"/>
      <c r="HY151" s="245"/>
      <c r="HZ151" s="236"/>
      <c r="IA151" s="224"/>
      <c r="IB151" s="245"/>
      <c r="IC151" s="236"/>
      <c r="ID151" s="224"/>
      <c r="IE151" s="84"/>
      <c r="IF151" s="236"/>
      <c r="IG151" s="224"/>
      <c r="IH151" s="245">
        <v>125</v>
      </c>
      <c r="II151" s="236"/>
      <c r="IJ151" s="224"/>
      <c r="IK151" s="245"/>
      <c r="IL151" s="236"/>
      <c r="IM151" s="224"/>
      <c r="IN151" s="245"/>
      <c r="IO151" s="236"/>
      <c r="IP151" s="224"/>
      <c r="IQ151" s="245"/>
      <c r="IR151" s="236"/>
      <c r="IS151" s="224"/>
      <c r="IT151" s="245"/>
      <c r="IU151" s="236"/>
      <c r="IV151" s="224"/>
      <c r="IW151" s="245"/>
      <c r="IX151" s="236"/>
      <c r="IY151" s="224"/>
      <c r="IZ151" s="245"/>
      <c r="JA151" s="236"/>
      <c r="JB151" s="224"/>
      <c r="JC151" s="245"/>
      <c r="JD151" s="236"/>
      <c r="JE151" s="224"/>
      <c r="JF151" s="245"/>
      <c r="JG151" s="236"/>
      <c r="JH151" s="224"/>
      <c r="JI151" s="84"/>
      <c r="JJ151" s="124"/>
      <c r="JK151" s="224"/>
      <c r="JL151" s="245"/>
      <c r="JM151" s="236"/>
      <c r="JN151" s="224"/>
      <c r="JO151" s="84"/>
      <c r="JP151" s="124"/>
      <c r="JQ151" s="224"/>
      <c r="JR151" s="245"/>
      <c r="JS151" s="236"/>
      <c r="JT151" s="224"/>
      <c r="JU151" s="84">
        <v>229.8</v>
      </c>
      <c r="JV151" s="124"/>
      <c r="JW151" s="224"/>
      <c r="JX151" s="245"/>
      <c r="JY151" s="236"/>
      <c r="JZ151" s="224"/>
      <c r="KA151" s="245"/>
      <c r="KB151" s="236"/>
      <c r="KC151" s="224"/>
      <c r="KD151" s="245"/>
      <c r="KE151" s="236"/>
      <c r="KF151" s="224"/>
      <c r="KG151" s="245"/>
      <c r="KH151" s="236"/>
      <c r="KI151" s="224"/>
      <c r="KJ151" s="245"/>
      <c r="KK151" s="236"/>
      <c r="KL151" s="224"/>
      <c r="KM151" s="224"/>
      <c r="KN151" s="236"/>
      <c r="KO151" s="224"/>
      <c r="KP151" s="224"/>
      <c r="KQ151" s="236"/>
      <c r="KR151" s="224"/>
      <c r="KS151" s="224"/>
      <c r="KT151" s="236"/>
      <c r="KU151" s="224"/>
      <c r="KV151" s="245"/>
      <c r="KW151" s="236"/>
      <c r="KX151" s="224"/>
      <c r="KY151" s="84"/>
      <c r="KZ151" s="236"/>
      <c r="LA151" s="224"/>
      <c r="LB151" s="224"/>
      <c r="LC151" s="236"/>
      <c r="LD151" s="224"/>
      <c r="LE151" s="224"/>
      <c r="LF151" s="236"/>
      <c r="LG151" s="224"/>
      <c r="LH151" s="245"/>
      <c r="LI151" s="236"/>
      <c r="LJ151" s="224"/>
      <c r="LK151" s="84"/>
      <c r="LL151" s="236"/>
      <c r="LM151" s="224"/>
      <c r="LN151" s="84"/>
      <c r="LO151" s="124"/>
      <c r="LP151" s="224"/>
      <c r="LQ151" s="224"/>
      <c r="LR151" s="236"/>
      <c r="LS151" s="224"/>
      <c r="LT151" s="245"/>
      <c r="LU151" s="236"/>
      <c r="LV151" s="224"/>
      <c r="LW151" s="84"/>
      <c r="LX151" s="124"/>
      <c r="LY151" s="224"/>
      <c r="LZ151" s="224"/>
      <c r="MA151" s="236"/>
      <c r="MB151" s="224"/>
      <c r="MC151" s="224"/>
      <c r="MD151" s="236"/>
      <c r="ME151" s="224"/>
      <c r="MF151" s="224"/>
      <c r="MG151" s="236"/>
      <c r="MH151" s="224"/>
      <c r="MI151" s="224"/>
      <c r="MJ151" s="236"/>
      <c r="MK151" s="224"/>
      <c r="ML151" s="245"/>
      <c r="MM151" s="236"/>
      <c r="MN151" s="224"/>
      <c r="MO151" s="84"/>
      <c r="MP151" s="236"/>
      <c r="MQ151" s="224"/>
      <c r="MR151" s="84"/>
      <c r="MS151" s="124"/>
      <c r="MT151" s="224"/>
      <c r="MU151" s="224"/>
      <c r="MV151" s="236"/>
      <c r="MW151" s="224"/>
      <c r="MX151" s="245"/>
      <c r="MY151" s="236"/>
      <c r="MZ151" s="224"/>
      <c r="NA151" s="84"/>
      <c r="NB151" s="236"/>
      <c r="NC151" s="224"/>
      <c r="ND151" s="245"/>
      <c r="NE151" s="236"/>
      <c r="NF151" s="224"/>
      <c r="NG151" s="84"/>
      <c r="NH151" s="236"/>
      <c r="NI151" s="224"/>
      <c r="NJ151" s="245"/>
      <c r="NK151" s="236"/>
      <c r="NL151" s="224"/>
      <c r="NM151" s="84"/>
      <c r="NN151" s="236"/>
      <c r="NO151" s="224"/>
      <c r="NP151" s="84"/>
      <c r="NQ151" s="236"/>
      <c r="NR151" s="224"/>
      <c r="NS151" s="84"/>
      <c r="NT151" s="236"/>
      <c r="NU151" s="224"/>
      <c r="NV151" s="84"/>
      <c r="NW151" s="124"/>
      <c r="NX151" s="224"/>
      <c r="NY151" s="245"/>
      <c r="NZ151" s="236"/>
      <c r="OA151" s="224"/>
      <c r="OB151" s="316"/>
      <c r="OC151" s="236"/>
      <c r="OD151" s="224"/>
      <c r="OE151" s="84"/>
      <c r="OF151" s="236"/>
      <c r="OG151" s="224"/>
      <c r="OH151" s="84"/>
      <c r="OI151" s="157"/>
      <c r="OJ151" s="157"/>
      <c r="OK151" s="157"/>
      <c r="OL151" s="157"/>
      <c r="OM151" s="157"/>
      <c r="ON151" s="157"/>
      <c r="OO151" s="157"/>
      <c r="OP151" s="157"/>
      <c r="OQ151" s="157"/>
      <c r="OR151" s="157"/>
      <c r="OS151" s="157"/>
      <c r="OT151" s="157"/>
      <c r="OU151" s="157"/>
      <c r="OV151" s="157"/>
      <c r="OW151" s="157"/>
    </row>
    <row r="152" spans="1:414" s="345" customFormat="1" hidden="1" outlineLevel="2" x14ac:dyDescent="0.25">
      <c r="A152" s="257" t="s">
        <v>527</v>
      </c>
      <c r="B152" s="188" t="s">
        <v>528</v>
      </c>
      <c r="C152" s="236">
        <f t="shared" si="1628"/>
        <v>33000</v>
      </c>
      <c r="D152" s="236">
        <f t="shared" si="1629"/>
        <v>32500</v>
      </c>
      <c r="E152" s="236">
        <f t="shared" si="1630"/>
        <v>29562.749999999996</v>
      </c>
      <c r="F152" s="236"/>
      <c r="G152" s="224"/>
      <c r="H152" s="84"/>
      <c r="I152" s="124"/>
      <c r="J152" s="224"/>
      <c r="K152" s="224"/>
      <c r="L152" s="236"/>
      <c r="M152" s="224"/>
      <c r="N152" s="224"/>
      <c r="O152" s="236"/>
      <c r="P152" s="224"/>
      <c r="Q152" s="224"/>
      <c r="R152" s="236"/>
      <c r="S152" s="224"/>
      <c r="T152" s="224"/>
      <c r="U152" s="236"/>
      <c r="V152" s="224"/>
      <c r="W152" s="224"/>
      <c r="X152" s="236"/>
      <c r="Y152" s="224"/>
      <c r="Z152" s="224"/>
      <c r="AA152" s="236"/>
      <c r="AB152" s="224"/>
      <c r="AC152" s="224"/>
      <c r="AD152" s="236"/>
      <c r="AE152" s="224"/>
      <c r="AF152" s="224"/>
      <c r="AG152" s="236"/>
      <c r="AH152" s="224"/>
      <c r="AI152" s="224"/>
      <c r="AJ152" s="236"/>
      <c r="AK152" s="224"/>
      <c r="AL152" s="224"/>
      <c r="AM152" s="236"/>
      <c r="AN152" s="224"/>
      <c r="AO152" s="224"/>
      <c r="AP152" s="236"/>
      <c r="AQ152" s="224"/>
      <c r="AR152" s="224"/>
      <c r="AS152" s="236"/>
      <c r="AT152" s="224"/>
      <c r="AU152" s="224"/>
      <c r="AV152" s="236"/>
      <c r="AW152" s="224"/>
      <c r="AX152" s="224"/>
      <c r="AY152" s="236"/>
      <c r="AZ152" s="224"/>
      <c r="BA152" s="224"/>
      <c r="BB152" s="236"/>
      <c r="BC152" s="224"/>
      <c r="BD152" s="224"/>
      <c r="BE152" s="236"/>
      <c r="BF152" s="224"/>
      <c r="BG152" s="224"/>
      <c r="BH152" s="236"/>
      <c r="BI152" s="224"/>
      <c r="BJ152" s="224"/>
      <c r="BK152" s="236">
        <v>4000</v>
      </c>
      <c r="BL152" s="224">
        <v>4000</v>
      </c>
      <c r="BM152" s="224">
        <v>953.3</v>
      </c>
      <c r="BN152" s="351"/>
      <c r="BO152" s="224"/>
      <c r="BP152" s="224"/>
      <c r="BQ152" s="236"/>
      <c r="BR152" s="224"/>
      <c r="BS152" s="224"/>
      <c r="BT152" s="236"/>
      <c r="BU152" s="224"/>
      <c r="BV152" s="224"/>
      <c r="BW152" s="236"/>
      <c r="BX152" s="224"/>
      <c r="BY152" s="224"/>
      <c r="BZ152" s="236"/>
      <c r="CA152" s="236"/>
      <c r="CB152" s="224"/>
      <c r="CC152" s="236"/>
      <c r="CD152" s="224"/>
      <c r="CE152" s="224"/>
      <c r="CF152" s="236"/>
      <c r="CG152" s="224"/>
      <c r="CH152" s="224"/>
      <c r="CI152" s="236"/>
      <c r="CJ152" s="224"/>
      <c r="CK152" s="224"/>
      <c r="CL152" s="236"/>
      <c r="CM152" s="224"/>
      <c r="CN152" s="245"/>
      <c r="CO152" s="236"/>
      <c r="CP152" s="224"/>
      <c r="CQ152" s="84"/>
      <c r="CR152" s="236"/>
      <c r="CS152" s="224"/>
      <c r="CT152" s="224"/>
      <c r="CU152" s="236"/>
      <c r="CV152" s="224"/>
      <c r="CW152" s="224"/>
      <c r="CX152" s="236"/>
      <c r="CY152" s="224"/>
      <c r="CZ152" s="224"/>
      <c r="DA152" s="236"/>
      <c r="DB152" s="224"/>
      <c r="DC152" s="224"/>
      <c r="DD152" s="236"/>
      <c r="DE152" s="224"/>
      <c r="DF152" s="224"/>
      <c r="DG152" s="236"/>
      <c r="DH152" s="224"/>
      <c r="DI152" s="224"/>
      <c r="DJ152" s="236"/>
      <c r="DK152" s="224"/>
      <c r="DL152" s="224"/>
      <c r="DM152" s="236"/>
      <c r="DN152" s="224"/>
      <c r="DO152" s="224"/>
      <c r="DP152" s="236"/>
      <c r="DQ152" s="224"/>
      <c r="DR152" s="224"/>
      <c r="DS152" s="236"/>
      <c r="DT152" s="224"/>
      <c r="DU152" s="224"/>
      <c r="DV152" s="236"/>
      <c r="DW152" s="224"/>
      <c r="DX152" s="245"/>
      <c r="DY152" s="236"/>
      <c r="DZ152" s="224"/>
      <c r="EA152" s="84"/>
      <c r="EB152" s="124"/>
      <c r="EC152" s="224"/>
      <c r="ED152" s="245"/>
      <c r="EE152" s="236"/>
      <c r="EF152" s="224"/>
      <c r="EG152" s="245"/>
      <c r="EH152" s="236"/>
      <c r="EI152" s="224"/>
      <c r="EJ152" s="245"/>
      <c r="EK152" s="236"/>
      <c r="EL152" s="224"/>
      <c r="EM152" s="245"/>
      <c r="EN152" s="236"/>
      <c r="EO152" s="236"/>
      <c r="EP152" s="245"/>
      <c r="EQ152" s="236"/>
      <c r="ER152" s="224"/>
      <c r="ES152" s="224"/>
      <c r="ET152" s="236"/>
      <c r="EU152" s="224"/>
      <c r="EV152" s="224"/>
      <c r="EW152" s="236"/>
      <c r="EX152" s="224"/>
      <c r="EY152" s="224"/>
      <c r="EZ152" s="236"/>
      <c r="FA152" s="224"/>
      <c r="FB152" s="224"/>
      <c r="FC152" s="236"/>
      <c r="FD152" s="224"/>
      <c r="FE152" s="224"/>
      <c r="FF152" s="236"/>
      <c r="FG152" s="224"/>
      <c r="FH152" s="224"/>
      <c r="FI152" s="236"/>
      <c r="FJ152" s="224"/>
      <c r="FK152" s="245"/>
      <c r="FL152" s="396"/>
      <c r="FM152" s="224"/>
      <c r="FN152" s="84"/>
      <c r="FO152" s="236">
        <v>1000</v>
      </c>
      <c r="FP152" s="224">
        <v>500</v>
      </c>
      <c r="FQ152" s="224">
        <v>355.25</v>
      </c>
      <c r="FR152" s="236"/>
      <c r="FS152" s="224"/>
      <c r="FT152" s="224"/>
      <c r="FU152" s="236"/>
      <c r="FV152" s="224"/>
      <c r="FW152" s="224"/>
      <c r="FX152" s="236"/>
      <c r="FY152" s="224"/>
      <c r="FZ152" s="224"/>
      <c r="GA152" s="236"/>
      <c r="GB152" s="224"/>
      <c r="GC152" s="224"/>
      <c r="GD152" s="236"/>
      <c r="GE152" s="224"/>
      <c r="GF152" s="224"/>
      <c r="GG152" s="236"/>
      <c r="GH152" s="224"/>
      <c r="GI152" s="224"/>
      <c r="GJ152" s="236"/>
      <c r="GK152" s="224"/>
      <c r="GL152" s="84"/>
      <c r="GM152" s="224"/>
      <c r="GN152" s="224"/>
      <c r="GO152" s="84"/>
      <c r="GP152" s="224"/>
      <c r="GQ152" s="224"/>
      <c r="GR152" s="84"/>
      <c r="GS152" s="224"/>
      <c r="GT152" s="224"/>
      <c r="GU152" s="224"/>
      <c r="GV152" s="236">
        <v>28000</v>
      </c>
      <c r="GW152" s="224">
        <v>28000</v>
      </c>
      <c r="GX152" s="224">
        <v>27784.6</v>
      </c>
      <c r="GY152" s="236"/>
      <c r="GZ152" s="224"/>
      <c r="HA152" s="224"/>
      <c r="HB152" s="236"/>
      <c r="HC152" s="224"/>
      <c r="HD152" s="245"/>
      <c r="HE152" s="236"/>
      <c r="HF152" s="224"/>
      <c r="HG152" s="84">
        <v>519.6</v>
      </c>
      <c r="HH152" s="236"/>
      <c r="HI152" s="224"/>
      <c r="HJ152" s="245"/>
      <c r="HK152" s="236"/>
      <c r="HL152" s="224"/>
      <c r="HM152" s="245"/>
      <c r="HN152" s="236"/>
      <c r="HO152" s="224"/>
      <c r="HP152" s="245"/>
      <c r="HQ152" s="236"/>
      <c r="HR152" s="224"/>
      <c r="HS152" s="245"/>
      <c r="HT152" s="236"/>
      <c r="HU152" s="224"/>
      <c r="HV152" s="245"/>
      <c r="HW152" s="236"/>
      <c r="HX152" s="224"/>
      <c r="HY152" s="245"/>
      <c r="HZ152" s="236"/>
      <c r="IA152" s="224"/>
      <c r="IB152" s="245"/>
      <c r="IC152" s="236"/>
      <c r="ID152" s="224"/>
      <c r="IE152" s="84"/>
      <c r="IF152" s="236"/>
      <c r="IG152" s="224"/>
      <c r="IH152" s="245">
        <v>-50</v>
      </c>
      <c r="II152" s="236"/>
      <c r="IJ152" s="224"/>
      <c r="IK152" s="245"/>
      <c r="IL152" s="236"/>
      <c r="IM152" s="224"/>
      <c r="IN152" s="245"/>
      <c r="IO152" s="236"/>
      <c r="IP152" s="224"/>
      <c r="IQ152" s="245"/>
      <c r="IR152" s="236"/>
      <c r="IS152" s="224"/>
      <c r="IT152" s="245"/>
      <c r="IU152" s="236"/>
      <c r="IV152" s="224"/>
      <c r="IW152" s="245"/>
      <c r="IX152" s="236"/>
      <c r="IY152" s="224"/>
      <c r="IZ152" s="245"/>
      <c r="JA152" s="236"/>
      <c r="JB152" s="224"/>
      <c r="JC152" s="245"/>
      <c r="JD152" s="236"/>
      <c r="JE152" s="224"/>
      <c r="JF152" s="245"/>
      <c r="JG152" s="236"/>
      <c r="JH152" s="224"/>
      <c r="JI152" s="84"/>
      <c r="JJ152" s="124"/>
      <c r="JK152" s="224"/>
      <c r="JL152" s="245"/>
      <c r="JM152" s="236"/>
      <c r="JN152" s="224"/>
      <c r="JO152" s="84"/>
      <c r="JP152" s="124"/>
      <c r="JQ152" s="224"/>
      <c r="JR152" s="245"/>
      <c r="JS152" s="236"/>
      <c r="JT152" s="224"/>
      <c r="JU152" s="84"/>
      <c r="JV152" s="124"/>
      <c r="JW152" s="224"/>
      <c r="JX152" s="245"/>
      <c r="JY152" s="236"/>
      <c r="JZ152" s="224"/>
      <c r="KA152" s="245"/>
      <c r="KB152" s="236"/>
      <c r="KC152" s="224"/>
      <c r="KD152" s="245"/>
      <c r="KE152" s="236"/>
      <c r="KF152" s="224"/>
      <c r="KG152" s="245"/>
      <c r="KH152" s="236"/>
      <c r="KI152" s="224"/>
      <c r="KJ152" s="245"/>
      <c r="KK152" s="236"/>
      <c r="KL152" s="224"/>
      <c r="KM152" s="224"/>
      <c r="KN152" s="236"/>
      <c r="KO152" s="224"/>
      <c r="KP152" s="224"/>
      <c r="KQ152" s="236"/>
      <c r="KR152" s="224"/>
      <c r="KS152" s="224"/>
      <c r="KT152" s="236"/>
      <c r="KU152" s="224"/>
      <c r="KV152" s="245"/>
      <c r="KW152" s="236"/>
      <c r="KX152" s="224"/>
      <c r="KY152" s="84"/>
      <c r="KZ152" s="236"/>
      <c r="LA152" s="224"/>
      <c r="LB152" s="224"/>
      <c r="LC152" s="236"/>
      <c r="LD152" s="224"/>
      <c r="LE152" s="224"/>
      <c r="LF152" s="236"/>
      <c r="LG152" s="224"/>
      <c r="LH152" s="245"/>
      <c r="LI152" s="236"/>
      <c r="LJ152" s="224"/>
      <c r="LK152" s="84"/>
      <c r="LL152" s="236"/>
      <c r="LM152" s="224"/>
      <c r="LN152" s="84"/>
      <c r="LO152" s="124"/>
      <c r="LP152" s="224"/>
      <c r="LQ152" s="224"/>
      <c r="LR152" s="236"/>
      <c r="LS152" s="224"/>
      <c r="LT152" s="245"/>
      <c r="LU152" s="236"/>
      <c r="LV152" s="224"/>
      <c r="LW152" s="84"/>
      <c r="LX152" s="124"/>
      <c r="LY152" s="224"/>
      <c r="LZ152" s="224"/>
      <c r="MA152" s="236"/>
      <c r="MB152" s="224"/>
      <c r="MC152" s="224"/>
      <c r="MD152" s="236"/>
      <c r="ME152" s="224"/>
      <c r="MF152" s="224"/>
      <c r="MG152" s="236"/>
      <c r="MH152" s="224"/>
      <c r="MI152" s="224"/>
      <c r="MJ152" s="236"/>
      <c r="MK152" s="224"/>
      <c r="ML152" s="245"/>
      <c r="MM152" s="236"/>
      <c r="MN152" s="224"/>
      <c r="MO152" s="84"/>
      <c r="MP152" s="236"/>
      <c r="MQ152" s="224"/>
      <c r="MR152" s="84"/>
      <c r="MS152" s="124"/>
      <c r="MT152" s="224"/>
      <c r="MU152" s="224"/>
      <c r="MV152" s="236"/>
      <c r="MW152" s="224"/>
      <c r="MX152" s="245"/>
      <c r="MY152" s="236"/>
      <c r="MZ152" s="224"/>
      <c r="NA152" s="84"/>
      <c r="NB152" s="236"/>
      <c r="NC152" s="224"/>
      <c r="ND152" s="245"/>
      <c r="NE152" s="236"/>
      <c r="NF152" s="224"/>
      <c r="NG152" s="84"/>
      <c r="NH152" s="236"/>
      <c r="NI152" s="224"/>
      <c r="NJ152" s="245"/>
      <c r="NK152" s="236"/>
      <c r="NL152" s="224"/>
      <c r="NM152" s="84"/>
      <c r="NN152" s="236"/>
      <c r="NO152" s="224"/>
      <c r="NP152" s="84"/>
      <c r="NQ152" s="236"/>
      <c r="NR152" s="224"/>
      <c r="NS152" s="84"/>
      <c r="NT152" s="236"/>
      <c r="NU152" s="224"/>
      <c r="NV152" s="84"/>
      <c r="NW152" s="124"/>
      <c r="NX152" s="224"/>
      <c r="NY152" s="245"/>
      <c r="NZ152" s="236"/>
      <c r="OA152" s="224"/>
      <c r="OB152" s="316"/>
      <c r="OC152" s="236"/>
      <c r="OD152" s="224"/>
      <c r="OE152" s="84"/>
      <c r="OF152" s="236"/>
      <c r="OG152" s="224"/>
      <c r="OH152" s="84"/>
      <c r="OI152" s="157"/>
      <c r="OJ152" s="157"/>
      <c r="OK152" s="157"/>
      <c r="OL152" s="157"/>
      <c r="OM152" s="157"/>
      <c r="ON152" s="157"/>
      <c r="OO152" s="157"/>
      <c r="OP152" s="157"/>
      <c r="OQ152" s="157"/>
      <c r="OR152" s="157"/>
      <c r="OS152" s="157"/>
      <c r="OT152" s="157"/>
      <c r="OU152" s="157"/>
      <c r="OV152" s="157"/>
      <c r="OW152" s="157"/>
    </row>
    <row r="153" spans="1:414" s="345" customFormat="1" hidden="1" outlineLevel="2" x14ac:dyDescent="0.25">
      <c r="A153" s="257" t="s">
        <v>529</v>
      </c>
      <c r="B153" s="188" t="s">
        <v>530</v>
      </c>
      <c r="C153" s="236">
        <f t="shared" si="1628"/>
        <v>28840</v>
      </c>
      <c r="D153" s="236">
        <f t="shared" si="1629"/>
        <v>51804</v>
      </c>
      <c r="E153" s="236">
        <f t="shared" si="1630"/>
        <v>17501.95</v>
      </c>
      <c r="F153" s="236"/>
      <c r="G153" s="224"/>
      <c r="H153" s="84"/>
      <c r="I153" s="124"/>
      <c r="J153" s="224"/>
      <c r="K153" s="224"/>
      <c r="L153" s="236"/>
      <c r="M153" s="224"/>
      <c r="N153" s="224"/>
      <c r="O153" s="236"/>
      <c r="P153" s="224"/>
      <c r="Q153" s="224"/>
      <c r="R153" s="236"/>
      <c r="S153" s="224"/>
      <c r="T153" s="224"/>
      <c r="U153" s="236"/>
      <c r="V153" s="224"/>
      <c r="W153" s="224">
        <v>532</v>
      </c>
      <c r="X153" s="236"/>
      <c r="Y153" s="224"/>
      <c r="Z153" s="224"/>
      <c r="AA153" s="236"/>
      <c r="AB153" s="224"/>
      <c r="AC153" s="224"/>
      <c r="AD153" s="236"/>
      <c r="AE153" s="224"/>
      <c r="AF153" s="224"/>
      <c r="AG153" s="236"/>
      <c r="AH153" s="224"/>
      <c r="AI153" s="224"/>
      <c r="AJ153" s="236"/>
      <c r="AK153" s="224"/>
      <c r="AL153" s="224"/>
      <c r="AM153" s="236"/>
      <c r="AN153" s="224"/>
      <c r="AO153" s="224"/>
      <c r="AP153" s="236"/>
      <c r="AQ153" s="224"/>
      <c r="AR153" s="224"/>
      <c r="AS153" s="236"/>
      <c r="AT153" s="224"/>
      <c r="AU153" s="224"/>
      <c r="AV153" s="236"/>
      <c r="AW153" s="224"/>
      <c r="AX153" s="224"/>
      <c r="AY153" s="236"/>
      <c r="AZ153" s="224"/>
      <c r="BA153" s="224"/>
      <c r="BB153" s="236"/>
      <c r="BC153" s="224"/>
      <c r="BD153" s="224"/>
      <c r="BE153" s="236"/>
      <c r="BF153" s="224"/>
      <c r="BG153" s="224"/>
      <c r="BH153" s="236"/>
      <c r="BI153" s="224"/>
      <c r="BJ153" s="224"/>
      <c r="BK153" s="236"/>
      <c r="BL153" s="224"/>
      <c r="BM153" s="224"/>
      <c r="BN153" s="351"/>
      <c r="BO153" s="224"/>
      <c r="BP153" s="224">
        <v>2500</v>
      </c>
      <c r="BQ153" s="236"/>
      <c r="BR153" s="224"/>
      <c r="BS153" s="224"/>
      <c r="BT153" s="236"/>
      <c r="BU153" s="224"/>
      <c r="BV153" s="224"/>
      <c r="BW153" s="236"/>
      <c r="BX153" s="224"/>
      <c r="BY153" s="224"/>
      <c r="BZ153" s="236"/>
      <c r="CA153" s="236"/>
      <c r="CB153" s="224"/>
      <c r="CC153" s="236"/>
      <c r="CD153" s="224"/>
      <c r="CE153" s="224"/>
      <c r="CF153" s="236"/>
      <c r="CG153" s="224"/>
      <c r="CH153" s="224"/>
      <c r="CI153" s="236"/>
      <c r="CJ153" s="224"/>
      <c r="CK153" s="224"/>
      <c r="CL153" s="236"/>
      <c r="CM153" s="224"/>
      <c r="CN153" s="245"/>
      <c r="CO153" s="236"/>
      <c r="CP153" s="224"/>
      <c r="CQ153" s="84"/>
      <c r="CR153" s="236"/>
      <c r="CS153" s="224"/>
      <c r="CT153" s="224"/>
      <c r="CU153" s="236"/>
      <c r="CV153" s="224"/>
      <c r="CW153" s="224"/>
      <c r="CX153" s="236"/>
      <c r="CY153" s="224"/>
      <c r="CZ153" s="224"/>
      <c r="DA153" s="236"/>
      <c r="DB153" s="224"/>
      <c r="DC153" s="224"/>
      <c r="DD153" s="236"/>
      <c r="DE153" s="224"/>
      <c r="DF153" s="224"/>
      <c r="DG153" s="236"/>
      <c r="DH153" s="224"/>
      <c r="DI153" s="224"/>
      <c r="DJ153" s="236"/>
      <c r="DK153" s="224"/>
      <c r="DL153" s="224"/>
      <c r="DM153" s="236"/>
      <c r="DN153" s="224"/>
      <c r="DO153" s="224"/>
      <c r="DP153" s="236"/>
      <c r="DQ153" s="224"/>
      <c r="DR153" s="224"/>
      <c r="DS153" s="236"/>
      <c r="DT153" s="224"/>
      <c r="DU153" s="224"/>
      <c r="DV153" s="236"/>
      <c r="DW153" s="224"/>
      <c r="DX153" s="245"/>
      <c r="DY153" s="236">
        <v>1000</v>
      </c>
      <c r="DZ153" s="224">
        <v>1500</v>
      </c>
      <c r="EA153" s="84">
        <v>236.3</v>
      </c>
      <c r="EB153" s="124"/>
      <c r="EC153" s="224"/>
      <c r="ED153" s="245"/>
      <c r="EE153" s="236"/>
      <c r="EF153" s="224"/>
      <c r="EG153" s="245"/>
      <c r="EH153" s="236"/>
      <c r="EI153" s="224"/>
      <c r="EJ153" s="245"/>
      <c r="EK153" s="236"/>
      <c r="EL153" s="224">
        <v>10728</v>
      </c>
      <c r="EM153" s="245">
        <v>5513.24</v>
      </c>
      <c r="EN153" s="236"/>
      <c r="EO153" s="236">
        <v>2000</v>
      </c>
      <c r="EP153" s="245">
        <v>2983.28</v>
      </c>
      <c r="EQ153" s="236"/>
      <c r="ER153" s="224"/>
      <c r="ES153" s="224"/>
      <c r="ET153" s="236"/>
      <c r="EU153" s="224"/>
      <c r="EV153" s="224"/>
      <c r="EW153" s="236"/>
      <c r="EX153" s="224"/>
      <c r="EY153" s="224"/>
      <c r="EZ153" s="236"/>
      <c r="FA153" s="224"/>
      <c r="FB153" s="224"/>
      <c r="FC153" s="236"/>
      <c r="FD153" s="224"/>
      <c r="FE153" s="224"/>
      <c r="FF153" s="236">
        <v>100</v>
      </c>
      <c r="FG153" s="224">
        <v>100</v>
      </c>
      <c r="FH153" s="224"/>
      <c r="FI153" s="236"/>
      <c r="FJ153" s="224"/>
      <c r="FK153" s="245"/>
      <c r="FL153" s="396"/>
      <c r="FM153" s="224"/>
      <c r="FN153" s="84"/>
      <c r="FO153" s="236">
        <v>4000</v>
      </c>
      <c r="FP153" s="224">
        <v>7000</v>
      </c>
      <c r="FQ153" s="224">
        <v>766.4</v>
      </c>
      <c r="FR153" s="236">
        <v>1000</v>
      </c>
      <c r="FS153" s="224">
        <v>1650</v>
      </c>
      <c r="FT153" s="224">
        <v>259.27999999999997</v>
      </c>
      <c r="FU153" s="236">
        <v>360</v>
      </c>
      <c r="FV153" s="224">
        <v>200</v>
      </c>
      <c r="FW153" s="224">
        <v>168</v>
      </c>
      <c r="FX153" s="236">
        <v>1000</v>
      </c>
      <c r="FY153" s="224">
        <v>2910</v>
      </c>
      <c r="FZ153" s="224">
        <v>129</v>
      </c>
      <c r="GA153" s="236">
        <v>800</v>
      </c>
      <c r="GB153" s="224">
        <v>1700</v>
      </c>
      <c r="GC153" s="224">
        <v>407.33</v>
      </c>
      <c r="GD153" s="236">
        <v>2000</v>
      </c>
      <c r="GE153" s="224">
        <v>4000</v>
      </c>
      <c r="GF153" s="224">
        <v>181.8</v>
      </c>
      <c r="GG153" s="236"/>
      <c r="GH153" s="224"/>
      <c r="GI153" s="224"/>
      <c r="GJ153" s="236"/>
      <c r="GK153" s="224"/>
      <c r="GL153" s="84"/>
      <c r="GM153" s="224"/>
      <c r="GN153" s="224"/>
      <c r="GO153" s="84"/>
      <c r="GP153" s="224"/>
      <c r="GQ153" s="224"/>
      <c r="GR153" s="84"/>
      <c r="GS153" s="224"/>
      <c r="GT153" s="224"/>
      <c r="GU153" s="224"/>
      <c r="GV153" s="236"/>
      <c r="GW153" s="224"/>
      <c r="GX153" s="224"/>
      <c r="GY153" s="236"/>
      <c r="GZ153" s="224"/>
      <c r="HA153" s="224"/>
      <c r="HB153" s="236"/>
      <c r="HC153" s="224"/>
      <c r="HD153" s="245"/>
      <c r="HE153" s="236"/>
      <c r="HF153" s="224"/>
      <c r="HG153" s="84"/>
      <c r="HH153" s="236"/>
      <c r="HI153" s="224"/>
      <c r="HJ153" s="245">
        <v>139</v>
      </c>
      <c r="HK153" s="236"/>
      <c r="HL153" s="224"/>
      <c r="HM153" s="245">
        <v>123.41</v>
      </c>
      <c r="HN153" s="236"/>
      <c r="HO153" s="224"/>
      <c r="HP153" s="245"/>
      <c r="HQ153" s="236"/>
      <c r="HR153" s="224"/>
      <c r="HS153" s="245"/>
      <c r="HT153" s="236"/>
      <c r="HU153" s="224"/>
      <c r="HV153" s="245"/>
      <c r="HW153" s="236"/>
      <c r="HX153" s="224"/>
      <c r="HY153" s="245"/>
      <c r="HZ153" s="236"/>
      <c r="IA153" s="224"/>
      <c r="IB153" s="245"/>
      <c r="IC153" s="236"/>
      <c r="ID153" s="224">
        <v>500</v>
      </c>
      <c r="IE153" s="84"/>
      <c r="IF153" s="236"/>
      <c r="IG153" s="224"/>
      <c r="IH153" s="245"/>
      <c r="II153" s="236"/>
      <c r="IJ153" s="224"/>
      <c r="IK153" s="245"/>
      <c r="IL153" s="236">
        <v>780</v>
      </c>
      <c r="IM153" s="224"/>
      <c r="IN153" s="245">
        <v>33</v>
      </c>
      <c r="IO153" s="236"/>
      <c r="IP153" s="224"/>
      <c r="IQ153" s="245"/>
      <c r="IR153" s="236">
        <v>2000</v>
      </c>
      <c r="IS153" s="224">
        <v>2000</v>
      </c>
      <c r="IT153" s="245">
        <v>544.70000000000005</v>
      </c>
      <c r="IU153" s="236"/>
      <c r="IV153" s="224"/>
      <c r="IW153" s="245"/>
      <c r="IX153" s="236">
        <v>1300</v>
      </c>
      <c r="IY153" s="224">
        <v>1300</v>
      </c>
      <c r="IZ153" s="245">
        <v>110.52</v>
      </c>
      <c r="JA153" s="236"/>
      <c r="JB153" s="224"/>
      <c r="JC153" s="245"/>
      <c r="JD153" s="236"/>
      <c r="JE153" s="224"/>
      <c r="JF153" s="245">
        <v>1344.15</v>
      </c>
      <c r="JG153" s="236"/>
      <c r="JH153" s="224"/>
      <c r="JI153" s="84"/>
      <c r="JJ153" s="124"/>
      <c r="JK153" s="224"/>
      <c r="JL153" s="245"/>
      <c r="JM153" s="236"/>
      <c r="JN153" s="224"/>
      <c r="JO153" s="84"/>
      <c r="JP153" s="124"/>
      <c r="JQ153" s="224"/>
      <c r="JR153" s="245"/>
      <c r="JS153" s="236">
        <v>13000</v>
      </c>
      <c r="JT153" s="224">
        <v>14816</v>
      </c>
      <c r="JU153" s="84">
        <v>1006.72</v>
      </c>
      <c r="JV153" s="124"/>
      <c r="JW153" s="224"/>
      <c r="JX153" s="245"/>
      <c r="JY153" s="236"/>
      <c r="JZ153" s="224"/>
      <c r="KA153" s="245"/>
      <c r="KB153" s="236"/>
      <c r="KC153" s="224"/>
      <c r="KD153" s="245"/>
      <c r="KE153" s="236">
        <v>500</v>
      </c>
      <c r="KF153" s="224">
        <v>400</v>
      </c>
      <c r="KG153" s="245">
        <v>531.5</v>
      </c>
      <c r="KH153" s="236"/>
      <c r="KI153" s="224"/>
      <c r="KJ153" s="245">
        <v>-7.68</v>
      </c>
      <c r="KK153" s="236"/>
      <c r="KL153" s="224"/>
      <c r="KM153" s="224"/>
      <c r="KN153" s="236"/>
      <c r="KO153" s="224"/>
      <c r="KP153" s="224"/>
      <c r="KQ153" s="236"/>
      <c r="KR153" s="224"/>
      <c r="KS153" s="224"/>
      <c r="KT153" s="236"/>
      <c r="KU153" s="224"/>
      <c r="KV153" s="245"/>
      <c r="KW153" s="236"/>
      <c r="KX153" s="224"/>
      <c r="KY153" s="84"/>
      <c r="KZ153" s="236"/>
      <c r="LA153" s="224"/>
      <c r="LB153" s="224"/>
      <c r="LC153" s="236"/>
      <c r="LD153" s="224"/>
      <c r="LE153" s="224"/>
      <c r="LF153" s="236"/>
      <c r="LG153" s="224"/>
      <c r="LH153" s="245"/>
      <c r="LI153" s="236"/>
      <c r="LJ153" s="224"/>
      <c r="LK153" s="84"/>
      <c r="LL153" s="236"/>
      <c r="LM153" s="224"/>
      <c r="LN153" s="84"/>
      <c r="LO153" s="124"/>
      <c r="LP153" s="224"/>
      <c r="LQ153" s="224"/>
      <c r="LR153" s="236"/>
      <c r="LS153" s="224"/>
      <c r="LT153" s="245"/>
      <c r="LU153" s="236"/>
      <c r="LV153" s="224"/>
      <c r="LW153" s="84"/>
      <c r="LX153" s="124"/>
      <c r="LY153" s="224"/>
      <c r="LZ153" s="224"/>
      <c r="MA153" s="236"/>
      <c r="MB153" s="224"/>
      <c r="MC153" s="224"/>
      <c r="MD153" s="236"/>
      <c r="ME153" s="224"/>
      <c r="MF153" s="224"/>
      <c r="MG153" s="236"/>
      <c r="MH153" s="224"/>
      <c r="MI153" s="224"/>
      <c r="MJ153" s="236"/>
      <c r="MK153" s="224"/>
      <c r="ML153" s="245"/>
      <c r="MM153" s="236"/>
      <c r="MN153" s="224"/>
      <c r="MO153" s="84"/>
      <c r="MP153" s="236"/>
      <c r="MQ153" s="224"/>
      <c r="MR153" s="84"/>
      <c r="MS153" s="124"/>
      <c r="MT153" s="224"/>
      <c r="MU153" s="224"/>
      <c r="MV153" s="236"/>
      <c r="MW153" s="224"/>
      <c r="MX153" s="245"/>
      <c r="MY153" s="236"/>
      <c r="MZ153" s="224"/>
      <c r="NA153" s="84"/>
      <c r="NB153" s="236"/>
      <c r="NC153" s="224"/>
      <c r="ND153" s="245"/>
      <c r="NE153" s="236"/>
      <c r="NF153" s="224"/>
      <c r="NG153" s="84"/>
      <c r="NH153" s="236"/>
      <c r="NI153" s="224"/>
      <c r="NJ153" s="245"/>
      <c r="NK153" s="236"/>
      <c r="NL153" s="224"/>
      <c r="NM153" s="84"/>
      <c r="NN153" s="236"/>
      <c r="NO153" s="224"/>
      <c r="NP153" s="84"/>
      <c r="NQ153" s="236"/>
      <c r="NR153" s="224"/>
      <c r="NS153" s="84"/>
      <c r="NT153" s="236"/>
      <c r="NU153" s="224"/>
      <c r="NV153" s="84"/>
      <c r="NW153" s="124"/>
      <c r="NX153" s="224"/>
      <c r="NY153" s="245"/>
      <c r="NZ153" s="236"/>
      <c r="OA153" s="224"/>
      <c r="OB153" s="316"/>
      <c r="OC153" s="236"/>
      <c r="OD153" s="224"/>
      <c r="OE153" s="84"/>
      <c r="OF153" s="236">
        <v>1000</v>
      </c>
      <c r="OG153" s="224">
        <v>1000</v>
      </c>
      <c r="OH153" s="84"/>
      <c r="OI153" s="157"/>
      <c r="OJ153" s="157"/>
      <c r="OK153" s="157"/>
      <c r="OL153" s="157"/>
      <c r="OM153" s="157"/>
      <c r="ON153" s="157"/>
      <c r="OO153" s="157"/>
      <c r="OP153" s="157"/>
      <c r="OQ153" s="157"/>
      <c r="OR153" s="157"/>
      <c r="OS153" s="157"/>
      <c r="OT153" s="157"/>
      <c r="OU153" s="157"/>
      <c r="OV153" s="157"/>
      <c r="OW153" s="157"/>
    </row>
    <row r="154" spans="1:414" s="345" customFormat="1" hidden="1" outlineLevel="1" collapsed="1" x14ac:dyDescent="0.25">
      <c r="A154" s="257"/>
      <c r="B154" s="188"/>
      <c r="C154" s="236"/>
      <c r="D154" s="224"/>
      <c r="E154" s="84"/>
      <c r="F154" s="236"/>
      <c r="G154" s="224"/>
      <c r="H154" s="84"/>
      <c r="I154" s="124"/>
      <c r="J154" s="224"/>
      <c r="K154" s="224"/>
      <c r="L154" s="236"/>
      <c r="M154" s="224"/>
      <c r="N154" s="224"/>
      <c r="O154" s="236"/>
      <c r="P154" s="224"/>
      <c r="Q154" s="224"/>
      <c r="R154" s="236"/>
      <c r="S154" s="224"/>
      <c r="T154" s="224"/>
      <c r="U154" s="236"/>
      <c r="V154" s="224"/>
      <c r="W154" s="224"/>
      <c r="X154" s="236"/>
      <c r="Y154" s="224"/>
      <c r="Z154" s="224"/>
      <c r="AA154" s="236"/>
      <c r="AB154" s="224"/>
      <c r="AC154" s="224"/>
      <c r="AD154" s="236"/>
      <c r="AE154" s="224"/>
      <c r="AF154" s="224"/>
      <c r="AG154" s="236"/>
      <c r="AH154" s="224"/>
      <c r="AI154" s="224"/>
      <c r="AJ154" s="236"/>
      <c r="AK154" s="224"/>
      <c r="AL154" s="224"/>
      <c r="AM154" s="236"/>
      <c r="AN154" s="224"/>
      <c r="AO154" s="224"/>
      <c r="AP154" s="236"/>
      <c r="AQ154" s="224"/>
      <c r="AR154" s="224"/>
      <c r="AS154" s="236"/>
      <c r="AT154" s="224"/>
      <c r="AU154" s="224"/>
      <c r="AV154" s="236"/>
      <c r="AW154" s="224"/>
      <c r="AX154" s="224"/>
      <c r="AY154" s="236"/>
      <c r="AZ154" s="224"/>
      <c r="BA154" s="224"/>
      <c r="BB154" s="236"/>
      <c r="BC154" s="224"/>
      <c r="BD154" s="224"/>
      <c r="BE154" s="236"/>
      <c r="BF154" s="224"/>
      <c r="BG154" s="224"/>
      <c r="BH154" s="236"/>
      <c r="BI154" s="224"/>
      <c r="BJ154" s="224"/>
      <c r="BK154" s="236"/>
      <c r="BL154" s="224"/>
      <c r="BM154" s="224"/>
      <c r="BN154" s="351"/>
      <c r="BO154" s="224"/>
      <c r="BP154" s="224"/>
      <c r="BQ154" s="236"/>
      <c r="BR154" s="224"/>
      <c r="BS154" s="224"/>
      <c r="BT154" s="236"/>
      <c r="BU154" s="224"/>
      <c r="BV154" s="224"/>
      <c r="BW154" s="236"/>
      <c r="BX154" s="224"/>
      <c r="BY154" s="224"/>
      <c r="BZ154" s="236"/>
      <c r="CA154" s="236"/>
      <c r="CB154" s="224"/>
      <c r="CC154" s="236"/>
      <c r="CD154" s="224"/>
      <c r="CE154" s="224"/>
      <c r="CF154" s="236"/>
      <c r="CG154" s="224"/>
      <c r="CH154" s="224"/>
      <c r="CI154" s="236"/>
      <c r="CJ154" s="224"/>
      <c r="CK154" s="224"/>
      <c r="CL154" s="236"/>
      <c r="CM154" s="224"/>
      <c r="CN154" s="245"/>
      <c r="CO154" s="236"/>
      <c r="CP154" s="224"/>
      <c r="CQ154" s="84"/>
      <c r="CR154" s="236"/>
      <c r="CS154" s="224"/>
      <c r="CT154" s="224"/>
      <c r="CU154" s="236"/>
      <c r="CV154" s="224"/>
      <c r="CW154" s="224"/>
      <c r="CX154" s="236"/>
      <c r="CY154" s="224"/>
      <c r="CZ154" s="224"/>
      <c r="DA154" s="236"/>
      <c r="DB154" s="224"/>
      <c r="DC154" s="224"/>
      <c r="DD154" s="236"/>
      <c r="DE154" s="224"/>
      <c r="DF154" s="224"/>
      <c r="DG154" s="236"/>
      <c r="DH154" s="224"/>
      <c r="DI154" s="224"/>
      <c r="DJ154" s="236"/>
      <c r="DK154" s="224"/>
      <c r="DL154" s="224"/>
      <c r="DM154" s="236"/>
      <c r="DN154" s="224"/>
      <c r="DO154" s="224"/>
      <c r="DP154" s="236"/>
      <c r="DQ154" s="224"/>
      <c r="DR154" s="224"/>
      <c r="DS154" s="236"/>
      <c r="DT154" s="224"/>
      <c r="DU154" s="224"/>
      <c r="DV154" s="236"/>
      <c r="DW154" s="224"/>
      <c r="DX154" s="245"/>
      <c r="DY154" s="236"/>
      <c r="DZ154" s="224"/>
      <c r="EA154" s="84"/>
      <c r="EB154" s="124"/>
      <c r="EC154" s="224"/>
      <c r="ED154" s="245"/>
      <c r="EE154" s="236"/>
      <c r="EF154" s="224"/>
      <c r="EG154" s="245"/>
      <c r="EH154" s="236"/>
      <c r="EI154" s="224"/>
      <c r="EJ154" s="245"/>
      <c r="EK154" s="236"/>
      <c r="EL154" s="224"/>
      <c r="EM154" s="245"/>
      <c r="EN154" s="236"/>
      <c r="EO154" s="224"/>
      <c r="EP154" s="245"/>
      <c r="EQ154" s="236"/>
      <c r="ER154" s="224"/>
      <c r="ES154" s="224"/>
      <c r="ET154" s="236"/>
      <c r="EU154" s="224"/>
      <c r="EV154" s="224"/>
      <c r="EW154" s="236"/>
      <c r="EX154" s="224"/>
      <c r="EY154" s="224"/>
      <c r="EZ154" s="236"/>
      <c r="FA154" s="224"/>
      <c r="FB154" s="224"/>
      <c r="FC154" s="236"/>
      <c r="FD154" s="224"/>
      <c r="FE154" s="224"/>
      <c r="FF154" s="236"/>
      <c r="FG154" s="224"/>
      <c r="FH154" s="224"/>
      <c r="FI154" s="236"/>
      <c r="FJ154" s="224"/>
      <c r="FK154" s="245"/>
      <c r="FL154" s="396"/>
      <c r="FM154" s="224"/>
      <c r="FN154" s="84"/>
      <c r="FO154" s="236"/>
      <c r="FP154" s="224"/>
      <c r="FQ154" s="224"/>
      <c r="FR154" s="236"/>
      <c r="FS154" s="224"/>
      <c r="FT154" s="224"/>
      <c r="FU154" s="236"/>
      <c r="FV154" s="224"/>
      <c r="FW154" s="224"/>
      <c r="FX154" s="236"/>
      <c r="FY154" s="224"/>
      <c r="FZ154" s="224"/>
      <c r="GA154" s="236"/>
      <c r="GB154" s="224"/>
      <c r="GC154" s="224"/>
      <c r="GD154" s="236"/>
      <c r="GE154" s="224"/>
      <c r="GF154" s="224"/>
      <c r="GG154" s="236"/>
      <c r="GH154" s="224"/>
      <c r="GI154" s="224"/>
      <c r="GJ154" s="236"/>
      <c r="GK154" s="224"/>
      <c r="GL154" s="84"/>
      <c r="GM154" s="224"/>
      <c r="GN154" s="224"/>
      <c r="GO154" s="84"/>
      <c r="GP154" s="236"/>
      <c r="GQ154" s="224"/>
      <c r="GR154" s="84"/>
      <c r="GS154" s="224"/>
      <c r="GT154" s="224"/>
      <c r="GU154" s="224"/>
      <c r="GV154" s="236"/>
      <c r="GW154" s="224"/>
      <c r="GX154" s="224"/>
      <c r="GY154" s="236"/>
      <c r="GZ154" s="224"/>
      <c r="HA154" s="224"/>
      <c r="HB154" s="236"/>
      <c r="HC154" s="224"/>
      <c r="HD154" s="245"/>
      <c r="HE154" s="236"/>
      <c r="HF154" s="224"/>
      <c r="HG154" s="84"/>
      <c r="HH154" s="236"/>
      <c r="HI154" s="224"/>
      <c r="HJ154" s="245"/>
      <c r="HK154" s="236"/>
      <c r="HL154" s="224"/>
      <c r="HM154" s="245"/>
      <c r="HN154" s="236"/>
      <c r="HO154" s="224"/>
      <c r="HP154" s="245"/>
      <c r="HQ154" s="236"/>
      <c r="HR154" s="224"/>
      <c r="HS154" s="245"/>
      <c r="HT154" s="236"/>
      <c r="HU154" s="224"/>
      <c r="HV154" s="245"/>
      <c r="HW154" s="236"/>
      <c r="HX154" s="224"/>
      <c r="HY154" s="245"/>
      <c r="HZ154" s="236"/>
      <c r="IA154" s="224"/>
      <c r="IB154" s="245"/>
      <c r="IC154" s="236"/>
      <c r="ID154" s="224"/>
      <c r="IE154" s="84"/>
      <c r="IF154" s="236"/>
      <c r="IG154" s="224"/>
      <c r="IH154" s="245"/>
      <c r="II154" s="236"/>
      <c r="IJ154" s="224"/>
      <c r="IK154" s="245"/>
      <c r="IL154" s="236"/>
      <c r="IM154" s="224"/>
      <c r="IN154" s="245"/>
      <c r="IO154" s="236"/>
      <c r="IP154" s="224"/>
      <c r="IQ154" s="245"/>
      <c r="IR154" s="236"/>
      <c r="IS154" s="224"/>
      <c r="IT154" s="245"/>
      <c r="IU154" s="236"/>
      <c r="IV154" s="224"/>
      <c r="IW154" s="245"/>
      <c r="IX154" s="236"/>
      <c r="IY154" s="224"/>
      <c r="IZ154" s="245"/>
      <c r="JA154" s="236"/>
      <c r="JB154" s="224"/>
      <c r="JC154" s="245"/>
      <c r="JD154" s="236"/>
      <c r="JE154" s="224"/>
      <c r="JF154" s="245"/>
      <c r="JG154" s="236"/>
      <c r="JH154" s="224"/>
      <c r="JI154" s="84"/>
      <c r="JJ154" s="124"/>
      <c r="JK154" s="224"/>
      <c r="JL154" s="245"/>
      <c r="JM154" s="236"/>
      <c r="JN154" s="224"/>
      <c r="JO154" s="84"/>
      <c r="JP154" s="124"/>
      <c r="JQ154" s="224"/>
      <c r="JR154" s="245"/>
      <c r="JS154" s="236"/>
      <c r="JT154" s="224"/>
      <c r="JU154" s="84"/>
      <c r="JV154" s="124"/>
      <c r="JW154" s="224"/>
      <c r="JX154" s="245"/>
      <c r="JY154" s="236"/>
      <c r="JZ154" s="224"/>
      <c r="KA154" s="245"/>
      <c r="KB154" s="236"/>
      <c r="KC154" s="224"/>
      <c r="KD154" s="245"/>
      <c r="KE154" s="236"/>
      <c r="KF154" s="224"/>
      <c r="KG154" s="245"/>
      <c r="KH154" s="236"/>
      <c r="KI154" s="224"/>
      <c r="KJ154" s="245"/>
      <c r="KK154" s="236"/>
      <c r="KL154" s="224"/>
      <c r="KM154" s="224"/>
      <c r="KN154" s="236"/>
      <c r="KO154" s="224"/>
      <c r="KP154" s="224"/>
      <c r="KQ154" s="236"/>
      <c r="KR154" s="224"/>
      <c r="KS154" s="224"/>
      <c r="KT154" s="236"/>
      <c r="KU154" s="224"/>
      <c r="KV154" s="245"/>
      <c r="KW154" s="236"/>
      <c r="KX154" s="224"/>
      <c r="KY154" s="84"/>
      <c r="KZ154" s="236"/>
      <c r="LA154" s="224"/>
      <c r="LB154" s="224"/>
      <c r="LC154" s="236"/>
      <c r="LD154" s="224"/>
      <c r="LE154" s="224"/>
      <c r="LF154" s="236"/>
      <c r="LG154" s="224"/>
      <c r="LH154" s="245"/>
      <c r="LI154" s="236"/>
      <c r="LJ154" s="224"/>
      <c r="LK154" s="84"/>
      <c r="LL154" s="236"/>
      <c r="LM154" s="224"/>
      <c r="LN154" s="84"/>
      <c r="LO154" s="124"/>
      <c r="LP154" s="224"/>
      <c r="LQ154" s="224"/>
      <c r="LR154" s="236"/>
      <c r="LS154" s="224"/>
      <c r="LT154" s="245"/>
      <c r="LU154" s="236"/>
      <c r="LV154" s="224"/>
      <c r="LW154" s="84"/>
      <c r="LX154" s="124"/>
      <c r="LY154" s="224"/>
      <c r="LZ154" s="224"/>
      <c r="MA154" s="236"/>
      <c r="MB154" s="224"/>
      <c r="MC154" s="224"/>
      <c r="MD154" s="236"/>
      <c r="ME154" s="224"/>
      <c r="MF154" s="224"/>
      <c r="MG154" s="236"/>
      <c r="MH154" s="224"/>
      <c r="MI154" s="224"/>
      <c r="MJ154" s="236"/>
      <c r="MK154" s="224"/>
      <c r="ML154" s="245"/>
      <c r="MM154" s="236"/>
      <c r="MN154" s="224"/>
      <c r="MO154" s="84"/>
      <c r="MP154" s="236"/>
      <c r="MQ154" s="224"/>
      <c r="MR154" s="84"/>
      <c r="MS154" s="124"/>
      <c r="MT154" s="224"/>
      <c r="MU154" s="224"/>
      <c r="MV154" s="236"/>
      <c r="MW154" s="224"/>
      <c r="MX154" s="245"/>
      <c r="MY154" s="236"/>
      <c r="MZ154" s="224"/>
      <c r="NA154" s="84"/>
      <c r="NB154" s="236"/>
      <c r="NC154" s="224"/>
      <c r="ND154" s="245"/>
      <c r="NE154" s="236"/>
      <c r="NF154" s="224"/>
      <c r="NG154" s="84"/>
      <c r="NH154" s="236"/>
      <c r="NI154" s="224"/>
      <c r="NJ154" s="245"/>
      <c r="NK154" s="236"/>
      <c r="NL154" s="224"/>
      <c r="NM154" s="84"/>
      <c r="NN154" s="236"/>
      <c r="NO154" s="224"/>
      <c r="NP154" s="84"/>
      <c r="NQ154" s="236"/>
      <c r="NR154" s="224"/>
      <c r="NS154" s="84"/>
      <c r="NT154" s="236"/>
      <c r="NU154" s="224"/>
      <c r="NV154" s="84"/>
      <c r="NW154" s="124"/>
      <c r="NX154" s="224"/>
      <c r="NY154" s="245"/>
      <c r="NZ154" s="236"/>
      <c r="OA154" s="224"/>
      <c r="OB154" s="316"/>
      <c r="OC154" s="236"/>
      <c r="OD154" s="224"/>
      <c r="OE154" s="84"/>
      <c r="OF154" s="236"/>
      <c r="OG154" s="224"/>
      <c r="OH154" s="84"/>
      <c r="OI154" s="157"/>
      <c r="OJ154" s="157"/>
      <c r="OK154" s="157"/>
      <c r="OL154" s="157"/>
      <c r="OM154" s="157"/>
      <c r="ON154" s="157"/>
      <c r="OO154" s="157"/>
      <c r="OP154" s="157"/>
      <c r="OQ154" s="157"/>
      <c r="OR154" s="157"/>
      <c r="OS154" s="157"/>
      <c r="OT154" s="157"/>
      <c r="OU154" s="157"/>
      <c r="OV154" s="157"/>
      <c r="OW154" s="157"/>
    </row>
    <row r="155" spans="1:414" s="36" customFormat="1" hidden="1" outlineLevel="1" x14ac:dyDescent="0.25">
      <c r="A155" s="74" t="s">
        <v>531</v>
      </c>
      <c r="B155" s="373" t="s">
        <v>532</v>
      </c>
      <c r="C155" s="236">
        <f>F155+I155+L155+O155+R155+U155+X155+AA155+AD155+AG155+AJ155+AM155+AP155+AS155+AV155+AY155+BB155+BE155+BH155+BK155+BN155+BQ155+BT155+BW155+BZ155+CC155+CF155+CI155+CL155+CO155+CR155+CU155+CX155+DA155+DD155+DG155+DJ155+DM155+DP155+DS155+DV155+DY155+EB155+EE155+EH155+EK155+EN155+EQ155+ET155+EW155+EZ155+FC155+FF155+FI155+FL155+FO155+FR155+FU155+FX155+GA155+GD155+GG155+GJ155+GM155+GP155+GS155+GV155+GY155+HB155+HE155+HH155+HK155+HN155+HQ155+HT155+HW155+HZ155+IC155+IF155+II155+IL155+IO155+IR155+IU155+IX155+JA155+JD155+JG155+JJ155+JM155+JP155+JS155+JV155+JY155+KB155+KE155+KH155+KK155+KN155+KQ155+KT155+KW155+KZ155+LC155+LF155+LI155+LL155+LO155+LR155+LU155+LX155+MA155+MD155+MG155+MJ155+MM155+MP155+MS155+MV155+MY155+NB155+NE155+NH155+NK155+NN155+NQ155+NT155+NW155+NZ155+OC155+OF155</f>
        <v>317800</v>
      </c>
      <c r="D155" s="236">
        <f>G155+J155+M155+P155+S155+V155+Y155+AB155+AE155+AH155+AK155+AN155+AQ155+AT155+AW155+AZ155+BC155+BF155+BI155+BL155+BO155+BR155+BU155+BX155+CA155+CD155+CG155+CJ155+CM155+CP155+CS155+CV155+CY155+DB155+DE155+DH155+DK155+DN155+DQ155+DT155+DW155+DZ155+EC155+EF155+EI155+EL155+EO155+ER155+EU155+EX155+FA155+FD155+FG155+FJ155+FM155+FP155+FS155+FV155+FY155+GB155+GE155+GH155+GK155+GN155+GQ155+GT155+GW155+GZ155+HC155+HF155+HI155+HL155+HO155+HR155+HU155+HX155+IA155+ID155+IG155+IJ155+IM155+IP155+IS155+IV155+IY155+JB155+JE155+JH155+JK155+JN155+JQ155+JT155+JW155+JZ155+KC155+KF155+KI155+KL155+KO155+KR155+KU155+KX155+LA155+LD155+LG155+LJ155+LM155+LP155+LS155+LV155+LY155+MB155+ME155+MH155+MK155+MN155+MQ155+MT155+MW155+MZ155+NC155+NF155+NI155+NL155+NO155+NR155+NU155+NX155+OA155+OD155+OG155</f>
        <v>303745.8</v>
      </c>
      <c r="E155" s="236">
        <f>H155+K155+N155+Q155+T155+W155+Z155+AC155+AF155+AI155+AL155+AO155+AR155+AU155+AX155+BA155+BD155+BG155+BJ155+BM155+BP155+BS155+BV155+BY155+CB155+CE155+CH155+CK155+CN155+CQ155+CT155+CW155+CZ155+DC155+DF155+DI155+DL155+DO155+DR155+DU155+DX155+EA155+ED155+EG155+EJ155+EM155+EP155+ES155+EV155+EY155+FB155+FE155+FH155+FK155+FN155+FQ155+FT155+FW155+FZ155+GC155+GF155+GI155+GL155+GO155+GR155+GU155+GX155+HA155+HD155+HG155+HJ155+HM155+HP155+HS155+HV155+HY155+IB155+IE155+IH155+IK155+IN155+IQ155+IT155+IW155+IZ155+JC155+JF155+JI155+JL155+JO155+JR155+JU155+JX155+KA155+KD155+KG155+KJ155+KM155+KP155+KS155+KV155+KY155+LB155+LE155+LH155+LK155+LN155+LQ155+LT155+LW155+LZ155+MC155+MF155+MI155+ML155+MO155+MR155+MU155+MX155+NA155+ND155+NG155+NJ155+NM155+NP155+NS155+NV155+NY155+OB155+OE155+OH155</f>
        <v>252082.71000000002</v>
      </c>
      <c r="F155" s="229"/>
      <c r="G155" s="220"/>
      <c r="H155" s="68"/>
      <c r="I155" s="122"/>
      <c r="J155" s="220"/>
      <c r="K155" s="220"/>
      <c r="L155" s="229"/>
      <c r="M155" s="220"/>
      <c r="N155" s="220"/>
      <c r="O155" s="229"/>
      <c r="P155" s="220"/>
      <c r="Q155" s="220"/>
      <c r="R155" s="229"/>
      <c r="S155" s="220"/>
      <c r="T155" s="220"/>
      <c r="U155" s="229"/>
      <c r="V155" s="220"/>
      <c r="W155" s="220"/>
      <c r="X155" s="229"/>
      <c r="Y155" s="220"/>
      <c r="Z155" s="220"/>
      <c r="AA155" s="229"/>
      <c r="AB155" s="220"/>
      <c r="AC155" s="220"/>
      <c r="AD155" s="229"/>
      <c r="AE155" s="220"/>
      <c r="AF155" s="220"/>
      <c r="AG155" s="229"/>
      <c r="AH155" s="220"/>
      <c r="AI155" s="220"/>
      <c r="AJ155" s="229"/>
      <c r="AK155" s="220"/>
      <c r="AL155" s="220"/>
      <c r="AM155" s="229"/>
      <c r="AN155" s="220"/>
      <c r="AO155" s="220"/>
      <c r="AP155" s="229"/>
      <c r="AQ155" s="220"/>
      <c r="AR155" s="220"/>
      <c r="AS155" s="229"/>
      <c r="AT155" s="220"/>
      <c r="AU155" s="220"/>
      <c r="AV155" s="229"/>
      <c r="AW155" s="220"/>
      <c r="AX155" s="220"/>
      <c r="AY155" s="229"/>
      <c r="AZ155" s="220"/>
      <c r="BA155" s="220"/>
      <c r="BB155" s="229"/>
      <c r="BC155" s="220"/>
      <c r="BD155" s="220"/>
      <c r="BE155" s="229"/>
      <c r="BF155" s="220"/>
      <c r="BG155" s="220"/>
      <c r="BH155" s="229"/>
      <c r="BI155" s="220"/>
      <c r="BJ155" s="220"/>
      <c r="BK155" s="229"/>
      <c r="BL155" s="220"/>
      <c r="BM155" s="220"/>
      <c r="BN155" s="119"/>
      <c r="BO155" s="220"/>
      <c r="BP155" s="220"/>
      <c r="BQ155" s="229"/>
      <c r="BR155" s="220"/>
      <c r="BS155" s="220"/>
      <c r="BT155" s="229"/>
      <c r="BU155" s="220"/>
      <c r="BV155" s="220"/>
      <c r="BW155" s="229"/>
      <c r="BX155" s="220"/>
      <c r="BY155" s="220"/>
      <c r="BZ155" s="229"/>
      <c r="CA155" s="229"/>
      <c r="CB155" s="220"/>
      <c r="CC155" s="229"/>
      <c r="CD155" s="220"/>
      <c r="CE155" s="220"/>
      <c r="CF155" s="229"/>
      <c r="CG155" s="220"/>
      <c r="CH155" s="220"/>
      <c r="CI155" s="229"/>
      <c r="CJ155" s="220"/>
      <c r="CK155" s="220"/>
      <c r="CL155" s="229"/>
      <c r="CM155" s="220"/>
      <c r="CN155" s="117"/>
      <c r="CO155" s="229"/>
      <c r="CP155" s="220"/>
      <c r="CQ155" s="68"/>
      <c r="CR155" s="229"/>
      <c r="CS155" s="220"/>
      <c r="CT155" s="220"/>
      <c r="CU155" s="229"/>
      <c r="CV155" s="220"/>
      <c r="CW155" s="220"/>
      <c r="CX155" s="229"/>
      <c r="CY155" s="220"/>
      <c r="CZ155" s="220"/>
      <c r="DA155" s="229"/>
      <c r="DB155" s="220"/>
      <c r="DC155" s="220"/>
      <c r="DD155" s="229"/>
      <c r="DE155" s="220"/>
      <c r="DF155" s="220"/>
      <c r="DG155" s="229"/>
      <c r="DH155" s="220"/>
      <c r="DI155" s="220"/>
      <c r="DJ155" s="229"/>
      <c r="DK155" s="220"/>
      <c r="DL155" s="220"/>
      <c r="DM155" s="229"/>
      <c r="DN155" s="220"/>
      <c r="DO155" s="220"/>
      <c r="DP155" s="229"/>
      <c r="DQ155" s="220"/>
      <c r="DR155" s="220"/>
      <c r="DS155" s="229"/>
      <c r="DT155" s="220"/>
      <c r="DU155" s="220"/>
      <c r="DV155" s="229"/>
      <c r="DW155" s="220"/>
      <c r="DX155" s="117"/>
      <c r="DY155" s="229"/>
      <c r="DZ155" s="220"/>
      <c r="EA155" s="68"/>
      <c r="EB155" s="122"/>
      <c r="EC155" s="220"/>
      <c r="ED155" s="117"/>
      <c r="EE155" s="229"/>
      <c r="EF155" s="220"/>
      <c r="EG155" s="117"/>
      <c r="EH155" s="229"/>
      <c r="EI155" s="220"/>
      <c r="EJ155" s="117"/>
      <c r="EK155" s="229"/>
      <c r="EL155" s="220"/>
      <c r="EM155" s="117"/>
      <c r="EN155" s="229"/>
      <c r="EO155" s="220"/>
      <c r="EP155" s="117"/>
      <c r="EQ155" s="229"/>
      <c r="ER155" s="220"/>
      <c r="ES155" s="220"/>
      <c r="ET155" s="229"/>
      <c r="EU155" s="220"/>
      <c r="EV155" s="220"/>
      <c r="EW155" s="229"/>
      <c r="EX155" s="220"/>
      <c r="EY155" s="220"/>
      <c r="EZ155" s="229"/>
      <c r="FA155" s="220"/>
      <c r="FB155" s="220"/>
      <c r="FC155" s="229"/>
      <c r="FD155" s="220"/>
      <c r="FE155" s="220"/>
      <c r="FF155" s="229"/>
      <c r="FG155" s="220"/>
      <c r="FH155" s="220"/>
      <c r="FI155" s="229"/>
      <c r="FJ155" s="220"/>
      <c r="FK155" s="117"/>
      <c r="FL155" s="395"/>
      <c r="FM155" s="220"/>
      <c r="FN155" s="68"/>
      <c r="FO155" s="229"/>
      <c r="FP155" s="220"/>
      <c r="FQ155" s="220"/>
      <c r="FR155" s="229"/>
      <c r="FS155" s="220"/>
      <c r="FT155" s="220"/>
      <c r="FU155" s="229"/>
      <c r="FV155" s="220"/>
      <c r="FW155" s="220"/>
      <c r="FX155" s="342"/>
      <c r="FY155" s="246"/>
      <c r="FZ155" s="246"/>
      <c r="GA155" s="342"/>
      <c r="GB155" s="220"/>
      <c r="GC155" s="220"/>
      <c r="GD155" s="229"/>
      <c r="GE155" s="220"/>
      <c r="GF155" s="220"/>
      <c r="GG155" s="229"/>
      <c r="GH155" s="220"/>
      <c r="GI155" s="220"/>
      <c r="GJ155" s="229"/>
      <c r="GK155" s="220"/>
      <c r="GL155" s="68"/>
      <c r="GM155" s="246"/>
      <c r="GN155" s="246"/>
      <c r="GO155" s="266"/>
      <c r="GP155" s="229"/>
      <c r="GQ155" s="220"/>
      <c r="GR155" s="68"/>
      <c r="GS155" s="220"/>
      <c r="GT155" s="220"/>
      <c r="GU155" s="220"/>
      <c r="GV155" s="229"/>
      <c r="GW155" s="220"/>
      <c r="GX155" s="220"/>
      <c r="GY155" s="229"/>
      <c r="GZ155" s="220"/>
      <c r="HA155" s="220"/>
      <c r="HB155" s="229"/>
      <c r="HC155" s="220"/>
      <c r="HD155" s="117"/>
      <c r="HE155" s="229"/>
      <c r="HF155" s="220"/>
      <c r="HG155" s="68"/>
      <c r="HH155" s="229"/>
      <c r="HI155" s="220"/>
      <c r="HJ155" s="117"/>
      <c r="HK155" s="229"/>
      <c r="HL155" s="220"/>
      <c r="HM155" s="117"/>
      <c r="HN155" s="229"/>
      <c r="HO155" s="220"/>
      <c r="HP155" s="117"/>
      <c r="HQ155" s="229"/>
      <c r="HR155" s="220"/>
      <c r="HS155" s="117"/>
      <c r="HT155" s="229"/>
      <c r="HU155" s="220"/>
      <c r="HV155" s="117"/>
      <c r="HW155" s="229"/>
      <c r="HX155" s="220"/>
      <c r="HY155" s="117"/>
      <c r="HZ155" s="229"/>
      <c r="IA155" s="220"/>
      <c r="IB155" s="117"/>
      <c r="IC155" s="229"/>
      <c r="ID155" s="220"/>
      <c r="IE155" s="68"/>
      <c r="IF155" s="229"/>
      <c r="IG155" s="220"/>
      <c r="IH155" s="117"/>
      <c r="II155" s="229"/>
      <c r="IJ155" s="220"/>
      <c r="IK155" s="117"/>
      <c r="IL155" s="229"/>
      <c r="IM155" s="220"/>
      <c r="IN155" s="117"/>
      <c r="IO155" s="229"/>
      <c r="IP155" s="220"/>
      <c r="IQ155" s="117"/>
      <c r="IR155" s="229"/>
      <c r="IS155" s="220"/>
      <c r="IT155" s="117"/>
      <c r="IU155" s="229"/>
      <c r="IV155" s="220"/>
      <c r="IW155" s="117"/>
      <c r="IX155" s="229"/>
      <c r="IY155" s="220"/>
      <c r="IZ155" s="117"/>
      <c r="JA155" s="229"/>
      <c r="JB155" s="220"/>
      <c r="JC155" s="117"/>
      <c r="JD155" s="229"/>
      <c r="JE155" s="220"/>
      <c r="JF155" s="117"/>
      <c r="JG155" s="229"/>
      <c r="JH155" s="220"/>
      <c r="JI155" s="68"/>
      <c r="JJ155" s="122"/>
      <c r="JK155" s="220"/>
      <c r="JL155" s="117"/>
      <c r="JM155" s="229"/>
      <c r="JN155" s="220"/>
      <c r="JO155" s="68"/>
      <c r="JP155" s="122"/>
      <c r="JQ155" s="220"/>
      <c r="JR155" s="117"/>
      <c r="JS155" s="229"/>
      <c r="JT155" s="220"/>
      <c r="JU155" s="68"/>
      <c r="JV155" s="122"/>
      <c r="JW155" s="220"/>
      <c r="JX155" s="117"/>
      <c r="JY155" s="229"/>
      <c r="JZ155" s="220"/>
      <c r="KA155" s="117"/>
      <c r="KB155" s="229"/>
      <c r="KC155" s="220"/>
      <c r="KD155" s="117"/>
      <c r="KE155" s="229"/>
      <c r="KF155" s="220"/>
      <c r="KG155" s="117"/>
      <c r="KH155" s="229"/>
      <c r="KI155" s="220"/>
      <c r="KJ155" s="117"/>
      <c r="KK155" s="229"/>
      <c r="KL155" s="220"/>
      <c r="KM155" s="220"/>
      <c r="KN155" s="229"/>
      <c r="KO155" s="220"/>
      <c r="KP155" s="220"/>
      <c r="KQ155" s="229"/>
      <c r="KR155" s="220"/>
      <c r="KS155" s="220"/>
      <c r="KT155" s="229"/>
      <c r="KU155" s="220"/>
      <c r="KV155" s="117"/>
      <c r="KW155" s="229"/>
      <c r="KX155" s="220"/>
      <c r="KY155" s="68"/>
      <c r="KZ155" s="229"/>
      <c r="LA155" s="220"/>
      <c r="LB155" s="220"/>
      <c r="LC155" s="229"/>
      <c r="LD155" s="220"/>
      <c r="LE155" s="220"/>
      <c r="LF155" s="229"/>
      <c r="LG155" s="220"/>
      <c r="LH155" s="117"/>
      <c r="LI155" s="229"/>
      <c r="LJ155" s="220"/>
      <c r="LK155" s="68"/>
      <c r="LL155" s="229"/>
      <c r="LM155" s="220"/>
      <c r="LN155" s="68"/>
      <c r="LO155" s="122"/>
      <c r="LP155" s="220"/>
      <c r="LQ155" s="220"/>
      <c r="LR155" s="229"/>
      <c r="LS155" s="220"/>
      <c r="LT155" s="117"/>
      <c r="LU155" s="229"/>
      <c r="LV155" s="220"/>
      <c r="LW155" s="68"/>
      <c r="LX155" s="343"/>
      <c r="LY155" s="220"/>
      <c r="LZ155" s="220"/>
      <c r="MA155" s="344"/>
      <c r="MB155" s="220"/>
      <c r="MC155" s="220"/>
      <c r="MD155" s="344">
        <v>6500</v>
      </c>
      <c r="ME155" s="220">
        <v>6507</v>
      </c>
      <c r="MF155" s="220">
        <v>8995.7000000000007</v>
      </c>
      <c r="MG155" s="344"/>
      <c r="MH155" s="220"/>
      <c r="MI155" s="220"/>
      <c r="MJ155" s="344">
        <v>190000</v>
      </c>
      <c r="MK155" s="220">
        <v>174000</v>
      </c>
      <c r="ML155" s="117">
        <f>20904.49+119029.32</f>
        <v>139933.81</v>
      </c>
      <c r="MM155" s="229"/>
      <c r="MN155" s="220"/>
      <c r="MO155" s="68"/>
      <c r="MP155" s="344"/>
      <c r="MQ155" s="220"/>
      <c r="MR155" s="68"/>
      <c r="MS155" s="343">
        <f>110000</f>
        <v>110000</v>
      </c>
      <c r="MT155" s="220">
        <f>100799.8+12439</f>
        <v>113238.8</v>
      </c>
      <c r="MU155" s="220">
        <v>103153.2</v>
      </c>
      <c r="MV155" s="344"/>
      <c r="MW155" s="220"/>
      <c r="MX155" s="117"/>
      <c r="MY155" s="344"/>
      <c r="MZ155" s="246"/>
      <c r="NA155" s="266"/>
      <c r="NB155" s="344"/>
      <c r="NC155" s="246"/>
      <c r="ND155" s="323"/>
      <c r="NE155" s="344"/>
      <c r="NF155" s="220"/>
      <c r="NG155" s="68"/>
      <c r="NH155" s="229"/>
      <c r="NI155" s="220"/>
      <c r="NJ155" s="117"/>
      <c r="NK155" s="229"/>
      <c r="NL155" s="220"/>
      <c r="NM155" s="68"/>
      <c r="NN155" s="344">
        <v>10000</v>
      </c>
      <c r="NO155" s="220">
        <v>10000</v>
      </c>
      <c r="NP155" s="68"/>
      <c r="NQ155" s="344"/>
      <c r="NR155" s="220"/>
      <c r="NS155" s="68"/>
      <c r="NT155" s="344"/>
      <c r="NU155" s="220"/>
      <c r="NV155" s="68"/>
      <c r="NW155" s="122"/>
      <c r="NX155" s="220"/>
      <c r="NY155" s="117"/>
      <c r="NZ155" s="344">
        <v>1300</v>
      </c>
      <c r="OA155" s="220"/>
      <c r="OB155" s="314"/>
      <c r="OC155" s="229"/>
      <c r="OD155" s="220"/>
      <c r="OE155" s="68"/>
      <c r="OF155" s="344"/>
      <c r="OG155" s="220"/>
      <c r="OH155" s="68"/>
      <c r="OI155" s="163"/>
      <c r="OJ155" s="163"/>
      <c r="OK155" s="163"/>
      <c r="OL155" s="163"/>
      <c r="OM155" s="163"/>
      <c r="ON155" s="163"/>
      <c r="OO155" s="163"/>
      <c r="OP155" s="163"/>
      <c r="OQ155" s="163"/>
      <c r="OR155" s="163"/>
      <c r="OS155" s="163"/>
      <c r="OT155" s="163"/>
      <c r="OU155" s="163"/>
      <c r="OV155" s="163"/>
      <c r="OW155" s="163"/>
    </row>
    <row r="156" spans="1:414" s="345" customFormat="1" hidden="1" outlineLevel="1" x14ac:dyDescent="0.25">
      <c r="A156" s="257"/>
      <c r="B156" s="188"/>
      <c r="C156" s="236"/>
      <c r="D156" s="224"/>
      <c r="E156" s="84"/>
      <c r="F156" s="236"/>
      <c r="G156" s="224"/>
      <c r="H156" s="84"/>
      <c r="I156" s="124"/>
      <c r="J156" s="224"/>
      <c r="K156" s="224"/>
      <c r="L156" s="236"/>
      <c r="M156" s="224"/>
      <c r="N156" s="224"/>
      <c r="O156" s="236"/>
      <c r="P156" s="224"/>
      <c r="Q156" s="224"/>
      <c r="R156" s="236"/>
      <c r="S156" s="224"/>
      <c r="T156" s="224"/>
      <c r="U156" s="236"/>
      <c r="V156" s="224"/>
      <c r="W156" s="224"/>
      <c r="X156" s="236"/>
      <c r="Y156" s="224"/>
      <c r="Z156" s="224"/>
      <c r="AA156" s="236"/>
      <c r="AB156" s="224"/>
      <c r="AC156" s="224"/>
      <c r="AD156" s="236"/>
      <c r="AE156" s="224"/>
      <c r="AF156" s="224"/>
      <c r="AG156" s="236"/>
      <c r="AH156" s="224"/>
      <c r="AI156" s="224"/>
      <c r="AJ156" s="236"/>
      <c r="AK156" s="224"/>
      <c r="AL156" s="224"/>
      <c r="AM156" s="236"/>
      <c r="AN156" s="224"/>
      <c r="AO156" s="224"/>
      <c r="AP156" s="236"/>
      <c r="AQ156" s="224"/>
      <c r="AR156" s="224"/>
      <c r="AS156" s="236"/>
      <c r="AT156" s="224"/>
      <c r="AU156" s="224"/>
      <c r="AV156" s="236"/>
      <c r="AW156" s="224"/>
      <c r="AX156" s="224"/>
      <c r="AY156" s="236"/>
      <c r="AZ156" s="224"/>
      <c r="BA156" s="224"/>
      <c r="BB156" s="236"/>
      <c r="BC156" s="224"/>
      <c r="BD156" s="224"/>
      <c r="BE156" s="236"/>
      <c r="BF156" s="224"/>
      <c r="BG156" s="224"/>
      <c r="BH156" s="236"/>
      <c r="BI156" s="224"/>
      <c r="BJ156" s="224"/>
      <c r="BK156" s="236"/>
      <c r="BL156" s="224"/>
      <c r="BM156" s="224"/>
      <c r="BN156" s="351"/>
      <c r="BO156" s="224"/>
      <c r="BP156" s="224"/>
      <c r="BQ156" s="236"/>
      <c r="BR156" s="224"/>
      <c r="BS156" s="224"/>
      <c r="BT156" s="236"/>
      <c r="BU156" s="224"/>
      <c r="BV156" s="224"/>
      <c r="BW156" s="236"/>
      <c r="BX156" s="224"/>
      <c r="BY156" s="224"/>
      <c r="BZ156" s="236"/>
      <c r="CA156" s="236"/>
      <c r="CB156" s="224"/>
      <c r="CC156" s="236"/>
      <c r="CD156" s="224"/>
      <c r="CE156" s="224"/>
      <c r="CF156" s="236"/>
      <c r="CG156" s="224"/>
      <c r="CH156" s="224"/>
      <c r="CI156" s="236"/>
      <c r="CJ156" s="224"/>
      <c r="CK156" s="224"/>
      <c r="CL156" s="236"/>
      <c r="CM156" s="224"/>
      <c r="CN156" s="245"/>
      <c r="CO156" s="236"/>
      <c r="CP156" s="224"/>
      <c r="CQ156" s="84"/>
      <c r="CR156" s="236"/>
      <c r="CS156" s="224"/>
      <c r="CT156" s="224"/>
      <c r="CU156" s="236"/>
      <c r="CV156" s="224"/>
      <c r="CW156" s="224"/>
      <c r="CX156" s="236"/>
      <c r="CY156" s="224"/>
      <c r="CZ156" s="224"/>
      <c r="DA156" s="236"/>
      <c r="DB156" s="224"/>
      <c r="DC156" s="224"/>
      <c r="DD156" s="236"/>
      <c r="DE156" s="224"/>
      <c r="DF156" s="224"/>
      <c r="DG156" s="236"/>
      <c r="DH156" s="224"/>
      <c r="DI156" s="224"/>
      <c r="DJ156" s="236"/>
      <c r="DK156" s="224"/>
      <c r="DL156" s="224"/>
      <c r="DM156" s="236"/>
      <c r="DN156" s="224"/>
      <c r="DO156" s="224"/>
      <c r="DP156" s="236"/>
      <c r="DQ156" s="224"/>
      <c r="DR156" s="224"/>
      <c r="DS156" s="236"/>
      <c r="DT156" s="224"/>
      <c r="DU156" s="224"/>
      <c r="DV156" s="236"/>
      <c r="DW156" s="224"/>
      <c r="DX156" s="245"/>
      <c r="DY156" s="236"/>
      <c r="DZ156" s="224"/>
      <c r="EA156" s="84"/>
      <c r="EB156" s="124"/>
      <c r="EC156" s="224"/>
      <c r="ED156" s="245"/>
      <c r="EE156" s="236"/>
      <c r="EF156" s="224"/>
      <c r="EG156" s="245"/>
      <c r="EH156" s="236"/>
      <c r="EI156" s="224"/>
      <c r="EJ156" s="245"/>
      <c r="EK156" s="236"/>
      <c r="EL156" s="224"/>
      <c r="EM156" s="245"/>
      <c r="EN156" s="236"/>
      <c r="EO156" s="224"/>
      <c r="EP156" s="245"/>
      <c r="EQ156" s="236"/>
      <c r="ER156" s="224"/>
      <c r="ES156" s="224"/>
      <c r="ET156" s="236"/>
      <c r="EU156" s="224"/>
      <c r="EV156" s="224"/>
      <c r="EW156" s="236"/>
      <c r="EX156" s="224"/>
      <c r="EY156" s="224"/>
      <c r="EZ156" s="236"/>
      <c r="FA156" s="224"/>
      <c r="FB156" s="224"/>
      <c r="FC156" s="236"/>
      <c r="FD156" s="224"/>
      <c r="FE156" s="224"/>
      <c r="FF156" s="236"/>
      <c r="FG156" s="224"/>
      <c r="FH156" s="224"/>
      <c r="FI156" s="236"/>
      <c r="FJ156" s="224"/>
      <c r="FK156" s="245"/>
      <c r="FL156" s="396"/>
      <c r="FM156" s="224"/>
      <c r="FN156" s="84"/>
      <c r="FO156" s="236"/>
      <c r="FP156" s="224"/>
      <c r="FQ156" s="224"/>
      <c r="FR156" s="236"/>
      <c r="FS156" s="224"/>
      <c r="FT156" s="224"/>
      <c r="FU156" s="236"/>
      <c r="FV156" s="224"/>
      <c r="FW156" s="224"/>
      <c r="FX156" s="236"/>
      <c r="FY156" s="224"/>
      <c r="FZ156" s="224"/>
      <c r="GA156" s="236"/>
      <c r="GB156" s="224"/>
      <c r="GC156" s="224"/>
      <c r="GD156" s="236"/>
      <c r="GE156" s="224"/>
      <c r="GF156" s="224"/>
      <c r="GG156" s="236"/>
      <c r="GH156" s="224"/>
      <c r="GI156" s="224"/>
      <c r="GJ156" s="236"/>
      <c r="GK156" s="224"/>
      <c r="GL156" s="84"/>
      <c r="GM156" s="224"/>
      <c r="GN156" s="224"/>
      <c r="GO156" s="84"/>
      <c r="GP156" s="236"/>
      <c r="GQ156" s="224"/>
      <c r="GR156" s="84"/>
      <c r="GS156" s="224"/>
      <c r="GT156" s="224"/>
      <c r="GU156" s="224"/>
      <c r="GV156" s="236"/>
      <c r="GW156" s="224"/>
      <c r="GX156" s="224"/>
      <c r="GY156" s="236"/>
      <c r="GZ156" s="224"/>
      <c r="HA156" s="224"/>
      <c r="HB156" s="236"/>
      <c r="HC156" s="224"/>
      <c r="HD156" s="245"/>
      <c r="HE156" s="236"/>
      <c r="HF156" s="224"/>
      <c r="HG156" s="84"/>
      <c r="HH156" s="236"/>
      <c r="HI156" s="224"/>
      <c r="HJ156" s="245"/>
      <c r="HK156" s="236"/>
      <c r="HL156" s="224"/>
      <c r="HM156" s="245"/>
      <c r="HN156" s="236"/>
      <c r="HO156" s="224"/>
      <c r="HP156" s="245"/>
      <c r="HQ156" s="236"/>
      <c r="HR156" s="224"/>
      <c r="HS156" s="245"/>
      <c r="HT156" s="236"/>
      <c r="HU156" s="224"/>
      <c r="HV156" s="245"/>
      <c r="HW156" s="236"/>
      <c r="HX156" s="224"/>
      <c r="HY156" s="245"/>
      <c r="HZ156" s="236"/>
      <c r="IA156" s="224"/>
      <c r="IB156" s="245"/>
      <c r="IC156" s="236"/>
      <c r="ID156" s="224"/>
      <c r="IE156" s="84"/>
      <c r="IF156" s="236"/>
      <c r="IG156" s="224"/>
      <c r="IH156" s="245"/>
      <c r="II156" s="236"/>
      <c r="IJ156" s="224"/>
      <c r="IK156" s="245"/>
      <c r="IL156" s="236"/>
      <c r="IM156" s="224"/>
      <c r="IN156" s="245"/>
      <c r="IO156" s="236"/>
      <c r="IP156" s="224"/>
      <c r="IQ156" s="245"/>
      <c r="IR156" s="236"/>
      <c r="IS156" s="224"/>
      <c r="IT156" s="245"/>
      <c r="IU156" s="236"/>
      <c r="IV156" s="224"/>
      <c r="IW156" s="245"/>
      <c r="IX156" s="236"/>
      <c r="IY156" s="224"/>
      <c r="IZ156" s="245"/>
      <c r="JA156" s="236"/>
      <c r="JB156" s="224"/>
      <c r="JC156" s="245"/>
      <c r="JD156" s="236"/>
      <c r="JE156" s="224"/>
      <c r="JF156" s="245"/>
      <c r="JG156" s="236"/>
      <c r="JH156" s="224"/>
      <c r="JI156" s="84"/>
      <c r="JJ156" s="124"/>
      <c r="JK156" s="224"/>
      <c r="JL156" s="245"/>
      <c r="JM156" s="236"/>
      <c r="JN156" s="224"/>
      <c r="JO156" s="84"/>
      <c r="JP156" s="124"/>
      <c r="JQ156" s="224"/>
      <c r="JR156" s="245"/>
      <c r="JS156" s="236"/>
      <c r="JT156" s="224"/>
      <c r="JU156" s="84"/>
      <c r="JV156" s="124"/>
      <c r="JW156" s="224"/>
      <c r="JX156" s="245"/>
      <c r="JY156" s="236"/>
      <c r="JZ156" s="224"/>
      <c r="KA156" s="245"/>
      <c r="KB156" s="236"/>
      <c r="KC156" s="224"/>
      <c r="KD156" s="245"/>
      <c r="KE156" s="236"/>
      <c r="KF156" s="224"/>
      <c r="KG156" s="245"/>
      <c r="KH156" s="236"/>
      <c r="KI156" s="224"/>
      <c r="KJ156" s="245"/>
      <c r="KK156" s="236"/>
      <c r="KL156" s="224"/>
      <c r="KM156" s="224"/>
      <c r="KN156" s="236"/>
      <c r="KO156" s="224"/>
      <c r="KP156" s="224"/>
      <c r="KQ156" s="236"/>
      <c r="KR156" s="224"/>
      <c r="KS156" s="224"/>
      <c r="KT156" s="236"/>
      <c r="KU156" s="224"/>
      <c r="KV156" s="245"/>
      <c r="KW156" s="236"/>
      <c r="KX156" s="224"/>
      <c r="KY156" s="84"/>
      <c r="KZ156" s="236"/>
      <c r="LA156" s="224"/>
      <c r="LB156" s="224"/>
      <c r="LC156" s="236"/>
      <c r="LD156" s="224"/>
      <c r="LE156" s="224"/>
      <c r="LF156" s="236"/>
      <c r="LG156" s="224"/>
      <c r="LH156" s="245"/>
      <c r="LI156" s="236"/>
      <c r="LJ156" s="224"/>
      <c r="LK156" s="84"/>
      <c r="LL156" s="236"/>
      <c r="LM156" s="224"/>
      <c r="LN156" s="84"/>
      <c r="LO156" s="124"/>
      <c r="LP156" s="224"/>
      <c r="LQ156" s="224"/>
      <c r="LR156" s="236"/>
      <c r="LS156" s="224"/>
      <c r="LT156" s="245"/>
      <c r="LU156" s="236"/>
      <c r="LV156" s="224"/>
      <c r="LW156" s="84"/>
      <c r="LX156" s="124"/>
      <c r="LY156" s="224"/>
      <c r="LZ156" s="224"/>
      <c r="MA156" s="236"/>
      <c r="MB156" s="224"/>
      <c r="MC156" s="224"/>
      <c r="MD156" s="236"/>
      <c r="ME156" s="224"/>
      <c r="MF156" s="224"/>
      <c r="MG156" s="236"/>
      <c r="MH156" s="224"/>
      <c r="MI156" s="224"/>
      <c r="MJ156" s="236"/>
      <c r="MK156" s="224"/>
      <c r="ML156" s="245"/>
      <c r="MM156" s="236"/>
      <c r="MN156" s="224"/>
      <c r="MO156" s="84"/>
      <c r="MP156" s="236"/>
      <c r="MQ156" s="224"/>
      <c r="MR156" s="84"/>
      <c r="MS156" s="124"/>
      <c r="MT156" s="224"/>
      <c r="MU156" s="224"/>
      <c r="MV156" s="236"/>
      <c r="MW156" s="224"/>
      <c r="MX156" s="245"/>
      <c r="MY156" s="236"/>
      <c r="MZ156" s="224"/>
      <c r="NA156" s="84"/>
      <c r="NB156" s="236"/>
      <c r="NC156" s="224"/>
      <c r="ND156" s="245"/>
      <c r="NE156" s="236"/>
      <c r="NF156" s="224"/>
      <c r="NG156" s="84"/>
      <c r="NH156" s="236"/>
      <c r="NI156" s="224"/>
      <c r="NJ156" s="245"/>
      <c r="NK156" s="236"/>
      <c r="NL156" s="224"/>
      <c r="NM156" s="84"/>
      <c r="NN156" s="236"/>
      <c r="NO156" s="224"/>
      <c r="NP156" s="84"/>
      <c r="NQ156" s="236"/>
      <c r="NR156" s="224"/>
      <c r="NS156" s="84"/>
      <c r="NT156" s="236"/>
      <c r="NU156" s="224"/>
      <c r="NV156" s="84"/>
      <c r="NW156" s="124"/>
      <c r="NX156" s="224"/>
      <c r="NY156" s="245"/>
      <c r="NZ156" s="236"/>
      <c r="OA156" s="224"/>
      <c r="OB156" s="316"/>
      <c r="OC156" s="236"/>
      <c r="OD156" s="224"/>
      <c r="OE156" s="84"/>
      <c r="OF156" s="236"/>
      <c r="OG156" s="224"/>
      <c r="OH156" s="84"/>
      <c r="OI156" s="157"/>
      <c r="OJ156" s="157"/>
      <c r="OK156" s="157"/>
      <c r="OL156" s="157"/>
      <c r="OM156" s="157"/>
      <c r="ON156" s="157"/>
      <c r="OO156" s="157"/>
      <c r="OP156" s="157"/>
      <c r="OQ156" s="157"/>
      <c r="OR156" s="157"/>
      <c r="OS156" s="157"/>
      <c r="OT156" s="157"/>
      <c r="OU156" s="157"/>
      <c r="OV156" s="157"/>
      <c r="OW156" s="157"/>
      <c r="OX156" s="350"/>
    </row>
    <row r="157" spans="1:414" s="36" customFormat="1" hidden="1" outlineLevel="1" x14ac:dyDescent="0.25">
      <c r="A157" s="74" t="s">
        <v>533</v>
      </c>
      <c r="B157" s="373" t="s">
        <v>534</v>
      </c>
      <c r="C157" s="119">
        <f t="shared" ref="C157:E157" si="1631">C158+C159</f>
        <v>1400</v>
      </c>
      <c r="D157" s="117">
        <f t="shared" si="1631"/>
        <v>1375</v>
      </c>
      <c r="E157" s="68">
        <f t="shared" si="1631"/>
        <v>1197.72</v>
      </c>
      <c r="F157" s="229">
        <f t="shared" ref="F157:BK157" si="1632">F158+F159</f>
        <v>0</v>
      </c>
      <c r="G157" s="220">
        <f t="shared" si="1632"/>
        <v>0</v>
      </c>
      <c r="H157" s="68">
        <f t="shared" ref="H157:I157" si="1633">H158+H159</f>
        <v>0</v>
      </c>
      <c r="I157" s="122">
        <f t="shared" si="1633"/>
        <v>0</v>
      </c>
      <c r="J157" s="220">
        <f t="shared" si="1632"/>
        <v>0</v>
      </c>
      <c r="K157" s="220">
        <f t="shared" ref="K157:N157" si="1634">K158+K159</f>
        <v>0</v>
      </c>
      <c r="L157" s="229">
        <f t="shared" si="1634"/>
        <v>0</v>
      </c>
      <c r="M157" s="220">
        <f t="shared" si="1634"/>
        <v>0</v>
      </c>
      <c r="N157" s="220">
        <f t="shared" si="1634"/>
        <v>0</v>
      </c>
      <c r="O157" s="229">
        <f t="shared" si="1632"/>
        <v>0</v>
      </c>
      <c r="P157" s="220">
        <f t="shared" si="1632"/>
        <v>0</v>
      </c>
      <c r="Q157" s="220">
        <f t="shared" ref="Q157" si="1635">Q158+Q159</f>
        <v>0</v>
      </c>
      <c r="R157" s="229">
        <f t="shared" si="1632"/>
        <v>0</v>
      </c>
      <c r="S157" s="220">
        <f t="shared" si="1632"/>
        <v>0</v>
      </c>
      <c r="T157" s="220">
        <f t="shared" ref="T157" si="1636">T158+T159</f>
        <v>0</v>
      </c>
      <c r="U157" s="229">
        <f t="shared" si="1632"/>
        <v>0</v>
      </c>
      <c r="V157" s="220">
        <f t="shared" si="1632"/>
        <v>0</v>
      </c>
      <c r="W157" s="220">
        <f t="shared" ref="W157" si="1637">W158+W159</f>
        <v>0</v>
      </c>
      <c r="X157" s="229">
        <f t="shared" si="1632"/>
        <v>0</v>
      </c>
      <c r="Y157" s="220">
        <f t="shared" si="1632"/>
        <v>0</v>
      </c>
      <c r="Z157" s="220">
        <f t="shared" ref="Z157" si="1638">Z158+Z159</f>
        <v>0</v>
      </c>
      <c r="AA157" s="229">
        <f t="shared" si="1632"/>
        <v>0</v>
      </c>
      <c r="AB157" s="220">
        <f t="shared" si="1632"/>
        <v>0</v>
      </c>
      <c r="AC157" s="220">
        <f t="shared" ref="AC157" si="1639">AC158+AC159</f>
        <v>0</v>
      </c>
      <c r="AD157" s="229">
        <f t="shared" si="1632"/>
        <v>0</v>
      </c>
      <c r="AE157" s="220">
        <f t="shared" si="1632"/>
        <v>0</v>
      </c>
      <c r="AF157" s="220">
        <f t="shared" ref="AF157" si="1640">AF158+AF159</f>
        <v>0</v>
      </c>
      <c r="AG157" s="229">
        <f t="shared" si="1632"/>
        <v>0</v>
      </c>
      <c r="AH157" s="220">
        <f t="shared" si="1632"/>
        <v>0</v>
      </c>
      <c r="AI157" s="220">
        <f t="shared" ref="AI157" si="1641">AI158+AI159</f>
        <v>0</v>
      </c>
      <c r="AJ157" s="229">
        <f t="shared" ref="AJ157:BA157" si="1642">AJ158+AJ159</f>
        <v>0</v>
      </c>
      <c r="AK157" s="220">
        <f t="shared" si="1642"/>
        <v>0</v>
      </c>
      <c r="AL157" s="220">
        <f t="shared" si="1642"/>
        <v>0</v>
      </c>
      <c r="AM157" s="229">
        <f t="shared" si="1642"/>
        <v>0</v>
      </c>
      <c r="AN157" s="220">
        <f t="shared" si="1642"/>
        <v>0</v>
      </c>
      <c r="AO157" s="220">
        <f t="shared" si="1642"/>
        <v>0</v>
      </c>
      <c r="AP157" s="229">
        <f t="shared" si="1642"/>
        <v>0</v>
      </c>
      <c r="AQ157" s="220">
        <f t="shared" si="1642"/>
        <v>0</v>
      </c>
      <c r="AR157" s="220">
        <f t="shared" si="1642"/>
        <v>0</v>
      </c>
      <c r="AS157" s="229">
        <f t="shared" si="1642"/>
        <v>0</v>
      </c>
      <c r="AT157" s="220">
        <f t="shared" si="1642"/>
        <v>0</v>
      </c>
      <c r="AU157" s="220">
        <f t="shared" si="1642"/>
        <v>0</v>
      </c>
      <c r="AV157" s="229">
        <f t="shared" si="1642"/>
        <v>0</v>
      </c>
      <c r="AW157" s="220">
        <f t="shared" si="1642"/>
        <v>0</v>
      </c>
      <c r="AX157" s="220">
        <f t="shared" si="1642"/>
        <v>0</v>
      </c>
      <c r="AY157" s="229">
        <f t="shared" si="1642"/>
        <v>0</v>
      </c>
      <c r="AZ157" s="220">
        <f t="shared" si="1642"/>
        <v>0</v>
      </c>
      <c r="BA157" s="220">
        <f t="shared" si="1642"/>
        <v>0</v>
      </c>
      <c r="BB157" s="229">
        <f t="shared" si="1632"/>
        <v>0</v>
      </c>
      <c r="BC157" s="220">
        <f t="shared" si="1632"/>
        <v>0</v>
      </c>
      <c r="BD157" s="220">
        <f t="shared" ref="BD157:BG157" si="1643">BD158+BD159</f>
        <v>0</v>
      </c>
      <c r="BE157" s="229">
        <f t="shared" si="1643"/>
        <v>0</v>
      </c>
      <c r="BF157" s="220">
        <f t="shared" si="1643"/>
        <v>0</v>
      </c>
      <c r="BG157" s="220">
        <f t="shared" si="1643"/>
        <v>0</v>
      </c>
      <c r="BH157" s="229">
        <f t="shared" si="1632"/>
        <v>0</v>
      </c>
      <c r="BI157" s="220">
        <f t="shared" si="1632"/>
        <v>0</v>
      </c>
      <c r="BJ157" s="220">
        <f t="shared" ref="BJ157" si="1644">BJ158+BJ159</f>
        <v>0</v>
      </c>
      <c r="BK157" s="229">
        <f t="shared" si="1632"/>
        <v>0</v>
      </c>
      <c r="BL157" s="220">
        <f t="shared" ref="BL157:DW157" si="1645">BL158+BL159</f>
        <v>0</v>
      </c>
      <c r="BM157" s="220">
        <f t="shared" ref="BM157" si="1646">BM158+BM159</f>
        <v>0</v>
      </c>
      <c r="BN157" s="119">
        <f t="shared" si="1645"/>
        <v>0</v>
      </c>
      <c r="BO157" s="220">
        <f t="shared" ref="BO157" si="1647">BO158+BO159</f>
        <v>0</v>
      </c>
      <c r="BP157" s="220">
        <f t="shared" ref="BP157" si="1648">BP158+BP159</f>
        <v>0</v>
      </c>
      <c r="BQ157" s="229">
        <f t="shared" si="1645"/>
        <v>0</v>
      </c>
      <c r="BR157" s="220">
        <f t="shared" si="1645"/>
        <v>0</v>
      </c>
      <c r="BS157" s="220">
        <f t="shared" ref="BS157" si="1649">BS158+BS159</f>
        <v>0</v>
      </c>
      <c r="BT157" s="229">
        <f t="shared" si="1645"/>
        <v>0</v>
      </c>
      <c r="BU157" s="220">
        <f t="shared" si="1645"/>
        <v>0</v>
      </c>
      <c r="BV157" s="220">
        <f t="shared" ref="BV157" si="1650">BV158+BV159</f>
        <v>0</v>
      </c>
      <c r="BW157" s="229">
        <f t="shared" si="1645"/>
        <v>0</v>
      </c>
      <c r="BX157" s="220">
        <f t="shared" si="1645"/>
        <v>0</v>
      </c>
      <c r="BY157" s="220">
        <f t="shared" ref="BY157" si="1651">BY158+BY159</f>
        <v>0</v>
      </c>
      <c r="BZ157" s="229">
        <f t="shared" si="1645"/>
        <v>0</v>
      </c>
      <c r="CA157" s="229">
        <f t="shared" ref="CA157" si="1652">CA158+CA159</f>
        <v>0</v>
      </c>
      <c r="CB157" s="220">
        <f t="shared" ref="CB157:CE157" si="1653">CB158+CB159</f>
        <v>0</v>
      </c>
      <c r="CC157" s="229">
        <f t="shared" si="1653"/>
        <v>0</v>
      </c>
      <c r="CD157" s="220">
        <f t="shared" si="1653"/>
        <v>0</v>
      </c>
      <c r="CE157" s="220">
        <f t="shared" si="1653"/>
        <v>0</v>
      </c>
      <c r="CF157" s="229">
        <f t="shared" si="1645"/>
        <v>0</v>
      </c>
      <c r="CG157" s="220">
        <f t="shared" si="1645"/>
        <v>0</v>
      </c>
      <c r="CH157" s="220">
        <f t="shared" ref="CH157:CK157" si="1654">CH158+CH159</f>
        <v>0</v>
      </c>
      <c r="CI157" s="229">
        <f t="shared" si="1654"/>
        <v>0</v>
      </c>
      <c r="CJ157" s="220">
        <f t="shared" si="1654"/>
        <v>0</v>
      </c>
      <c r="CK157" s="220">
        <f t="shared" si="1654"/>
        <v>0</v>
      </c>
      <c r="CL157" s="229">
        <f t="shared" si="1645"/>
        <v>0</v>
      </c>
      <c r="CM157" s="220">
        <f t="shared" si="1645"/>
        <v>0</v>
      </c>
      <c r="CN157" s="117">
        <f t="shared" ref="CN157:CQ157" si="1655">CN158+CN159</f>
        <v>0</v>
      </c>
      <c r="CO157" s="229">
        <f t="shared" ref="CO157" si="1656">CO158+CO159</f>
        <v>0</v>
      </c>
      <c r="CP157" s="220">
        <f t="shared" si="1655"/>
        <v>0</v>
      </c>
      <c r="CQ157" s="68">
        <f t="shared" si="1655"/>
        <v>0</v>
      </c>
      <c r="CR157" s="229">
        <f t="shared" si="1645"/>
        <v>0</v>
      </c>
      <c r="CS157" s="220">
        <f t="shared" si="1645"/>
        <v>0</v>
      </c>
      <c r="CT157" s="220">
        <f t="shared" ref="CT157" si="1657">CT158+CT159</f>
        <v>0</v>
      </c>
      <c r="CU157" s="229">
        <f t="shared" si="1645"/>
        <v>0</v>
      </c>
      <c r="CV157" s="220">
        <f t="shared" si="1645"/>
        <v>0</v>
      </c>
      <c r="CW157" s="220">
        <f t="shared" ref="CW157:CY157" si="1658">CW158+CW159</f>
        <v>0</v>
      </c>
      <c r="CX157" s="229">
        <f t="shared" si="1658"/>
        <v>1000</v>
      </c>
      <c r="CY157" s="220">
        <f t="shared" si="1658"/>
        <v>1000</v>
      </c>
      <c r="CZ157" s="220">
        <v>1055.0899999999999</v>
      </c>
      <c r="DA157" s="229">
        <f t="shared" ref="DA157" si="1659">DA158+DA159</f>
        <v>0</v>
      </c>
      <c r="DB157" s="220">
        <f t="shared" ref="DB157:DC157" si="1660">DB158+DB159</f>
        <v>0</v>
      </c>
      <c r="DC157" s="220">
        <f t="shared" si="1660"/>
        <v>0</v>
      </c>
      <c r="DD157" s="229">
        <f t="shared" si="1645"/>
        <v>0</v>
      </c>
      <c r="DE157" s="220">
        <f t="shared" si="1645"/>
        <v>0</v>
      </c>
      <c r="DF157" s="220">
        <f t="shared" ref="DF157:DI157" si="1661">DF158+DF159</f>
        <v>0</v>
      </c>
      <c r="DG157" s="229">
        <f t="shared" si="1661"/>
        <v>0</v>
      </c>
      <c r="DH157" s="220">
        <f t="shared" si="1661"/>
        <v>0</v>
      </c>
      <c r="DI157" s="220">
        <f t="shared" si="1661"/>
        <v>0</v>
      </c>
      <c r="DJ157" s="229">
        <f t="shared" si="1645"/>
        <v>0</v>
      </c>
      <c r="DK157" s="220">
        <f t="shared" si="1645"/>
        <v>0</v>
      </c>
      <c r="DL157" s="220">
        <f t="shared" ref="DL157:DU157" si="1662">DL158+DL159</f>
        <v>0</v>
      </c>
      <c r="DM157" s="229">
        <f t="shared" si="1662"/>
        <v>0</v>
      </c>
      <c r="DN157" s="220">
        <f t="shared" si="1662"/>
        <v>0</v>
      </c>
      <c r="DO157" s="220">
        <f t="shared" si="1662"/>
        <v>0</v>
      </c>
      <c r="DP157" s="229">
        <f t="shared" si="1662"/>
        <v>0</v>
      </c>
      <c r="DQ157" s="220">
        <f t="shared" si="1662"/>
        <v>0</v>
      </c>
      <c r="DR157" s="220">
        <f t="shared" si="1662"/>
        <v>0</v>
      </c>
      <c r="DS157" s="229">
        <f t="shared" si="1662"/>
        <v>0</v>
      </c>
      <c r="DT157" s="220">
        <f t="shared" si="1662"/>
        <v>0</v>
      </c>
      <c r="DU157" s="220">
        <f t="shared" si="1662"/>
        <v>0</v>
      </c>
      <c r="DV157" s="229">
        <f t="shared" si="1645"/>
        <v>0</v>
      </c>
      <c r="DW157" s="220">
        <f t="shared" si="1645"/>
        <v>0</v>
      </c>
      <c r="DX157" s="117">
        <f t="shared" ref="DX157" si="1663">DX158+DX159</f>
        <v>0</v>
      </c>
      <c r="DY157" s="229">
        <f t="shared" ref="DY157:GH157" si="1664">DY158+DY159</f>
        <v>0</v>
      </c>
      <c r="DZ157" s="229">
        <f t="shared" si="1664"/>
        <v>0</v>
      </c>
      <c r="EA157" s="384">
        <f t="shared" ref="EA157:EB157" si="1665">EA158+EA159</f>
        <v>0</v>
      </c>
      <c r="EB157" s="122">
        <f t="shared" si="1665"/>
        <v>0</v>
      </c>
      <c r="EC157" s="220">
        <f t="shared" si="1664"/>
        <v>0</v>
      </c>
      <c r="ED157" s="117">
        <f t="shared" ref="ED157" si="1666">ED158+ED159</f>
        <v>0</v>
      </c>
      <c r="EE157" s="229">
        <f t="shared" si="1664"/>
        <v>0</v>
      </c>
      <c r="EF157" s="220">
        <f t="shared" si="1664"/>
        <v>0</v>
      </c>
      <c r="EG157" s="117">
        <f t="shared" ref="EG157" si="1667">EG158+EG159</f>
        <v>0</v>
      </c>
      <c r="EH157" s="229">
        <f t="shared" si="1664"/>
        <v>0</v>
      </c>
      <c r="EI157" s="220">
        <f t="shared" si="1664"/>
        <v>0</v>
      </c>
      <c r="EJ157" s="117">
        <f t="shared" ref="EJ157:EK157" si="1668">EJ158+EJ159</f>
        <v>0</v>
      </c>
      <c r="EK157" s="229">
        <f t="shared" si="1668"/>
        <v>0</v>
      </c>
      <c r="EL157" s="220">
        <f t="shared" si="1664"/>
        <v>0</v>
      </c>
      <c r="EM157" s="117">
        <f t="shared" ref="EM157:EO157" si="1669">EM158+EM159</f>
        <v>0</v>
      </c>
      <c r="EN157" s="229">
        <f t="shared" si="1669"/>
        <v>0</v>
      </c>
      <c r="EO157" s="220">
        <f t="shared" si="1669"/>
        <v>0</v>
      </c>
      <c r="EP157" s="117">
        <f t="shared" ref="EP157" si="1670">EP158+EP159</f>
        <v>0</v>
      </c>
      <c r="EQ157" s="229">
        <f t="shared" si="1664"/>
        <v>0</v>
      </c>
      <c r="ER157" s="220">
        <f t="shared" si="1664"/>
        <v>0</v>
      </c>
      <c r="ES157" s="220">
        <f t="shared" ref="ES157" si="1671">ES158+ES159</f>
        <v>0</v>
      </c>
      <c r="ET157" s="229">
        <f t="shared" si="1664"/>
        <v>0</v>
      </c>
      <c r="EU157" s="220">
        <f t="shared" si="1664"/>
        <v>0</v>
      </c>
      <c r="EV157" s="220">
        <f t="shared" ref="EV157:EW157" si="1672">EV158+EV159</f>
        <v>0</v>
      </c>
      <c r="EW157" s="229">
        <f t="shared" si="1672"/>
        <v>0</v>
      </c>
      <c r="EX157" s="220">
        <f t="shared" si="1664"/>
        <v>0</v>
      </c>
      <c r="EY157" s="220">
        <f t="shared" ref="EY157" si="1673">EY158+EY159</f>
        <v>0</v>
      </c>
      <c r="EZ157" s="229">
        <f>EZ158+EZ159</f>
        <v>0</v>
      </c>
      <c r="FA157" s="220">
        <f t="shared" si="1664"/>
        <v>0</v>
      </c>
      <c r="FB157" s="220">
        <f t="shared" ref="FB157:FC157" si="1674">FB158+FB159</f>
        <v>0</v>
      </c>
      <c r="FC157" s="229">
        <f t="shared" si="1674"/>
        <v>0</v>
      </c>
      <c r="FD157" s="220">
        <f t="shared" si="1664"/>
        <v>0</v>
      </c>
      <c r="FE157" s="220">
        <f t="shared" ref="FE157" si="1675">FE158+FE159</f>
        <v>0</v>
      </c>
      <c r="FF157" s="229">
        <f>FF158+FF159</f>
        <v>0</v>
      </c>
      <c r="FG157" s="220">
        <f t="shared" si="1664"/>
        <v>0</v>
      </c>
      <c r="FH157" s="220">
        <f t="shared" ref="FH157:FI157" si="1676">FH158+FH159</f>
        <v>0</v>
      </c>
      <c r="FI157" s="229">
        <f t="shared" si="1676"/>
        <v>0</v>
      </c>
      <c r="FJ157" s="220">
        <f t="shared" si="1664"/>
        <v>0</v>
      </c>
      <c r="FK157" s="117">
        <f t="shared" ref="FK157" si="1677">FK158+FK159</f>
        <v>0</v>
      </c>
      <c r="FL157" s="395">
        <f>FL158+FL159</f>
        <v>0</v>
      </c>
      <c r="FM157" s="220">
        <f t="shared" si="1664"/>
        <v>0</v>
      </c>
      <c r="FN157" s="68">
        <f t="shared" ref="FN157:FO157" si="1678">FN158+FN159</f>
        <v>0</v>
      </c>
      <c r="FO157" s="229">
        <f t="shared" si="1678"/>
        <v>0</v>
      </c>
      <c r="FP157" s="220">
        <f t="shared" si="1664"/>
        <v>0</v>
      </c>
      <c r="FQ157" s="220">
        <f t="shared" ref="FQ157:FR157" si="1679">FQ158+FQ159</f>
        <v>0</v>
      </c>
      <c r="FR157" s="229">
        <f t="shared" si="1679"/>
        <v>0</v>
      </c>
      <c r="FS157" s="220">
        <f t="shared" si="1664"/>
        <v>0</v>
      </c>
      <c r="FT157" s="220">
        <f t="shared" ref="FT157:FU157" si="1680">FT158+FT159</f>
        <v>0</v>
      </c>
      <c r="FU157" s="229">
        <f t="shared" si="1680"/>
        <v>0</v>
      </c>
      <c r="FV157" s="220">
        <f t="shared" si="1664"/>
        <v>0</v>
      </c>
      <c r="FW157" s="220">
        <f t="shared" ref="FW157:FX157" si="1681">FW158+FW159</f>
        <v>0</v>
      </c>
      <c r="FX157" s="342">
        <f t="shared" si="1681"/>
        <v>0</v>
      </c>
      <c r="FY157" s="220">
        <f t="shared" si="1664"/>
        <v>0</v>
      </c>
      <c r="FZ157" s="220">
        <f t="shared" ref="FZ157:GA157" si="1682">FZ158+FZ159</f>
        <v>0</v>
      </c>
      <c r="GA157" s="342">
        <f t="shared" si="1682"/>
        <v>0</v>
      </c>
      <c r="GB157" s="220">
        <f t="shared" si="1664"/>
        <v>0</v>
      </c>
      <c r="GC157" s="220">
        <f t="shared" ref="GC157:GD157" si="1683">GC158+GC159</f>
        <v>0</v>
      </c>
      <c r="GD157" s="229">
        <f t="shared" si="1683"/>
        <v>0</v>
      </c>
      <c r="GE157" s="220">
        <f t="shared" si="1664"/>
        <v>0</v>
      </c>
      <c r="GF157" s="220">
        <f t="shared" ref="GF157:GG157" si="1684">GF158+GF159</f>
        <v>0</v>
      </c>
      <c r="GG157" s="229">
        <f t="shared" si="1684"/>
        <v>0</v>
      </c>
      <c r="GH157" s="220">
        <f t="shared" si="1664"/>
        <v>0</v>
      </c>
      <c r="GI157" s="220">
        <f t="shared" ref="GI157:GN157" si="1685">GI158+GI159</f>
        <v>0</v>
      </c>
      <c r="GJ157" s="229">
        <f t="shared" si="1685"/>
        <v>0</v>
      </c>
      <c r="GK157" s="220">
        <f t="shared" si="1685"/>
        <v>0</v>
      </c>
      <c r="GL157" s="68">
        <f t="shared" si="1685"/>
        <v>0</v>
      </c>
      <c r="GM157" s="220">
        <f t="shared" ref="GM157" si="1686">GM158+GM159</f>
        <v>0</v>
      </c>
      <c r="GN157" s="220">
        <f t="shared" si="1685"/>
        <v>0</v>
      </c>
      <c r="GO157" s="68">
        <f>GO158+GO159</f>
        <v>0</v>
      </c>
      <c r="GP157" s="229">
        <f t="shared" ref="GP157:GQ157" si="1687">GP158+GP159</f>
        <v>0</v>
      </c>
      <c r="GQ157" s="220">
        <f t="shared" si="1687"/>
        <v>0</v>
      </c>
      <c r="GR157" s="68">
        <f>GR158+GR159</f>
        <v>0</v>
      </c>
      <c r="GS157" s="220">
        <f t="shared" ref="GS157" si="1688">GS158+GS159</f>
        <v>0</v>
      </c>
      <c r="GT157" s="220">
        <f t="shared" ref="GT157:IV157" si="1689">GT158+GT159</f>
        <v>0</v>
      </c>
      <c r="GU157" s="220">
        <f t="shared" ref="GU157" si="1690">GU158+GU159</f>
        <v>0</v>
      </c>
      <c r="GV157" s="229">
        <f t="shared" si="1689"/>
        <v>0</v>
      </c>
      <c r="GW157" s="220">
        <f t="shared" si="1689"/>
        <v>0</v>
      </c>
      <c r="GX157" s="220">
        <f t="shared" ref="GX157" si="1691">GX158+GX159</f>
        <v>0</v>
      </c>
      <c r="GY157" s="229">
        <f t="shared" si="1689"/>
        <v>0</v>
      </c>
      <c r="GZ157" s="220">
        <f t="shared" si="1689"/>
        <v>0</v>
      </c>
      <c r="HA157" s="220">
        <f t="shared" ref="HA157" si="1692">HA158+HA159</f>
        <v>0</v>
      </c>
      <c r="HB157" s="229">
        <f t="shared" si="1689"/>
        <v>0</v>
      </c>
      <c r="HC157" s="220">
        <f t="shared" si="1689"/>
        <v>0</v>
      </c>
      <c r="HD157" s="117">
        <f t="shared" ref="HD157" si="1693">HD158+HD159</f>
        <v>0</v>
      </c>
      <c r="HE157" s="229">
        <f t="shared" si="1689"/>
        <v>0</v>
      </c>
      <c r="HF157" s="220">
        <f t="shared" si="1689"/>
        <v>0</v>
      </c>
      <c r="HG157" s="68">
        <f t="shared" ref="HG157:HH157" si="1694">HG158+HG159</f>
        <v>0</v>
      </c>
      <c r="HH157" s="229">
        <f t="shared" si="1694"/>
        <v>0</v>
      </c>
      <c r="HI157" s="220">
        <f t="shared" si="1689"/>
        <v>0</v>
      </c>
      <c r="HJ157" s="117">
        <f t="shared" ref="HJ157:HK157" si="1695">HJ158+HJ159</f>
        <v>0</v>
      </c>
      <c r="HK157" s="229">
        <f t="shared" si="1695"/>
        <v>0</v>
      </c>
      <c r="HL157" s="220">
        <f t="shared" si="1689"/>
        <v>0</v>
      </c>
      <c r="HM157" s="117">
        <f t="shared" ref="HM157:HN157" si="1696">HM158+HM159</f>
        <v>0</v>
      </c>
      <c r="HN157" s="229">
        <f t="shared" si="1696"/>
        <v>0</v>
      </c>
      <c r="HO157" s="220">
        <f t="shared" si="1689"/>
        <v>0</v>
      </c>
      <c r="HP157" s="117">
        <f t="shared" ref="HP157:HQ157" si="1697">HP158+HP159</f>
        <v>52.76</v>
      </c>
      <c r="HQ157" s="229">
        <f t="shared" si="1697"/>
        <v>0</v>
      </c>
      <c r="HR157" s="220">
        <f t="shared" si="1689"/>
        <v>0</v>
      </c>
      <c r="HS157" s="117">
        <f t="shared" ref="HS157:HT157" si="1698">HS158+HS159</f>
        <v>0</v>
      </c>
      <c r="HT157" s="229">
        <f t="shared" si="1698"/>
        <v>0</v>
      </c>
      <c r="HU157" s="220">
        <f t="shared" si="1689"/>
        <v>0</v>
      </c>
      <c r="HV157" s="117">
        <f t="shared" ref="HV157:HW157" si="1699">HV158+HV159</f>
        <v>0</v>
      </c>
      <c r="HW157" s="229">
        <f t="shared" si="1699"/>
        <v>0</v>
      </c>
      <c r="HX157" s="220">
        <f t="shared" si="1689"/>
        <v>0</v>
      </c>
      <c r="HY157" s="117">
        <f t="shared" ref="HY157" si="1700">HY158+HY159</f>
        <v>0</v>
      </c>
      <c r="HZ157" s="229">
        <f t="shared" si="1689"/>
        <v>0</v>
      </c>
      <c r="IA157" s="220">
        <f t="shared" si="1689"/>
        <v>0</v>
      </c>
      <c r="IB157" s="117">
        <f t="shared" ref="IB157:IF157" si="1701">IB158+IB159</f>
        <v>0</v>
      </c>
      <c r="IC157" s="229">
        <f t="shared" si="1701"/>
        <v>0</v>
      </c>
      <c r="ID157" s="220">
        <f t="shared" si="1701"/>
        <v>0</v>
      </c>
      <c r="IE157" s="68">
        <f t="shared" si="1701"/>
        <v>0</v>
      </c>
      <c r="IF157" s="229">
        <f t="shared" si="1701"/>
        <v>150</v>
      </c>
      <c r="IG157" s="220">
        <f t="shared" si="1689"/>
        <v>125</v>
      </c>
      <c r="IH157" s="117">
        <v>89.87</v>
      </c>
      <c r="II157" s="229">
        <f t="shared" ref="II157" si="1702">II158+II159</f>
        <v>0</v>
      </c>
      <c r="IJ157" s="220">
        <f t="shared" si="1689"/>
        <v>0</v>
      </c>
      <c r="IK157" s="117">
        <f t="shared" ref="IK157:IL157" si="1703">IK158+IK159</f>
        <v>0</v>
      </c>
      <c r="IL157" s="229">
        <f t="shared" si="1703"/>
        <v>0</v>
      </c>
      <c r="IM157" s="220">
        <f t="shared" si="1689"/>
        <v>0</v>
      </c>
      <c r="IN157" s="117">
        <f t="shared" ref="IN157:IO157" si="1704">IN158+IN159</f>
        <v>0</v>
      </c>
      <c r="IO157" s="229">
        <f t="shared" si="1704"/>
        <v>0</v>
      </c>
      <c r="IP157" s="220">
        <f t="shared" si="1689"/>
        <v>0</v>
      </c>
      <c r="IQ157" s="117">
        <f t="shared" ref="IQ157:IR157" si="1705">IQ158+IQ159</f>
        <v>0</v>
      </c>
      <c r="IR157" s="229">
        <f t="shared" si="1705"/>
        <v>0</v>
      </c>
      <c r="IS157" s="220">
        <f t="shared" si="1689"/>
        <v>0</v>
      </c>
      <c r="IT157" s="117">
        <f t="shared" ref="IT157:IU157" si="1706">IT158+IT159</f>
        <v>0</v>
      </c>
      <c r="IU157" s="229">
        <f t="shared" si="1706"/>
        <v>0</v>
      </c>
      <c r="IV157" s="220">
        <f t="shared" si="1689"/>
        <v>0</v>
      </c>
      <c r="IW157" s="117">
        <f t="shared" ref="IW157:IX157" si="1707">IW158+IW159</f>
        <v>0</v>
      </c>
      <c r="IX157" s="229">
        <f t="shared" si="1707"/>
        <v>0</v>
      </c>
      <c r="IY157" s="220">
        <f t="shared" ref="IY157:LM157" si="1708">IY158+IY159</f>
        <v>0</v>
      </c>
      <c r="IZ157" s="117">
        <f t="shared" ref="IZ157:JA157" si="1709">IZ158+IZ159</f>
        <v>0</v>
      </c>
      <c r="JA157" s="229">
        <f t="shared" si="1709"/>
        <v>0</v>
      </c>
      <c r="JB157" s="220">
        <f t="shared" si="1708"/>
        <v>0</v>
      </c>
      <c r="JC157" s="117">
        <f t="shared" ref="JC157" si="1710">JC158+JC159</f>
        <v>0</v>
      </c>
      <c r="JD157" s="229">
        <f t="shared" si="1708"/>
        <v>0</v>
      </c>
      <c r="JE157" s="220">
        <f t="shared" si="1708"/>
        <v>0</v>
      </c>
      <c r="JF157" s="117">
        <f t="shared" ref="JF157:JJ157" si="1711">JF158+JF159</f>
        <v>0</v>
      </c>
      <c r="JG157" s="229">
        <f t="shared" ref="JG157" si="1712">JG158+JG159</f>
        <v>0</v>
      </c>
      <c r="JH157" s="220">
        <f t="shared" si="1711"/>
        <v>0</v>
      </c>
      <c r="JI157" s="68">
        <f t="shared" si="1711"/>
        <v>0</v>
      </c>
      <c r="JJ157" s="122">
        <f t="shared" si="1711"/>
        <v>0</v>
      </c>
      <c r="JK157" s="220">
        <f t="shared" si="1708"/>
        <v>0</v>
      </c>
      <c r="JL157" s="117">
        <f t="shared" ref="JL157:JM157" si="1713">JL158+JL159</f>
        <v>0</v>
      </c>
      <c r="JM157" s="229">
        <f t="shared" si="1713"/>
        <v>0</v>
      </c>
      <c r="JN157" s="220">
        <f t="shared" si="1708"/>
        <v>0</v>
      </c>
      <c r="JO157" s="68">
        <f t="shared" ref="JO157:JP157" si="1714">JO158+JO159</f>
        <v>0</v>
      </c>
      <c r="JP157" s="122">
        <f t="shared" si="1714"/>
        <v>0</v>
      </c>
      <c r="JQ157" s="220">
        <f t="shared" si="1708"/>
        <v>0</v>
      </c>
      <c r="JR157" s="117">
        <f t="shared" ref="JR157:JS157" si="1715">JR158+JR159</f>
        <v>0</v>
      </c>
      <c r="JS157" s="229">
        <f t="shared" si="1715"/>
        <v>0</v>
      </c>
      <c r="JT157" s="220">
        <f t="shared" si="1708"/>
        <v>0</v>
      </c>
      <c r="JU157" s="68">
        <f t="shared" ref="JU157:JV157" si="1716">JU158+JU159</f>
        <v>0</v>
      </c>
      <c r="JV157" s="122">
        <f t="shared" si="1716"/>
        <v>0</v>
      </c>
      <c r="JW157" s="220">
        <f t="shared" si="1708"/>
        <v>0</v>
      </c>
      <c r="JX157" s="117">
        <f t="shared" ref="JX157" si="1717">JX158+JX159</f>
        <v>0</v>
      </c>
      <c r="JY157" s="229">
        <f t="shared" si="1708"/>
        <v>0</v>
      </c>
      <c r="JZ157" s="220">
        <f t="shared" si="1708"/>
        <v>0</v>
      </c>
      <c r="KA157" s="117">
        <f t="shared" ref="KA157" si="1718">KA158+KA159</f>
        <v>0</v>
      </c>
      <c r="KB157" s="229">
        <f t="shared" si="1708"/>
        <v>0</v>
      </c>
      <c r="KC157" s="220">
        <f t="shared" si="1708"/>
        <v>0</v>
      </c>
      <c r="KD157" s="117">
        <f t="shared" ref="KD157:KE157" si="1719">KD158+KD159</f>
        <v>0</v>
      </c>
      <c r="KE157" s="229">
        <f t="shared" si="1719"/>
        <v>0</v>
      </c>
      <c r="KF157" s="220">
        <f t="shared" si="1708"/>
        <v>0</v>
      </c>
      <c r="KG157" s="117">
        <f t="shared" ref="KG157" si="1720">KG158+KG159</f>
        <v>0</v>
      </c>
      <c r="KH157" s="229">
        <f t="shared" si="1708"/>
        <v>0</v>
      </c>
      <c r="KI157" s="220">
        <f t="shared" si="1708"/>
        <v>0</v>
      </c>
      <c r="KJ157" s="117">
        <f t="shared" ref="KJ157:KK157" si="1721">KJ158+KJ159</f>
        <v>0</v>
      </c>
      <c r="KK157" s="229">
        <f t="shared" si="1721"/>
        <v>0</v>
      </c>
      <c r="KL157" s="220">
        <f t="shared" si="1708"/>
        <v>0</v>
      </c>
      <c r="KM157" s="220">
        <f t="shared" ref="KM157:KN157" si="1722">KM158+KM159</f>
        <v>0</v>
      </c>
      <c r="KN157" s="229">
        <f t="shared" si="1722"/>
        <v>0</v>
      </c>
      <c r="KO157" s="220">
        <f t="shared" si="1708"/>
        <v>0</v>
      </c>
      <c r="KP157" s="220">
        <f t="shared" ref="KP157" si="1723">KP158+KP159</f>
        <v>0</v>
      </c>
      <c r="KQ157" s="229">
        <f t="shared" si="1708"/>
        <v>0</v>
      </c>
      <c r="KR157" s="220">
        <f t="shared" si="1708"/>
        <v>0</v>
      </c>
      <c r="KS157" s="220">
        <f t="shared" ref="KS157" si="1724">KS158+KS159</f>
        <v>0</v>
      </c>
      <c r="KT157" s="229">
        <f t="shared" si="1708"/>
        <v>0</v>
      </c>
      <c r="KU157" s="220">
        <f t="shared" si="1708"/>
        <v>0</v>
      </c>
      <c r="KV157" s="117">
        <f t="shared" ref="KV157" si="1725">KV158+KV159</f>
        <v>0</v>
      </c>
      <c r="KW157" s="229">
        <f t="shared" si="1708"/>
        <v>0</v>
      </c>
      <c r="KX157" s="220">
        <f t="shared" si="1708"/>
        <v>0</v>
      </c>
      <c r="KY157" s="68">
        <f t="shared" ref="KY157" si="1726">KY158+KY159</f>
        <v>0</v>
      </c>
      <c r="KZ157" s="229">
        <f t="shared" si="1708"/>
        <v>0</v>
      </c>
      <c r="LA157" s="220">
        <f t="shared" si="1708"/>
        <v>0</v>
      </c>
      <c r="LB157" s="220">
        <f t="shared" ref="LB157:LC157" si="1727">LB158+LB159</f>
        <v>0</v>
      </c>
      <c r="LC157" s="229">
        <f t="shared" si="1727"/>
        <v>250</v>
      </c>
      <c r="LD157" s="220">
        <f t="shared" si="1708"/>
        <v>250</v>
      </c>
      <c r="LE157" s="220">
        <f t="shared" ref="LE157:LF157" si="1728">LE158+LE159</f>
        <v>0</v>
      </c>
      <c r="LF157" s="229">
        <f t="shared" si="1728"/>
        <v>0</v>
      </c>
      <c r="LG157" s="220">
        <f t="shared" si="1708"/>
        <v>0</v>
      </c>
      <c r="LH157" s="117">
        <f t="shared" ref="LH157" si="1729">LH158+LH159</f>
        <v>0</v>
      </c>
      <c r="LI157" s="229">
        <f t="shared" si="1708"/>
        <v>0</v>
      </c>
      <c r="LJ157" s="220">
        <f t="shared" si="1708"/>
        <v>0</v>
      </c>
      <c r="LK157" s="68">
        <f t="shared" ref="LK157" si="1730">LK158+LK159</f>
        <v>0</v>
      </c>
      <c r="LL157" s="229">
        <f t="shared" si="1708"/>
        <v>0</v>
      </c>
      <c r="LM157" s="220">
        <f t="shared" si="1708"/>
        <v>0</v>
      </c>
      <c r="LN157" s="68">
        <f t="shared" ref="LN157" si="1731">LN158+LN159</f>
        <v>0</v>
      </c>
      <c r="LO157" s="122">
        <f t="shared" ref="LO157:NU157" si="1732">LO158+LO159</f>
        <v>0</v>
      </c>
      <c r="LP157" s="220">
        <f t="shared" si="1732"/>
        <v>0</v>
      </c>
      <c r="LQ157" s="220">
        <f t="shared" ref="LQ157:LR157" si="1733">LQ158+LQ159</f>
        <v>0</v>
      </c>
      <c r="LR157" s="229">
        <f t="shared" si="1733"/>
        <v>0</v>
      </c>
      <c r="LS157" s="220">
        <f t="shared" si="1732"/>
        <v>0</v>
      </c>
      <c r="LT157" s="117">
        <f t="shared" ref="LT157" si="1734">LT158+LT159</f>
        <v>0</v>
      </c>
      <c r="LU157" s="229">
        <f t="shared" si="1732"/>
        <v>0</v>
      </c>
      <c r="LV157" s="220">
        <f t="shared" si="1732"/>
        <v>0</v>
      </c>
      <c r="LW157" s="68">
        <f t="shared" ref="LW157:LX157" si="1735">LW158+LW159</f>
        <v>0</v>
      </c>
      <c r="LX157" s="343">
        <f t="shared" si="1735"/>
        <v>0</v>
      </c>
      <c r="LY157" s="220">
        <f t="shared" si="1732"/>
        <v>0</v>
      </c>
      <c r="LZ157" s="220">
        <f t="shared" ref="LZ157:MA157" si="1736">LZ158+LZ159</f>
        <v>0</v>
      </c>
      <c r="MA157" s="344">
        <f t="shared" si="1736"/>
        <v>0</v>
      </c>
      <c r="MB157" s="220">
        <f t="shared" si="1732"/>
        <v>0</v>
      </c>
      <c r="MC157" s="220">
        <f t="shared" ref="MC157:MD157" si="1737">MC158+MC159</f>
        <v>0</v>
      </c>
      <c r="MD157" s="344">
        <f t="shared" si="1737"/>
        <v>0</v>
      </c>
      <c r="ME157" s="220">
        <f t="shared" si="1732"/>
        <v>0</v>
      </c>
      <c r="MF157" s="220">
        <f t="shared" ref="MF157:MG157" si="1738">MF158+MF159</f>
        <v>0</v>
      </c>
      <c r="MG157" s="344">
        <f t="shared" si="1738"/>
        <v>0</v>
      </c>
      <c r="MH157" s="220">
        <f t="shared" si="1732"/>
        <v>0</v>
      </c>
      <c r="MI157" s="220">
        <f t="shared" ref="MI157" si="1739">MI158+MI159</f>
        <v>0</v>
      </c>
      <c r="MJ157" s="344">
        <f t="shared" ref="MJ157" si="1740">MJ158+MJ159</f>
        <v>0</v>
      </c>
      <c r="MK157" s="220">
        <f t="shared" si="1732"/>
        <v>0</v>
      </c>
      <c r="ML157" s="117">
        <f t="shared" ref="ML157" si="1741">ML158+ML159</f>
        <v>0</v>
      </c>
      <c r="MM157" s="229">
        <f t="shared" si="1732"/>
        <v>0</v>
      </c>
      <c r="MN157" s="220">
        <f t="shared" si="1732"/>
        <v>0</v>
      </c>
      <c r="MO157" s="68">
        <f t="shared" ref="MO157:MP157" si="1742">MO158+MO159</f>
        <v>0</v>
      </c>
      <c r="MP157" s="344">
        <f t="shared" si="1742"/>
        <v>0</v>
      </c>
      <c r="MQ157" s="220">
        <f t="shared" si="1732"/>
        <v>0</v>
      </c>
      <c r="MR157" s="68">
        <f t="shared" ref="MR157:MS157" si="1743">MR158+MR159</f>
        <v>0</v>
      </c>
      <c r="MS157" s="343">
        <f t="shared" si="1743"/>
        <v>0</v>
      </c>
      <c r="MT157" s="220">
        <f t="shared" si="1732"/>
        <v>0</v>
      </c>
      <c r="MU157" s="220">
        <f t="shared" ref="MU157:MV157" si="1744">MU158+MU159</f>
        <v>0</v>
      </c>
      <c r="MV157" s="344">
        <f t="shared" si="1744"/>
        <v>0</v>
      </c>
      <c r="MW157" s="220">
        <f t="shared" si="1732"/>
        <v>0</v>
      </c>
      <c r="MX157" s="117">
        <f t="shared" ref="MX157:MY157" si="1745">MX158+MX159</f>
        <v>0</v>
      </c>
      <c r="MY157" s="344">
        <f t="shared" si="1745"/>
        <v>0</v>
      </c>
      <c r="MZ157" s="220">
        <f t="shared" si="1732"/>
        <v>0</v>
      </c>
      <c r="NA157" s="68">
        <f t="shared" ref="NA157:NB157" si="1746">NA158+NA159</f>
        <v>0</v>
      </c>
      <c r="NB157" s="344">
        <f t="shared" si="1746"/>
        <v>0</v>
      </c>
      <c r="NC157" s="220">
        <f t="shared" si="1732"/>
        <v>0</v>
      </c>
      <c r="ND157" s="117">
        <f t="shared" ref="ND157:NE157" si="1747">ND158+ND159</f>
        <v>0</v>
      </c>
      <c r="NE157" s="344">
        <f t="shared" si="1747"/>
        <v>0</v>
      </c>
      <c r="NF157" s="220">
        <f t="shared" si="1732"/>
        <v>0</v>
      </c>
      <c r="NG157" s="68">
        <f t="shared" ref="NG157" si="1748">NG158+NG159</f>
        <v>0</v>
      </c>
      <c r="NH157" s="229">
        <f t="shared" si="1732"/>
        <v>0</v>
      </c>
      <c r="NI157" s="220">
        <f t="shared" si="1732"/>
        <v>0</v>
      </c>
      <c r="NJ157" s="117">
        <f t="shared" ref="NJ157" si="1749">NJ158+NJ159</f>
        <v>0</v>
      </c>
      <c r="NK157" s="229">
        <f t="shared" si="1732"/>
        <v>0</v>
      </c>
      <c r="NL157" s="220">
        <f t="shared" si="1732"/>
        <v>0</v>
      </c>
      <c r="NM157" s="68">
        <f t="shared" ref="NM157:NN157" si="1750">NM158+NM159</f>
        <v>0</v>
      </c>
      <c r="NN157" s="344">
        <f t="shared" si="1750"/>
        <v>0</v>
      </c>
      <c r="NO157" s="220">
        <f t="shared" si="1732"/>
        <v>0</v>
      </c>
      <c r="NP157" s="68">
        <f t="shared" ref="NP157:NQ157" si="1751">NP158+NP159</f>
        <v>0</v>
      </c>
      <c r="NQ157" s="344">
        <f t="shared" si="1751"/>
        <v>0</v>
      </c>
      <c r="NR157" s="220">
        <f t="shared" si="1732"/>
        <v>0</v>
      </c>
      <c r="NS157" s="68">
        <f t="shared" ref="NS157:NT157" si="1752">NS158+NS159</f>
        <v>0</v>
      </c>
      <c r="NT157" s="344">
        <f t="shared" si="1752"/>
        <v>0</v>
      </c>
      <c r="NU157" s="220">
        <f t="shared" si="1732"/>
        <v>0</v>
      </c>
      <c r="NV157" s="68">
        <f t="shared" ref="NV157" si="1753">NV158+NV159</f>
        <v>0</v>
      </c>
      <c r="NW157" s="122">
        <f t="shared" ref="NW157:OH157" si="1754">NW158+NW159</f>
        <v>0</v>
      </c>
      <c r="NX157" s="220">
        <f t="shared" si="1754"/>
        <v>0</v>
      </c>
      <c r="NY157" s="117">
        <f t="shared" ref="NY157:NZ157" si="1755">NY158+NY159</f>
        <v>0</v>
      </c>
      <c r="NZ157" s="344">
        <f t="shared" si="1755"/>
        <v>0</v>
      </c>
      <c r="OA157" s="220">
        <f t="shared" si="1754"/>
        <v>0</v>
      </c>
      <c r="OB157" s="314">
        <f t="shared" ref="OB157" si="1756">OB158+OB159</f>
        <v>0</v>
      </c>
      <c r="OC157" s="229">
        <f t="shared" si="1754"/>
        <v>0</v>
      </c>
      <c r="OD157" s="220">
        <f t="shared" si="1754"/>
        <v>0</v>
      </c>
      <c r="OE157" s="68">
        <f t="shared" ref="OE157:OF157" si="1757">OE158+OE159</f>
        <v>0</v>
      </c>
      <c r="OF157" s="344">
        <f t="shared" si="1757"/>
        <v>0</v>
      </c>
      <c r="OG157" s="220">
        <f t="shared" si="1754"/>
        <v>0</v>
      </c>
      <c r="OH157" s="68">
        <f t="shared" si="1754"/>
        <v>0</v>
      </c>
      <c r="OI157" s="163"/>
      <c r="OJ157" s="163"/>
      <c r="OK157" s="163"/>
      <c r="OL157" s="163"/>
      <c r="OM157" s="163"/>
      <c r="ON157" s="163"/>
      <c r="OO157" s="163"/>
      <c r="OP157" s="163"/>
      <c r="OQ157" s="163"/>
      <c r="OR157" s="163"/>
      <c r="OS157" s="163"/>
      <c r="OT157" s="163"/>
      <c r="OU157" s="163"/>
      <c r="OV157" s="163"/>
      <c r="OW157" s="163"/>
    </row>
    <row r="158" spans="1:414" s="345" customFormat="1" hidden="1" outlineLevel="2" x14ac:dyDescent="0.25">
      <c r="A158" s="257" t="s">
        <v>535</v>
      </c>
      <c r="B158" s="188" t="s">
        <v>536</v>
      </c>
      <c r="C158" s="236">
        <f t="shared" ref="C158:C159" si="1758">F158+I158+L158+O158+R158+U158+X158+AA158+AD158+AG158+AJ158+AM158+AP158+AS158+AV158+AY158+BB158+BE158+BH158+BK158+BN158+BQ158+BT158+BW158+BZ158+CC158+CF158+CI158+CL158+CO158+CR158+CU158+CX158+DA158+DD158+DG158+DJ158+DM158+DP158+DS158+DV158+DY158+EB158+EE158+EH158+EK158+EN158+EQ158+ET158+EW158+EZ158+FC158+FF158+FI158+FL158+FO158+FR158+FU158+FX158+GA158+GD158+GG158+GJ158+GM158+GP158+GS158+GV158+GY158+HB158+HE158+HH158+HK158+HN158+HQ158+HT158+HW158+HZ158+IC158+IF158+II158+IL158+IO158+IR158+IU158+IX158+JA158+JD158+JG158+JJ158+JM158+JP158+JS158+JV158+JY158+KB158+KE158+KH158+KK158+KN158+KQ158+KT158+KW158+KZ158+LC158+LF158+LI158+LL158+LO158+LR158+LU158+LX158+MA158+MD158+MG158+MJ158+MM158+MP158+MS158+MV158+MY158+NB158+NE158+NH158+NK158+NN158+NQ158+NT158+NW158+NZ158+OC158+OF158</f>
        <v>1250</v>
      </c>
      <c r="D158" s="236">
        <f t="shared" ref="D158:D159" si="1759">G158+J158+M158+P158+S158+V158+Y158+AB158+AE158+AH158+AK158+AN158+AQ158+AT158+AW158+AZ158+BC158+BF158+BI158+BL158+BO158+BR158+BU158+BX158+CA158+CD158+CG158+CJ158+CM158+CP158+CS158+CV158+CY158+DB158+DE158+DH158+DK158+DN158+DQ158+DT158+DW158+DZ158+EC158+EF158+EI158+EL158+EO158+ER158+EU158+EX158+FA158+FD158+FG158+FJ158+FM158+FP158+FS158+FV158+FY158+GB158+GE158+GH158+GK158+GN158+GQ158+GT158+GW158+GZ158+HC158+HF158+HI158+HL158+HO158+HR158+HU158+HX158+IA158+ID158+IG158+IJ158+IM158+IP158+IS158+IV158+IY158+JB158+JE158+JH158+JK158+JN158+JQ158+JT158+JW158+JZ158+KC158+KF158+KI158+KL158+KO158+KR158+KU158+KX158+LA158+LD158+LG158+LJ158+LM158+LP158+LS158+LV158+LY158+MB158+ME158+MH158+MK158+MN158+MQ158+MT158+MW158+MZ158+NC158+NF158+NI158+NL158+NO158+NR158+NU158+NX158+OA158+OD158+OG158</f>
        <v>1250</v>
      </c>
      <c r="E158" s="236">
        <f t="shared" ref="E158:E159" si="1760">H158+K158+N158+Q158+T158+W158+Z158+AC158+AF158+AI158+AL158+AO158+AR158+AU158+AX158+BA158+BD158+BG158+BJ158+BM158+BP158+BS158+BV158+BY158+CB158+CE158+CH158+CK158+CN158+CQ158+CT158+CW158+CZ158+DC158+DF158+DI158+DL158+DO158+DR158+DU158+DX158+EA158+ED158+EG158+EJ158+EM158+EP158+ES158+EV158+EY158+FB158+FE158+FH158+FK158+FN158+FQ158+FT158+FW158+FZ158+GC158+GF158+GI158+GL158+GO158+GR158+GU158+GX158+HA158+HD158+HG158+HJ158+HM158+HP158+HS158+HV158+HY158+IB158+IE158+IH158+IK158+IN158+IQ158+IT158+IW158+IZ158+JC158+JF158+JI158+JL158+JO158+JR158+JU158+JX158+KA158+KD158+KG158+KJ158+KM158+KP158+KS158+KV158+KY158+LB158+LE158+LH158+LK158+LN158+LQ158+LT158+LW158+LZ158+MC158+MF158+MI158+ML158+MO158+MR158+MU158+MX158+NA158+ND158+NG158+NJ158+NM158+NP158+NS158+NV158+NY158+OB158+OE158+OH158</f>
        <v>631.34</v>
      </c>
      <c r="F158" s="236"/>
      <c r="G158" s="224"/>
      <c r="H158" s="84"/>
      <c r="I158" s="124"/>
      <c r="J158" s="224"/>
      <c r="K158" s="224"/>
      <c r="L158" s="236"/>
      <c r="M158" s="224"/>
      <c r="N158" s="224"/>
      <c r="O158" s="236"/>
      <c r="P158" s="224"/>
      <c r="Q158" s="224"/>
      <c r="R158" s="236"/>
      <c r="S158" s="224"/>
      <c r="T158" s="224"/>
      <c r="U158" s="236"/>
      <c r="V158" s="224"/>
      <c r="W158" s="224"/>
      <c r="X158" s="236"/>
      <c r="Y158" s="224"/>
      <c r="Z158" s="224"/>
      <c r="AA158" s="236"/>
      <c r="AB158" s="224"/>
      <c r="AC158" s="224"/>
      <c r="AD158" s="236"/>
      <c r="AE158" s="224"/>
      <c r="AF158" s="224"/>
      <c r="AG158" s="236"/>
      <c r="AH158" s="224"/>
      <c r="AI158" s="224"/>
      <c r="AJ158" s="236"/>
      <c r="AK158" s="224"/>
      <c r="AL158" s="224"/>
      <c r="AM158" s="236"/>
      <c r="AN158" s="224"/>
      <c r="AO158" s="224"/>
      <c r="AP158" s="236"/>
      <c r="AQ158" s="224"/>
      <c r="AR158" s="224"/>
      <c r="AS158" s="236"/>
      <c r="AT158" s="224"/>
      <c r="AU158" s="224"/>
      <c r="AV158" s="236"/>
      <c r="AW158" s="224"/>
      <c r="AX158" s="224"/>
      <c r="AY158" s="236"/>
      <c r="AZ158" s="224"/>
      <c r="BA158" s="224"/>
      <c r="BB158" s="236"/>
      <c r="BC158" s="224"/>
      <c r="BD158" s="224"/>
      <c r="BE158" s="236"/>
      <c r="BF158" s="224"/>
      <c r="BG158" s="224"/>
      <c r="BH158" s="236"/>
      <c r="BI158" s="224"/>
      <c r="BJ158" s="224"/>
      <c r="BK158" s="236"/>
      <c r="BL158" s="224"/>
      <c r="BM158" s="224"/>
      <c r="BN158" s="351"/>
      <c r="BO158" s="224"/>
      <c r="BP158" s="224"/>
      <c r="BQ158" s="236"/>
      <c r="BR158" s="224"/>
      <c r="BS158" s="224"/>
      <c r="BT158" s="236"/>
      <c r="BU158" s="224"/>
      <c r="BV158" s="224"/>
      <c r="BW158" s="236"/>
      <c r="BX158" s="224"/>
      <c r="BY158" s="224"/>
      <c r="BZ158" s="236"/>
      <c r="CA158" s="236"/>
      <c r="CB158" s="224"/>
      <c r="CC158" s="236"/>
      <c r="CD158" s="224"/>
      <c r="CE158" s="224"/>
      <c r="CF158" s="236"/>
      <c r="CG158" s="224"/>
      <c r="CH158" s="224"/>
      <c r="CI158" s="236"/>
      <c r="CJ158" s="224"/>
      <c r="CK158" s="224"/>
      <c r="CL158" s="236"/>
      <c r="CM158" s="224"/>
      <c r="CN158" s="245"/>
      <c r="CO158" s="236"/>
      <c r="CP158" s="224"/>
      <c r="CQ158" s="84"/>
      <c r="CR158" s="236"/>
      <c r="CS158" s="224"/>
      <c r="CT158" s="224"/>
      <c r="CU158" s="236"/>
      <c r="CV158" s="224"/>
      <c r="CW158" s="224"/>
      <c r="CX158" s="236">
        <v>1000</v>
      </c>
      <c r="CY158" s="224">
        <v>1000</v>
      </c>
      <c r="CZ158" s="224">
        <v>631.34</v>
      </c>
      <c r="DA158" s="236"/>
      <c r="DB158" s="224"/>
      <c r="DC158" s="224"/>
      <c r="DD158" s="236"/>
      <c r="DE158" s="224"/>
      <c r="DF158" s="224"/>
      <c r="DG158" s="236"/>
      <c r="DH158" s="224"/>
      <c r="DI158" s="224"/>
      <c r="DJ158" s="236"/>
      <c r="DK158" s="224"/>
      <c r="DL158" s="224"/>
      <c r="DM158" s="236"/>
      <c r="DN158" s="224"/>
      <c r="DO158" s="224"/>
      <c r="DP158" s="236"/>
      <c r="DQ158" s="224"/>
      <c r="DR158" s="224"/>
      <c r="DS158" s="236"/>
      <c r="DT158" s="224"/>
      <c r="DU158" s="224"/>
      <c r="DV158" s="236"/>
      <c r="DW158" s="224"/>
      <c r="DX158" s="245"/>
      <c r="DY158" s="236"/>
      <c r="DZ158" s="224"/>
      <c r="EA158" s="84"/>
      <c r="EB158" s="124"/>
      <c r="EC158" s="224"/>
      <c r="ED158" s="245"/>
      <c r="EE158" s="236"/>
      <c r="EF158" s="224"/>
      <c r="EG158" s="245"/>
      <c r="EH158" s="236"/>
      <c r="EI158" s="224"/>
      <c r="EJ158" s="245"/>
      <c r="EK158" s="236"/>
      <c r="EL158" s="224"/>
      <c r="EM158" s="245"/>
      <c r="EN158" s="236"/>
      <c r="EO158" s="224"/>
      <c r="EP158" s="245"/>
      <c r="EQ158" s="236"/>
      <c r="ER158" s="224"/>
      <c r="ES158" s="224"/>
      <c r="ET158" s="236"/>
      <c r="EU158" s="224"/>
      <c r="EV158" s="224"/>
      <c r="EW158" s="236"/>
      <c r="EX158" s="224"/>
      <c r="EY158" s="224"/>
      <c r="EZ158" s="236"/>
      <c r="FA158" s="224"/>
      <c r="FB158" s="224"/>
      <c r="FC158" s="236"/>
      <c r="FD158" s="224"/>
      <c r="FE158" s="224"/>
      <c r="FF158" s="236"/>
      <c r="FG158" s="224"/>
      <c r="FH158" s="224"/>
      <c r="FI158" s="236"/>
      <c r="FJ158" s="224"/>
      <c r="FK158" s="245"/>
      <c r="FL158" s="396"/>
      <c r="FM158" s="224"/>
      <c r="FN158" s="84"/>
      <c r="FO158" s="236"/>
      <c r="FP158" s="224"/>
      <c r="FQ158" s="224"/>
      <c r="FR158" s="236"/>
      <c r="FS158" s="224"/>
      <c r="FT158" s="224"/>
      <c r="FU158" s="236"/>
      <c r="FV158" s="224"/>
      <c r="FW158" s="224"/>
      <c r="FX158" s="236"/>
      <c r="FY158" s="224"/>
      <c r="FZ158" s="224"/>
      <c r="GA158" s="236"/>
      <c r="GB158" s="224"/>
      <c r="GC158" s="224"/>
      <c r="GD158" s="236"/>
      <c r="GE158" s="224"/>
      <c r="GF158" s="224"/>
      <c r="GG158" s="236"/>
      <c r="GH158" s="224"/>
      <c r="GI158" s="224"/>
      <c r="GJ158" s="236"/>
      <c r="GK158" s="224"/>
      <c r="GL158" s="84"/>
      <c r="GM158" s="224"/>
      <c r="GN158" s="224"/>
      <c r="GO158" s="84"/>
      <c r="GP158" s="236"/>
      <c r="GQ158" s="224"/>
      <c r="GR158" s="84"/>
      <c r="GS158" s="224"/>
      <c r="GT158" s="224"/>
      <c r="GU158" s="224"/>
      <c r="GV158" s="236"/>
      <c r="GW158" s="224"/>
      <c r="GX158" s="224"/>
      <c r="GY158" s="236"/>
      <c r="GZ158" s="224"/>
      <c r="HA158" s="224"/>
      <c r="HB158" s="236"/>
      <c r="HC158" s="224"/>
      <c r="HD158" s="245"/>
      <c r="HE158" s="236"/>
      <c r="HF158" s="224"/>
      <c r="HG158" s="84"/>
      <c r="HH158" s="236"/>
      <c r="HI158" s="224"/>
      <c r="HJ158" s="245"/>
      <c r="HK158" s="236"/>
      <c r="HL158" s="224"/>
      <c r="HM158" s="245"/>
      <c r="HN158" s="236"/>
      <c r="HO158" s="224"/>
      <c r="HP158" s="245"/>
      <c r="HQ158" s="236"/>
      <c r="HR158" s="224"/>
      <c r="HS158" s="245"/>
      <c r="HT158" s="236"/>
      <c r="HU158" s="224"/>
      <c r="HV158" s="245"/>
      <c r="HW158" s="236"/>
      <c r="HX158" s="224"/>
      <c r="HY158" s="245"/>
      <c r="HZ158" s="236"/>
      <c r="IA158" s="224"/>
      <c r="IB158" s="245"/>
      <c r="IC158" s="236"/>
      <c r="ID158" s="224"/>
      <c r="IE158" s="84"/>
      <c r="IF158" s="236"/>
      <c r="IG158" s="224"/>
      <c r="IH158" s="245"/>
      <c r="II158" s="236"/>
      <c r="IJ158" s="224"/>
      <c r="IK158" s="245"/>
      <c r="IL158" s="236"/>
      <c r="IM158" s="224"/>
      <c r="IN158" s="245"/>
      <c r="IO158" s="236"/>
      <c r="IP158" s="224"/>
      <c r="IQ158" s="245"/>
      <c r="IR158" s="236"/>
      <c r="IS158" s="224"/>
      <c r="IT158" s="245"/>
      <c r="IU158" s="236"/>
      <c r="IV158" s="224"/>
      <c r="IW158" s="245"/>
      <c r="IX158" s="236"/>
      <c r="IY158" s="224"/>
      <c r="IZ158" s="245"/>
      <c r="JA158" s="236"/>
      <c r="JB158" s="224"/>
      <c r="JC158" s="245"/>
      <c r="JD158" s="236"/>
      <c r="JE158" s="224"/>
      <c r="JF158" s="245"/>
      <c r="JG158" s="236"/>
      <c r="JH158" s="224"/>
      <c r="JI158" s="84"/>
      <c r="JJ158" s="124"/>
      <c r="JK158" s="224"/>
      <c r="JL158" s="245"/>
      <c r="JM158" s="236"/>
      <c r="JN158" s="224"/>
      <c r="JO158" s="84"/>
      <c r="JP158" s="124"/>
      <c r="JQ158" s="224"/>
      <c r="JR158" s="245"/>
      <c r="JS158" s="236"/>
      <c r="JT158" s="224"/>
      <c r="JU158" s="84"/>
      <c r="JV158" s="124"/>
      <c r="JW158" s="224"/>
      <c r="JX158" s="245"/>
      <c r="JY158" s="236"/>
      <c r="JZ158" s="224"/>
      <c r="KA158" s="245"/>
      <c r="KB158" s="236"/>
      <c r="KC158" s="224"/>
      <c r="KD158" s="245"/>
      <c r="KE158" s="236"/>
      <c r="KF158" s="224"/>
      <c r="KG158" s="245"/>
      <c r="KH158" s="236"/>
      <c r="KI158" s="224"/>
      <c r="KJ158" s="245"/>
      <c r="KK158" s="236"/>
      <c r="KL158" s="224"/>
      <c r="KM158" s="224"/>
      <c r="KN158" s="236"/>
      <c r="KO158" s="224"/>
      <c r="KP158" s="224"/>
      <c r="KQ158" s="236"/>
      <c r="KR158" s="224"/>
      <c r="KS158" s="224"/>
      <c r="KT158" s="236"/>
      <c r="KU158" s="224"/>
      <c r="KV158" s="245"/>
      <c r="KW158" s="236"/>
      <c r="KX158" s="224"/>
      <c r="KY158" s="84"/>
      <c r="KZ158" s="236"/>
      <c r="LA158" s="224"/>
      <c r="LB158" s="224"/>
      <c r="LC158" s="236">
        <v>250</v>
      </c>
      <c r="LD158" s="224">
        <v>250</v>
      </c>
      <c r="LE158" s="224"/>
      <c r="LF158" s="236"/>
      <c r="LG158" s="224"/>
      <c r="LH158" s="245"/>
      <c r="LI158" s="236"/>
      <c r="LJ158" s="224"/>
      <c r="LK158" s="84"/>
      <c r="LL158" s="236"/>
      <c r="LM158" s="224"/>
      <c r="LN158" s="84"/>
      <c r="LO158" s="124"/>
      <c r="LP158" s="224"/>
      <c r="LQ158" s="224"/>
      <c r="LR158" s="236"/>
      <c r="LS158" s="224"/>
      <c r="LT158" s="245"/>
      <c r="LU158" s="236"/>
      <c r="LV158" s="224"/>
      <c r="LW158" s="84"/>
      <c r="LX158" s="124"/>
      <c r="LY158" s="224"/>
      <c r="LZ158" s="224"/>
      <c r="MA158" s="236"/>
      <c r="MB158" s="224"/>
      <c r="MC158" s="224"/>
      <c r="MD158" s="236"/>
      <c r="ME158" s="224"/>
      <c r="MF158" s="224"/>
      <c r="MG158" s="236"/>
      <c r="MH158" s="224"/>
      <c r="MI158" s="224"/>
      <c r="MJ158" s="236"/>
      <c r="MK158" s="224"/>
      <c r="ML158" s="245"/>
      <c r="MM158" s="236"/>
      <c r="MN158" s="224"/>
      <c r="MO158" s="84"/>
      <c r="MP158" s="236"/>
      <c r="MQ158" s="224"/>
      <c r="MR158" s="84"/>
      <c r="MS158" s="124"/>
      <c r="MT158" s="224"/>
      <c r="MU158" s="224"/>
      <c r="MV158" s="236"/>
      <c r="MW158" s="224"/>
      <c r="MX158" s="245"/>
      <c r="MY158" s="236"/>
      <c r="MZ158" s="224"/>
      <c r="NA158" s="84"/>
      <c r="NB158" s="236"/>
      <c r="NC158" s="224"/>
      <c r="ND158" s="245"/>
      <c r="NE158" s="236"/>
      <c r="NF158" s="224"/>
      <c r="NG158" s="84"/>
      <c r="NH158" s="236"/>
      <c r="NI158" s="224"/>
      <c r="NJ158" s="245"/>
      <c r="NK158" s="236"/>
      <c r="NL158" s="224"/>
      <c r="NM158" s="84"/>
      <c r="NN158" s="236"/>
      <c r="NO158" s="224"/>
      <c r="NP158" s="84"/>
      <c r="NQ158" s="236"/>
      <c r="NR158" s="224"/>
      <c r="NS158" s="84"/>
      <c r="NT158" s="236"/>
      <c r="NU158" s="224"/>
      <c r="NV158" s="84"/>
      <c r="NW158" s="124"/>
      <c r="NX158" s="224"/>
      <c r="NY158" s="245"/>
      <c r="NZ158" s="236"/>
      <c r="OA158" s="224"/>
      <c r="OB158" s="316"/>
      <c r="OC158" s="236"/>
      <c r="OD158" s="224"/>
      <c r="OE158" s="84"/>
      <c r="OF158" s="236"/>
      <c r="OG158" s="224"/>
      <c r="OH158" s="84"/>
      <c r="OI158" s="157"/>
      <c r="OJ158" s="157"/>
      <c r="OK158" s="157"/>
      <c r="OL158" s="157"/>
      <c r="OM158" s="157"/>
      <c r="ON158" s="157"/>
      <c r="OO158" s="157"/>
      <c r="OP158" s="157"/>
      <c r="OQ158" s="157"/>
      <c r="OR158" s="157"/>
      <c r="OS158" s="157"/>
      <c r="OT158" s="157"/>
      <c r="OU158" s="157"/>
      <c r="OV158" s="157"/>
      <c r="OW158" s="157"/>
    </row>
    <row r="159" spans="1:414" s="345" customFormat="1" hidden="1" outlineLevel="2" x14ac:dyDescent="0.25">
      <c r="A159" s="257" t="s">
        <v>537</v>
      </c>
      <c r="B159" s="188" t="s">
        <v>538</v>
      </c>
      <c r="C159" s="236">
        <f t="shared" si="1758"/>
        <v>150</v>
      </c>
      <c r="D159" s="236">
        <f t="shared" si="1759"/>
        <v>125</v>
      </c>
      <c r="E159" s="236">
        <f t="shared" si="1760"/>
        <v>566.38</v>
      </c>
      <c r="F159" s="236"/>
      <c r="G159" s="224"/>
      <c r="H159" s="84"/>
      <c r="I159" s="124"/>
      <c r="J159" s="224"/>
      <c r="K159" s="224"/>
      <c r="L159" s="236"/>
      <c r="M159" s="224"/>
      <c r="N159" s="224"/>
      <c r="O159" s="236"/>
      <c r="P159" s="224"/>
      <c r="Q159" s="224"/>
      <c r="R159" s="236"/>
      <c r="S159" s="224"/>
      <c r="T159" s="224"/>
      <c r="U159" s="236"/>
      <c r="V159" s="224"/>
      <c r="W159" s="224"/>
      <c r="X159" s="236"/>
      <c r="Y159" s="224"/>
      <c r="Z159" s="224"/>
      <c r="AA159" s="236"/>
      <c r="AB159" s="224"/>
      <c r="AC159" s="224"/>
      <c r="AD159" s="236"/>
      <c r="AE159" s="224"/>
      <c r="AF159" s="224"/>
      <c r="AG159" s="236"/>
      <c r="AH159" s="224"/>
      <c r="AI159" s="224"/>
      <c r="AJ159" s="236"/>
      <c r="AK159" s="224"/>
      <c r="AL159" s="224"/>
      <c r="AM159" s="236"/>
      <c r="AN159" s="224"/>
      <c r="AO159" s="224"/>
      <c r="AP159" s="236"/>
      <c r="AQ159" s="224"/>
      <c r="AR159" s="224"/>
      <c r="AS159" s="236"/>
      <c r="AT159" s="224"/>
      <c r="AU159" s="224"/>
      <c r="AV159" s="236"/>
      <c r="AW159" s="224"/>
      <c r="AX159" s="224"/>
      <c r="AY159" s="236"/>
      <c r="AZ159" s="224"/>
      <c r="BA159" s="224"/>
      <c r="BB159" s="236"/>
      <c r="BC159" s="224"/>
      <c r="BD159" s="224"/>
      <c r="BE159" s="236"/>
      <c r="BF159" s="224"/>
      <c r="BG159" s="224"/>
      <c r="BH159" s="236"/>
      <c r="BI159" s="224"/>
      <c r="BJ159" s="224"/>
      <c r="BK159" s="236"/>
      <c r="BL159" s="224"/>
      <c r="BM159" s="224"/>
      <c r="BN159" s="351"/>
      <c r="BO159" s="224"/>
      <c r="BP159" s="224"/>
      <c r="BQ159" s="236"/>
      <c r="BR159" s="224"/>
      <c r="BS159" s="224"/>
      <c r="BT159" s="236"/>
      <c r="BU159" s="224"/>
      <c r="BV159" s="224"/>
      <c r="BW159" s="236"/>
      <c r="BX159" s="224"/>
      <c r="BY159" s="224"/>
      <c r="BZ159" s="236"/>
      <c r="CA159" s="236"/>
      <c r="CB159" s="224"/>
      <c r="CC159" s="236"/>
      <c r="CD159" s="224"/>
      <c r="CE159" s="224"/>
      <c r="CF159" s="236"/>
      <c r="CG159" s="224"/>
      <c r="CH159" s="224"/>
      <c r="CI159" s="236"/>
      <c r="CJ159" s="224"/>
      <c r="CK159" s="224"/>
      <c r="CL159" s="236"/>
      <c r="CM159" s="224"/>
      <c r="CN159" s="245"/>
      <c r="CO159" s="236"/>
      <c r="CP159" s="224"/>
      <c r="CQ159" s="84"/>
      <c r="CR159" s="236"/>
      <c r="CS159" s="224"/>
      <c r="CT159" s="224"/>
      <c r="CU159" s="236"/>
      <c r="CV159" s="224"/>
      <c r="CW159" s="224"/>
      <c r="CX159" s="236"/>
      <c r="CY159" s="224"/>
      <c r="CZ159" s="224">
        <v>423.75</v>
      </c>
      <c r="DA159" s="236"/>
      <c r="DB159" s="224"/>
      <c r="DC159" s="224"/>
      <c r="DD159" s="236"/>
      <c r="DE159" s="224"/>
      <c r="DF159" s="224"/>
      <c r="DG159" s="236"/>
      <c r="DH159" s="224"/>
      <c r="DI159" s="224"/>
      <c r="DJ159" s="236"/>
      <c r="DK159" s="224"/>
      <c r="DL159" s="224"/>
      <c r="DM159" s="236"/>
      <c r="DN159" s="224"/>
      <c r="DO159" s="224"/>
      <c r="DP159" s="236"/>
      <c r="DQ159" s="224"/>
      <c r="DR159" s="224"/>
      <c r="DS159" s="236"/>
      <c r="DT159" s="224"/>
      <c r="DU159" s="224"/>
      <c r="DV159" s="236"/>
      <c r="DW159" s="224"/>
      <c r="DX159" s="245"/>
      <c r="DY159" s="236"/>
      <c r="DZ159" s="224"/>
      <c r="EA159" s="84"/>
      <c r="EB159" s="124"/>
      <c r="EC159" s="224"/>
      <c r="ED159" s="245"/>
      <c r="EE159" s="236"/>
      <c r="EF159" s="224"/>
      <c r="EG159" s="245"/>
      <c r="EH159" s="236"/>
      <c r="EI159" s="224"/>
      <c r="EJ159" s="245"/>
      <c r="EK159" s="236"/>
      <c r="EL159" s="224"/>
      <c r="EM159" s="245"/>
      <c r="EN159" s="236"/>
      <c r="EO159" s="224"/>
      <c r="EP159" s="245"/>
      <c r="EQ159" s="236"/>
      <c r="ER159" s="224"/>
      <c r="ES159" s="224"/>
      <c r="ET159" s="236"/>
      <c r="EU159" s="224"/>
      <c r="EV159" s="224"/>
      <c r="EW159" s="236"/>
      <c r="EX159" s="224"/>
      <c r="EY159" s="224"/>
      <c r="EZ159" s="236"/>
      <c r="FA159" s="224"/>
      <c r="FB159" s="224"/>
      <c r="FC159" s="236"/>
      <c r="FD159" s="224"/>
      <c r="FE159" s="224"/>
      <c r="FF159" s="236"/>
      <c r="FG159" s="224"/>
      <c r="FH159" s="224"/>
      <c r="FI159" s="236"/>
      <c r="FJ159" s="224"/>
      <c r="FK159" s="245"/>
      <c r="FL159" s="396"/>
      <c r="FM159" s="224"/>
      <c r="FN159" s="84"/>
      <c r="FO159" s="236"/>
      <c r="FP159" s="224"/>
      <c r="FQ159" s="224"/>
      <c r="FR159" s="236"/>
      <c r="FS159" s="224"/>
      <c r="FT159" s="224"/>
      <c r="FU159" s="236"/>
      <c r="FV159" s="224"/>
      <c r="FW159" s="224"/>
      <c r="FX159" s="236"/>
      <c r="FY159" s="224"/>
      <c r="FZ159" s="224"/>
      <c r="GA159" s="236"/>
      <c r="GB159" s="224"/>
      <c r="GC159" s="224"/>
      <c r="GD159" s="236"/>
      <c r="GE159" s="224"/>
      <c r="GF159" s="224"/>
      <c r="GG159" s="236"/>
      <c r="GH159" s="224"/>
      <c r="GI159" s="224"/>
      <c r="GJ159" s="236"/>
      <c r="GK159" s="224"/>
      <c r="GL159" s="84"/>
      <c r="GM159" s="224"/>
      <c r="GN159" s="224"/>
      <c r="GO159" s="84"/>
      <c r="GP159" s="236"/>
      <c r="GQ159" s="224"/>
      <c r="GR159" s="84"/>
      <c r="GS159" s="224"/>
      <c r="GT159" s="224"/>
      <c r="GU159" s="224"/>
      <c r="GV159" s="236"/>
      <c r="GW159" s="224"/>
      <c r="GX159" s="224"/>
      <c r="GY159" s="236"/>
      <c r="GZ159" s="224"/>
      <c r="HA159" s="224"/>
      <c r="HB159" s="236"/>
      <c r="HC159" s="224"/>
      <c r="HD159" s="245"/>
      <c r="HE159" s="236"/>
      <c r="HF159" s="224"/>
      <c r="HG159" s="84"/>
      <c r="HH159" s="236"/>
      <c r="HI159" s="224"/>
      <c r="HJ159" s="245"/>
      <c r="HK159" s="236"/>
      <c r="HL159" s="224"/>
      <c r="HM159" s="245"/>
      <c r="HN159" s="236"/>
      <c r="HO159" s="224"/>
      <c r="HP159" s="245">
        <v>52.76</v>
      </c>
      <c r="HQ159" s="236"/>
      <c r="HR159" s="224"/>
      <c r="HS159" s="245"/>
      <c r="HT159" s="236"/>
      <c r="HU159" s="224"/>
      <c r="HV159" s="245"/>
      <c r="HW159" s="236"/>
      <c r="HX159" s="224"/>
      <c r="HY159" s="245"/>
      <c r="HZ159" s="236"/>
      <c r="IA159" s="224"/>
      <c r="IB159" s="245"/>
      <c r="IC159" s="236"/>
      <c r="ID159" s="224"/>
      <c r="IE159" s="84"/>
      <c r="IF159" s="236">
        <v>150</v>
      </c>
      <c r="IG159" s="224">
        <v>125</v>
      </c>
      <c r="IH159" s="245">
        <v>89.87</v>
      </c>
      <c r="II159" s="236"/>
      <c r="IJ159" s="224"/>
      <c r="IK159" s="245"/>
      <c r="IL159" s="236"/>
      <c r="IM159" s="224"/>
      <c r="IN159" s="245"/>
      <c r="IO159" s="236"/>
      <c r="IP159" s="224"/>
      <c r="IQ159" s="245"/>
      <c r="IR159" s="236"/>
      <c r="IS159" s="224"/>
      <c r="IT159" s="245"/>
      <c r="IU159" s="236"/>
      <c r="IV159" s="224"/>
      <c r="IW159" s="245"/>
      <c r="IX159" s="236"/>
      <c r="IY159" s="224"/>
      <c r="IZ159" s="245"/>
      <c r="JA159" s="236"/>
      <c r="JB159" s="224"/>
      <c r="JC159" s="245"/>
      <c r="JD159" s="236"/>
      <c r="JE159" s="224"/>
      <c r="JF159" s="245"/>
      <c r="JG159" s="236"/>
      <c r="JH159" s="224"/>
      <c r="JI159" s="84"/>
      <c r="JJ159" s="124"/>
      <c r="JK159" s="224"/>
      <c r="JL159" s="245"/>
      <c r="JM159" s="236"/>
      <c r="JN159" s="224"/>
      <c r="JO159" s="84"/>
      <c r="JP159" s="124"/>
      <c r="JQ159" s="224"/>
      <c r="JR159" s="245"/>
      <c r="JS159" s="236"/>
      <c r="JT159" s="224"/>
      <c r="JU159" s="84"/>
      <c r="JV159" s="124"/>
      <c r="JW159" s="224"/>
      <c r="JX159" s="245"/>
      <c r="JY159" s="236"/>
      <c r="JZ159" s="224"/>
      <c r="KA159" s="245"/>
      <c r="KB159" s="236"/>
      <c r="KC159" s="224"/>
      <c r="KD159" s="245"/>
      <c r="KE159" s="236"/>
      <c r="KF159" s="224"/>
      <c r="KG159" s="245"/>
      <c r="KH159" s="236"/>
      <c r="KI159" s="224"/>
      <c r="KJ159" s="245"/>
      <c r="KK159" s="236"/>
      <c r="KL159" s="224"/>
      <c r="KM159" s="224"/>
      <c r="KN159" s="236"/>
      <c r="KO159" s="224"/>
      <c r="KP159" s="224"/>
      <c r="KQ159" s="236"/>
      <c r="KR159" s="224"/>
      <c r="KS159" s="224"/>
      <c r="KT159" s="236"/>
      <c r="KU159" s="224"/>
      <c r="KV159" s="245"/>
      <c r="KW159" s="236"/>
      <c r="KX159" s="224"/>
      <c r="KY159" s="84"/>
      <c r="KZ159" s="236"/>
      <c r="LA159" s="224"/>
      <c r="LB159" s="224"/>
      <c r="LC159" s="236"/>
      <c r="LD159" s="224"/>
      <c r="LE159" s="224"/>
      <c r="LF159" s="236"/>
      <c r="LG159" s="224"/>
      <c r="LH159" s="245"/>
      <c r="LI159" s="236"/>
      <c r="LJ159" s="224"/>
      <c r="LK159" s="84"/>
      <c r="LL159" s="236"/>
      <c r="LM159" s="224"/>
      <c r="LN159" s="84"/>
      <c r="LO159" s="124"/>
      <c r="LP159" s="224"/>
      <c r="LQ159" s="224"/>
      <c r="LR159" s="236"/>
      <c r="LS159" s="224"/>
      <c r="LT159" s="245"/>
      <c r="LU159" s="236"/>
      <c r="LV159" s="224"/>
      <c r="LW159" s="84"/>
      <c r="LX159" s="124"/>
      <c r="LY159" s="224"/>
      <c r="LZ159" s="224"/>
      <c r="MA159" s="236"/>
      <c r="MB159" s="224"/>
      <c r="MC159" s="224"/>
      <c r="MD159" s="236"/>
      <c r="ME159" s="224"/>
      <c r="MF159" s="224"/>
      <c r="MG159" s="236"/>
      <c r="MH159" s="224"/>
      <c r="MI159" s="224"/>
      <c r="MJ159" s="236"/>
      <c r="MK159" s="224"/>
      <c r="ML159" s="245"/>
      <c r="MM159" s="236"/>
      <c r="MN159" s="224"/>
      <c r="MO159" s="84"/>
      <c r="MP159" s="236"/>
      <c r="MQ159" s="224"/>
      <c r="MR159" s="84"/>
      <c r="MS159" s="124"/>
      <c r="MT159" s="224"/>
      <c r="MU159" s="224"/>
      <c r="MV159" s="236"/>
      <c r="MW159" s="224"/>
      <c r="MX159" s="245"/>
      <c r="MY159" s="236"/>
      <c r="MZ159" s="224"/>
      <c r="NA159" s="84"/>
      <c r="NB159" s="236"/>
      <c r="NC159" s="224"/>
      <c r="ND159" s="245"/>
      <c r="NE159" s="236"/>
      <c r="NF159" s="224"/>
      <c r="NG159" s="84"/>
      <c r="NH159" s="236"/>
      <c r="NI159" s="224"/>
      <c r="NJ159" s="245"/>
      <c r="NK159" s="236"/>
      <c r="NL159" s="224"/>
      <c r="NM159" s="84"/>
      <c r="NN159" s="236"/>
      <c r="NO159" s="224"/>
      <c r="NP159" s="84"/>
      <c r="NQ159" s="236"/>
      <c r="NR159" s="224"/>
      <c r="NS159" s="84"/>
      <c r="NT159" s="236"/>
      <c r="NU159" s="224"/>
      <c r="NV159" s="84"/>
      <c r="NW159" s="124"/>
      <c r="NX159" s="224"/>
      <c r="NY159" s="245"/>
      <c r="NZ159" s="236"/>
      <c r="OA159" s="224"/>
      <c r="OB159" s="316"/>
      <c r="OC159" s="236"/>
      <c r="OD159" s="224"/>
      <c r="OE159" s="84"/>
      <c r="OF159" s="236"/>
      <c r="OG159" s="224"/>
      <c r="OH159" s="84"/>
      <c r="OI159" s="157"/>
      <c r="OJ159" s="157"/>
      <c r="OK159" s="157"/>
      <c r="OL159" s="157"/>
      <c r="OM159" s="157"/>
      <c r="ON159" s="157"/>
      <c r="OO159" s="157"/>
      <c r="OP159" s="157"/>
      <c r="OQ159" s="157"/>
      <c r="OR159" s="157"/>
      <c r="OS159" s="157"/>
      <c r="OT159" s="157"/>
      <c r="OU159" s="157"/>
      <c r="OV159" s="157"/>
      <c r="OW159" s="157"/>
    </row>
    <row r="160" spans="1:414" s="345" customFormat="1" hidden="1" outlineLevel="1" collapsed="1" x14ac:dyDescent="0.25">
      <c r="A160" s="257"/>
      <c r="B160" s="188"/>
      <c r="C160" s="236"/>
      <c r="D160" s="224"/>
      <c r="E160" s="84"/>
      <c r="F160" s="236"/>
      <c r="G160" s="224"/>
      <c r="H160" s="84"/>
      <c r="I160" s="124"/>
      <c r="J160" s="224"/>
      <c r="K160" s="224"/>
      <c r="L160" s="236"/>
      <c r="M160" s="224"/>
      <c r="N160" s="224"/>
      <c r="O160" s="236"/>
      <c r="P160" s="224"/>
      <c r="Q160" s="224"/>
      <c r="R160" s="236"/>
      <c r="S160" s="224"/>
      <c r="T160" s="224"/>
      <c r="U160" s="236"/>
      <c r="V160" s="224"/>
      <c r="W160" s="224"/>
      <c r="X160" s="236"/>
      <c r="Y160" s="224"/>
      <c r="Z160" s="224"/>
      <c r="AA160" s="236"/>
      <c r="AB160" s="224"/>
      <c r="AC160" s="224"/>
      <c r="AD160" s="236"/>
      <c r="AE160" s="224"/>
      <c r="AF160" s="224"/>
      <c r="AG160" s="236"/>
      <c r="AH160" s="224"/>
      <c r="AI160" s="224"/>
      <c r="AJ160" s="236"/>
      <c r="AK160" s="224"/>
      <c r="AL160" s="224"/>
      <c r="AM160" s="236"/>
      <c r="AN160" s="224"/>
      <c r="AO160" s="224"/>
      <c r="AP160" s="236"/>
      <c r="AQ160" s="224"/>
      <c r="AR160" s="224"/>
      <c r="AS160" s="236"/>
      <c r="AT160" s="224"/>
      <c r="AU160" s="224"/>
      <c r="AV160" s="236"/>
      <c r="AW160" s="224"/>
      <c r="AX160" s="224"/>
      <c r="AY160" s="236"/>
      <c r="AZ160" s="224"/>
      <c r="BA160" s="224"/>
      <c r="BB160" s="236"/>
      <c r="BC160" s="224"/>
      <c r="BD160" s="224"/>
      <c r="BE160" s="236"/>
      <c r="BF160" s="224"/>
      <c r="BG160" s="224"/>
      <c r="BH160" s="236"/>
      <c r="BI160" s="224"/>
      <c r="BJ160" s="224"/>
      <c r="BK160" s="236"/>
      <c r="BL160" s="224"/>
      <c r="BM160" s="224"/>
      <c r="BN160" s="351"/>
      <c r="BO160" s="224"/>
      <c r="BP160" s="224"/>
      <c r="BQ160" s="236"/>
      <c r="BR160" s="224"/>
      <c r="BS160" s="224"/>
      <c r="BT160" s="236"/>
      <c r="BU160" s="224"/>
      <c r="BV160" s="224"/>
      <c r="BW160" s="236"/>
      <c r="BX160" s="224"/>
      <c r="BY160" s="224"/>
      <c r="BZ160" s="236"/>
      <c r="CA160" s="236"/>
      <c r="CB160" s="224"/>
      <c r="CC160" s="236"/>
      <c r="CD160" s="224"/>
      <c r="CE160" s="224"/>
      <c r="CF160" s="236"/>
      <c r="CG160" s="224"/>
      <c r="CH160" s="224"/>
      <c r="CI160" s="236"/>
      <c r="CJ160" s="224"/>
      <c r="CK160" s="224"/>
      <c r="CL160" s="236"/>
      <c r="CM160" s="224"/>
      <c r="CN160" s="245"/>
      <c r="CO160" s="236"/>
      <c r="CP160" s="224"/>
      <c r="CQ160" s="84"/>
      <c r="CR160" s="236"/>
      <c r="CS160" s="224"/>
      <c r="CT160" s="224"/>
      <c r="CU160" s="236"/>
      <c r="CV160" s="224"/>
      <c r="CW160" s="224"/>
      <c r="CX160" s="236"/>
      <c r="CY160" s="224"/>
      <c r="CZ160" s="224"/>
      <c r="DA160" s="236"/>
      <c r="DB160" s="224"/>
      <c r="DC160" s="224"/>
      <c r="DD160" s="236"/>
      <c r="DE160" s="224"/>
      <c r="DF160" s="224"/>
      <c r="DG160" s="236"/>
      <c r="DH160" s="224"/>
      <c r="DI160" s="224"/>
      <c r="DJ160" s="236"/>
      <c r="DK160" s="224"/>
      <c r="DL160" s="224"/>
      <c r="DM160" s="236"/>
      <c r="DN160" s="224"/>
      <c r="DO160" s="224"/>
      <c r="DP160" s="236"/>
      <c r="DQ160" s="224"/>
      <c r="DR160" s="224"/>
      <c r="DS160" s="236"/>
      <c r="DT160" s="224"/>
      <c r="DU160" s="224"/>
      <c r="DV160" s="236"/>
      <c r="DW160" s="224"/>
      <c r="DX160" s="245"/>
      <c r="DY160" s="236"/>
      <c r="DZ160" s="224"/>
      <c r="EA160" s="84"/>
      <c r="EB160" s="124"/>
      <c r="EC160" s="224"/>
      <c r="ED160" s="245"/>
      <c r="EE160" s="236"/>
      <c r="EF160" s="224"/>
      <c r="EG160" s="245"/>
      <c r="EH160" s="236"/>
      <c r="EI160" s="224"/>
      <c r="EJ160" s="245"/>
      <c r="EK160" s="236"/>
      <c r="EL160" s="224"/>
      <c r="EM160" s="245"/>
      <c r="EN160" s="236"/>
      <c r="EO160" s="224"/>
      <c r="EP160" s="245"/>
      <c r="EQ160" s="236"/>
      <c r="ER160" s="224"/>
      <c r="ES160" s="224"/>
      <c r="ET160" s="236"/>
      <c r="EU160" s="224"/>
      <c r="EV160" s="224"/>
      <c r="EW160" s="236"/>
      <c r="EX160" s="224"/>
      <c r="EY160" s="224"/>
      <c r="EZ160" s="236"/>
      <c r="FA160" s="224"/>
      <c r="FB160" s="224"/>
      <c r="FC160" s="236"/>
      <c r="FD160" s="224"/>
      <c r="FE160" s="224"/>
      <c r="FF160" s="236"/>
      <c r="FG160" s="224"/>
      <c r="FH160" s="224"/>
      <c r="FI160" s="236"/>
      <c r="FJ160" s="224"/>
      <c r="FK160" s="245"/>
      <c r="FL160" s="396"/>
      <c r="FM160" s="224"/>
      <c r="FN160" s="84"/>
      <c r="FO160" s="236"/>
      <c r="FP160" s="224"/>
      <c r="FQ160" s="224"/>
      <c r="FR160" s="236"/>
      <c r="FS160" s="224"/>
      <c r="FT160" s="224"/>
      <c r="FU160" s="236"/>
      <c r="FV160" s="224"/>
      <c r="FW160" s="224"/>
      <c r="FX160" s="236"/>
      <c r="FY160" s="224"/>
      <c r="FZ160" s="224"/>
      <c r="GA160" s="236"/>
      <c r="GB160" s="224"/>
      <c r="GC160" s="224"/>
      <c r="GD160" s="236"/>
      <c r="GE160" s="224"/>
      <c r="GF160" s="224"/>
      <c r="GG160" s="236"/>
      <c r="GH160" s="224"/>
      <c r="GI160" s="224"/>
      <c r="GJ160" s="236"/>
      <c r="GK160" s="224"/>
      <c r="GL160" s="84"/>
      <c r="GM160" s="224"/>
      <c r="GN160" s="224"/>
      <c r="GO160" s="84"/>
      <c r="GP160" s="236"/>
      <c r="GQ160" s="224"/>
      <c r="GR160" s="84"/>
      <c r="GS160" s="224"/>
      <c r="GT160" s="224"/>
      <c r="GU160" s="224"/>
      <c r="GV160" s="236"/>
      <c r="GW160" s="224"/>
      <c r="GX160" s="224"/>
      <c r="GY160" s="236"/>
      <c r="GZ160" s="224"/>
      <c r="HA160" s="224"/>
      <c r="HB160" s="236"/>
      <c r="HC160" s="224"/>
      <c r="HD160" s="245"/>
      <c r="HE160" s="236"/>
      <c r="HF160" s="224"/>
      <c r="HG160" s="84"/>
      <c r="HH160" s="236"/>
      <c r="HI160" s="224"/>
      <c r="HJ160" s="245"/>
      <c r="HK160" s="236"/>
      <c r="HL160" s="224"/>
      <c r="HM160" s="245"/>
      <c r="HN160" s="236"/>
      <c r="HO160" s="224"/>
      <c r="HP160" s="245"/>
      <c r="HQ160" s="236"/>
      <c r="HR160" s="224"/>
      <c r="HS160" s="245"/>
      <c r="HT160" s="236"/>
      <c r="HU160" s="224"/>
      <c r="HV160" s="245"/>
      <c r="HW160" s="236"/>
      <c r="HX160" s="224"/>
      <c r="HY160" s="245"/>
      <c r="HZ160" s="236"/>
      <c r="IA160" s="224"/>
      <c r="IB160" s="245"/>
      <c r="IC160" s="236"/>
      <c r="ID160" s="224"/>
      <c r="IE160" s="84"/>
      <c r="IF160" s="236"/>
      <c r="IG160" s="224"/>
      <c r="IH160" s="245"/>
      <c r="II160" s="236"/>
      <c r="IJ160" s="224"/>
      <c r="IK160" s="245"/>
      <c r="IL160" s="236"/>
      <c r="IM160" s="224"/>
      <c r="IN160" s="245"/>
      <c r="IO160" s="236"/>
      <c r="IP160" s="224"/>
      <c r="IQ160" s="245"/>
      <c r="IR160" s="236"/>
      <c r="IS160" s="224"/>
      <c r="IT160" s="245"/>
      <c r="IU160" s="236"/>
      <c r="IV160" s="224"/>
      <c r="IW160" s="245"/>
      <c r="IX160" s="236"/>
      <c r="IY160" s="224"/>
      <c r="IZ160" s="245"/>
      <c r="JA160" s="236"/>
      <c r="JB160" s="224"/>
      <c r="JC160" s="245"/>
      <c r="JD160" s="236"/>
      <c r="JE160" s="224"/>
      <c r="JF160" s="245"/>
      <c r="JG160" s="236"/>
      <c r="JH160" s="224"/>
      <c r="JI160" s="84"/>
      <c r="JJ160" s="124"/>
      <c r="JK160" s="224"/>
      <c r="JL160" s="245"/>
      <c r="JM160" s="236"/>
      <c r="JN160" s="224"/>
      <c r="JO160" s="84"/>
      <c r="JP160" s="124"/>
      <c r="JQ160" s="224"/>
      <c r="JR160" s="245"/>
      <c r="JS160" s="236"/>
      <c r="JT160" s="224"/>
      <c r="JU160" s="84"/>
      <c r="JV160" s="124"/>
      <c r="JW160" s="224"/>
      <c r="JX160" s="245"/>
      <c r="JY160" s="236"/>
      <c r="JZ160" s="224"/>
      <c r="KA160" s="245"/>
      <c r="KB160" s="236"/>
      <c r="KC160" s="224"/>
      <c r="KD160" s="245"/>
      <c r="KE160" s="236"/>
      <c r="KF160" s="224"/>
      <c r="KG160" s="245"/>
      <c r="KH160" s="236"/>
      <c r="KI160" s="224"/>
      <c r="KJ160" s="245"/>
      <c r="KK160" s="236"/>
      <c r="KL160" s="224"/>
      <c r="KM160" s="224"/>
      <c r="KN160" s="236"/>
      <c r="KO160" s="224"/>
      <c r="KP160" s="224"/>
      <c r="KQ160" s="236"/>
      <c r="KR160" s="224"/>
      <c r="KS160" s="224"/>
      <c r="KT160" s="236"/>
      <c r="KU160" s="224"/>
      <c r="KV160" s="245"/>
      <c r="KW160" s="236"/>
      <c r="KX160" s="224"/>
      <c r="KY160" s="84"/>
      <c r="KZ160" s="236"/>
      <c r="LA160" s="224"/>
      <c r="LB160" s="224"/>
      <c r="LC160" s="236"/>
      <c r="LD160" s="224"/>
      <c r="LE160" s="224"/>
      <c r="LF160" s="236"/>
      <c r="LG160" s="224"/>
      <c r="LH160" s="245"/>
      <c r="LI160" s="236"/>
      <c r="LJ160" s="224"/>
      <c r="LK160" s="84"/>
      <c r="LL160" s="236"/>
      <c r="LM160" s="224"/>
      <c r="LN160" s="84"/>
      <c r="LO160" s="124"/>
      <c r="LP160" s="224"/>
      <c r="LQ160" s="224"/>
      <c r="LR160" s="236"/>
      <c r="LS160" s="224"/>
      <c r="LT160" s="245"/>
      <c r="LU160" s="236"/>
      <c r="LV160" s="224"/>
      <c r="LW160" s="84"/>
      <c r="LX160" s="124"/>
      <c r="LY160" s="224"/>
      <c r="LZ160" s="224"/>
      <c r="MA160" s="236"/>
      <c r="MB160" s="224"/>
      <c r="MC160" s="224"/>
      <c r="MD160" s="236"/>
      <c r="ME160" s="224"/>
      <c r="MF160" s="224"/>
      <c r="MG160" s="236"/>
      <c r="MH160" s="224"/>
      <c r="MI160" s="224"/>
      <c r="MJ160" s="236"/>
      <c r="MK160" s="224"/>
      <c r="ML160" s="245"/>
      <c r="MM160" s="236"/>
      <c r="MN160" s="224"/>
      <c r="MO160" s="84"/>
      <c r="MP160" s="236"/>
      <c r="MQ160" s="224"/>
      <c r="MR160" s="84"/>
      <c r="MS160" s="124"/>
      <c r="MT160" s="224"/>
      <c r="MU160" s="224"/>
      <c r="MV160" s="236"/>
      <c r="MW160" s="224"/>
      <c r="MX160" s="245"/>
      <c r="MY160" s="236"/>
      <c r="MZ160" s="224"/>
      <c r="NA160" s="84"/>
      <c r="NB160" s="236"/>
      <c r="NC160" s="224"/>
      <c r="ND160" s="245"/>
      <c r="NE160" s="236"/>
      <c r="NF160" s="224"/>
      <c r="NG160" s="84"/>
      <c r="NH160" s="236"/>
      <c r="NI160" s="224"/>
      <c r="NJ160" s="245"/>
      <c r="NK160" s="236"/>
      <c r="NL160" s="224"/>
      <c r="NM160" s="84"/>
      <c r="NN160" s="236"/>
      <c r="NO160" s="224"/>
      <c r="NP160" s="84"/>
      <c r="NQ160" s="236"/>
      <c r="NR160" s="224"/>
      <c r="NS160" s="84"/>
      <c r="NT160" s="236"/>
      <c r="NU160" s="224"/>
      <c r="NV160" s="84"/>
      <c r="NW160" s="124"/>
      <c r="NX160" s="224"/>
      <c r="NY160" s="245"/>
      <c r="NZ160" s="236"/>
      <c r="OA160" s="224"/>
      <c r="OB160" s="316"/>
      <c r="OC160" s="236"/>
      <c r="OD160" s="224"/>
      <c r="OE160" s="84"/>
      <c r="OF160" s="236"/>
      <c r="OG160" s="224"/>
      <c r="OH160" s="84"/>
      <c r="OI160" s="157"/>
      <c r="OJ160" s="157"/>
      <c r="OK160" s="157"/>
      <c r="OL160" s="157"/>
      <c r="OM160" s="157"/>
      <c r="ON160" s="157"/>
      <c r="OO160" s="157"/>
      <c r="OP160" s="157"/>
      <c r="OQ160" s="157"/>
      <c r="OR160" s="157"/>
      <c r="OS160" s="157"/>
      <c r="OT160" s="157"/>
      <c r="OU160" s="157"/>
      <c r="OV160" s="157"/>
      <c r="OW160" s="157"/>
      <c r="OX160" s="350"/>
    </row>
    <row r="161" spans="1:414" s="36" customFormat="1" hidden="1" outlineLevel="1" x14ac:dyDescent="0.25">
      <c r="A161" s="79">
        <v>553990</v>
      </c>
      <c r="B161" s="373" t="s">
        <v>539</v>
      </c>
      <c r="C161" s="236">
        <f>F161+I161+L161+O161+R161+U161+X161+AA161+AD161+AG161+AJ161+AM161+AP161+AS161+AV161+AY161+BB161+BE161+BH161+BK161+BN161+BQ161+BT161+BW161+BZ161+CC161+CF161+CI161+CL161+CO161+CR161+CU161+CX161+DA161+DD161+DG161+DJ161+DM161+DP161+DS161+DV161+DY161+EB161+EE161+EH161+EK161+EN161+EQ161+ET161+EW161+EZ161+FC161+FF161+FI161+FL161+FO161+FR161+FU161+FX161+GA161+GD161+GG161+GJ161+GM161+GP161+GS161+GV161+GY161+HB161+HE161+HH161+HK161+HN161+HQ161+HT161+HW161+HZ161+IC161+IF161+II161+IL161+IO161+IR161+IU161+IX161+JA161+JD161+JG161+JJ161+JM161+JP161+JS161+JV161+JY161+KB161+KE161+KH161+KK161+KN161+KQ161+KT161+KW161+KZ161+LC161+LF161+LI161+LL161+LO161+LR161+LU161+LX161+MA161+MD161+MG161+MJ161+MM161+MP161+MS161+MV161+MY161+NB161+NE161+NH161+NK161+NN161+NQ161+NT161+NW161+NZ161+OC161+OF161</f>
        <v>0</v>
      </c>
      <c r="D161" s="236">
        <f>G161+J161+M161+P161+S161+V161+Y161+AB161+AE161+AH161+AK161+AN161+AQ161+AT161+AW161+AZ161+BC161+BF161+BI161+BL161+BO161+BR161+BU161+BX161+CA161+CD161+CG161+CJ161+CM161+CP161+CS161+CV161+CY161+DB161+DE161+DH161+DK161+DN161+DQ161+DT161+DW161+DZ161+EC161+EF161+EI161+EL161+EO161+ER161+EU161+EX161+FA161+FD161+FG161+FJ161+FM161+FP161+FS161+FV161+FY161+GB161+GE161+GH161+GK161+GN161+GQ161+GT161+GW161+GZ161+HC161+HF161+HI161+HL161+HO161+HR161+HU161+HX161+IA161+ID161+IG161+IJ161+IM161+IP161+IS161+IV161+IY161+JB161+JE161+JH161+JK161+JN161+JQ161+JT161+JW161+JZ161+KC161+KF161+KI161+KL161+KO161+KR161+KU161+KX161+LA161+LD161+LG161+LJ161+LM161+LP161+LS161+LV161+LY161+MB161+ME161+MH161+MK161+MN161+MQ161+MT161+MW161+MZ161+NC161+NF161+NI161+NL161+NO161+NR161+NU161+NX161+OA161+OD161+OG161</f>
        <v>150</v>
      </c>
      <c r="E161" s="236">
        <f>H161+K161+N161+Q161+T161+W161+Z161+AC161+AF161+AI161+AL161+AO161+AR161+AU161+AX161+BA161+BD161+BG161+BJ161+BM161+BP161+BS161+BV161+BY161+CB161+CE161+CH161+CK161+CN161+CQ161+CT161+CW161+CZ161+DC161+DF161+DI161+DL161+DO161+DR161+DU161+DX161+EA161+ED161+EG161+EJ161+EM161+EP161+ES161+EV161+EY161+FB161+FE161+FH161+FK161+FN161+FQ161+FT161+FW161+FZ161+GC161+GF161+GI161+GL161+GO161+GR161+GU161+GX161+HA161+HD161+HG161+HJ161+HM161+HP161+HS161+HV161+HY161+IB161+IE161+IH161+IK161+IN161+IQ161+IT161+IW161+IZ161+JC161+JF161+JI161+JL161+JO161+JR161+JU161+JX161+KA161+KD161+KG161+KJ161+KM161+KP161+KS161+KV161+KY161+LB161+LE161+LH161+LK161+LN161+LQ161+LT161+LW161+LZ161+MC161+MF161+MI161+ML161+MO161+MR161+MU161+MX161+NA161+ND161+NG161+NJ161+NM161+NP161+NS161+NV161+NY161+OB161+OE161+OH161</f>
        <v>0</v>
      </c>
      <c r="F161" s="229"/>
      <c r="G161" s="220"/>
      <c r="H161" s="68"/>
      <c r="I161" s="122"/>
      <c r="J161" s="220"/>
      <c r="K161" s="220"/>
      <c r="L161" s="229"/>
      <c r="M161" s="220"/>
      <c r="N161" s="220"/>
      <c r="O161" s="229"/>
      <c r="P161" s="220"/>
      <c r="Q161" s="220"/>
      <c r="R161" s="229"/>
      <c r="S161" s="220"/>
      <c r="T161" s="220"/>
      <c r="U161" s="229"/>
      <c r="V161" s="220"/>
      <c r="W161" s="220"/>
      <c r="X161" s="229"/>
      <c r="Y161" s="220"/>
      <c r="Z161" s="220"/>
      <c r="AA161" s="229"/>
      <c r="AB161" s="220"/>
      <c r="AC161" s="220"/>
      <c r="AD161" s="229"/>
      <c r="AE161" s="220"/>
      <c r="AF161" s="220"/>
      <c r="AG161" s="229"/>
      <c r="AH161" s="220"/>
      <c r="AI161" s="220"/>
      <c r="AJ161" s="229"/>
      <c r="AK161" s="220"/>
      <c r="AL161" s="220"/>
      <c r="AM161" s="229"/>
      <c r="AN161" s="220"/>
      <c r="AO161" s="220"/>
      <c r="AP161" s="229"/>
      <c r="AQ161" s="220"/>
      <c r="AR161" s="220"/>
      <c r="AS161" s="229"/>
      <c r="AT161" s="220"/>
      <c r="AU161" s="220"/>
      <c r="AV161" s="229"/>
      <c r="AW161" s="220"/>
      <c r="AX161" s="220"/>
      <c r="AY161" s="229"/>
      <c r="AZ161" s="220"/>
      <c r="BA161" s="220"/>
      <c r="BB161" s="229"/>
      <c r="BC161" s="220"/>
      <c r="BD161" s="220"/>
      <c r="BE161" s="229"/>
      <c r="BF161" s="220"/>
      <c r="BG161" s="220"/>
      <c r="BH161" s="229"/>
      <c r="BI161" s="220"/>
      <c r="BJ161" s="220"/>
      <c r="BK161" s="229"/>
      <c r="BL161" s="220"/>
      <c r="BM161" s="220"/>
      <c r="BN161" s="119"/>
      <c r="BO161" s="220"/>
      <c r="BP161" s="220"/>
      <c r="BQ161" s="229"/>
      <c r="BR161" s="220"/>
      <c r="BS161" s="220"/>
      <c r="BT161" s="229"/>
      <c r="BU161" s="220"/>
      <c r="BV161" s="220"/>
      <c r="BW161" s="229"/>
      <c r="BX161" s="220"/>
      <c r="BY161" s="220"/>
      <c r="BZ161" s="229"/>
      <c r="CA161" s="229"/>
      <c r="CB161" s="220"/>
      <c r="CC161" s="229"/>
      <c r="CD161" s="220"/>
      <c r="CE161" s="220"/>
      <c r="CF161" s="229"/>
      <c r="CG161" s="220"/>
      <c r="CH161" s="220"/>
      <c r="CI161" s="229"/>
      <c r="CJ161" s="220"/>
      <c r="CK161" s="220"/>
      <c r="CL161" s="229"/>
      <c r="CM161" s="220"/>
      <c r="CN161" s="117"/>
      <c r="CO161" s="229"/>
      <c r="CP161" s="220"/>
      <c r="CQ161" s="68"/>
      <c r="CR161" s="229"/>
      <c r="CS161" s="220"/>
      <c r="CT161" s="220"/>
      <c r="CU161" s="229"/>
      <c r="CV161" s="220"/>
      <c r="CW161" s="220"/>
      <c r="CX161" s="229"/>
      <c r="CY161" s="220"/>
      <c r="CZ161" s="220"/>
      <c r="DA161" s="229"/>
      <c r="DB161" s="220"/>
      <c r="DC161" s="220"/>
      <c r="DD161" s="229"/>
      <c r="DE161" s="220"/>
      <c r="DF161" s="220"/>
      <c r="DG161" s="229"/>
      <c r="DH161" s="220"/>
      <c r="DI161" s="220"/>
      <c r="DJ161" s="229"/>
      <c r="DK161" s="220"/>
      <c r="DL161" s="220"/>
      <c r="DM161" s="229"/>
      <c r="DN161" s="220"/>
      <c r="DO161" s="220"/>
      <c r="DP161" s="229"/>
      <c r="DQ161" s="220"/>
      <c r="DR161" s="220"/>
      <c r="DS161" s="229"/>
      <c r="DT161" s="220"/>
      <c r="DU161" s="220"/>
      <c r="DV161" s="229"/>
      <c r="DW161" s="220"/>
      <c r="DX161" s="117"/>
      <c r="DY161" s="229"/>
      <c r="DZ161" s="220"/>
      <c r="EA161" s="68"/>
      <c r="EB161" s="122"/>
      <c r="EC161" s="220"/>
      <c r="ED161" s="117"/>
      <c r="EE161" s="229"/>
      <c r="EF161" s="220"/>
      <c r="EG161" s="117"/>
      <c r="EH161" s="229"/>
      <c r="EI161" s="220"/>
      <c r="EJ161" s="117"/>
      <c r="EK161" s="229"/>
      <c r="EL161" s="220"/>
      <c r="EM161" s="117"/>
      <c r="EN161" s="229"/>
      <c r="EO161" s="220"/>
      <c r="EP161" s="117"/>
      <c r="EQ161" s="229"/>
      <c r="ER161" s="220"/>
      <c r="ES161" s="220"/>
      <c r="ET161" s="229"/>
      <c r="EU161" s="220"/>
      <c r="EV161" s="220"/>
      <c r="EW161" s="229"/>
      <c r="EX161" s="220"/>
      <c r="EY161" s="220"/>
      <c r="EZ161" s="229"/>
      <c r="FA161" s="220"/>
      <c r="FB161" s="220"/>
      <c r="FC161" s="229"/>
      <c r="FD161" s="220"/>
      <c r="FE161" s="220"/>
      <c r="FF161" s="229"/>
      <c r="FG161" s="220"/>
      <c r="FH161" s="220"/>
      <c r="FI161" s="229"/>
      <c r="FJ161" s="220"/>
      <c r="FK161" s="117"/>
      <c r="FL161" s="395"/>
      <c r="FM161" s="220"/>
      <c r="FN161" s="68"/>
      <c r="FO161" s="229"/>
      <c r="FP161" s="220"/>
      <c r="FQ161" s="220"/>
      <c r="FR161" s="229"/>
      <c r="FS161" s="220"/>
      <c r="FT161" s="220"/>
      <c r="FU161" s="229"/>
      <c r="FV161" s="220"/>
      <c r="FW161" s="220"/>
      <c r="FX161" s="342"/>
      <c r="FY161" s="246"/>
      <c r="FZ161" s="246"/>
      <c r="GA161" s="342"/>
      <c r="GB161" s="220"/>
      <c r="GC161" s="220"/>
      <c r="GD161" s="229"/>
      <c r="GE161" s="220"/>
      <c r="GF161" s="220"/>
      <c r="GG161" s="229"/>
      <c r="GH161" s="220"/>
      <c r="GI161" s="220"/>
      <c r="GJ161" s="229"/>
      <c r="GK161" s="220"/>
      <c r="GL161" s="68"/>
      <c r="GM161" s="246"/>
      <c r="GN161" s="246"/>
      <c r="GO161" s="266"/>
      <c r="GP161" s="229"/>
      <c r="GQ161" s="220"/>
      <c r="GR161" s="68"/>
      <c r="GS161" s="220"/>
      <c r="GT161" s="220"/>
      <c r="GU161" s="220"/>
      <c r="GV161" s="229"/>
      <c r="GW161" s="220"/>
      <c r="GX161" s="220"/>
      <c r="GY161" s="229"/>
      <c r="GZ161" s="220"/>
      <c r="HA161" s="220"/>
      <c r="HB161" s="229"/>
      <c r="HC161" s="220"/>
      <c r="HD161" s="117"/>
      <c r="HE161" s="229"/>
      <c r="HF161" s="220"/>
      <c r="HG161" s="68"/>
      <c r="HH161" s="229"/>
      <c r="HI161" s="220"/>
      <c r="HJ161" s="117"/>
      <c r="HK161" s="229"/>
      <c r="HL161" s="220"/>
      <c r="HM161" s="117"/>
      <c r="HN161" s="229"/>
      <c r="HO161" s="220"/>
      <c r="HP161" s="117"/>
      <c r="HQ161" s="229"/>
      <c r="HR161" s="220"/>
      <c r="HS161" s="117"/>
      <c r="HT161" s="229"/>
      <c r="HU161" s="220"/>
      <c r="HV161" s="117"/>
      <c r="HW161" s="229"/>
      <c r="HX161" s="220"/>
      <c r="HY161" s="117"/>
      <c r="HZ161" s="229"/>
      <c r="IA161" s="220"/>
      <c r="IB161" s="117"/>
      <c r="IC161" s="229"/>
      <c r="ID161" s="220"/>
      <c r="IE161" s="68"/>
      <c r="IF161" s="229"/>
      <c r="IG161" s="220">
        <v>150</v>
      </c>
      <c r="IH161" s="117"/>
      <c r="II161" s="229"/>
      <c r="IJ161" s="220"/>
      <c r="IK161" s="117"/>
      <c r="IL161" s="229"/>
      <c r="IM161" s="220"/>
      <c r="IN161" s="117"/>
      <c r="IO161" s="229"/>
      <c r="IP161" s="220"/>
      <c r="IQ161" s="117"/>
      <c r="IR161" s="229"/>
      <c r="IS161" s="220"/>
      <c r="IT161" s="117"/>
      <c r="IU161" s="229"/>
      <c r="IV161" s="220"/>
      <c r="IW161" s="117"/>
      <c r="IX161" s="229"/>
      <c r="IY161" s="220"/>
      <c r="IZ161" s="117"/>
      <c r="JA161" s="229"/>
      <c r="JB161" s="220"/>
      <c r="JC161" s="117"/>
      <c r="JD161" s="229"/>
      <c r="JE161" s="220"/>
      <c r="JF161" s="117"/>
      <c r="JG161" s="229"/>
      <c r="JH161" s="220"/>
      <c r="JI161" s="68"/>
      <c r="JJ161" s="122"/>
      <c r="JK161" s="220"/>
      <c r="JL161" s="117"/>
      <c r="JM161" s="229"/>
      <c r="JN161" s="220"/>
      <c r="JO161" s="68"/>
      <c r="JP161" s="122"/>
      <c r="JQ161" s="220"/>
      <c r="JR161" s="117"/>
      <c r="JS161" s="229"/>
      <c r="JT161" s="220"/>
      <c r="JU161" s="68"/>
      <c r="JV161" s="122"/>
      <c r="JW161" s="220"/>
      <c r="JX161" s="117"/>
      <c r="JY161" s="229"/>
      <c r="JZ161" s="220"/>
      <c r="KA161" s="117"/>
      <c r="KB161" s="229"/>
      <c r="KC161" s="220"/>
      <c r="KD161" s="117"/>
      <c r="KE161" s="229"/>
      <c r="KF161" s="220"/>
      <c r="KG161" s="117"/>
      <c r="KH161" s="229"/>
      <c r="KI161" s="220"/>
      <c r="KJ161" s="117"/>
      <c r="KK161" s="229"/>
      <c r="KL161" s="220"/>
      <c r="KM161" s="220"/>
      <c r="KN161" s="229"/>
      <c r="KO161" s="220"/>
      <c r="KP161" s="220"/>
      <c r="KQ161" s="229"/>
      <c r="KR161" s="220"/>
      <c r="KS161" s="220"/>
      <c r="KT161" s="229"/>
      <c r="KU161" s="220"/>
      <c r="KV161" s="117"/>
      <c r="KW161" s="229"/>
      <c r="KX161" s="220"/>
      <c r="KY161" s="68"/>
      <c r="KZ161" s="229"/>
      <c r="LA161" s="220"/>
      <c r="LB161" s="220"/>
      <c r="LC161" s="229"/>
      <c r="LD161" s="220"/>
      <c r="LE161" s="220"/>
      <c r="LF161" s="229"/>
      <c r="LG161" s="220"/>
      <c r="LH161" s="117"/>
      <c r="LI161" s="229"/>
      <c r="LJ161" s="220"/>
      <c r="LK161" s="68"/>
      <c r="LL161" s="229"/>
      <c r="LM161" s="220"/>
      <c r="LN161" s="68"/>
      <c r="LO161" s="122"/>
      <c r="LP161" s="220"/>
      <c r="LQ161" s="220"/>
      <c r="LR161" s="229"/>
      <c r="LS161" s="220"/>
      <c r="LT161" s="117"/>
      <c r="LU161" s="229"/>
      <c r="LV161" s="220"/>
      <c r="LW161" s="68"/>
      <c r="LX161" s="343"/>
      <c r="LY161" s="220"/>
      <c r="LZ161" s="220"/>
      <c r="MA161" s="344"/>
      <c r="MB161" s="220"/>
      <c r="MC161" s="220"/>
      <c r="MD161" s="344"/>
      <c r="ME161" s="220"/>
      <c r="MF161" s="220"/>
      <c r="MG161" s="344"/>
      <c r="MH161" s="220"/>
      <c r="MI161" s="220"/>
      <c r="MJ161" s="344"/>
      <c r="MK161" s="220"/>
      <c r="ML161" s="117"/>
      <c r="MM161" s="229"/>
      <c r="MN161" s="220"/>
      <c r="MO161" s="68"/>
      <c r="MP161" s="344"/>
      <c r="MQ161" s="220"/>
      <c r="MR161" s="68"/>
      <c r="MS161" s="343"/>
      <c r="MT161" s="220"/>
      <c r="MU161" s="220"/>
      <c r="MV161" s="344"/>
      <c r="MW161" s="220"/>
      <c r="MX161" s="117"/>
      <c r="MY161" s="344"/>
      <c r="MZ161" s="246"/>
      <c r="NA161" s="266"/>
      <c r="NB161" s="344"/>
      <c r="NC161" s="246"/>
      <c r="ND161" s="323"/>
      <c r="NE161" s="344"/>
      <c r="NF161" s="220"/>
      <c r="NG161" s="68"/>
      <c r="NH161" s="229"/>
      <c r="NI161" s="220"/>
      <c r="NJ161" s="117"/>
      <c r="NK161" s="229"/>
      <c r="NL161" s="220"/>
      <c r="NM161" s="68"/>
      <c r="NN161" s="344"/>
      <c r="NO161" s="220"/>
      <c r="NP161" s="68"/>
      <c r="NQ161" s="344"/>
      <c r="NR161" s="220"/>
      <c r="NS161" s="68"/>
      <c r="NT161" s="344"/>
      <c r="NU161" s="220"/>
      <c r="NV161" s="68"/>
      <c r="NW161" s="122"/>
      <c r="NX161" s="220"/>
      <c r="NY161" s="117"/>
      <c r="NZ161" s="344"/>
      <c r="OA161" s="220"/>
      <c r="OB161" s="314"/>
      <c r="OC161" s="229"/>
      <c r="OD161" s="220"/>
      <c r="OE161" s="68"/>
      <c r="OF161" s="344"/>
      <c r="OG161" s="220"/>
      <c r="OH161" s="68"/>
      <c r="OI161" s="163"/>
      <c r="OJ161" s="163"/>
      <c r="OK161" s="163"/>
      <c r="OL161" s="163"/>
      <c r="OM161" s="163"/>
      <c r="ON161" s="163"/>
      <c r="OO161" s="163"/>
      <c r="OP161" s="163"/>
      <c r="OQ161" s="163"/>
      <c r="OR161" s="163"/>
      <c r="OS161" s="163"/>
      <c r="OT161" s="163"/>
      <c r="OU161" s="163"/>
      <c r="OV161" s="163"/>
      <c r="OW161" s="163"/>
    </row>
    <row r="162" spans="1:414" s="345" customFormat="1" hidden="1" outlineLevel="1" x14ac:dyDescent="0.25">
      <c r="A162" s="257"/>
      <c r="B162" s="188"/>
      <c r="C162" s="236"/>
      <c r="D162" s="224"/>
      <c r="E162" s="84"/>
      <c r="F162" s="236"/>
      <c r="G162" s="224"/>
      <c r="H162" s="84"/>
      <c r="I162" s="124"/>
      <c r="J162" s="224"/>
      <c r="K162" s="224"/>
      <c r="L162" s="236"/>
      <c r="M162" s="224"/>
      <c r="N162" s="224"/>
      <c r="O162" s="236"/>
      <c r="P162" s="224"/>
      <c r="Q162" s="224"/>
      <c r="R162" s="236"/>
      <c r="S162" s="224"/>
      <c r="T162" s="224"/>
      <c r="U162" s="236"/>
      <c r="V162" s="224"/>
      <c r="W162" s="224"/>
      <c r="X162" s="236"/>
      <c r="Y162" s="224"/>
      <c r="Z162" s="224"/>
      <c r="AA162" s="236"/>
      <c r="AB162" s="224"/>
      <c r="AC162" s="224"/>
      <c r="AD162" s="236"/>
      <c r="AE162" s="224"/>
      <c r="AF162" s="224"/>
      <c r="AG162" s="236"/>
      <c r="AH162" s="224"/>
      <c r="AI162" s="224"/>
      <c r="AJ162" s="236"/>
      <c r="AK162" s="224"/>
      <c r="AL162" s="224"/>
      <c r="AM162" s="236"/>
      <c r="AN162" s="224"/>
      <c r="AO162" s="224"/>
      <c r="AP162" s="236"/>
      <c r="AQ162" s="224"/>
      <c r="AR162" s="224"/>
      <c r="AS162" s="236"/>
      <c r="AT162" s="224"/>
      <c r="AU162" s="224"/>
      <c r="AV162" s="236"/>
      <c r="AW162" s="224"/>
      <c r="AX162" s="224"/>
      <c r="AY162" s="236"/>
      <c r="AZ162" s="224"/>
      <c r="BA162" s="224"/>
      <c r="BB162" s="236"/>
      <c r="BC162" s="224"/>
      <c r="BD162" s="224"/>
      <c r="BE162" s="236"/>
      <c r="BF162" s="224"/>
      <c r="BG162" s="224"/>
      <c r="BH162" s="236"/>
      <c r="BI162" s="224"/>
      <c r="BJ162" s="224"/>
      <c r="BK162" s="236"/>
      <c r="BL162" s="224"/>
      <c r="BM162" s="224"/>
      <c r="BN162" s="351"/>
      <c r="BO162" s="224"/>
      <c r="BP162" s="224"/>
      <c r="BQ162" s="236"/>
      <c r="BR162" s="224"/>
      <c r="BS162" s="224"/>
      <c r="BT162" s="236"/>
      <c r="BU162" s="224"/>
      <c r="BV162" s="224"/>
      <c r="BW162" s="236"/>
      <c r="BX162" s="224"/>
      <c r="BY162" s="224"/>
      <c r="BZ162" s="236"/>
      <c r="CA162" s="236"/>
      <c r="CB162" s="224"/>
      <c r="CC162" s="236"/>
      <c r="CD162" s="224"/>
      <c r="CE162" s="224"/>
      <c r="CF162" s="236"/>
      <c r="CG162" s="224"/>
      <c r="CH162" s="224"/>
      <c r="CI162" s="236"/>
      <c r="CJ162" s="224"/>
      <c r="CK162" s="224"/>
      <c r="CL162" s="236"/>
      <c r="CM162" s="224"/>
      <c r="CN162" s="245"/>
      <c r="CO162" s="236"/>
      <c r="CP162" s="224"/>
      <c r="CQ162" s="84"/>
      <c r="CR162" s="236"/>
      <c r="CS162" s="224"/>
      <c r="CT162" s="224"/>
      <c r="CU162" s="236"/>
      <c r="CV162" s="224"/>
      <c r="CW162" s="224"/>
      <c r="CX162" s="236"/>
      <c r="CY162" s="224"/>
      <c r="CZ162" s="224"/>
      <c r="DA162" s="236"/>
      <c r="DB162" s="224"/>
      <c r="DC162" s="224"/>
      <c r="DD162" s="236"/>
      <c r="DE162" s="224"/>
      <c r="DF162" s="224"/>
      <c r="DG162" s="236"/>
      <c r="DH162" s="224"/>
      <c r="DI162" s="224"/>
      <c r="DJ162" s="236"/>
      <c r="DK162" s="224"/>
      <c r="DL162" s="224"/>
      <c r="DM162" s="236"/>
      <c r="DN162" s="224"/>
      <c r="DO162" s="224"/>
      <c r="DP162" s="236"/>
      <c r="DQ162" s="224"/>
      <c r="DR162" s="224"/>
      <c r="DS162" s="236"/>
      <c r="DT162" s="224"/>
      <c r="DU162" s="224"/>
      <c r="DV162" s="236"/>
      <c r="DW162" s="224"/>
      <c r="DX162" s="245"/>
      <c r="DY162" s="236"/>
      <c r="DZ162" s="224"/>
      <c r="EA162" s="84"/>
      <c r="EB162" s="124"/>
      <c r="EC162" s="224"/>
      <c r="ED162" s="245"/>
      <c r="EE162" s="236"/>
      <c r="EF162" s="224"/>
      <c r="EG162" s="245"/>
      <c r="EH162" s="236"/>
      <c r="EI162" s="224"/>
      <c r="EJ162" s="245"/>
      <c r="EK162" s="236"/>
      <c r="EL162" s="224"/>
      <c r="EM162" s="245"/>
      <c r="EN162" s="236"/>
      <c r="EO162" s="224"/>
      <c r="EP162" s="245"/>
      <c r="EQ162" s="236"/>
      <c r="ER162" s="224"/>
      <c r="ES162" s="224"/>
      <c r="ET162" s="236"/>
      <c r="EU162" s="224"/>
      <c r="EV162" s="224"/>
      <c r="EW162" s="236"/>
      <c r="EX162" s="224"/>
      <c r="EY162" s="224"/>
      <c r="EZ162" s="236"/>
      <c r="FA162" s="224"/>
      <c r="FB162" s="224"/>
      <c r="FC162" s="236"/>
      <c r="FD162" s="224"/>
      <c r="FE162" s="224"/>
      <c r="FF162" s="236"/>
      <c r="FG162" s="224"/>
      <c r="FH162" s="224"/>
      <c r="FI162" s="236"/>
      <c r="FJ162" s="224"/>
      <c r="FK162" s="245"/>
      <c r="FL162" s="396"/>
      <c r="FM162" s="224"/>
      <c r="FN162" s="84"/>
      <c r="FO162" s="236"/>
      <c r="FP162" s="224"/>
      <c r="FQ162" s="224"/>
      <c r="FR162" s="236"/>
      <c r="FS162" s="224"/>
      <c r="FT162" s="224"/>
      <c r="FU162" s="236"/>
      <c r="FV162" s="224"/>
      <c r="FW162" s="224"/>
      <c r="FX162" s="236"/>
      <c r="FY162" s="224"/>
      <c r="FZ162" s="224"/>
      <c r="GA162" s="236"/>
      <c r="GB162" s="224"/>
      <c r="GC162" s="224"/>
      <c r="GD162" s="236"/>
      <c r="GE162" s="224"/>
      <c r="GF162" s="224"/>
      <c r="GG162" s="236"/>
      <c r="GH162" s="224"/>
      <c r="GI162" s="224"/>
      <c r="GJ162" s="236"/>
      <c r="GK162" s="224"/>
      <c r="GL162" s="84"/>
      <c r="GM162" s="224"/>
      <c r="GN162" s="224"/>
      <c r="GO162" s="84"/>
      <c r="GP162" s="236"/>
      <c r="GQ162" s="224"/>
      <c r="GR162" s="84"/>
      <c r="GS162" s="224"/>
      <c r="GT162" s="224"/>
      <c r="GU162" s="224"/>
      <c r="GV162" s="236"/>
      <c r="GW162" s="224"/>
      <c r="GX162" s="224"/>
      <c r="GY162" s="236"/>
      <c r="GZ162" s="224"/>
      <c r="HA162" s="224"/>
      <c r="HB162" s="236"/>
      <c r="HC162" s="224"/>
      <c r="HD162" s="245"/>
      <c r="HE162" s="236"/>
      <c r="HF162" s="224"/>
      <c r="HG162" s="84"/>
      <c r="HH162" s="236"/>
      <c r="HI162" s="224"/>
      <c r="HJ162" s="245"/>
      <c r="HK162" s="236"/>
      <c r="HL162" s="224"/>
      <c r="HM162" s="245"/>
      <c r="HN162" s="236"/>
      <c r="HO162" s="224"/>
      <c r="HP162" s="245"/>
      <c r="HQ162" s="236"/>
      <c r="HR162" s="224"/>
      <c r="HS162" s="245"/>
      <c r="HT162" s="236"/>
      <c r="HU162" s="224"/>
      <c r="HV162" s="245"/>
      <c r="HW162" s="236"/>
      <c r="HX162" s="224"/>
      <c r="HY162" s="245"/>
      <c r="HZ162" s="236"/>
      <c r="IA162" s="224"/>
      <c r="IB162" s="245"/>
      <c r="IC162" s="236"/>
      <c r="ID162" s="224"/>
      <c r="IE162" s="84"/>
      <c r="IF162" s="236"/>
      <c r="IG162" s="224"/>
      <c r="IH162" s="245"/>
      <c r="II162" s="236"/>
      <c r="IJ162" s="224"/>
      <c r="IK162" s="245"/>
      <c r="IL162" s="236"/>
      <c r="IM162" s="224"/>
      <c r="IN162" s="245"/>
      <c r="IO162" s="236"/>
      <c r="IP162" s="224"/>
      <c r="IQ162" s="245"/>
      <c r="IR162" s="236"/>
      <c r="IS162" s="224"/>
      <c r="IT162" s="245"/>
      <c r="IU162" s="236"/>
      <c r="IV162" s="224"/>
      <c r="IW162" s="245"/>
      <c r="IX162" s="236"/>
      <c r="IY162" s="224"/>
      <c r="IZ162" s="245"/>
      <c r="JA162" s="236"/>
      <c r="JB162" s="224"/>
      <c r="JC162" s="245"/>
      <c r="JD162" s="236"/>
      <c r="JE162" s="224"/>
      <c r="JF162" s="245"/>
      <c r="JG162" s="236"/>
      <c r="JH162" s="224"/>
      <c r="JI162" s="84"/>
      <c r="JJ162" s="124"/>
      <c r="JK162" s="224"/>
      <c r="JL162" s="245"/>
      <c r="JM162" s="236"/>
      <c r="JN162" s="224"/>
      <c r="JO162" s="84"/>
      <c r="JP162" s="124"/>
      <c r="JQ162" s="224"/>
      <c r="JR162" s="245"/>
      <c r="JS162" s="236"/>
      <c r="JT162" s="224"/>
      <c r="JU162" s="84"/>
      <c r="JV162" s="124"/>
      <c r="JW162" s="224"/>
      <c r="JX162" s="245"/>
      <c r="JY162" s="236"/>
      <c r="JZ162" s="224"/>
      <c r="KA162" s="245"/>
      <c r="KB162" s="236"/>
      <c r="KC162" s="224"/>
      <c r="KD162" s="245"/>
      <c r="KE162" s="236"/>
      <c r="KF162" s="224"/>
      <c r="KG162" s="245"/>
      <c r="KH162" s="236"/>
      <c r="KI162" s="224"/>
      <c r="KJ162" s="245"/>
      <c r="KK162" s="236"/>
      <c r="KL162" s="224"/>
      <c r="KM162" s="224"/>
      <c r="KN162" s="236"/>
      <c r="KO162" s="224"/>
      <c r="KP162" s="224"/>
      <c r="KQ162" s="236"/>
      <c r="KR162" s="224"/>
      <c r="KS162" s="224"/>
      <c r="KT162" s="236"/>
      <c r="KU162" s="224"/>
      <c r="KV162" s="245"/>
      <c r="KW162" s="236"/>
      <c r="KX162" s="224"/>
      <c r="KY162" s="84"/>
      <c r="KZ162" s="236"/>
      <c r="LA162" s="224"/>
      <c r="LB162" s="224"/>
      <c r="LC162" s="236"/>
      <c r="LD162" s="224"/>
      <c r="LE162" s="224"/>
      <c r="LF162" s="236"/>
      <c r="LG162" s="224"/>
      <c r="LH162" s="245"/>
      <c r="LI162" s="236"/>
      <c r="LJ162" s="224"/>
      <c r="LK162" s="84"/>
      <c r="LL162" s="236"/>
      <c r="LM162" s="224"/>
      <c r="LN162" s="84"/>
      <c r="LO162" s="124"/>
      <c r="LP162" s="224"/>
      <c r="LQ162" s="224"/>
      <c r="LR162" s="236"/>
      <c r="LS162" s="224"/>
      <c r="LT162" s="245"/>
      <c r="LU162" s="236"/>
      <c r="LV162" s="224"/>
      <c r="LW162" s="84"/>
      <c r="LX162" s="124"/>
      <c r="LY162" s="224"/>
      <c r="LZ162" s="224"/>
      <c r="MA162" s="236"/>
      <c r="MB162" s="224"/>
      <c r="MC162" s="224"/>
      <c r="MD162" s="236"/>
      <c r="ME162" s="224"/>
      <c r="MF162" s="224"/>
      <c r="MG162" s="236"/>
      <c r="MH162" s="224"/>
      <c r="MI162" s="224"/>
      <c r="MJ162" s="236"/>
      <c r="MK162" s="224"/>
      <c r="ML162" s="245"/>
      <c r="MM162" s="236"/>
      <c r="MN162" s="224"/>
      <c r="MO162" s="84"/>
      <c r="MP162" s="236"/>
      <c r="MQ162" s="224"/>
      <c r="MR162" s="84"/>
      <c r="MS162" s="124"/>
      <c r="MT162" s="224"/>
      <c r="MU162" s="224"/>
      <c r="MV162" s="236"/>
      <c r="MW162" s="224"/>
      <c r="MX162" s="245"/>
      <c r="MY162" s="236"/>
      <c r="MZ162" s="224"/>
      <c r="NA162" s="84"/>
      <c r="NB162" s="236"/>
      <c r="NC162" s="224"/>
      <c r="ND162" s="245"/>
      <c r="NE162" s="236"/>
      <c r="NF162" s="224"/>
      <c r="NG162" s="84"/>
      <c r="NH162" s="236"/>
      <c r="NI162" s="224"/>
      <c r="NJ162" s="245"/>
      <c r="NK162" s="236"/>
      <c r="NL162" s="224"/>
      <c r="NM162" s="84"/>
      <c r="NN162" s="236"/>
      <c r="NO162" s="224"/>
      <c r="NP162" s="84"/>
      <c r="NQ162" s="236"/>
      <c r="NR162" s="224"/>
      <c r="NS162" s="84"/>
      <c r="NT162" s="236"/>
      <c r="NU162" s="224"/>
      <c r="NV162" s="84"/>
      <c r="NW162" s="124"/>
      <c r="NX162" s="224"/>
      <c r="NY162" s="245"/>
      <c r="NZ162" s="236"/>
      <c r="OA162" s="224"/>
      <c r="OB162" s="316"/>
      <c r="OC162" s="236"/>
      <c r="OD162" s="224"/>
      <c r="OE162" s="84"/>
      <c r="OF162" s="236"/>
      <c r="OG162" s="224"/>
      <c r="OH162" s="84"/>
      <c r="OI162" s="157"/>
      <c r="OJ162" s="157"/>
      <c r="OK162" s="157"/>
      <c r="OL162" s="157"/>
      <c r="OM162" s="157"/>
      <c r="ON162" s="157"/>
      <c r="OO162" s="157"/>
      <c r="OP162" s="157"/>
      <c r="OQ162" s="157"/>
      <c r="OR162" s="157"/>
      <c r="OS162" s="157"/>
      <c r="OT162" s="157"/>
      <c r="OU162" s="157"/>
      <c r="OV162" s="157"/>
      <c r="OW162" s="157"/>
      <c r="OX162" s="350"/>
    </row>
    <row r="163" spans="1:414" s="36" customFormat="1" hidden="1" outlineLevel="1" x14ac:dyDescent="0.25">
      <c r="A163" s="74" t="s">
        <v>540</v>
      </c>
      <c r="B163" s="373" t="s">
        <v>541</v>
      </c>
      <c r="C163" s="229">
        <f t="shared" ref="C163:P163" si="1761">C164+C165</f>
        <v>126100</v>
      </c>
      <c r="D163" s="220">
        <f t="shared" si="1761"/>
        <v>122860</v>
      </c>
      <c r="E163" s="68">
        <f t="shared" ref="E163" si="1762">E164+E165</f>
        <v>71494.8</v>
      </c>
      <c r="F163" s="229">
        <f t="shared" si="1761"/>
        <v>0</v>
      </c>
      <c r="G163" s="220">
        <f t="shared" si="1761"/>
        <v>0</v>
      </c>
      <c r="H163" s="68">
        <f t="shared" ref="H163:I163" si="1763">H164+H165</f>
        <v>0</v>
      </c>
      <c r="I163" s="122">
        <f t="shared" si="1763"/>
        <v>0</v>
      </c>
      <c r="J163" s="220">
        <f t="shared" si="1761"/>
        <v>0</v>
      </c>
      <c r="K163" s="220">
        <f t="shared" ref="K163:N163" si="1764">K164+K165</f>
        <v>0</v>
      </c>
      <c r="L163" s="229">
        <f t="shared" si="1764"/>
        <v>0</v>
      </c>
      <c r="M163" s="220">
        <f t="shared" si="1764"/>
        <v>0</v>
      </c>
      <c r="N163" s="220">
        <f t="shared" si="1764"/>
        <v>0</v>
      </c>
      <c r="O163" s="229">
        <f t="shared" si="1761"/>
        <v>0</v>
      </c>
      <c r="P163" s="220">
        <f t="shared" si="1761"/>
        <v>0</v>
      </c>
      <c r="Q163" s="220">
        <f t="shared" ref="Q163" si="1765">Q164+Q165</f>
        <v>0</v>
      </c>
      <c r="R163" s="229">
        <f t="shared" ref="R163:AH163" si="1766">R164+R165</f>
        <v>0</v>
      </c>
      <c r="S163" s="220">
        <f t="shared" si="1766"/>
        <v>0</v>
      </c>
      <c r="T163" s="220">
        <f t="shared" ref="T163" si="1767">T164+T165</f>
        <v>0</v>
      </c>
      <c r="U163" s="229">
        <f t="shared" si="1766"/>
        <v>0</v>
      </c>
      <c r="V163" s="220">
        <f t="shared" si="1766"/>
        <v>0</v>
      </c>
      <c r="W163" s="220">
        <f t="shared" ref="W163" si="1768">W164+W165</f>
        <v>0</v>
      </c>
      <c r="X163" s="229">
        <f t="shared" si="1766"/>
        <v>0</v>
      </c>
      <c r="Y163" s="220">
        <f t="shared" si="1766"/>
        <v>0</v>
      </c>
      <c r="Z163" s="220">
        <f t="shared" ref="Z163" si="1769">Z164+Z165</f>
        <v>0</v>
      </c>
      <c r="AA163" s="229">
        <f t="shared" si="1766"/>
        <v>0</v>
      </c>
      <c r="AB163" s="220">
        <f t="shared" si="1766"/>
        <v>0</v>
      </c>
      <c r="AC163" s="220">
        <f t="shared" ref="AC163" si="1770">AC164+AC165</f>
        <v>0</v>
      </c>
      <c r="AD163" s="229">
        <f t="shared" si="1766"/>
        <v>0</v>
      </c>
      <c r="AE163" s="220">
        <f t="shared" si="1766"/>
        <v>0</v>
      </c>
      <c r="AF163" s="220">
        <f t="shared" ref="AF163" si="1771">AF164+AF165</f>
        <v>0</v>
      </c>
      <c r="AG163" s="229">
        <f t="shared" si="1766"/>
        <v>200</v>
      </c>
      <c r="AH163" s="220">
        <f t="shared" si="1766"/>
        <v>200</v>
      </c>
      <c r="AI163" s="220">
        <f t="shared" ref="AI163" si="1772">AI164+AI165</f>
        <v>68.959999999999994</v>
      </c>
      <c r="AJ163" s="229">
        <f t="shared" ref="AJ163:BA163" si="1773">AJ164+AJ165</f>
        <v>12000</v>
      </c>
      <c r="AK163" s="220">
        <f t="shared" si="1773"/>
        <v>11300</v>
      </c>
      <c r="AL163" s="220">
        <f t="shared" si="1773"/>
        <v>10554.12</v>
      </c>
      <c r="AM163" s="229">
        <f t="shared" si="1773"/>
        <v>0</v>
      </c>
      <c r="AN163" s="220">
        <f t="shared" si="1773"/>
        <v>0</v>
      </c>
      <c r="AO163" s="220">
        <f t="shared" si="1773"/>
        <v>66</v>
      </c>
      <c r="AP163" s="229">
        <f t="shared" si="1773"/>
        <v>0</v>
      </c>
      <c r="AQ163" s="220">
        <f t="shared" si="1773"/>
        <v>0</v>
      </c>
      <c r="AR163" s="220">
        <f t="shared" si="1773"/>
        <v>0</v>
      </c>
      <c r="AS163" s="229">
        <f t="shared" si="1773"/>
        <v>0</v>
      </c>
      <c r="AT163" s="220">
        <f t="shared" si="1773"/>
        <v>0</v>
      </c>
      <c r="AU163" s="220">
        <f t="shared" si="1773"/>
        <v>0</v>
      </c>
      <c r="AV163" s="229">
        <f t="shared" si="1773"/>
        <v>0</v>
      </c>
      <c r="AW163" s="220">
        <f t="shared" si="1773"/>
        <v>0</v>
      </c>
      <c r="AX163" s="220">
        <f t="shared" si="1773"/>
        <v>0</v>
      </c>
      <c r="AY163" s="229">
        <f t="shared" si="1773"/>
        <v>0</v>
      </c>
      <c r="AZ163" s="220">
        <f t="shared" si="1773"/>
        <v>0</v>
      </c>
      <c r="BA163" s="220">
        <f t="shared" si="1773"/>
        <v>0</v>
      </c>
      <c r="BB163" s="229">
        <f t="shared" ref="BB163:BK163" si="1774">BB164+BB165</f>
        <v>0</v>
      </c>
      <c r="BC163" s="220">
        <f t="shared" si="1774"/>
        <v>0</v>
      </c>
      <c r="BD163" s="220">
        <f t="shared" ref="BD163:BG163" si="1775">BD164+BD165</f>
        <v>0</v>
      </c>
      <c r="BE163" s="229">
        <f t="shared" si="1775"/>
        <v>0</v>
      </c>
      <c r="BF163" s="220">
        <f t="shared" si="1775"/>
        <v>0</v>
      </c>
      <c r="BG163" s="220">
        <f t="shared" si="1775"/>
        <v>0</v>
      </c>
      <c r="BH163" s="229">
        <f t="shared" si="1774"/>
        <v>0</v>
      </c>
      <c r="BI163" s="220">
        <f t="shared" si="1774"/>
        <v>0</v>
      </c>
      <c r="BJ163" s="220">
        <f t="shared" ref="BJ163" si="1776">BJ164+BJ165</f>
        <v>0</v>
      </c>
      <c r="BK163" s="229">
        <f t="shared" si="1774"/>
        <v>0</v>
      </c>
      <c r="BL163" s="220">
        <f t="shared" ref="BL163:CG163" si="1777">BL164+BL165</f>
        <v>0</v>
      </c>
      <c r="BM163" s="220">
        <f t="shared" ref="BM163" si="1778">BM164+BM165</f>
        <v>0</v>
      </c>
      <c r="BN163" s="119">
        <f t="shared" si="1777"/>
        <v>65000</v>
      </c>
      <c r="BO163" s="220">
        <f t="shared" ref="BO163" si="1779">BO164+BO165</f>
        <v>50000</v>
      </c>
      <c r="BP163" s="220">
        <f t="shared" ref="BP163" si="1780">BP164+BP165</f>
        <v>3705.4</v>
      </c>
      <c r="BQ163" s="229">
        <f>BQ164+BQ165</f>
        <v>1000</v>
      </c>
      <c r="BR163" s="220">
        <f t="shared" si="1777"/>
        <v>4000</v>
      </c>
      <c r="BS163" s="220">
        <f t="shared" ref="BS163" si="1781">BS164+BS165</f>
        <v>4108.0200000000004</v>
      </c>
      <c r="BT163" s="229">
        <f t="shared" si="1777"/>
        <v>0</v>
      </c>
      <c r="BU163" s="220">
        <f t="shared" si="1777"/>
        <v>0</v>
      </c>
      <c r="BV163" s="220">
        <f t="shared" ref="BV163" si="1782">BV164+BV165</f>
        <v>20.94</v>
      </c>
      <c r="BW163" s="229">
        <f t="shared" si="1777"/>
        <v>0</v>
      </c>
      <c r="BX163" s="220">
        <f t="shared" si="1777"/>
        <v>0</v>
      </c>
      <c r="BY163" s="220">
        <f t="shared" ref="BY163" si="1783">BY164+BY165</f>
        <v>230.23</v>
      </c>
      <c r="BZ163" s="229">
        <f t="shared" si="1777"/>
        <v>300</v>
      </c>
      <c r="CA163" s="229">
        <f t="shared" ref="CA163" si="1784">CA164+CA165</f>
        <v>300</v>
      </c>
      <c r="CB163" s="220">
        <f t="shared" ref="CB163:CE163" si="1785">CB164+CB165</f>
        <v>0</v>
      </c>
      <c r="CC163" s="229">
        <f t="shared" si="1785"/>
        <v>0</v>
      </c>
      <c r="CD163" s="220">
        <f t="shared" si="1785"/>
        <v>0</v>
      </c>
      <c r="CE163" s="220">
        <f t="shared" si="1785"/>
        <v>-20.43</v>
      </c>
      <c r="CF163" s="229">
        <f t="shared" si="1777"/>
        <v>0</v>
      </c>
      <c r="CG163" s="220">
        <f t="shared" si="1777"/>
        <v>0</v>
      </c>
      <c r="CH163" s="220">
        <f t="shared" ref="CH163:CK163" si="1786">CH164+CH165</f>
        <v>0</v>
      </c>
      <c r="CI163" s="229">
        <f t="shared" si="1786"/>
        <v>0</v>
      </c>
      <c r="CJ163" s="220">
        <f t="shared" si="1786"/>
        <v>0</v>
      </c>
      <c r="CK163" s="220">
        <f t="shared" si="1786"/>
        <v>0</v>
      </c>
      <c r="CL163" s="229">
        <f t="shared" ref="CL163:CM163" si="1787">CL164+CL165</f>
        <v>0</v>
      </c>
      <c r="CM163" s="220">
        <f t="shared" si="1787"/>
        <v>0</v>
      </c>
      <c r="CN163" s="117">
        <f t="shared" ref="CN163:CQ163" si="1788">CN164+CN165</f>
        <v>926.24</v>
      </c>
      <c r="CO163" s="229">
        <f t="shared" ref="CO163" si="1789">CO164+CO165</f>
        <v>0</v>
      </c>
      <c r="CP163" s="220">
        <f t="shared" si="1788"/>
        <v>0</v>
      </c>
      <c r="CQ163" s="68">
        <f t="shared" si="1788"/>
        <v>0</v>
      </c>
      <c r="CR163" s="229">
        <f t="shared" ref="CR163:DW163" si="1790">CR164+CR165</f>
        <v>0</v>
      </c>
      <c r="CS163" s="220">
        <f t="shared" si="1790"/>
        <v>0</v>
      </c>
      <c r="CT163" s="220">
        <f t="shared" ref="CT163" si="1791">CT164+CT165</f>
        <v>0</v>
      </c>
      <c r="CU163" s="229">
        <f t="shared" si="1790"/>
        <v>0</v>
      </c>
      <c r="CV163" s="220">
        <f t="shared" si="1790"/>
        <v>0</v>
      </c>
      <c r="CW163" s="220">
        <f t="shared" ref="CW163:DC163" si="1792">CW164+CW165</f>
        <v>750.6</v>
      </c>
      <c r="CX163" s="229">
        <f t="shared" si="1792"/>
        <v>18700</v>
      </c>
      <c r="CY163" s="220">
        <f t="shared" si="1792"/>
        <v>26000</v>
      </c>
      <c r="CZ163" s="220">
        <f t="shared" si="1792"/>
        <v>13853.28</v>
      </c>
      <c r="DA163" s="229">
        <f t="shared" si="1792"/>
        <v>0</v>
      </c>
      <c r="DB163" s="220">
        <f t="shared" si="1792"/>
        <v>0</v>
      </c>
      <c r="DC163" s="220">
        <f t="shared" si="1792"/>
        <v>447.72</v>
      </c>
      <c r="DD163" s="229">
        <f t="shared" si="1790"/>
        <v>0</v>
      </c>
      <c r="DE163" s="220">
        <f t="shared" si="1790"/>
        <v>0</v>
      </c>
      <c r="DF163" s="220">
        <f t="shared" ref="DF163" si="1793">DF164+DF165</f>
        <v>0</v>
      </c>
      <c r="DG163" s="229">
        <f>DG164+DG165</f>
        <v>0</v>
      </c>
      <c r="DH163" s="220">
        <f>DH164+DH165</f>
        <v>0</v>
      </c>
      <c r="DI163" s="220">
        <f>DI164+DI165</f>
        <v>773.52</v>
      </c>
      <c r="DJ163" s="229">
        <f t="shared" si="1790"/>
        <v>10000</v>
      </c>
      <c r="DK163" s="220">
        <f t="shared" si="1790"/>
        <v>7900</v>
      </c>
      <c r="DL163" s="220">
        <f t="shared" ref="DL163:DU163" si="1794">DL164+DL165</f>
        <v>7159.68</v>
      </c>
      <c r="DM163" s="229">
        <f t="shared" si="1794"/>
        <v>0</v>
      </c>
      <c r="DN163" s="220">
        <f t="shared" si="1794"/>
        <v>0</v>
      </c>
      <c r="DO163" s="220">
        <f t="shared" si="1794"/>
        <v>0</v>
      </c>
      <c r="DP163" s="229">
        <f t="shared" si="1794"/>
        <v>0</v>
      </c>
      <c r="DQ163" s="220">
        <f t="shared" si="1794"/>
        <v>0</v>
      </c>
      <c r="DR163" s="220">
        <f t="shared" si="1794"/>
        <v>0</v>
      </c>
      <c r="DS163" s="229">
        <f t="shared" si="1794"/>
        <v>0</v>
      </c>
      <c r="DT163" s="220">
        <f t="shared" si="1794"/>
        <v>0</v>
      </c>
      <c r="DU163" s="220">
        <f t="shared" si="1794"/>
        <v>480</v>
      </c>
      <c r="DV163" s="229">
        <f t="shared" si="1790"/>
        <v>0</v>
      </c>
      <c r="DW163" s="220">
        <f t="shared" si="1790"/>
        <v>0</v>
      </c>
      <c r="DX163" s="117">
        <f t="shared" ref="DX163" si="1795">DX164+DX165</f>
        <v>0</v>
      </c>
      <c r="DY163" s="229">
        <f t="shared" ref="DY163:EI163" si="1796">DY164+DY165</f>
        <v>0</v>
      </c>
      <c r="DZ163" s="220">
        <f t="shared" si="1796"/>
        <v>0</v>
      </c>
      <c r="EA163" s="68">
        <f t="shared" ref="EA163:EB163" si="1797">EA164+EA165</f>
        <v>1308.8399999999999</v>
      </c>
      <c r="EB163" s="122">
        <f t="shared" si="1797"/>
        <v>0</v>
      </c>
      <c r="EC163" s="220">
        <f t="shared" si="1796"/>
        <v>0</v>
      </c>
      <c r="ED163" s="117">
        <f t="shared" ref="ED163" si="1798">ED164+ED165</f>
        <v>0</v>
      </c>
      <c r="EE163" s="229">
        <f t="shared" si="1796"/>
        <v>6000</v>
      </c>
      <c r="EF163" s="220">
        <f t="shared" si="1796"/>
        <v>0</v>
      </c>
      <c r="EG163" s="117">
        <f t="shared" ref="EG163" si="1799">EG164+EG165</f>
        <v>105</v>
      </c>
      <c r="EH163" s="229">
        <f t="shared" si="1796"/>
        <v>0</v>
      </c>
      <c r="EI163" s="220">
        <f t="shared" si="1796"/>
        <v>0</v>
      </c>
      <c r="EJ163" s="117">
        <f t="shared" ref="EJ163" si="1800">EJ164+EJ165</f>
        <v>0</v>
      </c>
      <c r="EK163" s="229">
        <f>EK164+EK165</f>
        <v>600</v>
      </c>
      <c r="EL163" s="220">
        <f t="shared" ref="EL163:EU163" si="1801">EL164+EL165</f>
        <v>400</v>
      </c>
      <c r="EM163" s="117">
        <f t="shared" ref="EM163" si="1802">EM164+EM165</f>
        <v>2184.98</v>
      </c>
      <c r="EN163" s="229">
        <f>EN164+EN165</f>
        <v>0</v>
      </c>
      <c r="EO163" s="220">
        <f t="shared" ref="EO163:EP163" si="1803">EO164+EO165</f>
        <v>0</v>
      </c>
      <c r="EP163" s="117">
        <f t="shared" si="1803"/>
        <v>1483.8</v>
      </c>
      <c r="EQ163" s="229">
        <f t="shared" si="1801"/>
        <v>0</v>
      </c>
      <c r="ER163" s="220">
        <f t="shared" si="1801"/>
        <v>0</v>
      </c>
      <c r="ES163" s="220">
        <f t="shared" ref="ES163" si="1804">ES164+ES165</f>
        <v>0</v>
      </c>
      <c r="ET163" s="229">
        <f t="shared" si="1801"/>
        <v>0</v>
      </c>
      <c r="EU163" s="220">
        <f t="shared" si="1801"/>
        <v>0</v>
      </c>
      <c r="EV163" s="220">
        <f t="shared" ref="EV163:EW163" si="1805">EV164+EV165</f>
        <v>0</v>
      </c>
      <c r="EW163" s="229">
        <f t="shared" si="1805"/>
        <v>0</v>
      </c>
      <c r="EX163" s="220">
        <f t="shared" ref="EX163" si="1806">EX164+EX165</f>
        <v>0</v>
      </c>
      <c r="EY163" s="220">
        <f t="shared" ref="EY163" si="1807">EY164+EY165</f>
        <v>0</v>
      </c>
      <c r="EZ163" s="229">
        <f>EZ164+EZ165</f>
        <v>0</v>
      </c>
      <c r="FA163" s="220">
        <f t="shared" ref="FA163" si="1808">FA164+FA165</f>
        <v>0</v>
      </c>
      <c r="FB163" s="220">
        <f t="shared" ref="FB163:FC163" si="1809">FB164+FB165</f>
        <v>2.6</v>
      </c>
      <c r="FC163" s="229">
        <f t="shared" si="1809"/>
        <v>0</v>
      </c>
      <c r="FD163" s="220">
        <f t="shared" ref="FD163" si="1810">FD164+FD165</f>
        <v>0</v>
      </c>
      <c r="FE163" s="220">
        <f t="shared" ref="FE163" si="1811">FE164+FE165</f>
        <v>0</v>
      </c>
      <c r="FF163" s="229">
        <f>FF164+FF165</f>
        <v>0</v>
      </c>
      <c r="FG163" s="220">
        <f t="shared" ref="FG163" si="1812">FG164+FG165</f>
        <v>0</v>
      </c>
      <c r="FH163" s="220">
        <f t="shared" ref="FH163:FI163" si="1813">FH164+FH165</f>
        <v>0</v>
      </c>
      <c r="FI163" s="229">
        <f t="shared" si="1813"/>
        <v>0</v>
      </c>
      <c r="FJ163" s="220">
        <f t="shared" ref="FJ163" si="1814">FJ164+FJ165</f>
        <v>0</v>
      </c>
      <c r="FK163" s="117">
        <f t="shared" ref="FK163" si="1815">FK164+FK165</f>
        <v>0</v>
      </c>
      <c r="FL163" s="395">
        <f>FL164+FL165</f>
        <v>0</v>
      </c>
      <c r="FM163" s="220">
        <f t="shared" ref="FM163" si="1816">FM164+FM165</f>
        <v>0</v>
      </c>
      <c r="FN163" s="68">
        <f t="shared" ref="FN163:FO163" si="1817">FN164+FN165</f>
        <v>0</v>
      </c>
      <c r="FO163" s="229">
        <f t="shared" si="1817"/>
        <v>0</v>
      </c>
      <c r="FP163" s="220">
        <f t="shared" ref="FP163" si="1818">FP164+FP165</f>
        <v>100</v>
      </c>
      <c r="FQ163" s="220">
        <f t="shared" ref="FQ163:FR163" si="1819">FQ164+FQ165</f>
        <v>1657.1</v>
      </c>
      <c r="FR163" s="229">
        <f t="shared" si="1819"/>
        <v>0</v>
      </c>
      <c r="FS163" s="220">
        <f t="shared" ref="FS163" si="1820">FS164+FS165</f>
        <v>0</v>
      </c>
      <c r="FT163" s="220">
        <f t="shared" ref="FT163:FU163" si="1821">FT164+FT165</f>
        <v>0</v>
      </c>
      <c r="FU163" s="229">
        <f t="shared" si="1821"/>
        <v>0</v>
      </c>
      <c r="FV163" s="220">
        <f t="shared" ref="FV163" si="1822">FV164+FV165</f>
        <v>0</v>
      </c>
      <c r="FW163" s="220">
        <f t="shared" ref="FW163:FX163" si="1823">FW164+FW165</f>
        <v>0</v>
      </c>
      <c r="FX163" s="342">
        <f t="shared" si="1823"/>
        <v>700</v>
      </c>
      <c r="FY163" s="246">
        <f t="shared" ref="FY163" si="1824">FY164+FY165</f>
        <v>600</v>
      </c>
      <c r="FZ163" s="246">
        <f t="shared" ref="FZ163:GA163" si="1825">FZ164+FZ165</f>
        <v>189.6</v>
      </c>
      <c r="GA163" s="342">
        <f t="shared" si="1825"/>
        <v>0</v>
      </c>
      <c r="GB163" s="220">
        <f t="shared" ref="GB163" si="1826">GB164+GB165</f>
        <v>0</v>
      </c>
      <c r="GC163" s="220">
        <f t="shared" ref="GC163" si="1827">GC164+GC165</f>
        <v>576.55000000000007</v>
      </c>
      <c r="GD163" s="229">
        <f>GD164+GD165</f>
        <v>0</v>
      </c>
      <c r="GE163" s="220">
        <f t="shared" ref="GE163" si="1828">GE164+GE165</f>
        <v>250</v>
      </c>
      <c r="GF163" s="220">
        <f t="shared" ref="GF163:GG163" si="1829">GF164+GF165</f>
        <v>621</v>
      </c>
      <c r="GG163" s="229">
        <f t="shared" si="1829"/>
        <v>0</v>
      </c>
      <c r="GH163" s="220">
        <f t="shared" ref="GH163" si="1830">GH164+GH165</f>
        <v>0</v>
      </c>
      <c r="GI163" s="220">
        <f t="shared" ref="GI163:GO163" si="1831">GI164+GI165</f>
        <v>0</v>
      </c>
      <c r="GJ163" s="229">
        <f t="shared" si="1831"/>
        <v>0</v>
      </c>
      <c r="GK163" s="220">
        <f t="shared" si="1831"/>
        <v>0</v>
      </c>
      <c r="GL163" s="68">
        <f t="shared" si="1831"/>
        <v>0</v>
      </c>
      <c r="GM163" s="246">
        <f t="shared" ref="GM163" si="1832">GM164+GM165</f>
        <v>0</v>
      </c>
      <c r="GN163" s="246">
        <f t="shared" si="1831"/>
        <v>0</v>
      </c>
      <c r="GO163" s="266">
        <f t="shared" si="1831"/>
        <v>0</v>
      </c>
      <c r="GP163" s="229">
        <f t="shared" ref="GP163:GS163" si="1833">GP164+GP165</f>
        <v>0</v>
      </c>
      <c r="GQ163" s="220">
        <f t="shared" si="1833"/>
        <v>0</v>
      </c>
      <c r="GR163" s="68">
        <f t="shared" si="1833"/>
        <v>400</v>
      </c>
      <c r="GS163" s="220">
        <f t="shared" si="1833"/>
        <v>0</v>
      </c>
      <c r="GT163" s="220">
        <f t="shared" ref="GT163" si="1834">GT164+GT165</f>
        <v>0</v>
      </c>
      <c r="GU163" s="220">
        <f t="shared" ref="GU163" si="1835">GU164+GU165</f>
        <v>0</v>
      </c>
      <c r="GV163" s="229">
        <f t="shared" ref="GV163:HF163" si="1836">GV164+GV165</f>
        <v>0</v>
      </c>
      <c r="GW163" s="220">
        <f t="shared" si="1836"/>
        <v>0</v>
      </c>
      <c r="GX163" s="220">
        <f t="shared" ref="GX163" si="1837">GX164+GX165</f>
        <v>0</v>
      </c>
      <c r="GY163" s="229">
        <f t="shared" si="1836"/>
        <v>0</v>
      </c>
      <c r="GZ163" s="220">
        <f t="shared" si="1836"/>
        <v>0</v>
      </c>
      <c r="HA163" s="220">
        <f t="shared" ref="HA163" si="1838">HA164+HA165</f>
        <v>0</v>
      </c>
      <c r="HB163" s="229">
        <f t="shared" si="1836"/>
        <v>0</v>
      </c>
      <c r="HC163" s="220">
        <f t="shared" si="1836"/>
        <v>0</v>
      </c>
      <c r="HD163" s="117">
        <f t="shared" ref="HD163" si="1839">HD164+HD165</f>
        <v>0</v>
      </c>
      <c r="HE163" s="229">
        <f t="shared" si="1836"/>
        <v>0</v>
      </c>
      <c r="HF163" s="220">
        <f t="shared" si="1836"/>
        <v>0</v>
      </c>
      <c r="HG163" s="68">
        <f t="shared" ref="HG163:HH163" si="1840">HG164+HG165</f>
        <v>400</v>
      </c>
      <c r="HH163" s="229">
        <f t="shared" si="1840"/>
        <v>520</v>
      </c>
      <c r="HI163" s="220">
        <f t="shared" ref="HI163:HX163" si="1841">HI164+HI165</f>
        <v>600</v>
      </c>
      <c r="HJ163" s="117">
        <f t="shared" ref="HJ163:HK163" si="1842">HJ164+HJ165</f>
        <v>101.47</v>
      </c>
      <c r="HK163" s="229">
        <f t="shared" si="1842"/>
        <v>7480</v>
      </c>
      <c r="HL163" s="220">
        <f t="shared" si="1841"/>
        <v>7110</v>
      </c>
      <c r="HM163" s="117">
        <f t="shared" ref="HM163:HN163" si="1843">HM164+HM165</f>
        <v>6451.08</v>
      </c>
      <c r="HN163" s="229">
        <f t="shared" si="1843"/>
        <v>0</v>
      </c>
      <c r="HO163" s="220">
        <f t="shared" si="1841"/>
        <v>0</v>
      </c>
      <c r="HP163" s="117">
        <f t="shared" ref="HP163:HQ163" si="1844">HP164+HP165</f>
        <v>0</v>
      </c>
      <c r="HQ163" s="229">
        <f t="shared" si="1844"/>
        <v>0</v>
      </c>
      <c r="HR163" s="220">
        <f t="shared" si="1841"/>
        <v>0</v>
      </c>
      <c r="HS163" s="117">
        <f t="shared" ref="HS163:HT163" si="1845">HS164+HS165</f>
        <v>0</v>
      </c>
      <c r="HT163" s="229">
        <f t="shared" si="1845"/>
        <v>0</v>
      </c>
      <c r="HU163" s="220">
        <f t="shared" si="1841"/>
        <v>0</v>
      </c>
      <c r="HV163" s="117">
        <f t="shared" ref="HV163:HW163" si="1846">HV164+HV165</f>
        <v>67.8</v>
      </c>
      <c r="HW163" s="229">
        <f t="shared" si="1846"/>
        <v>0</v>
      </c>
      <c r="HX163" s="220">
        <f t="shared" si="1841"/>
        <v>0</v>
      </c>
      <c r="HY163" s="117">
        <f t="shared" ref="HY163" si="1847">HY164+HY165</f>
        <v>0</v>
      </c>
      <c r="HZ163" s="229">
        <f t="shared" ref="HZ163:IA163" si="1848">HZ164+HZ165</f>
        <v>0</v>
      </c>
      <c r="IA163" s="220">
        <f t="shared" si="1848"/>
        <v>0</v>
      </c>
      <c r="IB163" s="117">
        <f t="shared" ref="IB163:IF163" si="1849">IB164+IB165</f>
        <v>0</v>
      </c>
      <c r="IC163" s="229">
        <f t="shared" si="1849"/>
        <v>0</v>
      </c>
      <c r="ID163" s="220">
        <f t="shared" si="1849"/>
        <v>0</v>
      </c>
      <c r="IE163" s="68">
        <f t="shared" si="1849"/>
        <v>0</v>
      </c>
      <c r="IF163" s="229">
        <f t="shared" si="1849"/>
        <v>0</v>
      </c>
      <c r="IG163" s="220">
        <f t="shared" ref="IG163:JW163" si="1850">IG164+IG165</f>
        <v>0</v>
      </c>
      <c r="IH163" s="117">
        <f t="shared" ref="IH163:II163" si="1851">IH164+IH165</f>
        <v>513</v>
      </c>
      <c r="II163" s="229">
        <f t="shared" si="1851"/>
        <v>0</v>
      </c>
      <c r="IJ163" s="220">
        <f t="shared" si="1850"/>
        <v>0</v>
      </c>
      <c r="IK163" s="117">
        <f t="shared" ref="IK163:IL163" si="1852">IK164+IK165</f>
        <v>0</v>
      </c>
      <c r="IL163" s="229">
        <f t="shared" si="1852"/>
        <v>0</v>
      </c>
      <c r="IM163" s="220">
        <f t="shared" si="1850"/>
        <v>0</v>
      </c>
      <c r="IN163" s="117">
        <f t="shared" ref="IN163:IO163" si="1853">IN164+IN165</f>
        <v>1084.95</v>
      </c>
      <c r="IO163" s="229">
        <f t="shared" si="1853"/>
        <v>0</v>
      </c>
      <c r="IP163" s="220">
        <f t="shared" si="1850"/>
        <v>0</v>
      </c>
      <c r="IQ163" s="117">
        <f t="shared" ref="IQ163:IR163" si="1854">IQ164+IQ165</f>
        <v>0</v>
      </c>
      <c r="IR163" s="229">
        <f t="shared" si="1854"/>
        <v>0</v>
      </c>
      <c r="IS163" s="220">
        <f t="shared" si="1850"/>
        <v>0</v>
      </c>
      <c r="IT163" s="117">
        <f t="shared" ref="IT163:IU163" si="1855">IT164+IT165</f>
        <v>232.99</v>
      </c>
      <c r="IU163" s="229">
        <f t="shared" si="1855"/>
        <v>0</v>
      </c>
      <c r="IV163" s="220">
        <f t="shared" si="1850"/>
        <v>0</v>
      </c>
      <c r="IW163" s="117">
        <f t="shared" ref="IW163:IX163" si="1856">IW164+IW165</f>
        <v>0</v>
      </c>
      <c r="IX163" s="229">
        <f t="shared" si="1856"/>
        <v>900</v>
      </c>
      <c r="IY163" s="220">
        <f t="shared" si="1850"/>
        <v>900</v>
      </c>
      <c r="IZ163" s="117">
        <f t="shared" ref="IZ163:JA163" si="1857">IZ164+IZ165</f>
        <v>252.6</v>
      </c>
      <c r="JA163" s="229">
        <f t="shared" si="1857"/>
        <v>0</v>
      </c>
      <c r="JB163" s="220">
        <f t="shared" si="1850"/>
        <v>0</v>
      </c>
      <c r="JC163" s="117">
        <f t="shared" ref="JC163" si="1858">JC164+JC165</f>
        <v>0</v>
      </c>
      <c r="JD163" s="229">
        <f t="shared" si="1850"/>
        <v>0</v>
      </c>
      <c r="JE163" s="220">
        <f t="shared" si="1850"/>
        <v>0</v>
      </c>
      <c r="JF163" s="117">
        <f t="shared" ref="JF163:JJ163" si="1859">JF164+JF165</f>
        <v>18.399999999999999</v>
      </c>
      <c r="JG163" s="229">
        <f t="shared" ref="JG163" si="1860">JG164+JG165</f>
        <v>0</v>
      </c>
      <c r="JH163" s="220">
        <f t="shared" si="1859"/>
        <v>0</v>
      </c>
      <c r="JI163" s="68">
        <f t="shared" si="1859"/>
        <v>0</v>
      </c>
      <c r="JJ163" s="122">
        <f t="shared" si="1859"/>
        <v>0</v>
      </c>
      <c r="JK163" s="220">
        <f t="shared" si="1850"/>
        <v>0</v>
      </c>
      <c r="JL163" s="117">
        <f t="shared" ref="JL163:JM163" si="1861">JL164+JL165</f>
        <v>0</v>
      </c>
      <c r="JM163" s="229">
        <f t="shared" si="1861"/>
        <v>0</v>
      </c>
      <c r="JN163" s="220">
        <f t="shared" si="1850"/>
        <v>0</v>
      </c>
      <c r="JO163" s="68">
        <f t="shared" ref="JO163:JP163" si="1862">JO164+JO165</f>
        <v>0</v>
      </c>
      <c r="JP163" s="122">
        <f t="shared" si="1862"/>
        <v>0</v>
      </c>
      <c r="JQ163" s="220">
        <f t="shared" si="1850"/>
        <v>0</v>
      </c>
      <c r="JR163" s="117">
        <f t="shared" ref="JR163:JS163" si="1863">JR164+JR165</f>
        <v>0</v>
      </c>
      <c r="JS163" s="229">
        <f t="shared" si="1863"/>
        <v>2700</v>
      </c>
      <c r="JT163" s="220">
        <f t="shared" si="1850"/>
        <v>2700</v>
      </c>
      <c r="JU163" s="68">
        <f t="shared" ref="JU163:JV163" si="1864">JU164+JU165</f>
        <v>4250.76</v>
      </c>
      <c r="JV163" s="122">
        <f t="shared" si="1864"/>
        <v>0</v>
      </c>
      <c r="JW163" s="220">
        <f t="shared" si="1850"/>
        <v>0</v>
      </c>
      <c r="JX163" s="117">
        <f t="shared" ref="JX163" si="1865">JX164+JX165</f>
        <v>408</v>
      </c>
      <c r="JY163" s="229">
        <f t="shared" ref="JY163:LP163" si="1866">JY164+JY165</f>
        <v>0</v>
      </c>
      <c r="JZ163" s="220">
        <f t="shared" si="1866"/>
        <v>0</v>
      </c>
      <c r="KA163" s="117">
        <f t="shared" ref="KA163" si="1867">KA164+KA165</f>
        <v>0</v>
      </c>
      <c r="KB163" s="229">
        <f t="shared" ref="KB163:KF163" si="1868">KB164+KB165</f>
        <v>0</v>
      </c>
      <c r="KC163" s="220">
        <f t="shared" si="1868"/>
        <v>0</v>
      </c>
      <c r="KD163" s="117">
        <f t="shared" ref="KD163:KE163" si="1869">KD164+KD165</f>
        <v>0</v>
      </c>
      <c r="KE163" s="229">
        <f t="shared" si="1869"/>
        <v>0</v>
      </c>
      <c r="KF163" s="220">
        <f t="shared" si="1868"/>
        <v>0</v>
      </c>
      <c r="KG163" s="117">
        <f t="shared" ref="KG163" si="1870">KG164+KG165</f>
        <v>0</v>
      </c>
      <c r="KH163" s="229">
        <f t="shared" si="1866"/>
        <v>0</v>
      </c>
      <c r="KI163" s="220">
        <f t="shared" si="1866"/>
        <v>0</v>
      </c>
      <c r="KJ163" s="117">
        <f t="shared" ref="KJ163:KK163" si="1871">KJ164+KJ165</f>
        <v>0</v>
      </c>
      <c r="KK163" s="229">
        <f t="shared" si="1871"/>
        <v>0</v>
      </c>
      <c r="KL163" s="220">
        <f t="shared" ref="KL163:LM163" si="1872">KL164+KL165</f>
        <v>0</v>
      </c>
      <c r="KM163" s="220">
        <f t="shared" ref="KM163:KN163" si="1873">KM164+KM165</f>
        <v>0</v>
      </c>
      <c r="KN163" s="229">
        <f t="shared" si="1873"/>
        <v>0</v>
      </c>
      <c r="KO163" s="220">
        <f t="shared" si="1872"/>
        <v>0</v>
      </c>
      <c r="KP163" s="220">
        <f t="shared" ref="KP163" si="1874">KP164+KP165</f>
        <v>0</v>
      </c>
      <c r="KQ163" s="229">
        <f t="shared" si="1872"/>
        <v>0</v>
      </c>
      <c r="KR163" s="220">
        <f t="shared" si="1872"/>
        <v>0</v>
      </c>
      <c r="KS163" s="220">
        <f t="shared" ref="KS163" si="1875">KS164+KS165</f>
        <v>0</v>
      </c>
      <c r="KT163" s="229">
        <f t="shared" si="1872"/>
        <v>0</v>
      </c>
      <c r="KU163" s="220">
        <f t="shared" si="1872"/>
        <v>0</v>
      </c>
      <c r="KV163" s="117">
        <f t="shared" ref="KV163" si="1876">KV164+KV165</f>
        <v>0</v>
      </c>
      <c r="KW163" s="229">
        <f t="shared" si="1872"/>
        <v>0</v>
      </c>
      <c r="KX163" s="220">
        <f t="shared" si="1872"/>
        <v>0</v>
      </c>
      <c r="KY163" s="68">
        <f t="shared" ref="KY163" si="1877">KY164+KY165</f>
        <v>0</v>
      </c>
      <c r="KZ163" s="229">
        <f t="shared" si="1872"/>
        <v>0</v>
      </c>
      <c r="LA163" s="220">
        <f t="shared" si="1872"/>
        <v>0</v>
      </c>
      <c r="LB163" s="220">
        <f t="shared" ref="LB163:LC163" si="1878">LB164+LB165</f>
        <v>0</v>
      </c>
      <c r="LC163" s="229">
        <f t="shared" si="1878"/>
        <v>0</v>
      </c>
      <c r="LD163" s="220">
        <f t="shared" si="1872"/>
        <v>0</v>
      </c>
      <c r="LE163" s="220">
        <f t="shared" ref="LE163:LF163" si="1879">LE164+LE165</f>
        <v>0</v>
      </c>
      <c r="LF163" s="229">
        <f t="shared" si="1879"/>
        <v>0</v>
      </c>
      <c r="LG163" s="220">
        <f t="shared" si="1872"/>
        <v>0</v>
      </c>
      <c r="LH163" s="117">
        <f t="shared" ref="LH163" si="1880">LH164+LH165</f>
        <v>0</v>
      </c>
      <c r="LI163" s="229">
        <f t="shared" si="1872"/>
        <v>0</v>
      </c>
      <c r="LJ163" s="220">
        <f t="shared" si="1872"/>
        <v>0</v>
      </c>
      <c r="LK163" s="68">
        <f t="shared" ref="LK163" si="1881">LK164+LK165</f>
        <v>0</v>
      </c>
      <c r="LL163" s="229">
        <f t="shared" si="1872"/>
        <v>0</v>
      </c>
      <c r="LM163" s="220">
        <f t="shared" si="1872"/>
        <v>0</v>
      </c>
      <c r="LN163" s="68">
        <f t="shared" ref="LN163" si="1882">LN164+LN165</f>
        <v>0</v>
      </c>
      <c r="LO163" s="122">
        <f t="shared" si="1866"/>
        <v>0</v>
      </c>
      <c r="LP163" s="220">
        <f t="shared" si="1866"/>
        <v>0</v>
      </c>
      <c r="LQ163" s="220">
        <f t="shared" ref="LQ163" si="1883">LQ164+LQ165</f>
        <v>0</v>
      </c>
      <c r="LR163" s="229">
        <f>LR164+LR165</f>
        <v>0</v>
      </c>
      <c r="LS163" s="220">
        <f>LS164+LS165</f>
        <v>0</v>
      </c>
      <c r="LT163" s="117">
        <f>LT164+LT165</f>
        <v>0</v>
      </c>
      <c r="LU163" s="229">
        <f t="shared" ref="LU163:LV163" si="1884">LU164+LU165</f>
        <v>0</v>
      </c>
      <c r="LV163" s="220">
        <f t="shared" si="1884"/>
        <v>0</v>
      </c>
      <c r="LW163" s="68">
        <f t="shared" ref="LW163:LX163" si="1885">LW164+LW165</f>
        <v>0</v>
      </c>
      <c r="LX163" s="343">
        <f t="shared" si="1885"/>
        <v>0</v>
      </c>
      <c r="LY163" s="220">
        <f t="shared" ref="LY163:MZ163" si="1886">LY164+LY165</f>
        <v>0</v>
      </c>
      <c r="LZ163" s="220">
        <f t="shared" ref="LZ163:MA163" si="1887">LZ164+LZ165</f>
        <v>0</v>
      </c>
      <c r="MA163" s="344">
        <f t="shared" si="1887"/>
        <v>0</v>
      </c>
      <c r="MB163" s="220">
        <f t="shared" si="1886"/>
        <v>0</v>
      </c>
      <c r="MC163" s="220">
        <f t="shared" ref="MC163:MD163" si="1888">MC164+MC165</f>
        <v>0</v>
      </c>
      <c r="MD163" s="344">
        <f t="shared" si="1888"/>
        <v>0</v>
      </c>
      <c r="ME163" s="220">
        <f t="shared" si="1886"/>
        <v>0</v>
      </c>
      <c r="MF163" s="220">
        <f t="shared" ref="MF163:MG163" si="1889">MF164+MF165</f>
        <v>0</v>
      </c>
      <c r="MG163" s="344">
        <f t="shared" si="1889"/>
        <v>0</v>
      </c>
      <c r="MH163" s="220">
        <f t="shared" si="1886"/>
        <v>0</v>
      </c>
      <c r="MI163" s="220">
        <f t="shared" ref="MI163" si="1890">MI164+MI165</f>
        <v>0</v>
      </c>
      <c r="MJ163" s="344">
        <f t="shared" ref="MJ163" si="1891">MJ164+MJ165</f>
        <v>0</v>
      </c>
      <c r="MK163" s="220">
        <f t="shared" si="1886"/>
        <v>0</v>
      </c>
      <c r="ML163" s="117">
        <f t="shared" ref="ML163" si="1892">ML164+ML165</f>
        <v>0</v>
      </c>
      <c r="MM163" s="229">
        <f t="shared" si="1886"/>
        <v>0</v>
      </c>
      <c r="MN163" s="220">
        <f t="shared" si="1886"/>
        <v>0</v>
      </c>
      <c r="MO163" s="68">
        <f t="shared" ref="MO163:MP163" si="1893">MO164+MO165</f>
        <v>0</v>
      </c>
      <c r="MP163" s="344">
        <f t="shared" si="1893"/>
        <v>0</v>
      </c>
      <c r="MQ163" s="220">
        <f t="shared" si="1886"/>
        <v>0</v>
      </c>
      <c r="MR163" s="68">
        <f t="shared" ref="MR163:MS163" si="1894">MR164+MR165</f>
        <v>0</v>
      </c>
      <c r="MS163" s="343">
        <f t="shared" si="1894"/>
        <v>0</v>
      </c>
      <c r="MT163" s="220">
        <f t="shared" si="1886"/>
        <v>0</v>
      </c>
      <c r="MU163" s="220">
        <f t="shared" ref="MU163:MV163" si="1895">MU164+MU165</f>
        <v>0</v>
      </c>
      <c r="MV163" s="344">
        <f t="shared" si="1895"/>
        <v>0</v>
      </c>
      <c r="MW163" s="220">
        <f t="shared" si="1886"/>
        <v>0</v>
      </c>
      <c r="MX163" s="117">
        <f t="shared" ref="MX163:MY163" si="1896">MX164+MX165</f>
        <v>0</v>
      </c>
      <c r="MY163" s="344">
        <f t="shared" si="1896"/>
        <v>0</v>
      </c>
      <c r="MZ163" s="246">
        <f t="shared" si="1886"/>
        <v>0</v>
      </c>
      <c r="NA163" s="266">
        <f t="shared" ref="NA163:NB163" si="1897">NA164+NA165</f>
        <v>0</v>
      </c>
      <c r="NB163" s="344">
        <f t="shared" si="1897"/>
        <v>0</v>
      </c>
      <c r="NC163" s="246">
        <f t="shared" ref="NC163:OD163" si="1898">NC164+NC165</f>
        <v>0</v>
      </c>
      <c r="ND163" s="323">
        <f t="shared" ref="ND163:NE163" si="1899">ND164+ND165</f>
        <v>0</v>
      </c>
      <c r="NE163" s="344">
        <f t="shared" si="1899"/>
        <v>0</v>
      </c>
      <c r="NF163" s="220">
        <f t="shared" si="1898"/>
        <v>0</v>
      </c>
      <c r="NG163" s="68">
        <f t="shared" ref="NG163" si="1900">NG164+NG165</f>
        <v>0</v>
      </c>
      <c r="NH163" s="229">
        <f t="shared" si="1898"/>
        <v>0</v>
      </c>
      <c r="NI163" s="220">
        <f t="shared" si="1898"/>
        <v>0</v>
      </c>
      <c r="NJ163" s="117">
        <f t="shared" ref="NJ163" si="1901">NJ164+NJ165</f>
        <v>0</v>
      </c>
      <c r="NK163" s="229">
        <f t="shared" si="1898"/>
        <v>0</v>
      </c>
      <c r="NL163" s="220">
        <f t="shared" si="1898"/>
        <v>0</v>
      </c>
      <c r="NM163" s="68">
        <f t="shared" ref="NM163:NN163" si="1902">NM164+NM165</f>
        <v>0</v>
      </c>
      <c r="NN163" s="344">
        <f t="shared" si="1902"/>
        <v>0</v>
      </c>
      <c r="NO163" s="220">
        <f t="shared" si="1898"/>
        <v>10500</v>
      </c>
      <c r="NP163" s="68">
        <f t="shared" ref="NP163:NQ163" si="1903">NP164+NP165</f>
        <v>5385</v>
      </c>
      <c r="NQ163" s="344">
        <f t="shared" si="1903"/>
        <v>0</v>
      </c>
      <c r="NR163" s="220">
        <f t="shared" si="1898"/>
        <v>0</v>
      </c>
      <c r="NS163" s="68">
        <f t="shared" ref="NS163:NT163" si="1904">NS164+NS165</f>
        <v>0</v>
      </c>
      <c r="NT163" s="344">
        <f t="shared" si="1904"/>
        <v>0</v>
      </c>
      <c r="NU163" s="220">
        <f t="shared" si="1898"/>
        <v>0</v>
      </c>
      <c r="NV163" s="68">
        <f t="shared" ref="NV163" si="1905">NV164+NV165</f>
        <v>0</v>
      </c>
      <c r="NW163" s="122">
        <f t="shared" si="1898"/>
        <v>0</v>
      </c>
      <c r="NX163" s="220">
        <f t="shared" si="1898"/>
        <v>0</v>
      </c>
      <c r="NY163" s="117">
        <f t="shared" ref="NY163:NZ163" si="1906">NY164+NY165</f>
        <v>0</v>
      </c>
      <c r="NZ163" s="344">
        <f t="shared" si="1906"/>
        <v>0</v>
      </c>
      <c r="OA163" s="220">
        <f t="shared" si="1898"/>
        <v>0</v>
      </c>
      <c r="OB163" s="314">
        <f t="shared" ref="OB163" si="1907">OB164+OB165</f>
        <v>0</v>
      </c>
      <c r="OC163" s="229">
        <f t="shared" si="1898"/>
        <v>0</v>
      </c>
      <c r="OD163" s="220">
        <f t="shared" si="1898"/>
        <v>0</v>
      </c>
      <c r="OE163" s="68">
        <f t="shared" ref="OE163:OF163" si="1908">OE164+OE165</f>
        <v>0</v>
      </c>
      <c r="OF163" s="344">
        <f t="shared" si="1908"/>
        <v>0</v>
      </c>
      <c r="OG163" s="220">
        <f t="shared" ref="OG163" si="1909">OG164+OG165</f>
        <v>0</v>
      </c>
      <c r="OH163" s="68">
        <f t="shared" ref="OH163" si="1910">OH164+OH165</f>
        <v>675</v>
      </c>
      <c r="OI163" s="163"/>
      <c r="OJ163" s="163"/>
      <c r="OK163" s="163"/>
      <c r="OL163" s="163"/>
      <c r="OM163" s="163"/>
      <c r="ON163" s="163"/>
      <c r="OO163" s="163"/>
      <c r="OP163" s="163"/>
      <c r="OQ163" s="163"/>
      <c r="OR163" s="163"/>
      <c r="OS163" s="163"/>
      <c r="OT163" s="163"/>
      <c r="OU163" s="163"/>
      <c r="OV163" s="163"/>
      <c r="OW163" s="163"/>
    </row>
    <row r="164" spans="1:414" hidden="1" outlineLevel="1" x14ac:dyDescent="0.25">
      <c r="A164" s="75" t="s">
        <v>542</v>
      </c>
      <c r="B164" s="40" t="s">
        <v>543</v>
      </c>
      <c r="C164" s="236">
        <f t="shared" ref="C164:C165" si="1911">F164+I164+L164+O164+R164+U164+X164+AA164+AD164+AG164+AJ164+AM164+AP164+AS164+AV164+AY164+BB164+BE164+BH164+BK164+BN164+BQ164+BT164+BW164+BZ164+CC164+CF164+CI164+CL164+CO164+CR164+CU164+CX164+DA164+DD164+DG164+DJ164+DM164+DP164+DS164+DV164+DY164+EB164+EE164+EH164+EK164+EN164+EQ164+ET164+EW164+EZ164+FC164+FF164+FI164+FL164+FO164+FR164+FU164+FX164+GA164+GD164+GG164+GJ164+GM164+GP164+GS164+GV164+GY164+HB164+HE164+HH164+HK164+HN164+HQ164+HT164+HW164+HZ164+IC164+IF164+II164+IL164+IO164+IR164+IU164+IX164+JA164+JD164+JG164+JJ164+JM164+JP164+JS164+JV164+JY164+KB164+KE164+KH164+KK164+KN164+KQ164+KT164+KW164+KZ164+LC164+LF164+LI164+LL164+LO164+LR164+LU164+LX164+MA164+MD164+MG164+MJ164+MM164+MP164+MS164+MV164+MY164+NB164+NE164+NH164+NK164+NN164+NQ164+NT164+NW164+NZ164+OC164+OF164</f>
        <v>1300</v>
      </c>
      <c r="D164" s="236">
        <f t="shared" ref="D164:D165" si="1912">G164+J164+M164+P164+S164+V164+Y164+AB164+AE164+AH164+AK164+AN164+AQ164+AT164+AW164+AZ164+BC164+BF164+BI164+BL164+BO164+BR164+BU164+BX164+CA164+CD164+CG164+CJ164+CM164+CP164+CS164+CV164+CY164+DB164+DE164+DH164+DK164+DN164+DQ164+DT164+DW164+DZ164+EC164+EF164+EI164+EL164+EO164+ER164+EU164+EX164+FA164+FD164+FG164+FJ164+FM164+FP164+FS164+FV164+FY164+GB164+GE164+GH164+GK164+GN164+GQ164+GT164+GW164+GZ164+HC164+HF164+HI164+HL164+HO164+HR164+HU164+HX164+IA164+ID164+IG164+IJ164+IM164+IP164+IS164+IV164+IY164+JB164+JE164+JH164+JK164+JN164+JQ164+JT164+JW164+JZ164+KC164+KF164+KI164+KL164+KO164+KR164+KU164+KX164+LA164+LD164+LG164+LJ164+LM164+LP164+LS164+LV164+LY164+MB164+ME164+MH164+MK164+MN164+MQ164+MT164+MW164+MZ164+NC164+NF164+NI164+NL164+NO164+NR164+NU164+NX164+OA164+OD164+OG164</f>
        <v>1000</v>
      </c>
      <c r="E164" s="236">
        <f t="shared" ref="E164:E165" si="1913">H164+K164+N164+Q164+T164+W164+Z164+AC164+AF164+AI164+AL164+AO164+AR164+AU164+AX164+BA164+BD164+BG164+BJ164+BM164+BP164+BS164+BV164+BY164+CB164+CE164+CH164+CK164+CN164+CQ164+CT164+CW164+CZ164+DC164+DF164+DI164+DL164+DO164+DR164+DU164+DX164+EA164+ED164+EG164+EJ164+EM164+EP164+ES164+EV164+EY164+FB164+FE164+FH164+FK164+FN164+FQ164+FT164+FW164+FZ164+GC164+GF164+GI164+GL164+GO164+GR164+GU164+GX164+HA164+HD164+HG164+HJ164+HM164+HP164+HS164+HV164+HY164+IB164+IE164+IH164+IK164+IN164+IQ164+IT164+IW164+IZ164+JC164+JF164+JI164+JL164+JO164+JR164+JU164+JX164+KA164+KD164+KG164+KJ164+KM164+KP164+KS164+KV164+KY164+LB164+LE164+LH164+LK164+LN164+LQ164+LT164+LW164+LZ164+MC164+MF164+MI164+ML164+MO164+MR164+MU164+MX164+NA164+ND164+NG164+NJ164+NM164+NP164+NS164+NV164+NY164+OB164+OE164+OH164</f>
        <v>9942.91</v>
      </c>
      <c r="F164" s="230"/>
      <c r="G164" s="222"/>
      <c r="H164" s="70"/>
      <c r="I164" s="212"/>
      <c r="J164" s="49"/>
      <c r="K164" s="49"/>
      <c r="L164" s="230"/>
      <c r="M164" s="222"/>
      <c r="N164" s="222"/>
      <c r="O164" s="69"/>
      <c r="P164" s="49"/>
      <c r="Q164" s="49"/>
      <c r="R164" s="69"/>
      <c r="S164" s="49"/>
      <c r="T164" s="49"/>
      <c r="U164" s="69"/>
      <c r="V164" s="49"/>
      <c r="W164" s="49"/>
      <c r="X164" s="69"/>
      <c r="Y164" s="49"/>
      <c r="Z164" s="49"/>
      <c r="AA164" s="69"/>
      <c r="AB164" s="49"/>
      <c r="AC164" s="49"/>
      <c r="AD164" s="69"/>
      <c r="AE164" s="49"/>
      <c r="AF164" s="49"/>
      <c r="AG164" s="69"/>
      <c r="AH164" s="49"/>
      <c r="AI164" s="49"/>
      <c r="AJ164" s="230"/>
      <c r="AK164" s="222"/>
      <c r="AL164" s="222"/>
      <c r="AM164" s="230"/>
      <c r="AN164" s="222"/>
      <c r="AO164" s="222"/>
      <c r="AP164" s="230"/>
      <c r="AQ164" s="222"/>
      <c r="AR164" s="222"/>
      <c r="AS164" s="230"/>
      <c r="AT164" s="222"/>
      <c r="AU164" s="222"/>
      <c r="AV164" s="230"/>
      <c r="AW164" s="222"/>
      <c r="AX164" s="222"/>
      <c r="AY164" s="230"/>
      <c r="AZ164" s="222"/>
      <c r="BA164" s="222"/>
      <c r="BB164" s="69"/>
      <c r="BC164" s="49"/>
      <c r="BD164" s="49"/>
      <c r="BE164" s="230"/>
      <c r="BF164" s="222"/>
      <c r="BG164" s="222"/>
      <c r="BH164" s="69"/>
      <c r="BI164" s="49"/>
      <c r="BJ164" s="49"/>
      <c r="BK164" s="69"/>
      <c r="BL164" s="49"/>
      <c r="BM164" s="49"/>
      <c r="BN164" s="276"/>
      <c r="BO164" s="222"/>
      <c r="BP164" s="49">
        <v>720</v>
      </c>
      <c r="BQ164" s="69"/>
      <c r="BR164" s="49"/>
      <c r="BS164" s="49">
        <v>54</v>
      </c>
      <c r="BT164" s="69"/>
      <c r="BU164" s="49"/>
      <c r="BV164" s="49"/>
      <c r="BW164" s="69"/>
      <c r="BX164" s="49"/>
      <c r="BY164" s="49"/>
      <c r="BZ164" s="69"/>
      <c r="CA164" s="230"/>
      <c r="CB164" s="49"/>
      <c r="CC164" s="230"/>
      <c r="CD164" s="222"/>
      <c r="CE164" s="222"/>
      <c r="CF164" s="69"/>
      <c r="CG164" s="49"/>
      <c r="CH164" s="49"/>
      <c r="CI164" s="230"/>
      <c r="CJ164" s="222"/>
      <c r="CK164" s="222"/>
      <c r="CL164" s="69"/>
      <c r="CM164" s="49"/>
      <c r="CN164" s="242"/>
      <c r="CO164" s="230"/>
      <c r="CP164" s="222"/>
      <c r="CQ164" s="70"/>
      <c r="CR164" s="69"/>
      <c r="CS164" s="49"/>
      <c r="CT164" s="49"/>
      <c r="CU164" s="69"/>
      <c r="CV164" s="49"/>
      <c r="CW164" s="49"/>
      <c r="CX164" s="230"/>
      <c r="CY164" s="222"/>
      <c r="CZ164" s="222"/>
      <c r="DA164" s="230"/>
      <c r="DB164" s="222"/>
      <c r="DC164" s="222"/>
      <c r="DD164" s="69"/>
      <c r="DE164" s="49"/>
      <c r="DF164" s="49"/>
      <c r="DG164" s="230"/>
      <c r="DH164" s="222"/>
      <c r="DI164" s="222"/>
      <c r="DJ164" s="69"/>
      <c r="DK164" s="49"/>
      <c r="DL164" s="49"/>
      <c r="DM164" s="230"/>
      <c r="DN164" s="222"/>
      <c r="DO164" s="222"/>
      <c r="DP164" s="230"/>
      <c r="DQ164" s="222"/>
      <c r="DR164" s="222"/>
      <c r="DS164" s="230"/>
      <c r="DT164" s="222"/>
      <c r="DU164" s="222"/>
      <c r="DV164" s="69"/>
      <c r="DW164" s="49"/>
      <c r="DX164" s="242"/>
      <c r="DY164" s="230"/>
      <c r="DZ164" s="222"/>
      <c r="EA164" s="70">
        <v>1308.8399999999999</v>
      </c>
      <c r="EB164" s="212"/>
      <c r="EC164" s="210"/>
      <c r="ED164" s="211"/>
      <c r="EE164" s="69"/>
      <c r="EF164" s="49"/>
      <c r="EG164" s="118"/>
      <c r="EH164" s="69"/>
      <c r="EI164" s="49"/>
      <c r="EJ164" s="118"/>
      <c r="EK164" s="236">
        <v>600</v>
      </c>
      <c r="EL164" s="222">
        <v>400</v>
      </c>
      <c r="EM164" s="242">
        <v>2184.98</v>
      </c>
      <c r="EN164" s="236"/>
      <c r="EO164" s="222"/>
      <c r="EP164" s="242">
        <v>1483.8</v>
      </c>
      <c r="EQ164" s="69"/>
      <c r="ER164" s="49"/>
      <c r="ES164" s="49"/>
      <c r="ET164" s="69"/>
      <c r="EU164" s="49"/>
      <c r="EV164" s="49"/>
      <c r="EW164" s="230"/>
      <c r="EX164" s="49"/>
      <c r="EY164" s="49"/>
      <c r="EZ164" s="230"/>
      <c r="FA164" s="49"/>
      <c r="FB164" s="49">
        <v>2.6</v>
      </c>
      <c r="FC164" s="230"/>
      <c r="FD164" s="49"/>
      <c r="FE164" s="49"/>
      <c r="FF164" s="230"/>
      <c r="FG164" s="49"/>
      <c r="FH164" s="49"/>
      <c r="FI164" s="230"/>
      <c r="FJ164" s="49"/>
      <c r="FK164" s="242"/>
      <c r="FL164" s="397"/>
      <c r="FM164" s="222"/>
      <c r="FN164" s="70"/>
      <c r="FO164" s="230"/>
      <c r="FP164" s="49"/>
      <c r="FQ164" s="49">
        <v>1592.1</v>
      </c>
      <c r="FR164" s="230"/>
      <c r="FS164" s="49"/>
      <c r="FT164" s="49"/>
      <c r="FU164" s="230"/>
      <c r="FV164" s="49"/>
      <c r="FW164" s="49"/>
      <c r="FX164" s="230">
        <v>700</v>
      </c>
      <c r="FY164" s="49">
        <v>600</v>
      </c>
      <c r="FZ164" s="49">
        <v>189.6</v>
      </c>
      <c r="GA164" s="230"/>
      <c r="GB164" s="49"/>
      <c r="GC164" s="49">
        <v>506.04</v>
      </c>
      <c r="GD164" s="230"/>
      <c r="GE164" s="49"/>
      <c r="GF164" s="49">
        <v>621</v>
      </c>
      <c r="GG164" s="230"/>
      <c r="GH164" s="49"/>
      <c r="GI164" s="49"/>
      <c r="GJ164" s="230"/>
      <c r="GK164" s="222"/>
      <c r="GL164" s="70"/>
      <c r="GM164" s="222"/>
      <c r="GN164" s="222"/>
      <c r="GO164" s="70"/>
      <c r="GP164" s="230"/>
      <c r="GQ164" s="222"/>
      <c r="GR164" s="70"/>
      <c r="GS164" s="222"/>
      <c r="GT164" s="49"/>
      <c r="GU164" s="49"/>
      <c r="GV164" s="69"/>
      <c r="GW164" s="49"/>
      <c r="GX164" s="49"/>
      <c r="GY164" s="69"/>
      <c r="GZ164" s="49"/>
      <c r="HA164" s="49"/>
      <c r="HB164" s="69"/>
      <c r="HC164" s="49"/>
      <c r="HD164" s="242"/>
      <c r="HE164" s="230"/>
      <c r="HF164" s="222"/>
      <c r="HG164" s="70"/>
      <c r="HH164" s="230"/>
      <c r="HI164" s="49"/>
      <c r="HJ164" s="118"/>
      <c r="HK164" s="230"/>
      <c r="HL164" s="49"/>
      <c r="HM164" s="118"/>
      <c r="HN164" s="230"/>
      <c r="HO164" s="49"/>
      <c r="HP164" s="118"/>
      <c r="HQ164" s="230"/>
      <c r="HR164" s="49"/>
      <c r="HS164" s="118"/>
      <c r="HT164" s="230"/>
      <c r="HU164" s="49"/>
      <c r="HV164" s="118"/>
      <c r="HW164" s="230"/>
      <c r="HX164" s="49"/>
      <c r="HY164" s="118"/>
      <c r="HZ164" s="69"/>
      <c r="IA164" s="49"/>
      <c r="IB164" s="118"/>
      <c r="IC164" s="230"/>
      <c r="ID164" s="222"/>
      <c r="IE164" s="70"/>
      <c r="IF164" s="230"/>
      <c r="IG164" s="49"/>
      <c r="IH164" s="118"/>
      <c r="II164" s="230"/>
      <c r="IJ164" s="49"/>
      <c r="IK164" s="118"/>
      <c r="IL164" s="230"/>
      <c r="IM164" s="49"/>
      <c r="IN164" s="118">
        <v>1084.95</v>
      </c>
      <c r="IO164" s="230"/>
      <c r="IP164" s="49"/>
      <c r="IQ164" s="118"/>
      <c r="IR164" s="230"/>
      <c r="IS164" s="49"/>
      <c r="IT164" s="118">
        <v>195</v>
      </c>
      <c r="IU164" s="230"/>
      <c r="IV164" s="49"/>
      <c r="IW164" s="118"/>
      <c r="IX164" s="230"/>
      <c r="IY164" s="49"/>
      <c r="IZ164" s="118"/>
      <c r="JA164" s="230"/>
      <c r="JB164" s="49"/>
      <c r="JC164" s="118"/>
      <c r="JD164" s="69"/>
      <c r="JE164" s="49"/>
      <c r="JF164" s="118"/>
      <c r="JG164" s="230"/>
      <c r="JH164" s="222"/>
      <c r="JI164" s="70"/>
      <c r="JJ164" s="212"/>
      <c r="JK164" s="49"/>
      <c r="JL164" s="118"/>
      <c r="JM164" s="230"/>
      <c r="JN164" s="222"/>
      <c r="JO164" s="70"/>
      <c r="JP164" s="212"/>
      <c r="JQ164" s="49"/>
      <c r="JR164" s="118"/>
      <c r="JS164" s="230"/>
      <c r="JT164" s="222"/>
      <c r="JU164" s="70"/>
      <c r="JV164" s="212"/>
      <c r="JW164" s="49"/>
      <c r="JX164" s="118"/>
      <c r="JY164" s="69"/>
      <c r="JZ164" s="49"/>
      <c r="KA164" s="118"/>
      <c r="KB164" s="69"/>
      <c r="KC164" s="49"/>
      <c r="KD164" s="118"/>
      <c r="KE164" s="230"/>
      <c r="KF164" s="49"/>
      <c r="KG164" s="118"/>
      <c r="KH164" s="69"/>
      <c r="KI164" s="49"/>
      <c r="KJ164" s="118"/>
      <c r="KK164" s="230"/>
      <c r="KL164" s="49"/>
      <c r="KM164" s="49"/>
      <c r="KN164" s="230"/>
      <c r="KO164" s="49"/>
      <c r="KP164" s="49"/>
      <c r="KQ164" s="69"/>
      <c r="KR164" s="49"/>
      <c r="KS164" s="49"/>
      <c r="KT164" s="69"/>
      <c r="KU164" s="49"/>
      <c r="KV164" s="242"/>
      <c r="KW164" s="230"/>
      <c r="KX164" s="222"/>
      <c r="KY164" s="70"/>
      <c r="KZ164" s="69"/>
      <c r="LA164" s="49"/>
      <c r="LB164" s="49"/>
      <c r="LC164" s="230"/>
      <c r="LD164" s="49"/>
      <c r="LE164" s="49"/>
      <c r="LF164" s="230"/>
      <c r="LG164" s="49"/>
      <c r="LH164" s="242"/>
      <c r="LI164" s="230"/>
      <c r="LJ164" s="222"/>
      <c r="LK164" s="70"/>
      <c r="LL164" s="230"/>
      <c r="LM164" s="222"/>
      <c r="LN164" s="70"/>
      <c r="LO164" s="123"/>
      <c r="LP164" s="49"/>
      <c r="LQ164" s="49"/>
      <c r="LR164" s="230"/>
      <c r="LS164" s="49"/>
      <c r="LT164" s="242"/>
      <c r="LU164" s="230"/>
      <c r="LV164" s="222"/>
      <c r="LW164" s="70"/>
      <c r="LX164" s="212"/>
      <c r="LY164" s="49"/>
      <c r="LZ164" s="49"/>
      <c r="MA164" s="230"/>
      <c r="MB164" s="49"/>
      <c r="MC164" s="49"/>
      <c r="MD164" s="230"/>
      <c r="ME164" s="49"/>
      <c r="MF164" s="49"/>
      <c r="MG164" s="230"/>
      <c r="MH164" s="49"/>
      <c r="MI164" s="49"/>
      <c r="MJ164" s="230"/>
      <c r="MK164" s="49"/>
      <c r="ML164" s="242"/>
      <c r="MM164" s="230"/>
      <c r="MN164" s="222"/>
      <c r="MO164" s="70"/>
      <c r="MP164" s="230"/>
      <c r="MQ164" s="222"/>
      <c r="MR164" s="70"/>
      <c r="MS164" s="212"/>
      <c r="MT164" s="49"/>
      <c r="MU164" s="49"/>
      <c r="MV164" s="230"/>
      <c r="MW164" s="49"/>
      <c r="MX164" s="242"/>
      <c r="MY164" s="230"/>
      <c r="MZ164" s="222"/>
      <c r="NA164" s="70"/>
      <c r="NB164" s="230"/>
      <c r="NC164" s="49"/>
      <c r="ND164" s="242"/>
      <c r="NE164" s="230"/>
      <c r="NF164" s="222"/>
      <c r="NG164" s="70"/>
      <c r="NH164" s="69"/>
      <c r="NI164" s="49"/>
      <c r="NJ164" s="242"/>
      <c r="NK164" s="230"/>
      <c r="NL164" s="222"/>
      <c r="NM164" s="70"/>
      <c r="NN164" s="230"/>
      <c r="NO164" s="222"/>
      <c r="NP164" s="70"/>
      <c r="NQ164" s="230"/>
      <c r="NR164" s="222"/>
      <c r="NS164" s="70"/>
      <c r="NT164" s="230"/>
      <c r="NU164" s="222"/>
      <c r="NV164" s="70"/>
      <c r="NW164" s="123"/>
      <c r="NX164" s="49"/>
      <c r="NY164" s="242"/>
      <c r="NZ164" s="230"/>
      <c r="OA164" s="222"/>
      <c r="OB164" s="315"/>
      <c r="OC164" s="230"/>
      <c r="OD164" s="222"/>
      <c r="OE164" s="70"/>
      <c r="OF164" s="230"/>
      <c r="OG164" s="222"/>
      <c r="OH164" s="70"/>
      <c r="OI164" s="157"/>
      <c r="OJ164" s="157"/>
      <c r="OK164" s="157"/>
      <c r="OL164" s="157"/>
      <c r="OM164" s="157"/>
      <c r="ON164" s="157"/>
      <c r="OO164" s="157"/>
      <c r="OP164" s="157"/>
      <c r="OQ164" s="157"/>
      <c r="OR164" s="157"/>
      <c r="OS164" s="157"/>
      <c r="OT164" s="157"/>
      <c r="OU164" s="157"/>
      <c r="OV164" s="157"/>
      <c r="OW164" s="157"/>
      <c r="OX164" s="148"/>
    </row>
    <row r="165" spans="1:414" hidden="1" outlineLevel="1" x14ac:dyDescent="0.25">
      <c r="A165" s="75" t="s">
        <v>544</v>
      </c>
      <c r="B165" s="40" t="s">
        <v>545</v>
      </c>
      <c r="C165" s="236">
        <f t="shared" si="1911"/>
        <v>124800</v>
      </c>
      <c r="D165" s="236">
        <f t="shared" si="1912"/>
        <v>121860</v>
      </c>
      <c r="E165" s="236">
        <f t="shared" si="1913"/>
        <v>61551.890000000007</v>
      </c>
      <c r="F165" s="230"/>
      <c r="G165" s="222"/>
      <c r="H165" s="70"/>
      <c r="I165" s="212"/>
      <c r="J165" s="49"/>
      <c r="K165" s="49"/>
      <c r="L165" s="230"/>
      <c r="M165" s="222"/>
      <c r="N165" s="222"/>
      <c r="O165" s="69"/>
      <c r="P165" s="49"/>
      <c r="Q165" s="49"/>
      <c r="R165" s="69"/>
      <c r="S165" s="49"/>
      <c r="T165" s="49"/>
      <c r="U165" s="69"/>
      <c r="V165" s="49"/>
      <c r="W165" s="49"/>
      <c r="X165" s="69"/>
      <c r="Y165" s="49"/>
      <c r="Z165" s="49"/>
      <c r="AA165" s="69"/>
      <c r="AB165" s="49"/>
      <c r="AC165" s="49"/>
      <c r="AD165" s="69"/>
      <c r="AE165" s="49"/>
      <c r="AF165" s="49"/>
      <c r="AG165" s="69">
        <v>200</v>
      </c>
      <c r="AH165" s="49">
        <v>200</v>
      </c>
      <c r="AI165" s="49">
        <v>68.959999999999994</v>
      </c>
      <c r="AJ165" s="230">
        <v>12000</v>
      </c>
      <c r="AK165" s="222">
        <v>11300</v>
      </c>
      <c r="AL165" s="222">
        <v>10554.12</v>
      </c>
      <c r="AM165" s="230"/>
      <c r="AN165" s="222"/>
      <c r="AO165" s="222">
        <v>66</v>
      </c>
      <c r="AP165" s="230"/>
      <c r="AQ165" s="222"/>
      <c r="AR165" s="222"/>
      <c r="AS165" s="230"/>
      <c r="AT165" s="222"/>
      <c r="AU165" s="222"/>
      <c r="AV165" s="230"/>
      <c r="AW165" s="222"/>
      <c r="AX165" s="222"/>
      <c r="AY165" s="230"/>
      <c r="AZ165" s="222"/>
      <c r="BA165" s="222"/>
      <c r="BB165" s="69"/>
      <c r="BC165" s="49"/>
      <c r="BD165" s="49"/>
      <c r="BE165" s="230"/>
      <c r="BF165" s="222"/>
      <c r="BG165" s="222"/>
      <c r="BH165" s="69"/>
      <c r="BI165" s="49"/>
      <c r="BJ165" s="49"/>
      <c r="BK165" s="69"/>
      <c r="BL165" s="49"/>
      <c r="BM165" s="49"/>
      <c r="BN165" s="276">
        <v>65000</v>
      </c>
      <c r="BO165" s="222">
        <f>15000+35000</f>
        <v>50000</v>
      </c>
      <c r="BP165" s="49">
        <v>2985.4</v>
      </c>
      <c r="BQ165" s="69">
        <v>1000</v>
      </c>
      <c r="BR165" s="49">
        <v>4000</v>
      </c>
      <c r="BS165" s="49">
        <v>4054.02</v>
      </c>
      <c r="BT165" s="69"/>
      <c r="BU165" s="49"/>
      <c r="BV165" s="49">
        <v>20.94</v>
      </c>
      <c r="BW165" s="69"/>
      <c r="BX165" s="49"/>
      <c r="BY165" s="49">
        <v>230.23</v>
      </c>
      <c r="BZ165" s="69">
        <v>300</v>
      </c>
      <c r="CA165" s="230">
        <v>300</v>
      </c>
      <c r="CB165" s="49"/>
      <c r="CC165" s="230"/>
      <c r="CD165" s="222"/>
      <c r="CE165" s="222">
        <v>-20.43</v>
      </c>
      <c r="CF165" s="69"/>
      <c r="CG165" s="49"/>
      <c r="CH165" s="49"/>
      <c r="CI165" s="230"/>
      <c r="CJ165" s="222"/>
      <c r="CK165" s="222"/>
      <c r="CL165" s="69"/>
      <c r="CM165" s="49"/>
      <c r="CN165" s="242">
        <v>926.24</v>
      </c>
      <c r="CO165" s="230"/>
      <c r="CP165" s="222"/>
      <c r="CQ165" s="70"/>
      <c r="CR165" s="69"/>
      <c r="CS165" s="49"/>
      <c r="CT165" s="49"/>
      <c r="CU165" s="69"/>
      <c r="CV165" s="49"/>
      <c r="CW165" s="49">
        <v>750.6</v>
      </c>
      <c r="CX165" s="230">
        <f>22000-3300</f>
        <v>18700</v>
      </c>
      <c r="CY165" s="222">
        <v>26000</v>
      </c>
      <c r="CZ165" s="222">
        <v>13853.28</v>
      </c>
      <c r="DA165" s="230"/>
      <c r="DB165" s="222"/>
      <c r="DC165" s="222">
        <v>447.72</v>
      </c>
      <c r="DD165" s="69"/>
      <c r="DE165" s="49"/>
      <c r="DF165" s="49"/>
      <c r="DG165" s="230"/>
      <c r="DH165" s="222"/>
      <c r="DI165" s="222">
        <v>773.52</v>
      </c>
      <c r="DJ165" s="69">
        <v>10000</v>
      </c>
      <c r="DK165" s="49">
        <v>7900</v>
      </c>
      <c r="DL165" s="49">
        <v>7159.68</v>
      </c>
      <c r="DM165" s="230"/>
      <c r="DN165" s="222"/>
      <c r="DO165" s="222"/>
      <c r="DP165" s="230"/>
      <c r="DQ165" s="222"/>
      <c r="DR165" s="222"/>
      <c r="DS165" s="230"/>
      <c r="DT165" s="222"/>
      <c r="DU165" s="222">
        <v>480</v>
      </c>
      <c r="DV165" s="69"/>
      <c r="DW165" s="49"/>
      <c r="DX165" s="242"/>
      <c r="DY165" s="230"/>
      <c r="DZ165" s="222"/>
      <c r="EA165" s="70"/>
      <c r="EB165" s="212"/>
      <c r="EC165" s="210"/>
      <c r="ED165" s="211"/>
      <c r="EE165" s="69">
        <v>6000</v>
      </c>
      <c r="EF165" s="49"/>
      <c r="EG165" s="118">
        <v>105</v>
      </c>
      <c r="EH165" s="69"/>
      <c r="EI165" s="49"/>
      <c r="EJ165" s="118"/>
      <c r="EK165" s="236"/>
      <c r="EL165" s="222"/>
      <c r="EM165" s="242"/>
      <c r="EN165" s="236"/>
      <c r="EO165" s="222"/>
      <c r="EP165" s="242"/>
      <c r="EQ165" s="69"/>
      <c r="ER165" s="49"/>
      <c r="ES165" s="49"/>
      <c r="ET165" s="69"/>
      <c r="EU165" s="49"/>
      <c r="EV165" s="49"/>
      <c r="EW165" s="230"/>
      <c r="EX165" s="49"/>
      <c r="EY165" s="49"/>
      <c r="EZ165" s="230"/>
      <c r="FA165" s="49"/>
      <c r="FB165" s="49"/>
      <c r="FC165" s="230"/>
      <c r="FD165" s="49"/>
      <c r="FE165" s="49"/>
      <c r="FF165" s="230"/>
      <c r="FG165" s="49"/>
      <c r="FH165" s="49"/>
      <c r="FI165" s="230"/>
      <c r="FJ165" s="49"/>
      <c r="FK165" s="242"/>
      <c r="FL165" s="397"/>
      <c r="FM165" s="222"/>
      <c r="FN165" s="70"/>
      <c r="FO165" s="230"/>
      <c r="FP165" s="49">
        <v>100</v>
      </c>
      <c r="FQ165" s="49">
        <v>65</v>
      </c>
      <c r="FR165" s="230"/>
      <c r="FS165" s="49"/>
      <c r="FT165" s="49"/>
      <c r="FU165" s="230"/>
      <c r="FV165" s="49"/>
      <c r="FW165" s="49"/>
      <c r="FX165" s="230"/>
      <c r="FY165" s="49"/>
      <c r="FZ165" s="49"/>
      <c r="GA165" s="230"/>
      <c r="GB165" s="49"/>
      <c r="GC165" s="49">
        <v>70.510000000000005</v>
      </c>
      <c r="GD165" s="230"/>
      <c r="GE165" s="49">
        <v>250</v>
      </c>
      <c r="GF165" s="49"/>
      <c r="GG165" s="230"/>
      <c r="GH165" s="49"/>
      <c r="GI165" s="49"/>
      <c r="GJ165" s="230"/>
      <c r="GK165" s="222"/>
      <c r="GL165" s="70"/>
      <c r="GM165" s="222"/>
      <c r="GN165" s="222"/>
      <c r="GO165" s="70"/>
      <c r="GP165" s="230"/>
      <c r="GQ165" s="222"/>
      <c r="GR165" s="70">
        <v>400</v>
      </c>
      <c r="GS165" s="222"/>
      <c r="GT165" s="49"/>
      <c r="GU165" s="49"/>
      <c r="GV165" s="69"/>
      <c r="GW165" s="49"/>
      <c r="GX165" s="49"/>
      <c r="GY165" s="69"/>
      <c r="GZ165" s="49"/>
      <c r="HA165" s="49"/>
      <c r="HB165" s="69"/>
      <c r="HC165" s="49"/>
      <c r="HD165" s="242"/>
      <c r="HE165" s="230"/>
      <c r="HF165" s="222"/>
      <c r="HG165" s="70">
        <v>400</v>
      </c>
      <c r="HH165" s="230">
        <v>520</v>
      </c>
      <c r="HI165" s="49">
        <v>600</v>
      </c>
      <c r="HJ165" s="118">
        <v>101.47</v>
      </c>
      <c r="HK165" s="230">
        <v>7480</v>
      </c>
      <c r="HL165" s="49">
        <v>7110</v>
      </c>
      <c r="HM165" s="118">
        <v>6451.08</v>
      </c>
      <c r="HN165" s="230"/>
      <c r="HO165" s="49"/>
      <c r="HP165" s="118"/>
      <c r="HQ165" s="230"/>
      <c r="HR165" s="49"/>
      <c r="HS165" s="118"/>
      <c r="HT165" s="230"/>
      <c r="HU165" s="49"/>
      <c r="HV165" s="118">
        <v>67.8</v>
      </c>
      <c r="HW165" s="230"/>
      <c r="HX165" s="49"/>
      <c r="HY165" s="118"/>
      <c r="HZ165" s="69"/>
      <c r="IA165" s="49"/>
      <c r="IB165" s="118"/>
      <c r="IC165" s="230"/>
      <c r="ID165" s="222"/>
      <c r="IE165" s="70"/>
      <c r="IF165" s="230"/>
      <c r="IG165" s="49"/>
      <c r="IH165" s="118">
        <v>513</v>
      </c>
      <c r="II165" s="230"/>
      <c r="IJ165" s="49"/>
      <c r="IK165" s="118"/>
      <c r="IL165" s="230"/>
      <c r="IM165" s="49"/>
      <c r="IN165" s="118"/>
      <c r="IO165" s="230"/>
      <c r="IP165" s="49"/>
      <c r="IQ165" s="118"/>
      <c r="IR165" s="230"/>
      <c r="IS165" s="49"/>
      <c r="IT165" s="118">
        <v>37.99</v>
      </c>
      <c r="IU165" s="230"/>
      <c r="IV165" s="49"/>
      <c r="IW165" s="118"/>
      <c r="IX165" s="230">
        <v>900</v>
      </c>
      <c r="IY165" s="49">
        <v>900</v>
      </c>
      <c r="IZ165" s="118">
        <v>252.6</v>
      </c>
      <c r="JA165" s="230"/>
      <c r="JB165" s="49"/>
      <c r="JC165" s="118"/>
      <c r="JD165" s="69"/>
      <c r="JE165" s="49"/>
      <c r="JF165" s="118">
        <v>18.399999999999999</v>
      </c>
      <c r="JG165" s="230"/>
      <c r="JH165" s="222"/>
      <c r="JI165" s="70"/>
      <c r="JJ165" s="212"/>
      <c r="JK165" s="49"/>
      <c r="JL165" s="118"/>
      <c r="JM165" s="230"/>
      <c r="JN165" s="222"/>
      <c r="JO165" s="70"/>
      <c r="JP165" s="212"/>
      <c r="JQ165" s="49"/>
      <c r="JR165" s="118"/>
      <c r="JS165" s="230">
        <v>2700</v>
      </c>
      <c r="JT165" s="222">
        <v>2700</v>
      </c>
      <c r="JU165" s="70">
        <v>4250.76</v>
      </c>
      <c r="JV165" s="212"/>
      <c r="JW165" s="49"/>
      <c r="JX165" s="118">
        <v>408</v>
      </c>
      <c r="JY165" s="69"/>
      <c r="JZ165" s="49"/>
      <c r="KA165" s="118"/>
      <c r="KB165" s="69"/>
      <c r="KC165" s="49"/>
      <c r="KD165" s="118"/>
      <c r="KE165" s="230"/>
      <c r="KF165" s="49"/>
      <c r="KG165" s="118"/>
      <c r="KH165" s="69"/>
      <c r="KI165" s="49"/>
      <c r="KJ165" s="118"/>
      <c r="KK165" s="230"/>
      <c r="KL165" s="49"/>
      <c r="KM165" s="49"/>
      <c r="KN165" s="230"/>
      <c r="KO165" s="49"/>
      <c r="KP165" s="49"/>
      <c r="KQ165" s="69"/>
      <c r="KR165" s="49"/>
      <c r="KS165" s="49"/>
      <c r="KT165" s="69"/>
      <c r="KU165" s="49"/>
      <c r="KV165" s="242"/>
      <c r="KW165" s="230"/>
      <c r="KX165" s="222"/>
      <c r="KY165" s="70"/>
      <c r="KZ165" s="69"/>
      <c r="LA165" s="49"/>
      <c r="LB165" s="49"/>
      <c r="LC165" s="230"/>
      <c r="LD165" s="49"/>
      <c r="LE165" s="49"/>
      <c r="LF165" s="230"/>
      <c r="LG165" s="49"/>
      <c r="LH165" s="242"/>
      <c r="LI165" s="230"/>
      <c r="LJ165" s="222"/>
      <c r="LK165" s="70"/>
      <c r="LL165" s="230"/>
      <c r="LM165" s="222"/>
      <c r="LN165" s="70"/>
      <c r="LO165" s="123"/>
      <c r="LP165" s="49"/>
      <c r="LQ165" s="49"/>
      <c r="LR165" s="230"/>
      <c r="LS165" s="49"/>
      <c r="LT165" s="242"/>
      <c r="LU165" s="230"/>
      <c r="LV165" s="222"/>
      <c r="LW165" s="70"/>
      <c r="LX165" s="212"/>
      <c r="LY165" s="49"/>
      <c r="LZ165" s="49"/>
      <c r="MA165" s="230"/>
      <c r="MB165" s="49"/>
      <c r="MC165" s="49"/>
      <c r="MD165" s="230"/>
      <c r="ME165" s="49"/>
      <c r="MF165" s="49"/>
      <c r="MG165" s="230"/>
      <c r="MH165" s="49"/>
      <c r="MI165" s="49"/>
      <c r="MJ165" s="230"/>
      <c r="MK165" s="49"/>
      <c r="ML165" s="242"/>
      <c r="MM165" s="230"/>
      <c r="MN165" s="222"/>
      <c r="MO165" s="70">
        <v>0</v>
      </c>
      <c r="MP165" s="230"/>
      <c r="MQ165" s="222"/>
      <c r="MR165" s="70"/>
      <c r="MS165" s="212"/>
      <c r="MT165" s="49"/>
      <c r="MU165" s="49"/>
      <c r="MV165" s="230"/>
      <c r="MW165" s="49"/>
      <c r="MX165" s="242"/>
      <c r="MY165" s="230"/>
      <c r="MZ165" s="222"/>
      <c r="NA165" s="70"/>
      <c r="NB165" s="230"/>
      <c r="NC165" s="49"/>
      <c r="ND165" s="242"/>
      <c r="NE165" s="230"/>
      <c r="NF165" s="222"/>
      <c r="NG165" s="70"/>
      <c r="NH165" s="69"/>
      <c r="NI165" s="49"/>
      <c r="NJ165" s="242"/>
      <c r="NK165" s="230"/>
      <c r="NL165" s="222"/>
      <c r="NM165" s="70"/>
      <c r="NN165" s="230"/>
      <c r="NO165" s="222">
        <v>10500</v>
      </c>
      <c r="NP165" s="70">
        <v>5385</v>
      </c>
      <c r="NQ165" s="230"/>
      <c r="NR165" s="222"/>
      <c r="NS165" s="70"/>
      <c r="NT165" s="230"/>
      <c r="NU165" s="222"/>
      <c r="NV165" s="70"/>
      <c r="NW165" s="123"/>
      <c r="NX165" s="49"/>
      <c r="NY165" s="242"/>
      <c r="NZ165" s="230">
        <v>0</v>
      </c>
      <c r="OA165" s="222"/>
      <c r="OB165" s="315">
        <v>0</v>
      </c>
      <c r="OC165" s="230"/>
      <c r="OD165" s="222"/>
      <c r="OE165" s="70"/>
      <c r="OF165" s="230"/>
      <c r="OG165" s="222"/>
      <c r="OH165" s="70">
        <v>675</v>
      </c>
      <c r="OI165" s="157"/>
      <c r="OJ165" s="157"/>
      <c r="OK165" s="157"/>
      <c r="OL165" s="157"/>
      <c r="OM165" s="157"/>
      <c r="ON165" s="157"/>
      <c r="OO165" s="157"/>
      <c r="OP165" s="157"/>
      <c r="OQ165" s="157"/>
      <c r="OR165" s="157"/>
      <c r="OS165" s="157"/>
      <c r="OT165" s="157"/>
      <c r="OU165" s="157"/>
      <c r="OV165" s="157"/>
      <c r="OW165" s="157"/>
    </row>
    <row r="166" spans="1:414" collapsed="1" x14ac:dyDescent="0.25">
      <c r="A166" s="75"/>
      <c r="B166" s="40"/>
      <c r="C166" s="230"/>
      <c r="D166" s="222"/>
      <c r="E166" s="70"/>
      <c r="F166" s="230"/>
      <c r="G166" s="222"/>
      <c r="H166" s="70"/>
      <c r="I166" s="212"/>
      <c r="J166" s="49"/>
      <c r="K166" s="49"/>
      <c r="L166" s="230"/>
      <c r="M166" s="222"/>
      <c r="N166" s="222"/>
      <c r="O166" s="69"/>
      <c r="P166" s="49"/>
      <c r="Q166" s="49"/>
      <c r="R166" s="69"/>
      <c r="S166" s="49"/>
      <c r="T166" s="49"/>
      <c r="U166" s="69"/>
      <c r="V166" s="49"/>
      <c r="W166" s="49"/>
      <c r="X166" s="69"/>
      <c r="Y166" s="49"/>
      <c r="Z166" s="49"/>
      <c r="AA166" s="69"/>
      <c r="AB166" s="49"/>
      <c r="AC166" s="49"/>
      <c r="AD166" s="69"/>
      <c r="AE166" s="49"/>
      <c r="AF166" s="49"/>
      <c r="AG166" s="69"/>
      <c r="AH166" s="49"/>
      <c r="AI166" s="49"/>
      <c r="AJ166" s="230"/>
      <c r="AK166" s="222"/>
      <c r="AL166" s="222"/>
      <c r="AM166" s="230"/>
      <c r="AN166" s="222"/>
      <c r="AO166" s="222"/>
      <c r="AP166" s="230"/>
      <c r="AQ166" s="222"/>
      <c r="AR166" s="222"/>
      <c r="AS166" s="230"/>
      <c r="AT166" s="222"/>
      <c r="AU166" s="222"/>
      <c r="AV166" s="230"/>
      <c r="AW166" s="222"/>
      <c r="AX166" s="222"/>
      <c r="AY166" s="230"/>
      <c r="AZ166" s="222"/>
      <c r="BA166" s="222"/>
      <c r="BB166" s="69"/>
      <c r="BC166" s="49"/>
      <c r="BD166" s="49"/>
      <c r="BE166" s="230"/>
      <c r="BF166" s="222"/>
      <c r="BG166" s="222"/>
      <c r="BH166" s="69"/>
      <c r="BI166" s="49"/>
      <c r="BJ166" s="49"/>
      <c r="BK166" s="69"/>
      <c r="BL166" s="49"/>
      <c r="BM166" s="49"/>
      <c r="BN166" s="276"/>
      <c r="BO166" s="222"/>
      <c r="BP166" s="49"/>
      <c r="BQ166" s="69"/>
      <c r="BR166" s="49"/>
      <c r="BS166" s="49"/>
      <c r="BT166" s="69"/>
      <c r="BU166" s="49"/>
      <c r="BV166" s="49"/>
      <c r="BW166" s="69"/>
      <c r="BX166" s="49"/>
      <c r="BY166" s="49"/>
      <c r="BZ166" s="69"/>
      <c r="CA166" s="230"/>
      <c r="CB166" s="49"/>
      <c r="CC166" s="230"/>
      <c r="CD166" s="222"/>
      <c r="CE166" s="222"/>
      <c r="CF166" s="69"/>
      <c r="CG166" s="49"/>
      <c r="CH166" s="49"/>
      <c r="CI166" s="230"/>
      <c r="CJ166" s="222"/>
      <c r="CK166" s="222"/>
      <c r="CL166" s="69"/>
      <c r="CM166" s="49"/>
      <c r="CN166" s="242"/>
      <c r="CO166" s="230"/>
      <c r="CP166" s="222"/>
      <c r="CQ166" s="70"/>
      <c r="CR166" s="69"/>
      <c r="CS166" s="49"/>
      <c r="CT166" s="49"/>
      <c r="CU166" s="69"/>
      <c r="CV166" s="49"/>
      <c r="CW166" s="49"/>
      <c r="CX166" s="230"/>
      <c r="CY166" s="222"/>
      <c r="CZ166" s="222"/>
      <c r="DA166" s="230"/>
      <c r="DB166" s="222"/>
      <c r="DC166" s="222"/>
      <c r="DD166" s="69"/>
      <c r="DE166" s="49"/>
      <c r="DF166" s="49"/>
      <c r="DG166" s="230"/>
      <c r="DH166" s="222"/>
      <c r="DI166" s="222"/>
      <c r="DJ166" s="69"/>
      <c r="DK166" s="49"/>
      <c r="DL166" s="49"/>
      <c r="DM166" s="230"/>
      <c r="DN166" s="222"/>
      <c r="DO166" s="222"/>
      <c r="DP166" s="230"/>
      <c r="DQ166" s="222"/>
      <c r="DR166" s="222"/>
      <c r="DS166" s="230"/>
      <c r="DT166" s="222"/>
      <c r="DU166" s="222"/>
      <c r="DV166" s="69"/>
      <c r="DW166" s="49"/>
      <c r="DX166" s="242"/>
      <c r="DY166" s="230"/>
      <c r="DZ166" s="222"/>
      <c r="EA166" s="70"/>
      <c r="EB166" s="212"/>
      <c r="EC166" s="49"/>
      <c r="ED166" s="118"/>
      <c r="EE166" s="69"/>
      <c r="EF166" s="49"/>
      <c r="EG166" s="118"/>
      <c r="EH166" s="69"/>
      <c r="EI166" s="49"/>
      <c r="EJ166" s="118"/>
      <c r="EK166" s="230"/>
      <c r="EL166" s="49"/>
      <c r="EM166" s="118"/>
      <c r="EN166" s="230"/>
      <c r="EO166" s="49"/>
      <c r="EP166" s="118"/>
      <c r="EQ166" s="69"/>
      <c r="ER166" s="49"/>
      <c r="ES166" s="49"/>
      <c r="ET166" s="69"/>
      <c r="EU166" s="49"/>
      <c r="EV166" s="49"/>
      <c r="EW166" s="230"/>
      <c r="EX166" s="49"/>
      <c r="EY166" s="49"/>
      <c r="EZ166" s="230"/>
      <c r="FA166" s="49"/>
      <c r="FB166" s="49"/>
      <c r="FC166" s="230"/>
      <c r="FD166" s="49"/>
      <c r="FE166" s="49"/>
      <c r="FF166" s="230"/>
      <c r="FG166" s="49"/>
      <c r="FH166" s="49"/>
      <c r="FI166" s="230"/>
      <c r="FJ166" s="49"/>
      <c r="FK166" s="242"/>
      <c r="FL166" s="397"/>
      <c r="FM166" s="222"/>
      <c r="FN166" s="70"/>
      <c r="FO166" s="230"/>
      <c r="FP166" s="49"/>
      <c r="FQ166" s="49"/>
      <c r="FR166" s="230"/>
      <c r="FS166" s="49"/>
      <c r="FT166" s="49"/>
      <c r="FU166" s="230"/>
      <c r="FV166" s="49"/>
      <c r="FW166" s="49"/>
      <c r="FX166" s="230"/>
      <c r="FY166" s="49"/>
      <c r="FZ166" s="49"/>
      <c r="GA166" s="230"/>
      <c r="GB166" s="49"/>
      <c r="GC166" s="49"/>
      <c r="GD166" s="230"/>
      <c r="GE166" s="49"/>
      <c r="GF166" s="49"/>
      <c r="GG166" s="230"/>
      <c r="GH166" s="49"/>
      <c r="GI166" s="49"/>
      <c r="GJ166" s="230"/>
      <c r="GK166" s="222"/>
      <c r="GL166" s="70"/>
      <c r="GM166" s="222"/>
      <c r="GN166" s="222"/>
      <c r="GO166" s="70"/>
      <c r="GP166" s="230"/>
      <c r="GQ166" s="222"/>
      <c r="GR166" s="70"/>
      <c r="GS166" s="222"/>
      <c r="GT166" s="49"/>
      <c r="GU166" s="49"/>
      <c r="GV166" s="69"/>
      <c r="GW166" s="49"/>
      <c r="GX166" s="49"/>
      <c r="GY166" s="69"/>
      <c r="GZ166" s="49"/>
      <c r="HA166" s="49"/>
      <c r="HB166" s="69"/>
      <c r="HC166" s="49"/>
      <c r="HD166" s="242"/>
      <c r="HE166" s="230"/>
      <c r="HF166" s="222"/>
      <c r="HG166" s="70"/>
      <c r="HH166" s="230"/>
      <c r="HI166" s="49"/>
      <c r="HJ166" s="118"/>
      <c r="HK166" s="230"/>
      <c r="HL166" s="49"/>
      <c r="HM166" s="118"/>
      <c r="HN166" s="230"/>
      <c r="HO166" s="49"/>
      <c r="HP166" s="118"/>
      <c r="HQ166" s="230"/>
      <c r="HR166" s="49"/>
      <c r="HS166" s="118"/>
      <c r="HT166" s="230"/>
      <c r="HU166" s="49"/>
      <c r="HV166" s="118"/>
      <c r="HW166" s="230"/>
      <c r="HX166" s="49"/>
      <c r="HY166" s="118"/>
      <c r="HZ166" s="69"/>
      <c r="IA166" s="49"/>
      <c r="IB166" s="118"/>
      <c r="IC166" s="230"/>
      <c r="ID166" s="222"/>
      <c r="IE166" s="70"/>
      <c r="IF166" s="230"/>
      <c r="IG166" s="49"/>
      <c r="IH166" s="118"/>
      <c r="II166" s="230"/>
      <c r="IJ166" s="49"/>
      <c r="IK166" s="118"/>
      <c r="IL166" s="230"/>
      <c r="IM166" s="49"/>
      <c r="IN166" s="118"/>
      <c r="IO166" s="230"/>
      <c r="IP166" s="49"/>
      <c r="IQ166" s="118"/>
      <c r="IR166" s="230"/>
      <c r="IS166" s="49"/>
      <c r="IT166" s="118"/>
      <c r="IU166" s="230"/>
      <c r="IV166" s="49"/>
      <c r="IW166" s="118"/>
      <c r="IX166" s="230"/>
      <c r="IY166" s="49"/>
      <c r="IZ166" s="118"/>
      <c r="JA166" s="230"/>
      <c r="JB166" s="49"/>
      <c r="JC166" s="118"/>
      <c r="JD166" s="69"/>
      <c r="JE166" s="49"/>
      <c r="JF166" s="118"/>
      <c r="JG166" s="230"/>
      <c r="JH166" s="222"/>
      <c r="JI166" s="70"/>
      <c r="JJ166" s="212"/>
      <c r="JK166" s="49"/>
      <c r="JL166" s="118"/>
      <c r="JM166" s="230"/>
      <c r="JN166" s="222"/>
      <c r="JO166" s="70"/>
      <c r="JP166" s="212"/>
      <c r="JQ166" s="49"/>
      <c r="JR166" s="118"/>
      <c r="JS166" s="230"/>
      <c r="JT166" s="222"/>
      <c r="JU166" s="70"/>
      <c r="JV166" s="212"/>
      <c r="JW166" s="49"/>
      <c r="JX166" s="118"/>
      <c r="JY166" s="69"/>
      <c r="JZ166" s="49"/>
      <c r="KA166" s="118"/>
      <c r="KB166" s="69"/>
      <c r="KC166" s="49"/>
      <c r="KD166" s="118"/>
      <c r="KE166" s="230"/>
      <c r="KF166" s="49"/>
      <c r="KG166" s="118"/>
      <c r="KH166" s="69"/>
      <c r="KI166" s="49"/>
      <c r="KJ166" s="118"/>
      <c r="KK166" s="230"/>
      <c r="KL166" s="49"/>
      <c r="KM166" s="49"/>
      <c r="KN166" s="230"/>
      <c r="KO166" s="49"/>
      <c r="KP166" s="49"/>
      <c r="KQ166" s="69"/>
      <c r="KR166" s="49"/>
      <c r="KS166" s="49"/>
      <c r="KT166" s="69"/>
      <c r="KU166" s="49"/>
      <c r="KV166" s="242"/>
      <c r="KW166" s="230"/>
      <c r="KX166" s="222"/>
      <c r="KY166" s="70"/>
      <c r="KZ166" s="69"/>
      <c r="LA166" s="49"/>
      <c r="LB166" s="49"/>
      <c r="LC166" s="230"/>
      <c r="LD166" s="49"/>
      <c r="LE166" s="49"/>
      <c r="LF166" s="230"/>
      <c r="LG166" s="49"/>
      <c r="LH166" s="242"/>
      <c r="LI166" s="230"/>
      <c r="LJ166" s="222"/>
      <c r="LK166" s="70"/>
      <c r="LL166" s="230"/>
      <c r="LM166" s="222"/>
      <c r="LN166" s="70"/>
      <c r="LO166" s="123"/>
      <c r="LP166" s="49"/>
      <c r="LQ166" s="49"/>
      <c r="LR166" s="230"/>
      <c r="LS166" s="49"/>
      <c r="LT166" s="242"/>
      <c r="LU166" s="230"/>
      <c r="LV166" s="222"/>
      <c r="LW166" s="70"/>
      <c r="LX166" s="212"/>
      <c r="LY166" s="49"/>
      <c r="LZ166" s="49"/>
      <c r="MA166" s="230"/>
      <c r="MB166" s="49"/>
      <c r="MC166" s="49"/>
      <c r="MD166" s="230"/>
      <c r="ME166" s="49"/>
      <c r="MF166" s="49"/>
      <c r="MG166" s="230"/>
      <c r="MH166" s="49"/>
      <c r="MI166" s="49"/>
      <c r="MJ166" s="230"/>
      <c r="MK166" s="49"/>
      <c r="ML166" s="242"/>
      <c r="MM166" s="230"/>
      <c r="MN166" s="222"/>
      <c r="MO166" s="70"/>
      <c r="MP166" s="230"/>
      <c r="MQ166" s="222"/>
      <c r="MR166" s="70"/>
      <c r="MS166" s="212"/>
      <c r="MT166" s="49"/>
      <c r="MU166" s="49"/>
      <c r="MV166" s="230"/>
      <c r="MW166" s="49"/>
      <c r="MX166" s="242"/>
      <c r="MY166" s="230"/>
      <c r="MZ166" s="222"/>
      <c r="NA166" s="70"/>
      <c r="NB166" s="230"/>
      <c r="NC166" s="49"/>
      <c r="ND166" s="242"/>
      <c r="NE166" s="230"/>
      <c r="NF166" s="222"/>
      <c r="NG166" s="70"/>
      <c r="NH166" s="69"/>
      <c r="NI166" s="49"/>
      <c r="NJ166" s="242"/>
      <c r="NK166" s="230"/>
      <c r="NL166" s="222"/>
      <c r="NM166" s="70"/>
      <c r="NN166" s="230"/>
      <c r="NO166" s="222"/>
      <c r="NP166" s="70"/>
      <c r="NQ166" s="230"/>
      <c r="NR166" s="222"/>
      <c r="NS166" s="70"/>
      <c r="NT166" s="230"/>
      <c r="NU166" s="222"/>
      <c r="NV166" s="70"/>
      <c r="NW166" s="123"/>
      <c r="NX166" s="49"/>
      <c r="NY166" s="242"/>
      <c r="NZ166" s="230"/>
      <c r="OA166" s="222"/>
      <c r="OB166" s="315"/>
      <c r="OC166" s="230"/>
      <c r="OD166" s="222"/>
      <c r="OE166" s="70"/>
      <c r="OF166" s="230"/>
      <c r="OG166" s="222"/>
      <c r="OH166" s="70"/>
      <c r="OI166" s="157"/>
      <c r="OJ166" s="157"/>
      <c r="OK166" s="157"/>
      <c r="OL166" s="157"/>
      <c r="OM166" s="157"/>
      <c r="ON166" s="157"/>
      <c r="OO166" s="157"/>
      <c r="OP166" s="157"/>
      <c r="OQ166" s="157"/>
      <c r="OR166" s="157"/>
      <c r="OS166" s="157"/>
      <c r="OT166" s="157"/>
      <c r="OU166" s="157"/>
      <c r="OV166" s="157"/>
      <c r="OW166" s="157"/>
    </row>
    <row r="167" spans="1:414" s="36" customFormat="1" x14ac:dyDescent="0.25">
      <c r="A167" s="80" t="s">
        <v>546</v>
      </c>
      <c r="B167" s="375" t="s">
        <v>547</v>
      </c>
      <c r="C167" s="231">
        <f>C168+C169+C170</f>
        <v>40275</v>
      </c>
      <c r="D167" s="225">
        <f t="shared" ref="D167:P167" si="1914">D168+D169+D170</f>
        <v>30252.91</v>
      </c>
      <c r="E167" s="71">
        <f t="shared" ref="E167" si="1915">E168+E169+E170</f>
        <v>2439.9900000000002</v>
      </c>
      <c r="F167" s="231">
        <f t="shared" si="1914"/>
        <v>0</v>
      </c>
      <c r="G167" s="225">
        <f t="shared" si="1914"/>
        <v>0</v>
      </c>
      <c r="H167" s="71">
        <f t="shared" ref="H167:I167" si="1916">H168+H169+H170</f>
        <v>0</v>
      </c>
      <c r="I167" s="125">
        <f t="shared" si="1916"/>
        <v>100</v>
      </c>
      <c r="J167" s="225">
        <f t="shared" si="1914"/>
        <v>100</v>
      </c>
      <c r="K167" s="225">
        <f t="shared" ref="K167:N167" si="1917">K168+K169+K170</f>
        <v>260.68</v>
      </c>
      <c r="L167" s="231">
        <f t="shared" si="1917"/>
        <v>0</v>
      </c>
      <c r="M167" s="225">
        <f t="shared" si="1917"/>
        <v>0</v>
      </c>
      <c r="N167" s="225">
        <f t="shared" si="1917"/>
        <v>0</v>
      </c>
      <c r="O167" s="231">
        <f t="shared" si="1914"/>
        <v>0</v>
      </c>
      <c r="P167" s="225">
        <f t="shared" si="1914"/>
        <v>0</v>
      </c>
      <c r="Q167" s="225">
        <f t="shared" ref="Q167" si="1918">Q168+Q169+Q170</f>
        <v>0</v>
      </c>
      <c r="R167" s="231">
        <f t="shared" ref="R167:AH167" si="1919">R168+R169+R170</f>
        <v>40000</v>
      </c>
      <c r="S167" s="225">
        <f t="shared" si="1919"/>
        <v>30107.91</v>
      </c>
      <c r="T167" s="225">
        <f t="shared" ref="T167" si="1920">T168+T169+T170</f>
        <v>0</v>
      </c>
      <c r="U167" s="231">
        <f t="shared" si="1919"/>
        <v>0</v>
      </c>
      <c r="V167" s="225">
        <f t="shared" si="1919"/>
        <v>0</v>
      </c>
      <c r="W167" s="225">
        <f t="shared" ref="W167" si="1921">W168+W169+W170</f>
        <v>0</v>
      </c>
      <c r="X167" s="231">
        <f t="shared" si="1919"/>
        <v>0</v>
      </c>
      <c r="Y167" s="225">
        <f t="shared" si="1919"/>
        <v>0</v>
      </c>
      <c r="Z167" s="225">
        <f t="shared" ref="Z167" si="1922">Z168+Z169+Z170</f>
        <v>0</v>
      </c>
      <c r="AA167" s="231">
        <f t="shared" si="1919"/>
        <v>0</v>
      </c>
      <c r="AB167" s="225">
        <f t="shared" si="1919"/>
        <v>0</v>
      </c>
      <c r="AC167" s="225">
        <f t="shared" ref="AC167" si="1923">AC168+AC169+AC170</f>
        <v>0</v>
      </c>
      <c r="AD167" s="231">
        <f t="shared" si="1919"/>
        <v>0</v>
      </c>
      <c r="AE167" s="225">
        <f t="shared" si="1919"/>
        <v>0</v>
      </c>
      <c r="AF167" s="225">
        <f t="shared" ref="AF167" si="1924">AF168+AF169+AF170</f>
        <v>0</v>
      </c>
      <c r="AG167" s="231">
        <f t="shared" si="1919"/>
        <v>0</v>
      </c>
      <c r="AH167" s="225">
        <f t="shared" si="1919"/>
        <v>0</v>
      </c>
      <c r="AI167" s="225">
        <f t="shared" ref="AI167" si="1925">AI168+AI169+AI170</f>
        <v>0</v>
      </c>
      <c r="AJ167" s="231">
        <f t="shared" ref="AJ167:BA167" si="1926">AJ168+AJ169+AJ170</f>
        <v>0</v>
      </c>
      <c r="AK167" s="225">
        <f t="shared" si="1926"/>
        <v>0</v>
      </c>
      <c r="AL167" s="225">
        <f t="shared" si="1926"/>
        <v>0</v>
      </c>
      <c r="AM167" s="231">
        <f t="shared" si="1926"/>
        <v>0</v>
      </c>
      <c r="AN167" s="225">
        <f t="shared" si="1926"/>
        <v>0</v>
      </c>
      <c r="AO167" s="225">
        <f t="shared" si="1926"/>
        <v>0</v>
      </c>
      <c r="AP167" s="231">
        <f t="shared" si="1926"/>
        <v>0</v>
      </c>
      <c r="AQ167" s="225">
        <f t="shared" si="1926"/>
        <v>0</v>
      </c>
      <c r="AR167" s="225">
        <f t="shared" si="1926"/>
        <v>0</v>
      </c>
      <c r="AS167" s="231">
        <f t="shared" si="1926"/>
        <v>0</v>
      </c>
      <c r="AT167" s="225">
        <f t="shared" si="1926"/>
        <v>0</v>
      </c>
      <c r="AU167" s="225">
        <f t="shared" si="1926"/>
        <v>0</v>
      </c>
      <c r="AV167" s="231">
        <f t="shared" si="1926"/>
        <v>0</v>
      </c>
      <c r="AW167" s="225">
        <f t="shared" si="1926"/>
        <v>0</v>
      </c>
      <c r="AX167" s="225">
        <f t="shared" si="1926"/>
        <v>0</v>
      </c>
      <c r="AY167" s="231">
        <f t="shared" si="1926"/>
        <v>0</v>
      </c>
      <c r="AZ167" s="225">
        <f t="shared" si="1926"/>
        <v>0</v>
      </c>
      <c r="BA167" s="225">
        <f t="shared" si="1926"/>
        <v>0</v>
      </c>
      <c r="BB167" s="231">
        <f t="shared" ref="BB167:BK167" si="1927">BB168+BB169+BB170</f>
        <v>0</v>
      </c>
      <c r="BC167" s="225">
        <f t="shared" si="1927"/>
        <v>0</v>
      </c>
      <c r="BD167" s="225">
        <f t="shared" ref="BD167:BG167" si="1928">BD168+BD169+BD170</f>
        <v>0</v>
      </c>
      <c r="BE167" s="231">
        <f t="shared" si="1928"/>
        <v>0</v>
      </c>
      <c r="BF167" s="225">
        <f t="shared" si="1928"/>
        <v>0</v>
      </c>
      <c r="BG167" s="225">
        <f t="shared" si="1928"/>
        <v>0</v>
      </c>
      <c r="BH167" s="231">
        <f t="shared" si="1927"/>
        <v>0</v>
      </c>
      <c r="BI167" s="225">
        <f t="shared" si="1927"/>
        <v>0</v>
      </c>
      <c r="BJ167" s="225">
        <f t="shared" ref="BJ167" si="1929">BJ168+BJ169+BJ170</f>
        <v>0</v>
      </c>
      <c r="BK167" s="231">
        <f t="shared" si="1927"/>
        <v>0</v>
      </c>
      <c r="BL167" s="225">
        <f t="shared" ref="BL167:CG167" si="1930">BL168+BL169+BL170</f>
        <v>0</v>
      </c>
      <c r="BM167" s="225">
        <f t="shared" ref="BM167" si="1931">BM168+BM169+BM170</f>
        <v>0</v>
      </c>
      <c r="BN167" s="277">
        <f t="shared" si="1930"/>
        <v>0</v>
      </c>
      <c r="BO167" s="225">
        <f t="shared" ref="BO167" si="1932">BO168+BO169+BO170</f>
        <v>0</v>
      </c>
      <c r="BP167" s="225">
        <f t="shared" ref="BP167" si="1933">BP168+BP169+BP170</f>
        <v>0</v>
      </c>
      <c r="BQ167" s="231">
        <f>BQ168+BQ169+BQ170</f>
        <v>0</v>
      </c>
      <c r="BR167" s="225">
        <f t="shared" si="1930"/>
        <v>0</v>
      </c>
      <c r="BS167" s="225">
        <f t="shared" ref="BS167" si="1934">BS168+BS169+BS170</f>
        <v>0</v>
      </c>
      <c r="BT167" s="231">
        <f t="shared" si="1930"/>
        <v>0</v>
      </c>
      <c r="BU167" s="225">
        <f t="shared" si="1930"/>
        <v>0</v>
      </c>
      <c r="BV167" s="225">
        <f t="shared" ref="BV167" si="1935">BV168+BV169+BV170</f>
        <v>0</v>
      </c>
      <c r="BW167" s="231">
        <f t="shared" si="1930"/>
        <v>0</v>
      </c>
      <c r="BX167" s="225">
        <f>BX168+BX169+BX170</f>
        <v>0</v>
      </c>
      <c r="BY167" s="225">
        <f t="shared" ref="BY167" si="1936">BY168+BY169+BY170</f>
        <v>198.72</v>
      </c>
      <c r="BZ167" s="231">
        <f t="shared" si="1930"/>
        <v>0</v>
      </c>
      <c r="CA167" s="231">
        <f t="shared" ref="CA167" si="1937">CA168+CA169+CA170</f>
        <v>0</v>
      </c>
      <c r="CB167" s="225">
        <f t="shared" ref="CB167:CE167" si="1938">CB168+CB169+CB170</f>
        <v>0</v>
      </c>
      <c r="CC167" s="231">
        <f t="shared" si="1938"/>
        <v>45</v>
      </c>
      <c r="CD167" s="225">
        <f t="shared" si="1938"/>
        <v>45</v>
      </c>
      <c r="CE167" s="225">
        <f t="shared" si="1938"/>
        <v>0</v>
      </c>
      <c r="CF167" s="231">
        <f t="shared" si="1930"/>
        <v>0</v>
      </c>
      <c r="CG167" s="225">
        <f t="shared" si="1930"/>
        <v>0</v>
      </c>
      <c r="CH167" s="225">
        <f t="shared" ref="CH167:CK167" si="1939">CH168+CH169+CH170</f>
        <v>0</v>
      </c>
      <c r="CI167" s="231">
        <f t="shared" si="1939"/>
        <v>0</v>
      </c>
      <c r="CJ167" s="225">
        <f t="shared" si="1939"/>
        <v>0</v>
      </c>
      <c r="CK167" s="225">
        <f t="shared" si="1939"/>
        <v>0</v>
      </c>
      <c r="CL167" s="231">
        <f t="shared" ref="CL167:CM167" si="1940">CL168+CL169+CL170</f>
        <v>0</v>
      </c>
      <c r="CM167" s="225">
        <f t="shared" si="1940"/>
        <v>0</v>
      </c>
      <c r="CN167" s="120">
        <f t="shared" ref="CN167:CQ167" si="1941">CN168+CN169+CN170</f>
        <v>0</v>
      </c>
      <c r="CO167" s="231">
        <f t="shared" ref="CO167" si="1942">CO168+CO169+CO170</f>
        <v>0</v>
      </c>
      <c r="CP167" s="225">
        <f t="shared" si="1941"/>
        <v>0</v>
      </c>
      <c r="CQ167" s="71">
        <f t="shared" si="1941"/>
        <v>0</v>
      </c>
      <c r="CR167" s="231">
        <f t="shared" ref="CR167:DW167" si="1943">CR168+CR169+CR170</f>
        <v>0</v>
      </c>
      <c r="CS167" s="225">
        <f t="shared" si="1943"/>
        <v>0</v>
      </c>
      <c r="CT167" s="225">
        <f t="shared" ref="CT167" si="1944">CT168+CT169+CT170</f>
        <v>0</v>
      </c>
      <c r="CU167" s="231">
        <f t="shared" si="1943"/>
        <v>0</v>
      </c>
      <c r="CV167" s="225">
        <f t="shared" si="1943"/>
        <v>0</v>
      </c>
      <c r="CW167" s="225">
        <f t="shared" ref="CW167:DC167" si="1945">CW168+CW169+CW170</f>
        <v>0</v>
      </c>
      <c r="CX167" s="231">
        <f t="shared" si="1945"/>
        <v>0</v>
      </c>
      <c r="CY167" s="225">
        <f t="shared" si="1945"/>
        <v>0</v>
      </c>
      <c r="CZ167" s="225">
        <f t="shared" si="1945"/>
        <v>0</v>
      </c>
      <c r="DA167" s="231">
        <f t="shared" si="1945"/>
        <v>0</v>
      </c>
      <c r="DB167" s="225">
        <f t="shared" si="1945"/>
        <v>0</v>
      </c>
      <c r="DC167" s="225">
        <f t="shared" si="1945"/>
        <v>0</v>
      </c>
      <c r="DD167" s="231">
        <f t="shared" si="1943"/>
        <v>0</v>
      </c>
      <c r="DE167" s="225">
        <f t="shared" si="1943"/>
        <v>0</v>
      </c>
      <c r="DF167" s="225">
        <f t="shared" ref="DF167" si="1946">DF168+DF169+DF170</f>
        <v>0</v>
      </c>
      <c r="DG167" s="231">
        <f>DG168+DG169+DG170</f>
        <v>0</v>
      </c>
      <c r="DH167" s="225">
        <f>DH168+DH169+DH170</f>
        <v>0</v>
      </c>
      <c r="DI167" s="225">
        <f>DI168+DI169+DI170</f>
        <v>0</v>
      </c>
      <c r="DJ167" s="231">
        <f t="shared" si="1943"/>
        <v>0</v>
      </c>
      <c r="DK167" s="225">
        <f t="shared" si="1943"/>
        <v>0</v>
      </c>
      <c r="DL167" s="225">
        <f t="shared" ref="DL167:DU167" si="1947">DL168+DL169+DL170</f>
        <v>0</v>
      </c>
      <c r="DM167" s="231">
        <f t="shared" si="1947"/>
        <v>0</v>
      </c>
      <c r="DN167" s="225">
        <f t="shared" si="1947"/>
        <v>0</v>
      </c>
      <c r="DO167" s="225">
        <f t="shared" si="1947"/>
        <v>0</v>
      </c>
      <c r="DP167" s="231">
        <f t="shared" si="1947"/>
        <v>0</v>
      </c>
      <c r="DQ167" s="225">
        <f t="shared" si="1947"/>
        <v>0</v>
      </c>
      <c r="DR167" s="225">
        <f t="shared" si="1947"/>
        <v>0</v>
      </c>
      <c r="DS167" s="231">
        <f t="shared" si="1947"/>
        <v>0</v>
      </c>
      <c r="DT167" s="225">
        <f t="shared" si="1947"/>
        <v>0</v>
      </c>
      <c r="DU167" s="225">
        <f t="shared" si="1947"/>
        <v>0</v>
      </c>
      <c r="DV167" s="231">
        <f t="shared" si="1943"/>
        <v>0</v>
      </c>
      <c r="DW167" s="225">
        <f t="shared" si="1943"/>
        <v>0</v>
      </c>
      <c r="DX167" s="120">
        <f t="shared" ref="DX167" si="1948">DX168+DX169+DX170</f>
        <v>0</v>
      </c>
      <c r="DY167" s="231">
        <f t="shared" ref="DY167:EI167" si="1949">DY168+DY169+DY170</f>
        <v>0</v>
      </c>
      <c r="DZ167" s="225">
        <f t="shared" si="1949"/>
        <v>0</v>
      </c>
      <c r="EA167" s="71">
        <f t="shared" ref="EA167:EB167" si="1950">EA168+EA169+EA170</f>
        <v>0</v>
      </c>
      <c r="EB167" s="125">
        <f t="shared" si="1950"/>
        <v>0</v>
      </c>
      <c r="EC167" s="225">
        <f t="shared" si="1949"/>
        <v>0</v>
      </c>
      <c r="ED167" s="120">
        <f t="shared" ref="ED167" si="1951">ED168+ED169+ED170</f>
        <v>0</v>
      </c>
      <c r="EE167" s="231">
        <f t="shared" si="1949"/>
        <v>0</v>
      </c>
      <c r="EF167" s="225">
        <f t="shared" si="1949"/>
        <v>0</v>
      </c>
      <c r="EG167" s="120">
        <f t="shared" ref="EG167" si="1952">EG168+EG169+EG170</f>
        <v>0</v>
      </c>
      <c r="EH167" s="231">
        <f t="shared" si="1949"/>
        <v>0</v>
      </c>
      <c r="EI167" s="225">
        <f t="shared" si="1949"/>
        <v>0</v>
      </c>
      <c r="EJ167" s="120">
        <f t="shared" ref="EJ167" si="1953">EJ168+EJ169+EJ170</f>
        <v>0</v>
      </c>
      <c r="EK167" s="231">
        <f>EK168+EK169+EK170</f>
        <v>130</v>
      </c>
      <c r="EL167" s="225">
        <f t="shared" ref="EL167:EU167" si="1954">EL168+EL169+EL170</f>
        <v>0</v>
      </c>
      <c r="EM167" s="120">
        <f t="shared" ref="EM167" si="1955">EM168+EM169+EM170</f>
        <v>253.34</v>
      </c>
      <c r="EN167" s="231">
        <f>EN168+EN169+EN170</f>
        <v>0</v>
      </c>
      <c r="EO167" s="225">
        <f t="shared" ref="EO167:EP167" si="1956">EO168+EO169+EO170</f>
        <v>0</v>
      </c>
      <c r="EP167" s="120">
        <f t="shared" si="1956"/>
        <v>0</v>
      </c>
      <c r="EQ167" s="231">
        <f t="shared" si="1954"/>
        <v>0</v>
      </c>
      <c r="ER167" s="225">
        <f t="shared" si="1954"/>
        <v>0</v>
      </c>
      <c r="ES167" s="225">
        <f t="shared" ref="ES167" si="1957">ES168+ES169+ES170</f>
        <v>0</v>
      </c>
      <c r="ET167" s="231">
        <f t="shared" si="1954"/>
        <v>0</v>
      </c>
      <c r="EU167" s="225">
        <f t="shared" si="1954"/>
        <v>0</v>
      </c>
      <c r="EV167" s="225">
        <f t="shared" ref="EV167:EW167" si="1958">EV168+EV169+EV170</f>
        <v>0</v>
      </c>
      <c r="EW167" s="231">
        <f t="shared" si="1958"/>
        <v>0</v>
      </c>
      <c r="EX167" s="225">
        <f t="shared" ref="EX167" si="1959">EX168+EX169+EX170</f>
        <v>0</v>
      </c>
      <c r="EY167" s="225">
        <f t="shared" ref="EY167" si="1960">EY168+EY169+EY170</f>
        <v>0</v>
      </c>
      <c r="EZ167" s="231">
        <f>EZ168+EZ169+EZ170</f>
        <v>0</v>
      </c>
      <c r="FA167" s="225">
        <f t="shared" ref="FA167" si="1961">FA168+FA169+FA170</f>
        <v>0</v>
      </c>
      <c r="FB167" s="225">
        <f t="shared" ref="FB167:FC167" si="1962">FB168+FB169+FB170</f>
        <v>0</v>
      </c>
      <c r="FC167" s="231">
        <f t="shared" si="1962"/>
        <v>0</v>
      </c>
      <c r="FD167" s="225">
        <f t="shared" ref="FD167" si="1963">FD168+FD169+FD170</f>
        <v>0</v>
      </c>
      <c r="FE167" s="225">
        <f t="shared" ref="FE167" si="1964">FE168+FE169+FE170</f>
        <v>0</v>
      </c>
      <c r="FF167" s="231">
        <f>FF168+FF169+FF170</f>
        <v>0</v>
      </c>
      <c r="FG167" s="225">
        <f t="shared" ref="FG167" si="1965">FG168+FG169+FG170</f>
        <v>0</v>
      </c>
      <c r="FH167" s="225">
        <f t="shared" ref="FH167:FI167" si="1966">FH168+FH169+FH170</f>
        <v>0</v>
      </c>
      <c r="FI167" s="231">
        <f t="shared" si="1966"/>
        <v>0</v>
      </c>
      <c r="FJ167" s="225">
        <f t="shared" ref="FJ167" si="1967">FJ168+FJ169+FJ170</f>
        <v>0</v>
      </c>
      <c r="FK167" s="120">
        <f t="shared" ref="FK167" si="1968">FK168+FK169+FK170</f>
        <v>0</v>
      </c>
      <c r="FL167" s="398">
        <f>FL168+FL169+FL170</f>
        <v>0</v>
      </c>
      <c r="FM167" s="225">
        <f t="shared" ref="FM167" si="1969">FM168+FM169+FM170</f>
        <v>0</v>
      </c>
      <c r="FN167" s="71">
        <f t="shared" ref="FN167:FO167" si="1970">FN168+FN169+FN170</f>
        <v>0</v>
      </c>
      <c r="FO167" s="231">
        <f t="shared" si="1970"/>
        <v>0</v>
      </c>
      <c r="FP167" s="225">
        <f t="shared" ref="FP167" si="1971">FP168+FP169+FP170</f>
        <v>0</v>
      </c>
      <c r="FQ167" s="225">
        <f t="shared" ref="FQ167:FR167" si="1972">FQ168+FQ169+FQ170</f>
        <v>0</v>
      </c>
      <c r="FR167" s="231">
        <f t="shared" si="1972"/>
        <v>0</v>
      </c>
      <c r="FS167" s="225">
        <f t="shared" ref="FS167" si="1973">FS168+FS169+FS170</f>
        <v>0</v>
      </c>
      <c r="FT167" s="225">
        <f t="shared" ref="FT167:FU167" si="1974">FT168+FT169+FT170</f>
        <v>0</v>
      </c>
      <c r="FU167" s="231">
        <f t="shared" si="1974"/>
        <v>0</v>
      </c>
      <c r="FV167" s="225">
        <f t="shared" ref="FV167" si="1975">FV168+FV169+FV170</f>
        <v>0</v>
      </c>
      <c r="FW167" s="225">
        <f t="shared" ref="FW167:FX167" si="1976">FW168+FW169+FW170</f>
        <v>0</v>
      </c>
      <c r="FX167" s="353">
        <f t="shared" si="1976"/>
        <v>0</v>
      </c>
      <c r="FY167" s="247">
        <f t="shared" ref="FY167" si="1977">FY168+FY169+FY170</f>
        <v>0</v>
      </c>
      <c r="FZ167" s="247">
        <f t="shared" ref="FZ167:GA167" si="1978">FZ168+FZ169+FZ170</f>
        <v>0</v>
      </c>
      <c r="GA167" s="353">
        <f t="shared" si="1978"/>
        <v>0</v>
      </c>
      <c r="GB167" s="225">
        <f t="shared" ref="GB167" si="1979">GB168+GB169+GB170</f>
        <v>0</v>
      </c>
      <c r="GC167" s="225">
        <f t="shared" ref="GC167:GD167" si="1980">GC168+GC169+GC170</f>
        <v>0</v>
      </c>
      <c r="GD167" s="231">
        <f t="shared" si="1980"/>
        <v>0</v>
      </c>
      <c r="GE167" s="225">
        <f t="shared" ref="GE167" si="1981">GE168+GE169+GE170</f>
        <v>0</v>
      </c>
      <c r="GF167" s="225">
        <f t="shared" ref="GF167:GG167" si="1982">GF168+GF169+GF170</f>
        <v>0</v>
      </c>
      <c r="GG167" s="231">
        <f t="shared" si="1982"/>
        <v>0</v>
      </c>
      <c r="GH167" s="225">
        <f t="shared" ref="GH167" si="1983">GH168+GH169+GH170</f>
        <v>0</v>
      </c>
      <c r="GI167" s="225">
        <f t="shared" ref="GI167:GO167" si="1984">GI168+GI169+GI170</f>
        <v>0</v>
      </c>
      <c r="GJ167" s="231">
        <f t="shared" si="1984"/>
        <v>0</v>
      </c>
      <c r="GK167" s="225">
        <f t="shared" si="1984"/>
        <v>0</v>
      </c>
      <c r="GL167" s="71">
        <f t="shared" si="1984"/>
        <v>0</v>
      </c>
      <c r="GM167" s="247">
        <f t="shared" ref="GM167" si="1985">GM168+GM169+GM170</f>
        <v>0</v>
      </c>
      <c r="GN167" s="247">
        <f t="shared" si="1984"/>
        <v>0</v>
      </c>
      <c r="GO167" s="267">
        <f t="shared" si="1984"/>
        <v>0</v>
      </c>
      <c r="GP167" s="231">
        <f t="shared" ref="GP167:GS167" si="1986">GP168+GP169+GP170</f>
        <v>0</v>
      </c>
      <c r="GQ167" s="225">
        <f t="shared" si="1986"/>
        <v>0</v>
      </c>
      <c r="GR167" s="71">
        <f t="shared" si="1986"/>
        <v>0</v>
      </c>
      <c r="GS167" s="225">
        <f t="shared" si="1986"/>
        <v>0</v>
      </c>
      <c r="GT167" s="225">
        <f t="shared" ref="GT167" si="1987">GT168+GT169+GT170</f>
        <v>0</v>
      </c>
      <c r="GU167" s="225">
        <f t="shared" ref="GU167" si="1988">GU168+GU169+GU170</f>
        <v>0</v>
      </c>
      <c r="GV167" s="231">
        <f t="shared" ref="GV167:HF167" si="1989">GV168+GV169+GV170</f>
        <v>0</v>
      </c>
      <c r="GW167" s="225">
        <f t="shared" si="1989"/>
        <v>0</v>
      </c>
      <c r="GX167" s="225">
        <f t="shared" ref="GX167" si="1990">GX168+GX169+GX170</f>
        <v>0</v>
      </c>
      <c r="GY167" s="231">
        <f t="shared" si="1989"/>
        <v>0</v>
      </c>
      <c r="GZ167" s="225">
        <f t="shared" si="1989"/>
        <v>0</v>
      </c>
      <c r="HA167" s="225">
        <f t="shared" ref="HA167" si="1991">HA168+HA169+HA170</f>
        <v>0</v>
      </c>
      <c r="HB167" s="231">
        <f t="shared" si="1989"/>
        <v>0</v>
      </c>
      <c r="HC167" s="225">
        <f t="shared" si="1989"/>
        <v>0</v>
      </c>
      <c r="HD167" s="120">
        <f t="shared" ref="HD167" si="1992">HD168+HD169+HD170</f>
        <v>0</v>
      </c>
      <c r="HE167" s="231">
        <f t="shared" si="1989"/>
        <v>0</v>
      </c>
      <c r="HF167" s="225">
        <f t="shared" si="1989"/>
        <v>0</v>
      </c>
      <c r="HG167" s="71">
        <f t="shared" ref="HG167:HH167" si="1993">HG168+HG169+HG170</f>
        <v>0</v>
      </c>
      <c r="HH167" s="231">
        <f t="shared" si="1993"/>
        <v>0</v>
      </c>
      <c r="HI167" s="225">
        <f t="shared" ref="HI167:HX167" si="1994">HI168+HI169+HI170</f>
        <v>0</v>
      </c>
      <c r="HJ167" s="120">
        <f t="shared" ref="HJ167:HK167" si="1995">HJ168+HJ169+HJ170</f>
        <v>0</v>
      </c>
      <c r="HK167" s="231">
        <f t="shared" si="1995"/>
        <v>0</v>
      </c>
      <c r="HL167" s="225">
        <f t="shared" si="1994"/>
        <v>0</v>
      </c>
      <c r="HM167" s="120">
        <f t="shared" ref="HM167:HN167" si="1996">HM168+HM169+HM170</f>
        <v>0</v>
      </c>
      <c r="HN167" s="231">
        <f t="shared" si="1996"/>
        <v>0</v>
      </c>
      <c r="HO167" s="225">
        <f t="shared" si="1994"/>
        <v>0</v>
      </c>
      <c r="HP167" s="120">
        <f t="shared" ref="HP167:HQ167" si="1997">HP168+HP169+HP170</f>
        <v>0</v>
      </c>
      <c r="HQ167" s="231">
        <f t="shared" si="1997"/>
        <v>0</v>
      </c>
      <c r="HR167" s="225">
        <f t="shared" si="1994"/>
        <v>0</v>
      </c>
      <c r="HS167" s="120">
        <f t="shared" ref="HS167:HT167" si="1998">HS168+HS169+HS170</f>
        <v>0</v>
      </c>
      <c r="HT167" s="231">
        <f t="shared" si="1998"/>
        <v>0</v>
      </c>
      <c r="HU167" s="225">
        <f t="shared" si="1994"/>
        <v>0</v>
      </c>
      <c r="HV167" s="120">
        <f t="shared" ref="HV167:HW167" si="1999">HV168+HV169+HV170</f>
        <v>0</v>
      </c>
      <c r="HW167" s="231">
        <f t="shared" si="1999"/>
        <v>0</v>
      </c>
      <c r="HX167" s="225">
        <f t="shared" si="1994"/>
        <v>0</v>
      </c>
      <c r="HY167" s="120">
        <f t="shared" ref="HY167" si="2000">HY168+HY169+HY170</f>
        <v>0</v>
      </c>
      <c r="HZ167" s="231">
        <f t="shared" ref="HZ167:IA167" si="2001">HZ168+HZ169+HZ170</f>
        <v>0</v>
      </c>
      <c r="IA167" s="225">
        <f t="shared" si="2001"/>
        <v>0</v>
      </c>
      <c r="IB167" s="120">
        <f t="shared" ref="IB167:IF167" si="2002">IB168+IB169+IB170</f>
        <v>0</v>
      </c>
      <c r="IC167" s="231">
        <f t="shared" si="2002"/>
        <v>0</v>
      </c>
      <c r="ID167" s="225">
        <f t="shared" si="2002"/>
        <v>0</v>
      </c>
      <c r="IE167" s="71">
        <f t="shared" si="2002"/>
        <v>0</v>
      </c>
      <c r="IF167" s="231">
        <f t="shared" si="2002"/>
        <v>0</v>
      </c>
      <c r="IG167" s="225">
        <f t="shared" ref="IG167:JW167" si="2003">IG168+IG169+IG170</f>
        <v>0</v>
      </c>
      <c r="IH167" s="120">
        <f t="shared" ref="IH167:II167" si="2004">IH168+IH169+IH170</f>
        <v>0</v>
      </c>
      <c r="II167" s="231">
        <f t="shared" si="2004"/>
        <v>0</v>
      </c>
      <c r="IJ167" s="225">
        <f t="shared" si="2003"/>
        <v>0</v>
      </c>
      <c r="IK167" s="120">
        <f t="shared" ref="IK167:IL167" si="2005">IK168+IK169+IK170</f>
        <v>0</v>
      </c>
      <c r="IL167" s="231">
        <f t="shared" si="2005"/>
        <v>0</v>
      </c>
      <c r="IM167" s="225">
        <f t="shared" si="2003"/>
        <v>0</v>
      </c>
      <c r="IN167" s="120">
        <f t="shared" ref="IN167:IO167" si="2006">IN168+IN169+IN170</f>
        <v>0</v>
      </c>
      <c r="IO167" s="231">
        <f t="shared" si="2006"/>
        <v>0</v>
      </c>
      <c r="IP167" s="225">
        <f t="shared" si="2003"/>
        <v>0</v>
      </c>
      <c r="IQ167" s="120">
        <f t="shared" ref="IQ167:IR167" si="2007">IQ168+IQ169+IQ170</f>
        <v>0</v>
      </c>
      <c r="IR167" s="231">
        <f t="shared" si="2007"/>
        <v>0</v>
      </c>
      <c r="IS167" s="225">
        <f t="shared" si="2003"/>
        <v>0</v>
      </c>
      <c r="IT167" s="120">
        <f t="shared" ref="IT167:IU167" si="2008">IT168+IT169+IT170</f>
        <v>0</v>
      </c>
      <c r="IU167" s="231">
        <f t="shared" si="2008"/>
        <v>0</v>
      </c>
      <c r="IV167" s="225">
        <f t="shared" si="2003"/>
        <v>0</v>
      </c>
      <c r="IW167" s="120">
        <f t="shared" ref="IW167:IX167" si="2009">IW168+IW169+IW170</f>
        <v>0</v>
      </c>
      <c r="IX167" s="231">
        <f t="shared" si="2009"/>
        <v>0</v>
      </c>
      <c r="IY167" s="225">
        <f t="shared" si="2003"/>
        <v>0</v>
      </c>
      <c r="IZ167" s="120">
        <f t="shared" ref="IZ167:JA167" si="2010">IZ168+IZ169+IZ170</f>
        <v>1000</v>
      </c>
      <c r="JA167" s="231">
        <f t="shared" si="2010"/>
        <v>0</v>
      </c>
      <c r="JB167" s="225">
        <f t="shared" si="2003"/>
        <v>0</v>
      </c>
      <c r="JC167" s="120">
        <f t="shared" ref="JC167" si="2011">JC168+JC169+JC170</f>
        <v>0</v>
      </c>
      <c r="JD167" s="231">
        <f t="shared" si="2003"/>
        <v>0</v>
      </c>
      <c r="JE167" s="225">
        <f t="shared" si="2003"/>
        <v>0</v>
      </c>
      <c r="JF167" s="120">
        <f t="shared" ref="JF167:JJ167" si="2012">JF168+JF169+JF170</f>
        <v>0</v>
      </c>
      <c r="JG167" s="231">
        <f t="shared" ref="JG167" si="2013">JG168+JG169+JG170</f>
        <v>0</v>
      </c>
      <c r="JH167" s="225">
        <f t="shared" si="2012"/>
        <v>0</v>
      </c>
      <c r="JI167" s="71">
        <f t="shared" si="2012"/>
        <v>0</v>
      </c>
      <c r="JJ167" s="125">
        <f t="shared" si="2012"/>
        <v>0</v>
      </c>
      <c r="JK167" s="225">
        <f t="shared" si="2003"/>
        <v>0</v>
      </c>
      <c r="JL167" s="120">
        <f t="shared" ref="JL167:JM167" si="2014">JL168+JL169+JL170</f>
        <v>0</v>
      </c>
      <c r="JM167" s="231">
        <f t="shared" si="2014"/>
        <v>0</v>
      </c>
      <c r="JN167" s="225">
        <f t="shared" si="2003"/>
        <v>0</v>
      </c>
      <c r="JO167" s="71">
        <f t="shared" ref="JO167:JP167" si="2015">JO168+JO169+JO170</f>
        <v>0</v>
      </c>
      <c r="JP167" s="125">
        <f t="shared" si="2015"/>
        <v>0</v>
      </c>
      <c r="JQ167" s="225">
        <f t="shared" si="2003"/>
        <v>0</v>
      </c>
      <c r="JR167" s="120">
        <f t="shared" ref="JR167:JS167" si="2016">JR168+JR169+JR170</f>
        <v>0</v>
      </c>
      <c r="JS167" s="231">
        <f t="shared" si="2016"/>
        <v>0</v>
      </c>
      <c r="JT167" s="225">
        <f t="shared" si="2003"/>
        <v>0</v>
      </c>
      <c r="JU167" s="71">
        <f t="shared" ref="JU167:JV167" si="2017">JU168+JU169+JU170</f>
        <v>290.42</v>
      </c>
      <c r="JV167" s="125">
        <f t="shared" si="2017"/>
        <v>0</v>
      </c>
      <c r="JW167" s="225">
        <f t="shared" si="2003"/>
        <v>0</v>
      </c>
      <c r="JX167" s="120">
        <f t="shared" ref="JX167" si="2018">JX168+JX169+JX170</f>
        <v>0</v>
      </c>
      <c r="JY167" s="231">
        <f t="shared" ref="JY167:LP167" si="2019">JY168+JY169+JY170</f>
        <v>0</v>
      </c>
      <c r="JZ167" s="225">
        <f t="shared" si="2019"/>
        <v>0</v>
      </c>
      <c r="KA167" s="120">
        <f t="shared" ref="KA167" si="2020">KA168+KA169+KA170</f>
        <v>0</v>
      </c>
      <c r="KB167" s="231">
        <f t="shared" ref="KB167:KF167" si="2021">KB168+KB169+KB170</f>
        <v>0</v>
      </c>
      <c r="KC167" s="225">
        <f t="shared" si="2021"/>
        <v>0</v>
      </c>
      <c r="KD167" s="120">
        <f t="shared" ref="KD167:KE167" si="2022">KD168+KD169+KD170</f>
        <v>0</v>
      </c>
      <c r="KE167" s="231">
        <f t="shared" si="2022"/>
        <v>0</v>
      </c>
      <c r="KF167" s="225">
        <f t="shared" si="2021"/>
        <v>0</v>
      </c>
      <c r="KG167" s="120">
        <f t="shared" ref="KG167" si="2023">KG168+KG169+KG170</f>
        <v>52.83</v>
      </c>
      <c r="KH167" s="231">
        <f t="shared" si="2019"/>
        <v>0</v>
      </c>
      <c r="KI167" s="225">
        <f t="shared" si="2019"/>
        <v>0</v>
      </c>
      <c r="KJ167" s="120">
        <f t="shared" ref="KJ167:KK167" si="2024">KJ168+KJ169+KJ170</f>
        <v>0</v>
      </c>
      <c r="KK167" s="231">
        <f t="shared" si="2024"/>
        <v>0</v>
      </c>
      <c r="KL167" s="225">
        <f t="shared" ref="KL167:LM167" si="2025">KL168+KL169+KL170</f>
        <v>0</v>
      </c>
      <c r="KM167" s="225">
        <f t="shared" ref="KM167:KN167" si="2026">KM168+KM169+KM170</f>
        <v>0</v>
      </c>
      <c r="KN167" s="231">
        <f t="shared" si="2026"/>
        <v>0</v>
      </c>
      <c r="KO167" s="225">
        <f t="shared" si="2025"/>
        <v>0</v>
      </c>
      <c r="KP167" s="225">
        <f t="shared" ref="KP167" si="2027">KP168+KP169+KP170</f>
        <v>0</v>
      </c>
      <c r="KQ167" s="231">
        <f t="shared" si="2025"/>
        <v>0</v>
      </c>
      <c r="KR167" s="225">
        <f t="shared" si="2025"/>
        <v>0</v>
      </c>
      <c r="KS167" s="225">
        <f t="shared" ref="KS167" si="2028">KS168+KS169+KS170</f>
        <v>0</v>
      </c>
      <c r="KT167" s="231">
        <f t="shared" si="2025"/>
        <v>0</v>
      </c>
      <c r="KU167" s="225">
        <f t="shared" si="2025"/>
        <v>0</v>
      </c>
      <c r="KV167" s="120">
        <f t="shared" ref="KV167" si="2029">KV168+KV169+KV170</f>
        <v>0</v>
      </c>
      <c r="KW167" s="231">
        <f t="shared" si="2025"/>
        <v>0</v>
      </c>
      <c r="KX167" s="225">
        <f t="shared" si="2025"/>
        <v>0</v>
      </c>
      <c r="KY167" s="71">
        <f t="shared" ref="KY167" si="2030">KY168+KY169+KY170</f>
        <v>0</v>
      </c>
      <c r="KZ167" s="231">
        <f t="shared" si="2025"/>
        <v>0</v>
      </c>
      <c r="LA167" s="225">
        <f t="shared" si="2025"/>
        <v>0</v>
      </c>
      <c r="LB167" s="225">
        <f t="shared" ref="LB167:LC167" si="2031">LB168+LB169+LB170</f>
        <v>0</v>
      </c>
      <c r="LC167" s="231">
        <f t="shared" si="2031"/>
        <v>0</v>
      </c>
      <c r="LD167" s="225">
        <f t="shared" si="2025"/>
        <v>0</v>
      </c>
      <c r="LE167" s="225">
        <f t="shared" ref="LE167:LF167" si="2032">LE168+LE169+LE170</f>
        <v>0</v>
      </c>
      <c r="LF167" s="231">
        <f t="shared" si="2032"/>
        <v>0</v>
      </c>
      <c r="LG167" s="225">
        <f t="shared" si="2025"/>
        <v>0</v>
      </c>
      <c r="LH167" s="120">
        <f t="shared" ref="LH167" si="2033">LH168+LH169+LH170</f>
        <v>0</v>
      </c>
      <c r="LI167" s="231">
        <f t="shared" si="2025"/>
        <v>0</v>
      </c>
      <c r="LJ167" s="225">
        <f t="shared" si="2025"/>
        <v>0</v>
      </c>
      <c r="LK167" s="71">
        <f t="shared" ref="LK167" si="2034">LK168+LK169+LK170</f>
        <v>0</v>
      </c>
      <c r="LL167" s="231">
        <f t="shared" si="2025"/>
        <v>0</v>
      </c>
      <c r="LM167" s="225">
        <f t="shared" si="2025"/>
        <v>0</v>
      </c>
      <c r="LN167" s="71">
        <f t="shared" ref="LN167" si="2035">LN168+LN169+LN170</f>
        <v>0</v>
      </c>
      <c r="LO167" s="125">
        <f t="shared" si="2019"/>
        <v>0</v>
      </c>
      <c r="LP167" s="225">
        <f t="shared" si="2019"/>
        <v>0</v>
      </c>
      <c r="LQ167" s="225">
        <f t="shared" ref="LQ167" si="2036">LQ168+LQ169+LQ170</f>
        <v>0</v>
      </c>
      <c r="LR167" s="231">
        <f>LR168+LR169+LR170</f>
        <v>0</v>
      </c>
      <c r="LS167" s="225">
        <f>LS168+LS169+LS170</f>
        <v>0</v>
      </c>
      <c r="LT167" s="120">
        <f>LT168+LT169+LT170</f>
        <v>0</v>
      </c>
      <c r="LU167" s="231">
        <f t="shared" ref="LU167:LV167" si="2037">LU168+LU169+LU170</f>
        <v>0</v>
      </c>
      <c r="LV167" s="225">
        <f t="shared" si="2037"/>
        <v>0</v>
      </c>
      <c r="LW167" s="71">
        <f t="shared" ref="LW167:LX167" si="2038">LW168+LW169+LW170</f>
        <v>0</v>
      </c>
      <c r="LX167" s="354">
        <f t="shared" si="2038"/>
        <v>0</v>
      </c>
      <c r="LY167" s="225">
        <f t="shared" ref="LY167:MZ167" si="2039">LY168+LY169+LY170</f>
        <v>0</v>
      </c>
      <c r="LZ167" s="225">
        <f t="shared" ref="LZ167:MA167" si="2040">LZ168+LZ169+LZ170</f>
        <v>0</v>
      </c>
      <c r="MA167" s="355">
        <f t="shared" si="2040"/>
        <v>0</v>
      </c>
      <c r="MB167" s="225">
        <f t="shared" si="2039"/>
        <v>0</v>
      </c>
      <c r="MC167" s="225">
        <f t="shared" ref="MC167:MD167" si="2041">MC168+MC169+MC170</f>
        <v>0</v>
      </c>
      <c r="MD167" s="355">
        <f t="shared" si="2041"/>
        <v>0</v>
      </c>
      <c r="ME167" s="225">
        <f t="shared" si="2039"/>
        <v>0</v>
      </c>
      <c r="MF167" s="225">
        <f t="shared" ref="MF167:MG167" si="2042">MF168+MF169+MF170</f>
        <v>0</v>
      </c>
      <c r="MG167" s="355">
        <f t="shared" si="2042"/>
        <v>0</v>
      </c>
      <c r="MH167" s="225">
        <f t="shared" si="2039"/>
        <v>0</v>
      </c>
      <c r="MI167" s="225">
        <f t="shared" ref="MI167" si="2043">MI168+MI169+MI170</f>
        <v>0</v>
      </c>
      <c r="MJ167" s="355">
        <f t="shared" ref="MJ167" si="2044">MJ168+MJ169+MJ170</f>
        <v>0</v>
      </c>
      <c r="MK167" s="225">
        <f t="shared" si="2039"/>
        <v>0</v>
      </c>
      <c r="ML167" s="120">
        <f t="shared" ref="ML167" si="2045">ML168+ML169+ML170</f>
        <v>0</v>
      </c>
      <c r="MM167" s="231">
        <f t="shared" si="2039"/>
        <v>0</v>
      </c>
      <c r="MN167" s="225">
        <f t="shared" si="2039"/>
        <v>0</v>
      </c>
      <c r="MO167" s="71">
        <f t="shared" ref="MO167:MP167" si="2046">MO168+MO169+MO170</f>
        <v>0</v>
      </c>
      <c r="MP167" s="355">
        <f t="shared" si="2046"/>
        <v>0</v>
      </c>
      <c r="MQ167" s="225">
        <f t="shared" si="2039"/>
        <v>0</v>
      </c>
      <c r="MR167" s="71">
        <f t="shared" ref="MR167:MS167" si="2047">MR168+MR169+MR170</f>
        <v>192</v>
      </c>
      <c r="MS167" s="354">
        <f t="shared" si="2047"/>
        <v>0</v>
      </c>
      <c r="MT167" s="225">
        <f t="shared" si="2039"/>
        <v>0</v>
      </c>
      <c r="MU167" s="225">
        <f t="shared" ref="MU167:MV167" si="2048">MU168+MU169+MU170</f>
        <v>0</v>
      </c>
      <c r="MV167" s="355">
        <f t="shared" si="2048"/>
        <v>0</v>
      </c>
      <c r="MW167" s="225">
        <f t="shared" si="2039"/>
        <v>0</v>
      </c>
      <c r="MX167" s="120">
        <f t="shared" ref="MX167:MY167" si="2049">MX168+MX169+MX170</f>
        <v>0</v>
      </c>
      <c r="MY167" s="355">
        <f t="shared" si="2049"/>
        <v>0</v>
      </c>
      <c r="MZ167" s="247">
        <f t="shared" si="2039"/>
        <v>0</v>
      </c>
      <c r="NA167" s="267">
        <f t="shared" ref="NA167:NB167" si="2050">NA168+NA169+NA170</f>
        <v>0</v>
      </c>
      <c r="NB167" s="355">
        <f t="shared" si="2050"/>
        <v>0</v>
      </c>
      <c r="NC167" s="247">
        <f t="shared" ref="NC167:OD167" si="2051">NC168+NC169+NC170</f>
        <v>0</v>
      </c>
      <c r="ND167" s="324">
        <f t="shared" ref="ND167:NE167" si="2052">ND168+ND169+ND170</f>
        <v>0</v>
      </c>
      <c r="NE167" s="355">
        <f t="shared" si="2052"/>
        <v>0</v>
      </c>
      <c r="NF167" s="225">
        <f t="shared" si="2051"/>
        <v>0</v>
      </c>
      <c r="NG167" s="71">
        <f t="shared" ref="NG167" si="2053">NG168+NG169+NG170</f>
        <v>0</v>
      </c>
      <c r="NH167" s="231">
        <f t="shared" si="2051"/>
        <v>0</v>
      </c>
      <c r="NI167" s="225">
        <f t="shared" si="2051"/>
        <v>0</v>
      </c>
      <c r="NJ167" s="120">
        <f t="shared" ref="NJ167" si="2054">NJ168+NJ169+NJ170</f>
        <v>0</v>
      </c>
      <c r="NK167" s="231">
        <f t="shared" si="2051"/>
        <v>0</v>
      </c>
      <c r="NL167" s="225">
        <f t="shared" si="2051"/>
        <v>0</v>
      </c>
      <c r="NM167" s="71">
        <f t="shared" ref="NM167:NN167" si="2055">NM168+NM169+NM170</f>
        <v>0</v>
      </c>
      <c r="NN167" s="355">
        <f t="shared" si="2055"/>
        <v>0</v>
      </c>
      <c r="NO167" s="225">
        <f t="shared" si="2051"/>
        <v>0</v>
      </c>
      <c r="NP167" s="71">
        <f t="shared" ref="NP167:NQ167" si="2056">NP168+NP169+NP170</f>
        <v>0</v>
      </c>
      <c r="NQ167" s="355">
        <f t="shared" si="2056"/>
        <v>0</v>
      </c>
      <c r="NR167" s="225">
        <f t="shared" si="2051"/>
        <v>0</v>
      </c>
      <c r="NS167" s="71">
        <f t="shared" ref="NS167:NT167" si="2057">NS168+NS169+NS170</f>
        <v>0</v>
      </c>
      <c r="NT167" s="355">
        <f t="shared" si="2057"/>
        <v>0</v>
      </c>
      <c r="NU167" s="225">
        <f t="shared" si="2051"/>
        <v>0</v>
      </c>
      <c r="NV167" s="71">
        <f t="shared" ref="NV167" si="2058">NV168+NV169+NV170</f>
        <v>0</v>
      </c>
      <c r="NW167" s="125">
        <f t="shared" si="2051"/>
        <v>0</v>
      </c>
      <c r="NX167" s="225">
        <f t="shared" si="2051"/>
        <v>0</v>
      </c>
      <c r="NY167" s="120">
        <f t="shared" ref="NY167:NZ167" si="2059">NY168+NY169+NY170</f>
        <v>0</v>
      </c>
      <c r="NZ167" s="355">
        <f t="shared" si="2059"/>
        <v>0</v>
      </c>
      <c r="OA167" s="225">
        <f t="shared" si="2051"/>
        <v>0</v>
      </c>
      <c r="OB167" s="317">
        <f t="shared" ref="OB167" si="2060">OB168+OB169+OB170</f>
        <v>0</v>
      </c>
      <c r="OC167" s="231">
        <f t="shared" si="2051"/>
        <v>0</v>
      </c>
      <c r="OD167" s="225">
        <f t="shared" si="2051"/>
        <v>0</v>
      </c>
      <c r="OE167" s="71">
        <f t="shared" ref="OE167:OF167" si="2061">OE168+OE169+OE170</f>
        <v>0</v>
      </c>
      <c r="OF167" s="355">
        <f t="shared" si="2061"/>
        <v>0</v>
      </c>
      <c r="OG167" s="225">
        <f t="shared" ref="OG167" si="2062">OG168+OG169+OG170</f>
        <v>0</v>
      </c>
      <c r="OH167" s="71">
        <f t="shared" ref="OH167" si="2063">OH168+OH169+OH170</f>
        <v>192</v>
      </c>
      <c r="OI167" s="163"/>
      <c r="OJ167" s="163"/>
      <c r="OK167" s="163"/>
      <c r="OL167" s="163"/>
      <c r="OM167" s="163"/>
      <c r="ON167" s="163"/>
      <c r="OO167" s="163"/>
      <c r="OP167" s="163"/>
      <c r="OQ167" s="163"/>
      <c r="OR167" s="163"/>
      <c r="OS167" s="163"/>
      <c r="OT167" s="163"/>
      <c r="OU167" s="163"/>
      <c r="OV167" s="163"/>
      <c r="OW167" s="163"/>
    </row>
    <row r="168" spans="1:414" hidden="1" outlineLevel="1" x14ac:dyDescent="0.25">
      <c r="A168" s="75" t="s">
        <v>548</v>
      </c>
      <c r="B168" s="40" t="s">
        <v>549</v>
      </c>
      <c r="C168" s="236">
        <f t="shared" ref="C168:C170" si="2064">F168+I168+L168+O168+R168+U168+X168+AA168+AD168+AG168+AJ168+AM168+AP168+AS168+AV168+AY168+BB168+BE168+BH168+BK168+BN168+BQ168+BT168+BW168+BZ168+CC168+CF168+CI168+CL168+CO168+CR168+CU168+CX168+DA168+DD168+DG168+DJ168+DM168+DP168+DS168+DV168+DY168+EB168+EE168+EH168+EK168+EN168+EQ168+ET168+EW168+EZ168+FC168+FF168+FI168+FL168+FO168+FR168+FU168+FX168+GA168+GD168+GG168+GJ168+GM168+GP168+GS168+GV168+GY168+HB168+HE168+HH168+HK168+HN168+HQ168+HT168+HW168+HZ168+IC168+IF168+II168+IL168+IO168+IR168+IU168+IX168+JA168+JD168+JG168+JJ168+JM168+JP168+JS168+JV168+JY168+KB168+KE168+KH168+KK168+KN168+KQ168+KT168+KW168+KZ168+LC168+LF168+LI168+LL168+LO168+LR168+LU168+LX168+MA168+MD168+MG168+MJ168+MM168+MP168+MS168+MV168+MY168+NB168+NE168+NH168+NK168+NN168+NQ168+NT168+NW168+NZ168+OC168+OF168</f>
        <v>275</v>
      </c>
      <c r="D168" s="236">
        <f t="shared" ref="D168:D170" si="2065">G168+J168+M168+P168+S168+V168+Y168+AB168+AE168+AH168+AK168+AN168+AQ168+AT168+AW168+AZ168+BC168+BF168+BI168+BL168+BO168+BR168+BU168+BX168+CA168+CD168+CG168+CJ168+CM168+CP168+CS168+CV168+CY168+DB168+DE168+DH168+DK168+DN168+DQ168+DT168+DW168+DZ168+EC168+EF168+EI168+EL168+EO168+ER168+EU168+EX168+FA168+FD168+FG168+FJ168+FM168+FP168+FS168+FV168+FY168+GB168+GE168+GH168+GK168+GN168+GQ168+GT168+GW168+GZ168+HC168+HF168+HI168+HL168+HO168+HR168+HU168+HX168+IA168+ID168+IG168+IJ168+IM168+IP168+IS168+IV168+IY168+JB168+JE168+JH168+JK168+JN168+JQ168+JT168+JW168+JZ168+KC168+KF168+KI168+KL168+KO168+KR168+KU168+KX168+LA168+LD168+LG168+LJ168+LM168+LP168+LS168+LV168+LY168+MB168+ME168+MH168+MK168+MN168+MQ168+MT168+MW168+MZ168+NC168+NF168+NI168+NL168+NO168+NR168+NU168+NX168+OA168+OD168+OG168</f>
        <v>145</v>
      </c>
      <c r="E168" s="236">
        <f t="shared" ref="E168:E170" si="2066">H168+K168+N168+Q168+T168+W168+Z168+AC168+AF168+AI168+AL168+AO168+AR168+AU168+AX168+BA168+BD168+BG168+BJ168+BM168+BP168+BS168+BV168+BY168+CB168+CE168+CH168+CK168+CN168+CQ168+CT168+CW168+CZ168+DC168+DF168+DI168+DL168+DO168+DR168+DU168+DX168+EA168+ED168+EG168+EJ168+EM168+EP168+ES168+EV168+EY168+FB168+FE168+FH168+FK168+FN168+FQ168+FT168+FW168+FZ168+GC168+GF168+GI168+GL168+GO168+GR168+GU168+GX168+HA168+HD168+HG168+HJ168+HM168+HP168+HS168+HV168+HY168+IB168+IE168+IH168+IK168+IN168+IQ168+IT168+IW168+IZ168+JC168+JF168+JI168+JL168+JO168+JR168+JU168+JX168+KA168+KD168+KG168+KJ168+KM168+KP168+KS168+KV168+KY168+LB168+LE168+LH168+LK168+LN168+LQ168+LT168+LW168+LZ168+MC168+MF168+MI168+ML168+MO168+MR168+MU168+MX168+NA168+ND168+NG168+NJ168+NM168+NP168+NS168+NV168+NY168+OB168+OE168+OH168</f>
        <v>685.34</v>
      </c>
      <c r="F168" s="230"/>
      <c r="G168" s="222"/>
      <c r="H168" s="70"/>
      <c r="I168" s="212">
        <v>100</v>
      </c>
      <c r="J168" s="49">
        <v>100</v>
      </c>
      <c r="K168" s="49">
        <v>40</v>
      </c>
      <c r="L168" s="230"/>
      <c r="M168" s="222"/>
      <c r="N168" s="222"/>
      <c r="O168" s="69"/>
      <c r="P168" s="49"/>
      <c r="Q168" s="49"/>
      <c r="R168" s="69"/>
      <c r="S168" s="49"/>
      <c r="T168" s="49"/>
      <c r="U168" s="69"/>
      <c r="V168" s="49"/>
      <c r="W168" s="49"/>
      <c r="X168" s="69"/>
      <c r="Y168" s="49"/>
      <c r="Z168" s="49"/>
      <c r="AA168" s="69"/>
      <c r="AB168" s="49"/>
      <c r="AC168" s="49"/>
      <c r="AD168" s="69"/>
      <c r="AE168" s="49"/>
      <c r="AF168" s="49"/>
      <c r="AG168" s="69"/>
      <c r="AH168" s="49"/>
      <c r="AI168" s="49"/>
      <c r="AJ168" s="230"/>
      <c r="AK168" s="222"/>
      <c r="AL168" s="222"/>
      <c r="AM168" s="230"/>
      <c r="AN168" s="222"/>
      <c r="AO168" s="222"/>
      <c r="AP168" s="230"/>
      <c r="AQ168" s="222"/>
      <c r="AR168" s="222"/>
      <c r="AS168" s="230"/>
      <c r="AT168" s="222"/>
      <c r="AU168" s="222"/>
      <c r="AV168" s="230"/>
      <c r="AW168" s="222"/>
      <c r="AX168" s="222"/>
      <c r="AY168" s="230"/>
      <c r="AZ168" s="222"/>
      <c r="BA168" s="222"/>
      <c r="BB168" s="69"/>
      <c r="BC168" s="49"/>
      <c r="BD168" s="49"/>
      <c r="BE168" s="230"/>
      <c r="BF168" s="222"/>
      <c r="BG168" s="222"/>
      <c r="BH168" s="69"/>
      <c r="BI168" s="49"/>
      <c r="BJ168" s="49"/>
      <c r="BK168" s="69"/>
      <c r="BL168" s="49"/>
      <c r="BM168" s="49"/>
      <c r="BN168" s="276"/>
      <c r="BO168" s="222"/>
      <c r="BP168" s="49"/>
      <c r="BQ168" s="69"/>
      <c r="BR168" s="49"/>
      <c r="BS168" s="49"/>
      <c r="BT168" s="69"/>
      <c r="BU168" s="49"/>
      <c r="BV168" s="49"/>
      <c r="BW168" s="69"/>
      <c r="BX168" s="49"/>
      <c r="BY168" s="49">
        <v>8</v>
      </c>
      <c r="BZ168" s="69"/>
      <c r="CA168" s="230"/>
      <c r="CB168" s="49"/>
      <c r="CC168" s="230">
        <v>45</v>
      </c>
      <c r="CD168" s="222">
        <v>45</v>
      </c>
      <c r="CE168" s="222"/>
      <c r="CF168" s="69"/>
      <c r="CG168" s="49"/>
      <c r="CH168" s="49"/>
      <c r="CI168" s="230"/>
      <c r="CJ168" s="222"/>
      <c r="CK168" s="222"/>
      <c r="CL168" s="69"/>
      <c r="CM168" s="49"/>
      <c r="CN168" s="242"/>
      <c r="CO168" s="230"/>
      <c r="CP168" s="222"/>
      <c r="CQ168" s="70"/>
      <c r="CR168" s="69"/>
      <c r="CS168" s="49"/>
      <c r="CT168" s="49"/>
      <c r="CU168" s="69"/>
      <c r="CV168" s="49"/>
      <c r="CW168" s="49"/>
      <c r="CX168" s="230"/>
      <c r="CY168" s="222"/>
      <c r="CZ168" s="222"/>
      <c r="DA168" s="230"/>
      <c r="DB168" s="222"/>
      <c r="DC168" s="222"/>
      <c r="DD168" s="69"/>
      <c r="DE168" s="49"/>
      <c r="DF168" s="49"/>
      <c r="DG168" s="230"/>
      <c r="DH168" s="222"/>
      <c r="DI168" s="222"/>
      <c r="DJ168" s="69"/>
      <c r="DK168" s="49"/>
      <c r="DL168" s="49"/>
      <c r="DM168" s="230"/>
      <c r="DN168" s="222"/>
      <c r="DO168" s="222"/>
      <c r="DP168" s="230"/>
      <c r="DQ168" s="222"/>
      <c r="DR168" s="222"/>
      <c r="DS168" s="230"/>
      <c r="DT168" s="222"/>
      <c r="DU168" s="222"/>
      <c r="DV168" s="69"/>
      <c r="DW168" s="49"/>
      <c r="DX168" s="242"/>
      <c r="DY168" s="230"/>
      <c r="DZ168" s="222"/>
      <c r="EA168" s="70"/>
      <c r="EB168" s="212"/>
      <c r="EC168" s="49"/>
      <c r="ED168" s="118"/>
      <c r="EE168" s="69"/>
      <c r="EF168" s="49"/>
      <c r="EG168" s="118"/>
      <c r="EH168" s="69"/>
      <c r="EI168" s="49"/>
      <c r="EJ168" s="118"/>
      <c r="EK168" s="236">
        <v>130</v>
      </c>
      <c r="EL168" s="49"/>
      <c r="EM168" s="118">
        <v>253.34</v>
      </c>
      <c r="EN168" s="236"/>
      <c r="EO168" s="49"/>
      <c r="EP168" s="118"/>
      <c r="EQ168" s="69"/>
      <c r="ER168" s="49"/>
      <c r="ES168" s="49"/>
      <c r="ET168" s="69"/>
      <c r="EU168" s="49"/>
      <c r="EV168" s="49"/>
      <c r="EW168" s="230"/>
      <c r="EX168" s="49"/>
      <c r="EY168" s="49"/>
      <c r="EZ168" s="230"/>
      <c r="FA168" s="49"/>
      <c r="FB168" s="49"/>
      <c r="FC168" s="230"/>
      <c r="FD168" s="49"/>
      <c r="FE168" s="49"/>
      <c r="FF168" s="230"/>
      <c r="FG168" s="49"/>
      <c r="FH168" s="49"/>
      <c r="FI168" s="230"/>
      <c r="FJ168" s="49"/>
      <c r="FK168" s="242"/>
      <c r="FL168" s="397"/>
      <c r="FM168" s="222"/>
      <c r="FN168" s="70"/>
      <c r="FO168" s="230"/>
      <c r="FP168" s="49"/>
      <c r="FQ168" s="49"/>
      <c r="FR168" s="230"/>
      <c r="FS168" s="49"/>
      <c r="FT168" s="49"/>
      <c r="FU168" s="230"/>
      <c r="FV168" s="49"/>
      <c r="FW168" s="49"/>
      <c r="FX168" s="230"/>
      <c r="FY168" s="49"/>
      <c r="FZ168" s="49"/>
      <c r="GA168" s="230"/>
      <c r="GB168" s="49"/>
      <c r="GC168" s="49"/>
      <c r="GD168" s="230"/>
      <c r="GE168" s="49"/>
      <c r="GF168" s="49"/>
      <c r="GG168" s="230"/>
      <c r="GH168" s="49"/>
      <c r="GI168" s="49"/>
      <c r="GJ168" s="230"/>
      <c r="GK168" s="222"/>
      <c r="GL168" s="70"/>
      <c r="GM168" s="222"/>
      <c r="GN168" s="222"/>
      <c r="GO168" s="70"/>
      <c r="GP168" s="230"/>
      <c r="GQ168" s="222"/>
      <c r="GR168" s="70"/>
      <c r="GS168" s="222"/>
      <c r="GT168" s="49"/>
      <c r="GU168" s="49"/>
      <c r="GV168" s="69"/>
      <c r="GW168" s="49"/>
      <c r="GX168" s="49"/>
      <c r="GY168" s="69"/>
      <c r="GZ168" s="49"/>
      <c r="HA168" s="49"/>
      <c r="HB168" s="69"/>
      <c r="HC168" s="49"/>
      <c r="HD168" s="242"/>
      <c r="HE168" s="230"/>
      <c r="HF168" s="222"/>
      <c r="HG168" s="70"/>
      <c r="HH168" s="230"/>
      <c r="HI168" s="49"/>
      <c r="HJ168" s="118"/>
      <c r="HK168" s="230"/>
      <c r="HL168" s="49"/>
      <c r="HM168" s="118"/>
      <c r="HN168" s="230"/>
      <c r="HO168" s="49"/>
      <c r="HP168" s="118"/>
      <c r="HQ168" s="230"/>
      <c r="HR168" s="49"/>
      <c r="HS168" s="118"/>
      <c r="HT168" s="230"/>
      <c r="HU168" s="49"/>
      <c r="HV168" s="118"/>
      <c r="HW168" s="230"/>
      <c r="HX168" s="49"/>
      <c r="HY168" s="118"/>
      <c r="HZ168" s="69"/>
      <c r="IA168" s="49"/>
      <c r="IB168" s="118"/>
      <c r="IC168" s="230"/>
      <c r="ID168" s="222"/>
      <c r="IE168" s="70"/>
      <c r="IF168" s="230"/>
      <c r="IG168" s="49"/>
      <c r="IH168" s="118"/>
      <c r="II168" s="230"/>
      <c r="IJ168" s="49"/>
      <c r="IK168" s="118"/>
      <c r="IL168" s="230"/>
      <c r="IM168" s="49"/>
      <c r="IN168" s="118"/>
      <c r="IO168" s="230"/>
      <c r="IP168" s="49"/>
      <c r="IQ168" s="118"/>
      <c r="IR168" s="230"/>
      <c r="IS168" s="49"/>
      <c r="IT168" s="118"/>
      <c r="IU168" s="230"/>
      <c r="IV168" s="49"/>
      <c r="IW168" s="118"/>
      <c r="IX168" s="230"/>
      <c r="IY168" s="49"/>
      <c r="IZ168" s="118"/>
      <c r="JA168" s="230"/>
      <c r="JB168" s="49"/>
      <c r="JC168" s="118"/>
      <c r="JD168" s="69"/>
      <c r="JE168" s="49"/>
      <c r="JF168" s="118"/>
      <c r="JG168" s="230"/>
      <c r="JH168" s="222"/>
      <c r="JI168" s="70"/>
      <c r="JJ168" s="212"/>
      <c r="JK168" s="49"/>
      <c r="JL168" s="118"/>
      <c r="JM168" s="230"/>
      <c r="JN168" s="222"/>
      <c r="JO168" s="70"/>
      <c r="JP168" s="212"/>
      <c r="JQ168" s="49"/>
      <c r="JR168" s="118"/>
      <c r="JS168" s="230"/>
      <c r="JT168" s="222"/>
      <c r="JU168" s="70"/>
      <c r="JV168" s="212"/>
      <c r="JW168" s="49"/>
      <c r="JX168" s="118"/>
      <c r="JY168" s="69"/>
      <c r="JZ168" s="49"/>
      <c r="KA168" s="118"/>
      <c r="KB168" s="69"/>
      <c r="KC168" s="49"/>
      <c r="KD168" s="118"/>
      <c r="KE168" s="230"/>
      <c r="KF168" s="49"/>
      <c r="KG168" s="118"/>
      <c r="KH168" s="69"/>
      <c r="KI168" s="49"/>
      <c r="KJ168" s="118"/>
      <c r="KK168" s="230"/>
      <c r="KL168" s="49"/>
      <c r="KM168" s="49"/>
      <c r="KN168" s="230"/>
      <c r="KO168" s="49"/>
      <c r="KP168" s="49"/>
      <c r="KQ168" s="69"/>
      <c r="KR168" s="49"/>
      <c r="KS168" s="49"/>
      <c r="KT168" s="69"/>
      <c r="KU168" s="49"/>
      <c r="KV168" s="242"/>
      <c r="KW168" s="230"/>
      <c r="KX168" s="222"/>
      <c r="KY168" s="70"/>
      <c r="KZ168" s="69"/>
      <c r="LA168" s="49"/>
      <c r="LB168" s="49"/>
      <c r="LC168" s="230"/>
      <c r="LD168" s="49"/>
      <c r="LE168" s="49"/>
      <c r="LF168" s="230"/>
      <c r="LG168" s="49"/>
      <c r="LH168" s="242"/>
      <c r="LI168" s="230"/>
      <c r="LJ168" s="222"/>
      <c r="LK168" s="70"/>
      <c r="LL168" s="230"/>
      <c r="LM168" s="222"/>
      <c r="LN168" s="70"/>
      <c r="LO168" s="123"/>
      <c r="LP168" s="49"/>
      <c r="LQ168" s="49"/>
      <c r="LR168" s="230"/>
      <c r="LS168" s="49"/>
      <c r="LT168" s="242"/>
      <c r="LU168" s="230"/>
      <c r="LV168" s="222"/>
      <c r="LW168" s="70"/>
      <c r="LX168" s="212"/>
      <c r="LY168" s="49"/>
      <c r="LZ168" s="49"/>
      <c r="MA168" s="230"/>
      <c r="MB168" s="49"/>
      <c r="MC168" s="49"/>
      <c r="MD168" s="230"/>
      <c r="ME168" s="49"/>
      <c r="MF168" s="49"/>
      <c r="MG168" s="230"/>
      <c r="MH168" s="49"/>
      <c r="MI168" s="49"/>
      <c r="MJ168" s="230"/>
      <c r="MK168" s="49"/>
      <c r="ML168" s="242"/>
      <c r="MM168" s="230"/>
      <c r="MN168" s="222"/>
      <c r="MO168" s="70"/>
      <c r="MP168" s="230"/>
      <c r="MQ168" s="222"/>
      <c r="MR168" s="70">
        <v>192</v>
      </c>
      <c r="MS168" s="212"/>
      <c r="MT168" s="49"/>
      <c r="MU168" s="49"/>
      <c r="MV168" s="230"/>
      <c r="MW168" s="49"/>
      <c r="MX168" s="242"/>
      <c r="MY168" s="230"/>
      <c r="MZ168" s="222"/>
      <c r="NA168" s="70"/>
      <c r="NB168" s="230"/>
      <c r="NC168" s="49"/>
      <c r="ND168" s="242"/>
      <c r="NE168" s="230"/>
      <c r="NF168" s="222"/>
      <c r="NG168" s="70"/>
      <c r="NH168" s="69"/>
      <c r="NI168" s="49"/>
      <c r="NJ168" s="242"/>
      <c r="NK168" s="230"/>
      <c r="NL168" s="222"/>
      <c r="NM168" s="70"/>
      <c r="NN168" s="230"/>
      <c r="NO168" s="222"/>
      <c r="NP168" s="70"/>
      <c r="NQ168" s="230"/>
      <c r="NR168" s="222"/>
      <c r="NS168" s="70"/>
      <c r="NT168" s="230"/>
      <c r="NU168" s="222"/>
      <c r="NV168" s="70"/>
      <c r="NW168" s="123"/>
      <c r="NX168" s="49"/>
      <c r="NY168" s="242"/>
      <c r="NZ168" s="230"/>
      <c r="OA168" s="222"/>
      <c r="OB168" s="315"/>
      <c r="OC168" s="230"/>
      <c r="OD168" s="222"/>
      <c r="OE168" s="70"/>
      <c r="OF168" s="230"/>
      <c r="OG168" s="222"/>
      <c r="OH168" s="70">
        <v>192</v>
      </c>
      <c r="OI168" s="157"/>
      <c r="OJ168" s="157"/>
      <c r="OK168" s="157"/>
      <c r="OL168" s="157"/>
      <c r="OM168" s="157"/>
      <c r="ON168" s="157"/>
      <c r="OO168" s="157"/>
      <c r="OP168" s="157"/>
      <c r="OQ168" s="157"/>
      <c r="OR168" s="157"/>
      <c r="OS168" s="157"/>
      <c r="OT168" s="157"/>
      <c r="OU168" s="157"/>
      <c r="OV168" s="157"/>
      <c r="OW168" s="157"/>
    </row>
    <row r="169" spans="1:414" hidden="1" outlineLevel="1" x14ac:dyDescent="0.25">
      <c r="A169" s="75" t="s">
        <v>550</v>
      </c>
      <c r="B169" s="40" t="s">
        <v>551</v>
      </c>
      <c r="C169" s="236">
        <f t="shared" si="2064"/>
        <v>0</v>
      </c>
      <c r="D169" s="236">
        <f t="shared" si="2065"/>
        <v>0</v>
      </c>
      <c r="E169" s="236">
        <f t="shared" si="2066"/>
        <v>1754.65</v>
      </c>
      <c r="F169" s="230"/>
      <c r="G169" s="222"/>
      <c r="H169" s="70"/>
      <c r="I169" s="212"/>
      <c r="J169" s="49"/>
      <c r="K169" s="49">
        <f>187.01+33.67</f>
        <v>220.68</v>
      </c>
      <c r="L169" s="230"/>
      <c r="M169" s="222"/>
      <c r="N169" s="222"/>
      <c r="O169" s="69"/>
      <c r="P169" s="49"/>
      <c r="Q169" s="49"/>
      <c r="R169" s="69"/>
      <c r="S169" s="49"/>
      <c r="T169" s="49"/>
      <c r="U169" s="69"/>
      <c r="V169" s="49"/>
      <c r="W169" s="49"/>
      <c r="X169" s="69"/>
      <c r="Y169" s="49"/>
      <c r="Z169" s="49"/>
      <c r="AA169" s="69"/>
      <c r="AB169" s="49"/>
      <c r="AC169" s="49"/>
      <c r="AD169" s="69"/>
      <c r="AE169" s="49"/>
      <c r="AF169" s="49"/>
      <c r="AG169" s="69"/>
      <c r="AH169" s="49"/>
      <c r="AI169" s="49"/>
      <c r="AJ169" s="230"/>
      <c r="AK169" s="222"/>
      <c r="AL169" s="222"/>
      <c r="AM169" s="230"/>
      <c r="AN169" s="222"/>
      <c r="AO169" s="222"/>
      <c r="AP169" s="230"/>
      <c r="AQ169" s="222"/>
      <c r="AR169" s="222"/>
      <c r="AS169" s="230"/>
      <c r="AT169" s="222"/>
      <c r="AU169" s="222"/>
      <c r="AV169" s="230"/>
      <c r="AW169" s="222"/>
      <c r="AX169" s="222"/>
      <c r="AY169" s="230"/>
      <c r="AZ169" s="222"/>
      <c r="BA169" s="222"/>
      <c r="BB169" s="69"/>
      <c r="BC169" s="49"/>
      <c r="BD169" s="49"/>
      <c r="BE169" s="230"/>
      <c r="BF169" s="222"/>
      <c r="BG169" s="222"/>
      <c r="BH169" s="69"/>
      <c r="BI169" s="49"/>
      <c r="BJ169" s="49"/>
      <c r="BK169" s="69"/>
      <c r="BL169" s="49"/>
      <c r="BM169" s="49"/>
      <c r="BN169" s="276"/>
      <c r="BO169" s="222"/>
      <c r="BP169" s="49"/>
      <c r="BQ169" s="69"/>
      <c r="BR169" s="49"/>
      <c r="BS169" s="49"/>
      <c r="BT169" s="69"/>
      <c r="BU169" s="49"/>
      <c r="BV169" s="49"/>
      <c r="BW169" s="69"/>
      <c r="BX169" s="49"/>
      <c r="BY169" s="49">
        <v>190.72</v>
      </c>
      <c r="BZ169" s="69"/>
      <c r="CA169" s="230"/>
      <c r="CB169" s="49"/>
      <c r="CC169" s="230"/>
      <c r="CD169" s="222"/>
      <c r="CE169" s="222"/>
      <c r="CF169" s="69"/>
      <c r="CG169" s="49"/>
      <c r="CH169" s="49"/>
      <c r="CI169" s="230"/>
      <c r="CJ169" s="222"/>
      <c r="CK169" s="222"/>
      <c r="CL169" s="69"/>
      <c r="CM169" s="49"/>
      <c r="CN169" s="242"/>
      <c r="CO169" s="230"/>
      <c r="CP169" s="222"/>
      <c r="CQ169" s="70"/>
      <c r="CR169" s="69"/>
      <c r="CS169" s="49"/>
      <c r="CT169" s="49"/>
      <c r="CU169" s="69"/>
      <c r="CV169" s="49"/>
      <c r="CW169" s="49"/>
      <c r="CX169" s="230"/>
      <c r="CY169" s="222"/>
      <c r="CZ169" s="222"/>
      <c r="DA169" s="230"/>
      <c r="DB169" s="222"/>
      <c r="DC169" s="222"/>
      <c r="DD169" s="69"/>
      <c r="DE169" s="49"/>
      <c r="DF169" s="49"/>
      <c r="DG169" s="230"/>
      <c r="DH169" s="222"/>
      <c r="DI169" s="222"/>
      <c r="DJ169" s="69"/>
      <c r="DK169" s="49"/>
      <c r="DL169" s="49"/>
      <c r="DM169" s="230"/>
      <c r="DN169" s="222"/>
      <c r="DO169" s="222"/>
      <c r="DP169" s="230"/>
      <c r="DQ169" s="222"/>
      <c r="DR169" s="222"/>
      <c r="DS169" s="230"/>
      <c r="DT169" s="222"/>
      <c r="DU169" s="222"/>
      <c r="DV169" s="69"/>
      <c r="DW169" s="49"/>
      <c r="DX169" s="242"/>
      <c r="DY169" s="230"/>
      <c r="DZ169" s="222"/>
      <c r="EA169" s="70"/>
      <c r="EB169" s="212"/>
      <c r="EC169" s="49"/>
      <c r="ED169" s="118"/>
      <c r="EE169" s="69"/>
      <c r="EF169" s="49"/>
      <c r="EG169" s="118"/>
      <c r="EH169" s="69"/>
      <c r="EI169" s="49"/>
      <c r="EJ169" s="118"/>
      <c r="EK169" s="236"/>
      <c r="EL169" s="49"/>
      <c r="EM169" s="118"/>
      <c r="EN169" s="236"/>
      <c r="EO169" s="49"/>
      <c r="EP169" s="118"/>
      <c r="EQ169" s="69"/>
      <c r="ER169" s="49"/>
      <c r="ES169" s="49"/>
      <c r="ET169" s="69"/>
      <c r="EU169" s="49"/>
      <c r="EV169" s="49"/>
      <c r="EW169" s="230"/>
      <c r="EX169" s="49"/>
      <c r="EY169" s="49"/>
      <c r="EZ169" s="230"/>
      <c r="FA169" s="49"/>
      <c r="FB169" s="49"/>
      <c r="FC169" s="230"/>
      <c r="FD169" s="49"/>
      <c r="FE169" s="49"/>
      <c r="FF169" s="230"/>
      <c r="FG169" s="49"/>
      <c r="FH169" s="49"/>
      <c r="FI169" s="230"/>
      <c r="FJ169" s="49"/>
      <c r="FK169" s="242"/>
      <c r="FL169" s="397"/>
      <c r="FM169" s="222"/>
      <c r="FN169" s="70"/>
      <c r="FO169" s="230"/>
      <c r="FP169" s="49"/>
      <c r="FQ169" s="49"/>
      <c r="FR169" s="230"/>
      <c r="FS169" s="49"/>
      <c r="FT169" s="49"/>
      <c r="FU169" s="230"/>
      <c r="FV169" s="49"/>
      <c r="FW169" s="49"/>
      <c r="FX169" s="230"/>
      <c r="FY169" s="49"/>
      <c r="FZ169" s="49"/>
      <c r="GA169" s="230"/>
      <c r="GB169" s="49"/>
      <c r="GC169" s="49"/>
      <c r="GD169" s="230"/>
      <c r="GE169" s="49"/>
      <c r="GF169" s="49"/>
      <c r="GG169" s="230"/>
      <c r="GH169" s="49"/>
      <c r="GI169" s="49"/>
      <c r="GJ169" s="230"/>
      <c r="GK169" s="222"/>
      <c r="GL169" s="70"/>
      <c r="GM169" s="222"/>
      <c r="GN169" s="222"/>
      <c r="GO169" s="70"/>
      <c r="GP169" s="230"/>
      <c r="GQ169" s="222"/>
      <c r="GR169" s="70"/>
      <c r="GS169" s="222"/>
      <c r="GT169" s="49"/>
      <c r="GU169" s="49"/>
      <c r="GV169" s="69"/>
      <c r="GW169" s="49"/>
      <c r="GX169" s="49"/>
      <c r="GY169" s="69"/>
      <c r="GZ169" s="49"/>
      <c r="HA169" s="49"/>
      <c r="HB169" s="69"/>
      <c r="HC169" s="49"/>
      <c r="HD169" s="242"/>
      <c r="HE169" s="230"/>
      <c r="HF169" s="222"/>
      <c r="HG169" s="70"/>
      <c r="HH169" s="230"/>
      <c r="HI169" s="49"/>
      <c r="HJ169" s="118"/>
      <c r="HK169" s="230"/>
      <c r="HL169" s="49"/>
      <c r="HM169" s="118"/>
      <c r="HN169" s="230"/>
      <c r="HO169" s="49"/>
      <c r="HP169" s="118"/>
      <c r="HQ169" s="230"/>
      <c r="HR169" s="49"/>
      <c r="HS169" s="118"/>
      <c r="HT169" s="230"/>
      <c r="HU169" s="49"/>
      <c r="HV169" s="118"/>
      <c r="HW169" s="230"/>
      <c r="HX169" s="49"/>
      <c r="HY169" s="118"/>
      <c r="HZ169" s="69"/>
      <c r="IA169" s="49"/>
      <c r="IB169" s="118"/>
      <c r="IC169" s="230"/>
      <c r="ID169" s="222"/>
      <c r="IE169" s="70"/>
      <c r="IF169" s="230"/>
      <c r="IG169" s="49"/>
      <c r="IH169" s="118"/>
      <c r="II169" s="230"/>
      <c r="IJ169" s="49"/>
      <c r="IK169" s="118"/>
      <c r="IL169" s="230"/>
      <c r="IM169" s="49"/>
      <c r="IN169" s="118"/>
      <c r="IO169" s="230"/>
      <c r="IP169" s="49"/>
      <c r="IQ169" s="118"/>
      <c r="IR169" s="230"/>
      <c r="IS169" s="49"/>
      <c r="IT169" s="118"/>
      <c r="IU169" s="230"/>
      <c r="IV169" s="49"/>
      <c r="IW169" s="118"/>
      <c r="IX169" s="230"/>
      <c r="IY169" s="49"/>
      <c r="IZ169" s="118">
        <v>1000</v>
      </c>
      <c r="JA169" s="230"/>
      <c r="JB169" s="49"/>
      <c r="JC169" s="118"/>
      <c r="JD169" s="69"/>
      <c r="JE169" s="49"/>
      <c r="JF169" s="118"/>
      <c r="JG169" s="230"/>
      <c r="JH169" s="222"/>
      <c r="JI169" s="70"/>
      <c r="JJ169" s="212"/>
      <c r="JK169" s="49"/>
      <c r="JL169" s="118"/>
      <c r="JM169" s="230"/>
      <c r="JN169" s="222"/>
      <c r="JO169" s="70"/>
      <c r="JP169" s="212"/>
      <c r="JQ169" s="49"/>
      <c r="JR169" s="118"/>
      <c r="JS169" s="230"/>
      <c r="JT169" s="222"/>
      <c r="JU169" s="70">
        <v>290.42</v>
      </c>
      <c r="JV169" s="212"/>
      <c r="JW169" s="49"/>
      <c r="JX169" s="118"/>
      <c r="JY169" s="69"/>
      <c r="JZ169" s="49"/>
      <c r="KA169" s="118"/>
      <c r="KB169" s="69"/>
      <c r="KC169" s="49"/>
      <c r="KD169" s="118"/>
      <c r="KE169" s="230"/>
      <c r="KF169" s="49"/>
      <c r="KG169" s="118">
        <v>52.83</v>
      </c>
      <c r="KH169" s="69"/>
      <c r="KI169" s="49"/>
      <c r="KJ169" s="118"/>
      <c r="KK169" s="230"/>
      <c r="KL169" s="49"/>
      <c r="KM169" s="49"/>
      <c r="KN169" s="230"/>
      <c r="KO169" s="49"/>
      <c r="KP169" s="49"/>
      <c r="KQ169" s="69"/>
      <c r="KR169" s="49"/>
      <c r="KS169" s="49"/>
      <c r="KT169" s="69"/>
      <c r="KU169" s="49"/>
      <c r="KV169" s="242"/>
      <c r="KW169" s="230"/>
      <c r="KX169" s="222"/>
      <c r="KY169" s="70"/>
      <c r="KZ169" s="69"/>
      <c r="LA169" s="49"/>
      <c r="LB169" s="49"/>
      <c r="LC169" s="230"/>
      <c r="LD169" s="49"/>
      <c r="LE169" s="49"/>
      <c r="LF169" s="230"/>
      <c r="LG169" s="49"/>
      <c r="LH169" s="242"/>
      <c r="LI169" s="230"/>
      <c r="LJ169" s="222"/>
      <c r="LK169" s="70"/>
      <c r="LL169" s="230"/>
      <c r="LM169" s="222"/>
      <c r="LN169" s="70"/>
      <c r="LO169" s="123"/>
      <c r="LP169" s="49"/>
      <c r="LQ169" s="49"/>
      <c r="LR169" s="230"/>
      <c r="LS169" s="49"/>
      <c r="LT169" s="242"/>
      <c r="LU169" s="230"/>
      <c r="LV169" s="222"/>
      <c r="LW169" s="70"/>
      <c r="LX169" s="212"/>
      <c r="LY169" s="49"/>
      <c r="LZ169" s="49"/>
      <c r="MA169" s="230"/>
      <c r="MB169" s="49"/>
      <c r="MC169" s="49"/>
      <c r="MD169" s="230"/>
      <c r="ME169" s="49"/>
      <c r="MF169" s="49"/>
      <c r="MG169" s="230"/>
      <c r="MH169" s="49"/>
      <c r="MI169" s="49"/>
      <c r="MJ169" s="230"/>
      <c r="MK169" s="49"/>
      <c r="ML169" s="242"/>
      <c r="MM169" s="230"/>
      <c r="MN169" s="222"/>
      <c r="MO169" s="70"/>
      <c r="MP169" s="230"/>
      <c r="MQ169" s="222"/>
      <c r="MR169" s="70"/>
      <c r="MS169" s="212"/>
      <c r="MT169" s="49"/>
      <c r="MU169" s="49"/>
      <c r="MV169" s="230"/>
      <c r="MW169" s="49"/>
      <c r="MX169" s="242"/>
      <c r="MY169" s="230"/>
      <c r="MZ169" s="222"/>
      <c r="NA169" s="70"/>
      <c r="NB169" s="230"/>
      <c r="NC169" s="49"/>
      <c r="ND169" s="242"/>
      <c r="NE169" s="230"/>
      <c r="NF169" s="222"/>
      <c r="NG169" s="70"/>
      <c r="NH169" s="69"/>
      <c r="NI169" s="49"/>
      <c r="NJ169" s="242"/>
      <c r="NK169" s="230"/>
      <c r="NL169" s="222"/>
      <c r="NM169" s="70"/>
      <c r="NN169" s="230"/>
      <c r="NO169" s="222"/>
      <c r="NP169" s="70"/>
      <c r="NQ169" s="230"/>
      <c r="NR169" s="222"/>
      <c r="NS169" s="70"/>
      <c r="NT169" s="230"/>
      <c r="NU169" s="222"/>
      <c r="NV169" s="70"/>
      <c r="NW169" s="123"/>
      <c r="NX169" s="49"/>
      <c r="NY169" s="242"/>
      <c r="NZ169" s="230"/>
      <c r="OA169" s="222"/>
      <c r="OB169" s="315"/>
      <c r="OC169" s="230"/>
      <c r="OD169" s="222"/>
      <c r="OE169" s="70"/>
      <c r="OF169" s="230"/>
      <c r="OG169" s="222"/>
      <c r="OH169" s="70"/>
      <c r="OI169" s="157"/>
      <c r="OJ169" s="157"/>
      <c r="OK169" s="157"/>
      <c r="OL169" s="157"/>
      <c r="OM169" s="157"/>
      <c r="ON169" s="157"/>
      <c r="OO169" s="157"/>
      <c r="OP169" s="157"/>
      <c r="OQ169" s="157"/>
      <c r="OR169" s="157"/>
      <c r="OS169" s="157"/>
      <c r="OT169" s="157"/>
      <c r="OU169" s="157"/>
      <c r="OV169" s="157"/>
      <c r="OW169" s="157"/>
    </row>
    <row r="170" spans="1:414" hidden="1" outlineLevel="1" x14ac:dyDescent="0.25">
      <c r="A170" s="75" t="s">
        <v>552</v>
      </c>
      <c r="B170" s="40" t="s">
        <v>553</v>
      </c>
      <c r="C170" s="236">
        <f t="shared" si="2064"/>
        <v>40000</v>
      </c>
      <c r="D170" s="236">
        <f t="shared" si="2065"/>
        <v>30107.91</v>
      </c>
      <c r="E170" s="236">
        <f t="shared" si="2066"/>
        <v>0</v>
      </c>
      <c r="F170" s="230"/>
      <c r="G170" s="222"/>
      <c r="H170" s="70"/>
      <c r="I170" s="212"/>
      <c r="J170" s="49"/>
      <c r="K170" s="49"/>
      <c r="L170" s="230"/>
      <c r="M170" s="222"/>
      <c r="N170" s="222"/>
      <c r="O170" s="69"/>
      <c r="P170" s="49"/>
      <c r="Q170" s="49"/>
      <c r="R170" s="69">
        <v>40000</v>
      </c>
      <c r="S170" s="49">
        <f>32697.91-2590</f>
        <v>30107.91</v>
      </c>
      <c r="T170" s="49"/>
      <c r="U170" s="69"/>
      <c r="V170" s="49"/>
      <c r="W170" s="49"/>
      <c r="X170" s="69"/>
      <c r="Y170" s="49"/>
      <c r="Z170" s="49"/>
      <c r="AA170" s="69"/>
      <c r="AB170" s="49"/>
      <c r="AC170" s="49"/>
      <c r="AD170" s="69"/>
      <c r="AE170" s="49"/>
      <c r="AF170" s="49"/>
      <c r="AG170" s="69"/>
      <c r="AH170" s="49"/>
      <c r="AI170" s="49"/>
      <c r="AJ170" s="230"/>
      <c r="AK170" s="222"/>
      <c r="AL170" s="222"/>
      <c r="AM170" s="230"/>
      <c r="AN170" s="222"/>
      <c r="AO170" s="222"/>
      <c r="AP170" s="230"/>
      <c r="AQ170" s="222"/>
      <c r="AR170" s="222"/>
      <c r="AS170" s="230"/>
      <c r="AT170" s="222"/>
      <c r="AU170" s="222"/>
      <c r="AV170" s="230"/>
      <c r="AW170" s="222"/>
      <c r="AX170" s="222"/>
      <c r="AY170" s="230"/>
      <c r="AZ170" s="222"/>
      <c r="BA170" s="222"/>
      <c r="BB170" s="69"/>
      <c r="BC170" s="49"/>
      <c r="BD170" s="49"/>
      <c r="BE170" s="230"/>
      <c r="BF170" s="222"/>
      <c r="BG170" s="222"/>
      <c r="BH170" s="69"/>
      <c r="BI170" s="49"/>
      <c r="BJ170" s="49"/>
      <c r="BK170" s="69"/>
      <c r="BL170" s="49"/>
      <c r="BM170" s="49"/>
      <c r="BN170" s="276"/>
      <c r="BO170" s="222"/>
      <c r="BP170" s="49"/>
      <c r="BQ170" s="69"/>
      <c r="BR170" s="49"/>
      <c r="BS170" s="49"/>
      <c r="BT170" s="69"/>
      <c r="BU170" s="49"/>
      <c r="BV170" s="49"/>
      <c r="BW170" s="69"/>
      <c r="BX170" s="49"/>
      <c r="BY170" s="49"/>
      <c r="BZ170" s="69"/>
      <c r="CA170" s="230"/>
      <c r="CB170" s="49"/>
      <c r="CC170" s="230"/>
      <c r="CD170" s="222"/>
      <c r="CE170" s="222"/>
      <c r="CF170" s="69"/>
      <c r="CG170" s="49"/>
      <c r="CH170" s="49"/>
      <c r="CI170" s="230"/>
      <c r="CJ170" s="222"/>
      <c r="CK170" s="222"/>
      <c r="CL170" s="69"/>
      <c r="CM170" s="49"/>
      <c r="CN170" s="242"/>
      <c r="CO170" s="230"/>
      <c r="CP170" s="222"/>
      <c r="CQ170" s="70"/>
      <c r="CR170" s="69"/>
      <c r="CS170" s="49"/>
      <c r="CT170" s="49"/>
      <c r="CU170" s="69"/>
      <c r="CV170" s="49"/>
      <c r="CW170" s="49"/>
      <c r="CX170" s="230"/>
      <c r="CY170" s="222"/>
      <c r="CZ170" s="222"/>
      <c r="DA170" s="230"/>
      <c r="DB170" s="222"/>
      <c r="DC170" s="222"/>
      <c r="DD170" s="69"/>
      <c r="DE170" s="49"/>
      <c r="DF170" s="49"/>
      <c r="DG170" s="230"/>
      <c r="DH170" s="222"/>
      <c r="DI170" s="222"/>
      <c r="DJ170" s="69"/>
      <c r="DK170" s="49"/>
      <c r="DL170" s="49"/>
      <c r="DM170" s="230"/>
      <c r="DN170" s="222"/>
      <c r="DO170" s="222"/>
      <c r="DP170" s="230"/>
      <c r="DQ170" s="222"/>
      <c r="DR170" s="222"/>
      <c r="DS170" s="230"/>
      <c r="DT170" s="222"/>
      <c r="DU170" s="222"/>
      <c r="DV170" s="69"/>
      <c r="DW170" s="49"/>
      <c r="DX170" s="242"/>
      <c r="DY170" s="230"/>
      <c r="DZ170" s="222"/>
      <c r="EA170" s="70"/>
      <c r="EB170" s="212"/>
      <c r="EC170" s="49"/>
      <c r="ED170" s="118"/>
      <c r="EE170" s="69"/>
      <c r="EF170" s="49"/>
      <c r="EG170" s="118"/>
      <c r="EH170" s="69"/>
      <c r="EI170" s="49"/>
      <c r="EJ170" s="118"/>
      <c r="EK170" s="236"/>
      <c r="EL170" s="49"/>
      <c r="EM170" s="118"/>
      <c r="EN170" s="236"/>
      <c r="EO170" s="49"/>
      <c r="EP170" s="118"/>
      <c r="EQ170" s="69"/>
      <c r="ER170" s="49"/>
      <c r="ES170" s="49"/>
      <c r="ET170" s="69"/>
      <c r="EU170" s="49"/>
      <c r="EV170" s="49"/>
      <c r="EW170" s="230"/>
      <c r="EX170" s="49"/>
      <c r="EY170" s="49"/>
      <c r="EZ170" s="230"/>
      <c r="FA170" s="49"/>
      <c r="FB170" s="49"/>
      <c r="FC170" s="230"/>
      <c r="FD170" s="49"/>
      <c r="FE170" s="49"/>
      <c r="FF170" s="230"/>
      <c r="FG170" s="49"/>
      <c r="FH170" s="49"/>
      <c r="FI170" s="230"/>
      <c r="FJ170" s="49"/>
      <c r="FK170" s="242"/>
      <c r="FL170" s="397"/>
      <c r="FM170" s="222"/>
      <c r="FN170" s="70"/>
      <c r="FO170" s="230"/>
      <c r="FP170" s="49"/>
      <c r="FQ170" s="49"/>
      <c r="FR170" s="230"/>
      <c r="FS170" s="49"/>
      <c r="FT170" s="49"/>
      <c r="FU170" s="230"/>
      <c r="FV170" s="49"/>
      <c r="FW170" s="49"/>
      <c r="FX170" s="230"/>
      <c r="FY170" s="49"/>
      <c r="FZ170" s="49"/>
      <c r="GA170" s="230"/>
      <c r="GB170" s="49"/>
      <c r="GC170" s="49"/>
      <c r="GD170" s="230"/>
      <c r="GE170" s="49"/>
      <c r="GF170" s="49"/>
      <c r="GG170" s="230"/>
      <c r="GH170" s="49"/>
      <c r="GI170" s="49"/>
      <c r="GJ170" s="230"/>
      <c r="GK170" s="222"/>
      <c r="GL170" s="70"/>
      <c r="GM170" s="222"/>
      <c r="GN170" s="222"/>
      <c r="GO170" s="70"/>
      <c r="GP170" s="230"/>
      <c r="GQ170" s="222"/>
      <c r="GR170" s="70"/>
      <c r="GS170" s="222"/>
      <c r="GT170" s="49"/>
      <c r="GU170" s="49"/>
      <c r="GV170" s="69"/>
      <c r="GW170" s="49"/>
      <c r="GX170" s="49"/>
      <c r="GY170" s="69"/>
      <c r="GZ170" s="49"/>
      <c r="HA170" s="49"/>
      <c r="HB170" s="69"/>
      <c r="HC170" s="49"/>
      <c r="HD170" s="242"/>
      <c r="HE170" s="230"/>
      <c r="HF170" s="222"/>
      <c r="HG170" s="70"/>
      <c r="HH170" s="230"/>
      <c r="HI170" s="49"/>
      <c r="HJ170" s="118"/>
      <c r="HK170" s="230"/>
      <c r="HL170" s="49"/>
      <c r="HM170" s="118"/>
      <c r="HN170" s="230"/>
      <c r="HO170" s="49"/>
      <c r="HP170" s="118"/>
      <c r="HQ170" s="230"/>
      <c r="HR170" s="49"/>
      <c r="HS170" s="118"/>
      <c r="HT170" s="230"/>
      <c r="HU170" s="49"/>
      <c r="HV170" s="118"/>
      <c r="HW170" s="230"/>
      <c r="HX170" s="49"/>
      <c r="HY170" s="118"/>
      <c r="HZ170" s="69"/>
      <c r="IA170" s="49"/>
      <c r="IB170" s="118"/>
      <c r="IC170" s="230"/>
      <c r="ID170" s="222"/>
      <c r="IE170" s="70"/>
      <c r="IF170" s="230"/>
      <c r="IG170" s="49"/>
      <c r="IH170" s="118"/>
      <c r="II170" s="230"/>
      <c r="IJ170" s="49"/>
      <c r="IK170" s="118"/>
      <c r="IL170" s="230"/>
      <c r="IM170" s="49"/>
      <c r="IN170" s="118"/>
      <c r="IO170" s="230"/>
      <c r="IP170" s="49"/>
      <c r="IQ170" s="118"/>
      <c r="IR170" s="230"/>
      <c r="IS170" s="49"/>
      <c r="IT170" s="118"/>
      <c r="IU170" s="230"/>
      <c r="IV170" s="49"/>
      <c r="IW170" s="118"/>
      <c r="IX170" s="230"/>
      <c r="IY170" s="49"/>
      <c r="IZ170" s="118"/>
      <c r="JA170" s="230"/>
      <c r="JB170" s="49"/>
      <c r="JC170" s="118"/>
      <c r="JD170" s="69"/>
      <c r="JE170" s="49"/>
      <c r="JF170" s="118"/>
      <c r="JG170" s="230"/>
      <c r="JH170" s="222"/>
      <c r="JI170" s="70"/>
      <c r="JJ170" s="212"/>
      <c r="JK170" s="49"/>
      <c r="JL170" s="118"/>
      <c r="JM170" s="230"/>
      <c r="JN170" s="222"/>
      <c r="JO170" s="70"/>
      <c r="JP170" s="212"/>
      <c r="JQ170" s="49"/>
      <c r="JR170" s="118"/>
      <c r="JS170" s="230"/>
      <c r="JT170" s="222"/>
      <c r="JU170" s="70"/>
      <c r="JV170" s="212"/>
      <c r="JW170" s="49"/>
      <c r="JX170" s="118"/>
      <c r="JY170" s="69"/>
      <c r="JZ170" s="49"/>
      <c r="KA170" s="118"/>
      <c r="KB170" s="69"/>
      <c r="KC170" s="49"/>
      <c r="KD170" s="118"/>
      <c r="KE170" s="230"/>
      <c r="KF170" s="49"/>
      <c r="KG170" s="118"/>
      <c r="KH170" s="69"/>
      <c r="KI170" s="49"/>
      <c r="KJ170" s="118"/>
      <c r="KK170" s="230"/>
      <c r="KL170" s="49"/>
      <c r="KM170" s="49"/>
      <c r="KN170" s="230"/>
      <c r="KO170" s="49"/>
      <c r="KP170" s="49"/>
      <c r="KQ170" s="69"/>
      <c r="KR170" s="49"/>
      <c r="KS170" s="49"/>
      <c r="KT170" s="69"/>
      <c r="KU170" s="49"/>
      <c r="KV170" s="242"/>
      <c r="KW170" s="230"/>
      <c r="KX170" s="222"/>
      <c r="KY170" s="70"/>
      <c r="KZ170" s="69"/>
      <c r="LA170" s="49"/>
      <c r="LB170" s="49"/>
      <c r="LC170" s="230"/>
      <c r="LD170" s="49"/>
      <c r="LE170" s="49"/>
      <c r="LF170" s="230"/>
      <c r="LG170" s="49"/>
      <c r="LH170" s="242"/>
      <c r="LI170" s="230"/>
      <c r="LJ170" s="222"/>
      <c r="LK170" s="70"/>
      <c r="LL170" s="230"/>
      <c r="LM170" s="222"/>
      <c r="LN170" s="70"/>
      <c r="LO170" s="123"/>
      <c r="LP170" s="49"/>
      <c r="LQ170" s="49"/>
      <c r="LR170" s="230"/>
      <c r="LS170" s="49"/>
      <c r="LT170" s="242"/>
      <c r="LU170" s="230"/>
      <c r="LV170" s="222"/>
      <c r="LW170" s="70"/>
      <c r="LX170" s="212"/>
      <c r="LY170" s="49"/>
      <c r="LZ170" s="49"/>
      <c r="MA170" s="230"/>
      <c r="MB170" s="49"/>
      <c r="MC170" s="49"/>
      <c r="MD170" s="230"/>
      <c r="ME170" s="49"/>
      <c r="MF170" s="49"/>
      <c r="MG170" s="230"/>
      <c r="MH170" s="49"/>
      <c r="MI170" s="49"/>
      <c r="MJ170" s="230"/>
      <c r="MK170" s="49"/>
      <c r="ML170" s="242"/>
      <c r="MM170" s="230"/>
      <c r="MN170" s="222"/>
      <c r="MO170" s="70"/>
      <c r="MP170" s="230"/>
      <c r="MQ170" s="222"/>
      <c r="MR170" s="70"/>
      <c r="MS170" s="212"/>
      <c r="MT170" s="49"/>
      <c r="MU170" s="49"/>
      <c r="MV170" s="230"/>
      <c r="MW170" s="49"/>
      <c r="MX170" s="242"/>
      <c r="MY170" s="230"/>
      <c r="MZ170" s="222"/>
      <c r="NA170" s="70"/>
      <c r="NB170" s="230"/>
      <c r="NC170" s="49"/>
      <c r="ND170" s="242"/>
      <c r="NE170" s="230"/>
      <c r="NF170" s="222"/>
      <c r="NG170" s="70"/>
      <c r="NH170" s="69"/>
      <c r="NI170" s="49"/>
      <c r="NJ170" s="242"/>
      <c r="NK170" s="230"/>
      <c r="NL170" s="222"/>
      <c r="NM170" s="70"/>
      <c r="NN170" s="230"/>
      <c r="NO170" s="222"/>
      <c r="NP170" s="70"/>
      <c r="NQ170" s="230"/>
      <c r="NR170" s="222"/>
      <c r="NS170" s="70"/>
      <c r="NT170" s="230"/>
      <c r="NU170" s="222"/>
      <c r="NV170" s="70"/>
      <c r="NW170" s="123"/>
      <c r="NX170" s="49"/>
      <c r="NY170" s="242"/>
      <c r="NZ170" s="230"/>
      <c r="OA170" s="222"/>
      <c r="OB170" s="315"/>
      <c r="OC170" s="230"/>
      <c r="OD170" s="222"/>
      <c r="OE170" s="70"/>
      <c r="OF170" s="230"/>
      <c r="OG170" s="222"/>
      <c r="OH170" s="70"/>
      <c r="OI170" s="157"/>
      <c r="OJ170" s="157"/>
      <c r="OK170" s="157"/>
      <c r="OL170" s="157"/>
      <c r="OM170" s="157"/>
      <c r="ON170" s="157"/>
      <c r="OO170" s="157"/>
      <c r="OP170" s="157"/>
      <c r="OQ170" s="157"/>
      <c r="OR170" s="157"/>
      <c r="OS170" s="157"/>
      <c r="OT170" s="157"/>
      <c r="OU170" s="157"/>
      <c r="OV170" s="157"/>
      <c r="OW170" s="157"/>
    </row>
    <row r="171" spans="1:414" collapsed="1" x14ac:dyDescent="0.25">
      <c r="A171" s="75"/>
      <c r="B171" s="40"/>
      <c r="C171" s="230"/>
      <c r="D171" s="222"/>
      <c r="E171" s="70"/>
      <c r="F171" s="230"/>
      <c r="G171" s="222"/>
      <c r="H171" s="70"/>
      <c r="I171" s="212"/>
      <c r="J171" s="49"/>
      <c r="K171" s="49"/>
      <c r="L171" s="230"/>
      <c r="M171" s="222"/>
      <c r="N171" s="222"/>
      <c r="O171" s="69"/>
      <c r="P171" s="49"/>
      <c r="Q171" s="49"/>
      <c r="R171" s="69"/>
      <c r="S171" s="49"/>
      <c r="T171" s="49"/>
      <c r="U171" s="69"/>
      <c r="V171" s="49"/>
      <c r="W171" s="49"/>
      <c r="X171" s="69"/>
      <c r="Y171" s="49"/>
      <c r="Z171" s="49"/>
      <c r="AA171" s="69"/>
      <c r="AB171" s="49"/>
      <c r="AC171" s="49"/>
      <c r="AD171" s="69"/>
      <c r="AE171" s="49"/>
      <c r="AF171" s="49"/>
      <c r="AG171" s="69"/>
      <c r="AH171" s="49"/>
      <c r="AI171" s="49"/>
      <c r="AJ171" s="230"/>
      <c r="AK171" s="222"/>
      <c r="AL171" s="222"/>
      <c r="AM171" s="230"/>
      <c r="AN171" s="222"/>
      <c r="AO171" s="222"/>
      <c r="AP171" s="230"/>
      <c r="AQ171" s="222"/>
      <c r="AR171" s="222"/>
      <c r="AS171" s="230"/>
      <c r="AT171" s="222"/>
      <c r="AU171" s="222"/>
      <c r="AV171" s="230"/>
      <c r="AW171" s="222"/>
      <c r="AX171" s="222"/>
      <c r="AY171" s="230"/>
      <c r="AZ171" s="222"/>
      <c r="BA171" s="222"/>
      <c r="BB171" s="69"/>
      <c r="BC171" s="49"/>
      <c r="BD171" s="49"/>
      <c r="BE171" s="230"/>
      <c r="BF171" s="222"/>
      <c r="BG171" s="222"/>
      <c r="BH171" s="69"/>
      <c r="BI171" s="49"/>
      <c r="BJ171" s="49"/>
      <c r="BK171" s="69"/>
      <c r="BL171" s="49"/>
      <c r="BM171" s="49"/>
      <c r="BN171" s="276"/>
      <c r="BO171" s="222"/>
      <c r="BP171" s="49"/>
      <c r="BQ171" s="69"/>
      <c r="BR171" s="49"/>
      <c r="BS171" s="49"/>
      <c r="BT171" s="69"/>
      <c r="BU171" s="49"/>
      <c r="BV171" s="49"/>
      <c r="BW171" s="69"/>
      <c r="BX171" s="49"/>
      <c r="BY171" s="49"/>
      <c r="BZ171" s="69"/>
      <c r="CA171" s="230"/>
      <c r="CB171" s="49"/>
      <c r="CC171" s="230"/>
      <c r="CD171" s="222"/>
      <c r="CE171" s="222"/>
      <c r="CF171" s="69"/>
      <c r="CG171" s="49"/>
      <c r="CH171" s="49"/>
      <c r="CI171" s="230"/>
      <c r="CJ171" s="222"/>
      <c r="CK171" s="222"/>
      <c r="CL171" s="69"/>
      <c r="CM171" s="49"/>
      <c r="CN171" s="242"/>
      <c r="CO171" s="230"/>
      <c r="CP171" s="222"/>
      <c r="CQ171" s="70"/>
      <c r="CR171" s="69"/>
      <c r="CS171" s="49"/>
      <c r="CT171" s="49"/>
      <c r="CU171" s="69"/>
      <c r="CV171" s="49"/>
      <c r="CW171" s="49"/>
      <c r="CX171" s="230"/>
      <c r="CY171" s="222"/>
      <c r="CZ171" s="222"/>
      <c r="DA171" s="230"/>
      <c r="DB171" s="222"/>
      <c r="DC171" s="222"/>
      <c r="DD171" s="69"/>
      <c r="DE171" s="49"/>
      <c r="DF171" s="49"/>
      <c r="DG171" s="230"/>
      <c r="DH171" s="222"/>
      <c r="DI171" s="222"/>
      <c r="DJ171" s="69"/>
      <c r="DK171" s="49"/>
      <c r="DL171" s="49"/>
      <c r="DM171" s="230"/>
      <c r="DN171" s="222"/>
      <c r="DO171" s="222"/>
      <c r="DP171" s="230"/>
      <c r="DQ171" s="222"/>
      <c r="DR171" s="222"/>
      <c r="DS171" s="230"/>
      <c r="DT171" s="222"/>
      <c r="DU171" s="222"/>
      <c r="DV171" s="69"/>
      <c r="DW171" s="49"/>
      <c r="DX171" s="242"/>
      <c r="DY171" s="230"/>
      <c r="DZ171" s="222"/>
      <c r="EA171" s="70"/>
      <c r="EB171" s="212"/>
      <c r="EC171" s="49"/>
      <c r="ED171" s="118"/>
      <c r="EE171" s="69"/>
      <c r="EF171" s="49"/>
      <c r="EG171" s="118"/>
      <c r="EH171" s="69"/>
      <c r="EI171" s="49"/>
      <c r="EJ171" s="118"/>
      <c r="EK171" s="230"/>
      <c r="EL171" s="49"/>
      <c r="EM171" s="118"/>
      <c r="EN171" s="230"/>
      <c r="EO171" s="49"/>
      <c r="EP171" s="118"/>
      <c r="EQ171" s="69"/>
      <c r="ER171" s="49"/>
      <c r="ES171" s="49"/>
      <c r="ET171" s="69"/>
      <c r="EU171" s="49"/>
      <c r="EV171" s="49"/>
      <c r="EW171" s="230"/>
      <c r="EX171" s="49"/>
      <c r="EY171" s="49"/>
      <c r="EZ171" s="230"/>
      <c r="FA171" s="49"/>
      <c r="FB171" s="49"/>
      <c r="FC171" s="230"/>
      <c r="FD171" s="49"/>
      <c r="FE171" s="49"/>
      <c r="FF171" s="230"/>
      <c r="FG171" s="49"/>
      <c r="FH171" s="49"/>
      <c r="FI171" s="230"/>
      <c r="FJ171" s="49"/>
      <c r="FK171" s="242"/>
      <c r="FL171" s="397"/>
      <c r="FM171" s="222"/>
      <c r="FN171" s="70"/>
      <c r="FO171" s="230"/>
      <c r="FP171" s="49"/>
      <c r="FQ171" s="49"/>
      <c r="FR171" s="230"/>
      <c r="FS171" s="49"/>
      <c r="FT171" s="49"/>
      <c r="FU171" s="230"/>
      <c r="FV171" s="49"/>
      <c r="FW171" s="49"/>
      <c r="FX171" s="230"/>
      <c r="FY171" s="49"/>
      <c r="FZ171" s="49"/>
      <c r="GA171" s="230"/>
      <c r="GB171" s="49"/>
      <c r="GC171" s="49"/>
      <c r="GD171" s="230"/>
      <c r="GE171" s="49"/>
      <c r="GF171" s="49"/>
      <c r="GG171" s="230"/>
      <c r="GH171" s="49"/>
      <c r="GI171" s="49"/>
      <c r="GJ171" s="230"/>
      <c r="GK171" s="222"/>
      <c r="GL171" s="70"/>
      <c r="GM171" s="222"/>
      <c r="GN171" s="222"/>
      <c r="GO171" s="70"/>
      <c r="GP171" s="230"/>
      <c r="GQ171" s="222"/>
      <c r="GR171" s="70"/>
      <c r="GS171" s="222"/>
      <c r="GT171" s="49"/>
      <c r="GU171" s="49"/>
      <c r="GV171" s="69"/>
      <c r="GW171" s="49"/>
      <c r="GX171" s="49"/>
      <c r="GY171" s="69"/>
      <c r="GZ171" s="49"/>
      <c r="HA171" s="49"/>
      <c r="HB171" s="69"/>
      <c r="HC171" s="49"/>
      <c r="HD171" s="242"/>
      <c r="HE171" s="230"/>
      <c r="HF171" s="222"/>
      <c r="HG171" s="70"/>
      <c r="HH171" s="230"/>
      <c r="HI171" s="49"/>
      <c r="HJ171" s="118"/>
      <c r="HK171" s="230"/>
      <c r="HL171" s="49"/>
      <c r="HM171" s="118"/>
      <c r="HN171" s="230"/>
      <c r="HO171" s="49"/>
      <c r="HP171" s="118"/>
      <c r="HQ171" s="230"/>
      <c r="HR171" s="49"/>
      <c r="HS171" s="118"/>
      <c r="HT171" s="230"/>
      <c r="HU171" s="49"/>
      <c r="HV171" s="118"/>
      <c r="HW171" s="230"/>
      <c r="HX171" s="49"/>
      <c r="HY171" s="118"/>
      <c r="HZ171" s="69"/>
      <c r="IA171" s="49"/>
      <c r="IB171" s="118"/>
      <c r="IC171" s="230"/>
      <c r="ID171" s="222"/>
      <c r="IE171" s="70"/>
      <c r="IF171" s="230"/>
      <c r="IG171" s="49"/>
      <c r="IH171" s="118"/>
      <c r="II171" s="230"/>
      <c r="IJ171" s="49"/>
      <c r="IK171" s="118"/>
      <c r="IL171" s="230"/>
      <c r="IM171" s="49"/>
      <c r="IN171" s="118"/>
      <c r="IO171" s="230"/>
      <c r="IP171" s="49"/>
      <c r="IQ171" s="118"/>
      <c r="IR171" s="230"/>
      <c r="IS171" s="49"/>
      <c r="IT171" s="118"/>
      <c r="IU171" s="230"/>
      <c r="IV171" s="49"/>
      <c r="IW171" s="118"/>
      <c r="IX171" s="230"/>
      <c r="IY171" s="49"/>
      <c r="IZ171" s="118"/>
      <c r="JA171" s="230"/>
      <c r="JB171" s="49"/>
      <c r="JC171" s="118"/>
      <c r="JD171" s="69"/>
      <c r="JE171" s="49"/>
      <c r="JF171" s="118"/>
      <c r="JG171" s="230"/>
      <c r="JH171" s="222"/>
      <c r="JI171" s="70"/>
      <c r="JJ171" s="212"/>
      <c r="JK171" s="49"/>
      <c r="JL171" s="118"/>
      <c r="JM171" s="230"/>
      <c r="JN171" s="222"/>
      <c r="JO171" s="70"/>
      <c r="JP171" s="212"/>
      <c r="JQ171" s="49"/>
      <c r="JR171" s="118"/>
      <c r="JS171" s="230"/>
      <c r="JT171" s="222"/>
      <c r="JU171" s="70"/>
      <c r="JV171" s="212"/>
      <c r="JW171" s="49"/>
      <c r="JX171" s="118"/>
      <c r="JY171" s="69"/>
      <c r="JZ171" s="49"/>
      <c r="KA171" s="118"/>
      <c r="KB171" s="69"/>
      <c r="KC171" s="49"/>
      <c r="KD171" s="118"/>
      <c r="KE171" s="230"/>
      <c r="KF171" s="49"/>
      <c r="KG171" s="118"/>
      <c r="KH171" s="69"/>
      <c r="KI171" s="49"/>
      <c r="KJ171" s="118"/>
      <c r="KK171" s="230"/>
      <c r="KL171" s="49"/>
      <c r="KM171" s="49"/>
      <c r="KN171" s="230"/>
      <c r="KO171" s="49"/>
      <c r="KP171" s="49"/>
      <c r="KQ171" s="69"/>
      <c r="KR171" s="49"/>
      <c r="KS171" s="49"/>
      <c r="KT171" s="69"/>
      <c r="KU171" s="49"/>
      <c r="KV171" s="242"/>
      <c r="KW171" s="230"/>
      <c r="KX171" s="222"/>
      <c r="KY171" s="70"/>
      <c r="KZ171" s="69"/>
      <c r="LA171" s="49"/>
      <c r="LB171" s="49"/>
      <c r="LC171" s="230"/>
      <c r="LD171" s="49"/>
      <c r="LE171" s="49"/>
      <c r="LF171" s="230"/>
      <c r="LG171" s="49"/>
      <c r="LH171" s="242"/>
      <c r="LI171" s="230"/>
      <c r="LJ171" s="222"/>
      <c r="LK171" s="70"/>
      <c r="LL171" s="230"/>
      <c r="LM171" s="222"/>
      <c r="LN171" s="70"/>
      <c r="LO171" s="123"/>
      <c r="LP171" s="49"/>
      <c r="LQ171" s="49"/>
      <c r="LR171" s="230"/>
      <c r="LS171" s="49"/>
      <c r="LT171" s="242"/>
      <c r="LU171" s="230"/>
      <c r="LV171" s="222"/>
      <c r="LW171" s="70"/>
      <c r="LX171" s="212"/>
      <c r="LY171" s="49"/>
      <c r="LZ171" s="49"/>
      <c r="MA171" s="230"/>
      <c r="MB171" s="49"/>
      <c r="MC171" s="49"/>
      <c r="MD171" s="230"/>
      <c r="ME171" s="49"/>
      <c r="MF171" s="49"/>
      <c r="MG171" s="230"/>
      <c r="MH171" s="49"/>
      <c r="MI171" s="49"/>
      <c r="MJ171" s="230"/>
      <c r="MK171" s="49"/>
      <c r="ML171" s="242"/>
      <c r="MM171" s="230"/>
      <c r="MN171" s="222"/>
      <c r="MO171" s="70"/>
      <c r="MP171" s="230"/>
      <c r="MQ171" s="222"/>
      <c r="MR171" s="70"/>
      <c r="MS171" s="212"/>
      <c r="MT171" s="49"/>
      <c r="MU171" s="49"/>
      <c r="MV171" s="230"/>
      <c r="MW171" s="49"/>
      <c r="MX171" s="242"/>
      <c r="MY171" s="230"/>
      <c r="MZ171" s="222"/>
      <c r="NA171" s="70"/>
      <c r="NB171" s="230"/>
      <c r="NC171" s="49"/>
      <c r="ND171" s="242"/>
      <c r="NE171" s="230"/>
      <c r="NF171" s="222"/>
      <c r="NG171" s="70"/>
      <c r="NH171" s="69"/>
      <c r="NI171" s="49"/>
      <c r="NJ171" s="242"/>
      <c r="NK171" s="230"/>
      <c r="NL171" s="222"/>
      <c r="NM171" s="70"/>
      <c r="NN171" s="230"/>
      <c r="NO171" s="222"/>
      <c r="NP171" s="70"/>
      <c r="NQ171" s="230"/>
      <c r="NR171" s="222"/>
      <c r="NS171" s="70"/>
      <c r="NT171" s="230"/>
      <c r="NU171" s="222"/>
      <c r="NV171" s="70"/>
      <c r="NW171" s="123"/>
      <c r="NX171" s="49"/>
      <c r="NY171" s="242"/>
      <c r="NZ171" s="230"/>
      <c r="OA171" s="222"/>
      <c r="OB171" s="315"/>
      <c r="OC171" s="230"/>
      <c r="OD171" s="222"/>
      <c r="OE171" s="70"/>
      <c r="OF171" s="230"/>
      <c r="OG171" s="222"/>
      <c r="OH171" s="70"/>
      <c r="OI171" s="157"/>
      <c r="OJ171" s="157"/>
      <c r="OK171" s="157"/>
      <c r="OL171" s="157"/>
      <c r="OM171" s="157"/>
      <c r="ON171" s="157"/>
      <c r="OO171" s="157"/>
      <c r="OP171" s="157"/>
      <c r="OQ171" s="157"/>
      <c r="OR171" s="157"/>
      <c r="OS171" s="157"/>
      <c r="OT171" s="157"/>
      <c r="OU171" s="157"/>
      <c r="OV171" s="157"/>
      <c r="OW171" s="157"/>
    </row>
    <row r="172" spans="1:414" s="36" customFormat="1" x14ac:dyDescent="0.25">
      <c r="A172" s="81"/>
      <c r="B172" s="376" t="s">
        <v>33</v>
      </c>
      <c r="C172" s="232">
        <f>C7+C43+C47+C56+C167</f>
        <v>8291809</v>
      </c>
      <c r="D172" s="226">
        <f t="shared" ref="D172:P172" si="2067">D7+D43+D47+D56+D167</f>
        <v>8243879.0299999993</v>
      </c>
      <c r="E172" s="72">
        <f t="shared" ref="E172" si="2068">E7+E43+E47+E56+E167</f>
        <v>7305987.0800000001</v>
      </c>
      <c r="F172" s="232">
        <f>F7+F43+F47+F56+F167</f>
        <v>73101</v>
      </c>
      <c r="G172" s="226">
        <f t="shared" si="2067"/>
        <v>70040</v>
      </c>
      <c r="H172" s="72">
        <f t="shared" ref="H172" si="2069">H7+H43+H47+H56+H167</f>
        <v>66887.789999999994</v>
      </c>
      <c r="I172" s="126">
        <f>I7+I43+I47+I56+I167</f>
        <v>633378</v>
      </c>
      <c r="J172" s="226">
        <f>J7+J43+J47+J56+J167</f>
        <v>589170</v>
      </c>
      <c r="K172" s="226">
        <f t="shared" ref="K172:N172" si="2070">K7+K43+K47+K56+K167</f>
        <v>580486.37</v>
      </c>
      <c r="L172" s="232">
        <f t="shared" si="2070"/>
        <v>0</v>
      </c>
      <c r="M172" s="226">
        <f t="shared" si="2070"/>
        <v>23796</v>
      </c>
      <c r="N172" s="226">
        <f t="shared" si="2070"/>
        <v>0</v>
      </c>
      <c r="O172" s="232">
        <f t="shared" si="2067"/>
        <v>0</v>
      </c>
      <c r="P172" s="226">
        <f t="shared" si="2067"/>
        <v>44154</v>
      </c>
      <c r="Q172" s="226">
        <f t="shared" ref="Q172" si="2071">Q7+Q43+Q47+Q56+Q167</f>
        <v>44231.319999999992</v>
      </c>
      <c r="R172" s="232">
        <f t="shared" ref="R172:AH172" si="2072">R7+R43+R47+R56+R167</f>
        <v>40000</v>
      </c>
      <c r="S172" s="226">
        <f t="shared" si="2072"/>
        <v>30107.91</v>
      </c>
      <c r="T172" s="226">
        <f t="shared" ref="T172" si="2073">T7+T43+T47+T56+T167</f>
        <v>0</v>
      </c>
      <c r="U172" s="232">
        <f t="shared" si="2072"/>
        <v>12800</v>
      </c>
      <c r="V172" s="226">
        <f t="shared" si="2072"/>
        <v>12800</v>
      </c>
      <c r="W172" s="226">
        <f t="shared" ref="W172" si="2074">W7+W43+W47+W56+W167</f>
        <v>11574.279999999999</v>
      </c>
      <c r="X172" s="232">
        <f t="shared" si="2072"/>
        <v>58338</v>
      </c>
      <c r="Y172" s="226">
        <f t="shared" si="2072"/>
        <v>85000</v>
      </c>
      <c r="Z172" s="226">
        <f t="shared" ref="Z172" si="2075">Z7+Z43+Z47+Z56+Z167</f>
        <v>97978</v>
      </c>
      <c r="AA172" s="232">
        <f t="shared" si="2072"/>
        <v>0</v>
      </c>
      <c r="AB172" s="226">
        <f t="shared" si="2072"/>
        <v>0</v>
      </c>
      <c r="AC172" s="226">
        <f t="shared" ref="AC172" si="2076">AC7+AC43+AC47+AC56+AC167</f>
        <v>0</v>
      </c>
      <c r="AD172" s="232">
        <f t="shared" si="2072"/>
        <v>2280</v>
      </c>
      <c r="AE172" s="226">
        <f t="shared" si="2072"/>
        <v>2244</v>
      </c>
      <c r="AF172" s="226">
        <f t="shared" ref="AF172" si="2077">AF7+AF43+AF47+AF56+AF167</f>
        <v>2000.99</v>
      </c>
      <c r="AG172" s="232">
        <f t="shared" si="2072"/>
        <v>15200</v>
      </c>
      <c r="AH172" s="226">
        <f t="shared" si="2072"/>
        <v>15200</v>
      </c>
      <c r="AI172" s="226">
        <f t="shared" ref="AI172" si="2078">AI7+AI43+AI47+AI56+AI167</f>
        <v>15145.429999999998</v>
      </c>
      <c r="AJ172" s="232">
        <f t="shared" ref="AJ172:BA172" si="2079">AJ7+AJ43+AJ47+AJ56+AJ167</f>
        <v>12000</v>
      </c>
      <c r="AK172" s="226">
        <f t="shared" si="2079"/>
        <v>11300</v>
      </c>
      <c r="AL172" s="226">
        <f t="shared" si="2079"/>
        <v>10554.12</v>
      </c>
      <c r="AM172" s="232">
        <f t="shared" si="2079"/>
        <v>23230</v>
      </c>
      <c r="AN172" s="226">
        <f t="shared" si="2079"/>
        <v>23230</v>
      </c>
      <c r="AO172" s="226">
        <f t="shared" si="2079"/>
        <v>20206.550000000003</v>
      </c>
      <c r="AP172" s="232">
        <f t="shared" si="2079"/>
        <v>300</v>
      </c>
      <c r="AQ172" s="226">
        <f t="shared" si="2079"/>
        <v>300</v>
      </c>
      <c r="AR172" s="226">
        <f t="shared" si="2079"/>
        <v>406.18</v>
      </c>
      <c r="AS172" s="232">
        <f t="shared" si="2079"/>
        <v>7500</v>
      </c>
      <c r="AT172" s="226">
        <f t="shared" si="2079"/>
        <v>15000</v>
      </c>
      <c r="AU172" s="226">
        <f t="shared" si="2079"/>
        <v>23899.309999999998</v>
      </c>
      <c r="AV172" s="232">
        <f t="shared" si="2079"/>
        <v>140000</v>
      </c>
      <c r="AW172" s="226">
        <f t="shared" si="2079"/>
        <v>40000</v>
      </c>
      <c r="AX172" s="226">
        <f t="shared" si="2079"/>
        <v>129614.94</v>
      </c>
      <c r="AY172" s="232">
        <f t="shared" si="2079"/>
        <v>0</v>
      </c>
      <c r="AZ172" s="226">
        <f t="shared" si="2079"/>
        <v>0</v>
      </c>
      <c r="BA172" s="226">
        <f t="shared" si="2079"/>
        <v>0</v>
      </c>
      <c r="BB172" s="232">
        <f t="shared" ref="BB172:BK172" si="2080">BB7+BB43+BB47+BB56+BB167</f>
        <v>12160</v>
      </c>
      <c r="BC172" s="226">
        <f t="shared" si="2080"/>
        <v>12000</v>
      </c>
      <c r="BD172" s="226">
        <f t="shared" ref="BD172:BG172" si="2081">BD7+BD43+BD47+BD56+BD167</f>
        <v>16137.55</v>
      </c>
      <c r="BE172" s="232">
        <f t="shared" si="2081"/>
        <v>38305</v>
      </c>
      <c r="BF172" s="226">
        <f t="shared" si="2081"/>
        <v>34577</v>
      </c>
      <c r="BG172" s="226">
        <f t="shared" si="2081"/>
        <v>30329.18</v>
      </c>
      <c r="BH172" s="232">
        <f t="shared" si="2080"/>
        <v>1400</v>
      </c>
      <c r="BI172" s="226">
        <f t="shared" si="2080"/>
        <v>1400</v>
      </c>
      <c r="BJ172" s="226">
        <f t="shared" ref="BJ172" si="2082">BJ7+BJ43+BJ47+BJ56+BJ167</f>
        <v>1000</v>
      </c>
      <c r="BK172" s="232">
        <f t="shared" si="2080"/>
        <v>4700</v>
      </c>
      <c r="BL172" s="226">
        <f t="shared" ref="BL172:CG172" si="2083">BL7+BL43+BL47+BL56+BL167</f>
        <v>4880</v>
      </c>
      <c r="BM172" s="226">
        <f t="shared" ref="BM172" si="2084">BM7+BM43+BM47+BM56+BM167</f>
        <v>1687.08</v>
      </c>
      <c r="BN172" s="278">
        <f t="shared" si="2083"/>
        <v>75500</v>
      </c>
      <c r="BO172" s="226">
        <f t="shared" ref="BO172" si="2085">BO7+BO43+BO47+BO56+BO167</f>
        <v>68000</v>
      </c>
      <c r="BP172" s="226">
        <f t="shared" ref="BP172" si="2086">BP7+BP43+BP47+BP56+BP167</f>
        <v>50765.26</v>
      </c>
      <c r="BQ172" s="232">
        <f>BQ7+BQ43+BQ47+BQ56+BQ167</f>
        <v>8700</v>
      </c>
      <c r="BR172" s="226">
        <f t="shared" si="2083"/>
        <v>11700</v>
      </c>
      <c r="BS172" s="226">
        <f t="shared" ref="BS172" si="2087">BS7+BS43+BS47+BS56+BS167</f>
        <v>18348.05</v>
      </c>
      <c r="BT172" s="232">
        <f t="shared" si="2083"/>
        <v>24000</v>
      </c>
      <c r="BU172" s="226">
        <f t="shared" si="2083"/>
        <v>16000</v>
      </c>
      <c r="BV172" s="226">
        <f t="shared" ref="BV172" si="2088">BV7+BV43+BV47+BV56+BV167</f>
        <v>16328.750000000002</v>
      </c>
      <c r="BW172" s="232">
        <f t="shared" si="2083"/>
        <v>69860</v>
      </c>
      <c r="BX172" s="226">
        <f>BX7+BX43+BX47+BX56+BX167</f>
        <v>86800</v>
      </c>
      <c r="BY172" s="226">
        <f t="shared" ref="BY172" si="2089">BY7+BY43+BY47+BY56+BY167</f>
        <v>65693.94</v>
      </c>
      <c r="BZ172" s="232">
        <f t="shared" si="2083"/>
        <v>3600</v>
      </c>
      <c r="CA172" s="232">
        <f t="shared" ref="CA172" si="2090">CA7+CA43+CA47+CA56+CA167</f>
        <v>2200</v>
      </c>
      <c r="CB172" s="226">
        <f t="shared" ref="CB172:CE172" si="2091">CB7+CB43+CB47+CB56+CB167</f>
        <v>1165.6999999999998</v>
      </c>
      <c r="CC172" s="232">
        <f t="shared" si="2091"/>
        <v>73227</v>
      </c>
      <c r="CD172" s="226">
        <f t="shared" si="2091"/>
        <v>67414</v>
      </c>
      <c r="CE172" s="226">
        <f t="shared" si="2091"/>
        <v>61975.31</v>
      </c>
      <c r="CF172" s="232">
        <f t="shared" si="2083"/>
        <v>0</v>
      </c>
      <c r="CG172" s="226">
        <f t="shared" si="2083"/>
        <v>0</v>
      </c>
      <c r="CH172" s="226">
        <f t="shared" ref="CH172:CK172" si="2092">CH7+CH43+CH47+CH56+CH167</f>
        <v>1096.0700000000002</v>
      </c>
      <c r="CI172" s="232">
        <f t="shared" si="2092"/>
        <v>13635</v>
      </c>
      <c r="CJ172" s="226">
        <f t="shared" si="2092"/>
        <v>10499.01</v>
      </c>
      <c r="CK172" s="226">
        <f t="shared" si="2092"/>
        <v>10663.09</v>
      </c>
      <c r="CL172" s="232">
        <f t="shared" ref="CL172:CM172" si="2093">CL7+CL43+CL47+CL56+CL167</f>
        <v>63240</v>
      </c>
      <c r="CM172" s="226">
        <f t="shared" si="2093"/>
        <v>56440</v>
      </c>
      <c r="CN172" s="121">
        <f t="shared" ref="CN172:CQ172" si="2094">CN7+CN43+CN47+CN56+CN167</f>
        <v>35002.769999999997</v>
      </c>
      <c r="CO172" s="232">
        <f t="shared" si="2094"/>
        <v>123000</v>
      </c>
      <c r="CP172" s="226">
        <f t="shared" si="2094"/>
        <v>183000</v>
      </c>
      <c r="CQ172" s="72">
        <f t="shared" si="2094"/>
        <v>64456.590000000004</v>
      </c>
      <c r="CR172" s="232">
        <f t="shared" ref="CR172:DW172" si="2095">CR7+CR43+CR47+CR56+CR167</f>
        <v>3200</v>
      </c>
      <c r="CS172" s="226">
        <f t="shared" si="2095"/>
        <v>700</v>
      </c>
      <c r="CT172" s="226">
        <f t="shared" ref="CT172" si="2096">CT7+CT43+CT47+CT56+CT167</f>
        <v>459.52</v>
      </c>
      <c r="CU172" s="232">
        <f t="shared" si="2095"/>
        <v>10000</v>
      </c>
      <c r="CV172" s="226">
        <f t="shared" si="2095"/>
        <v>8000</v>
      </c>
      <c r="CW172" s="226">
        <f t="shared" ref="CW172:DC172" si="2097">CW7+CW43+CW47+CW56+CW167</f>
        <v>6791.76</v>
      </c>
      <c r="CX172" s="232">
        <f t="shared" si="2097"/>
        <v>290054</v>
      </c>
      <c r="CY172" s="226">
        <f t="shared" si="2097"/>
        <v>240238.25</v>
      </c>
      <c r="CZ172" s="226">
        <f t="shared" si="2097"/>
        <v>207128.16000000003</v>
      </c>
      <c r="DA172" s="232">
        <f t="shared" si="2097"/>
        <v>46900</v>
      </c>
      <c r="DB172" s="226">
        <f t="shared" si="2097"/>
        <v>41490</v>
      </c>
      <c r="DC172" s="226">
        <f t="shared" si="2097"/>
        <v>56991.999999999993</v>
      </c>
      <c r="DD172" s="232">
        <f t="shared" si="2095"/>
        <v>0</v>
      </c>
      <c r="DE172" s="226">
        <f t="shared" si="2095"/>
        <v>0</v>
      </c>
      <c r="DF172" s="226">
        <f t="shared" ref="DF172" si="2098">DF7+DF43+DF47+DF56+DF167</f>
        <v>7880.01</v>
      </c>
      <c r="DG172" s="232">
        <f>DG7+DG43+DG47+DG56+DG167</f>
        <v>67000</v>
      </c>
      <c r="DH172" s="226">
        <f>DH7+DH43+DH47+DH56+DH167</f>
        <v>77000</v>
      </c>
      <c r="DI172" s="226">
        <f>DI7+DI43+DI47+DI56+DI167</f>
        <v>76934.149999999994</v>
      </c>
      <c r="DJ172" s="232">
        <f t="shared" si="2095"/>
        <v>10000</v>
      </c>
      <c r="DK172" s="226">
        <f t="shared" si="2095"/>
        <v>7900</v>
      </c>
      <c r="DL172" s="226">
        <f t="shared" ref="DL172:DU172" si="2099">DL7+DL43+DL47+DL56+DL167</f>
        <v>7228.08</v>
      </c>
      <c r="DM172" s="232">
        <f t="shared" si="2099"/>
        <v>0</v>
      </c>
      <c r="DN172" s="226">
        <f t="shared" si="2099"/>
        <v>200</v>
      </c>
      <c r="DO172" s="226">
        <f t="shared" si="2099"/>
        <v>182.42000000000002</v>
      </c>
      <c r="DP172" s="232">
        <f t="shared" si="2099"/>
        <v>10427</v>
      </c>
      <c r="DQ172" s="226">
        <f t="shared" si="2099"/>
        <v>9720</v>
      </c>
      <c r="DR172" s="226">
        <f t="shared" si="2099"/>
        <v>8475.7300000000014</v>
      </c>
      <c r="DS172" s="232">
        <f t="shared" si="2099"/>
        <v>21000</v>
      </c>
      <c r="DT172" s="226">
        <f t="shared" si="2099"/>
        <v>21000</v>
      </c>
      <c r="DU172" s="226">
        <f t="shared" si="2099"/>
        <v>12275.1</v>
      </c>
      <c r="DV172" s="232">
        <f t="shared" si="2095"/>
        <v>12618</v>
      </c>
      <c r="DW172" s="226">
        <f t="shared" si="2095"/>
        <v>12708</v>
      </c>
      <c r="DX172" s="121">
        <f t="shared" ref="DX172" si="2100">DX7+DX43+DX47+DX56+DX167</f>
        <v>8089.7300000000005</v>
      </c>
      <c r="DY172" s="232">
        <f t="shared" ref="DY172:EI172" si="2101">DY7+DY43+DY47+DY56+DY167</f>
        <v>74670</v>
      </c>
      <c r="DZ172" s="226">
        <f t="shared" si="2101"/>
        <v>70570</v>
      </c>
      <c r="EA172" s="72">
        <f t="shared" ref="EA172" si="2102">EA7+EA43+EA47+EA56+EA167</f>
        <v>64700.9</v>
      </c>
      <c r="EB172" s="126">
        <f t="shared" si="2101"/>
        <v>13500</v>
      </c>
      <c r="EC172" s="226">
        <f t="shared" si="2101"/>
        <v>13500</v>
      </c>
      <c r="ED172" s="121">
        <f t="shared" ref="ED172" si="2103">ED7+ED43+ED47+ED56+ED167</f>
        <v>6132.9600000000009</v>
      </c>
      <c r="EE172" s="232">
        <f t="shared" si="2101"/>
        <v>6400</v>
      </c>
      <c r="EF172" s="226">
        <f t="shared" si="2101"/>
        <v>4500</v>
      </c>
      <c r="EG172" s="121">
        <f t="shared" ref="EG172" si="2104">EG7+EG43+EG47+EG56+EG167</f>
        <v>1779.9099999999999</v>
      </c>
      <c r="EH172" s="232">
        <f t="shared" si="2101"/>
        <v>0</v>
      </c>
      <c r="EI172" s="226">
        <f t="shared" si="2101"/>
        <v>0</v>
      </c>
      <c r="EJ172" s="121">
        <f t="shared" ref="EJ172" si="2105">EJ7+EJ43+EJ47+EJ56+EJ167</f>
        <v>7032.9400000000005</v>
      </c>
      <c r="EK172" s="232">
        <f>EK7+EK43+EK47+EK56+EK167</f>
        <v>137582</v>
      </c>
      <c r="EL172" s="226">
        <f t="shared" ref="EL172:GH172" si="2106">EL7+EL43+EL47+EL56+EL167</f>
        <v>169547.4</v>
      </c>
      <c r="EM172" s="121">
        <f t="shared" ref="EM172" si="2107">EM7+EM43+EM47+EM56+EM167</f>
        <v>157267.59999999998</v>
      </c>
      <c r="EN172" s="232">
        <f>EN7+EN43+EN47+EN56+EN167</f>
        <v>31967</v>
      </c>
      <c r="EO172" s="226">
        <f t="shared" ref="EO172:EP172" si="2108">EO7+EO43+EO47+EO56+EO167</f>
        <v>49180</v>
      </c>
      <c r="EP172" s="121">
        <f t="shared" si="2108"/>
        <v>73294.320000000007</v>
      </c>
      <c r="EQ172" s="232">
        <f t="shared" si="2106"/>
        <v>13000</v>
      </c>
      <c r="ER172" s="226">
        <f t="shared" si="2106"/>
        <v>13000</v>
      </c>
      <c r="ES172" s="226">
        <f t="shared" ref="ES172" si="2109">ES7+ES43+ES47+ES56+ES167</f>
        <v>16350</v>
      </c>
      <c r="ET172" s="232">
        <f t="shared" si="2106"/>
        <v>20000</v>
      </c>
      <c r="EU172" s="226">
        <f t="shared" si="2106"/>
        <v>17000</v>
      </c>
      <c r="EV172" s="226">
        <f t="shared" ref="EV172:EW172" si="2110">EV7+EV43+EV47+EV56+EV167</f>
        <v>18835.98</v>
      </c>
      <c r="EW172" s="232">
        <f t="shared" si="2110"/>
        <v>21028</v>
      </c>
      <c r="EX172" s="226">
        <f t="shared" si="2106"/>
        <v>20107</v>
      </c>
      <c r="EY172" s="226">
        <f t="shared" ref="EY172" si="2111">EY7+EY43+EY47+EY56+EY167</f>
        <v>18119.009999999998</v>
      </c>
      <c r="EZ172" s="232">
        <f>EZ7+EZ43+EZ47+EZ56+EZ167</f>
        <v>43218</v>
      </c>
      <c r="FA172" s="226">
        <f t="shared" si="2106"/>
        <v>38986</v>
      </c>
      <c r="FB172" s="226">
        <f t="shared" ref="FB172:FC172" si="2112">FB7+FB43+FB47+FB56+FB167</f>
        <v>34066.460000000006</v>
      </c>
      <c r="FC172" s="232">
        <f t="shared" si="2112"/>
        <v>35633</v>
      </c>
      <c r="FD172" s="226">
        <f t="shared" si="2106"/>
        <v>33789</v>
      </c>
      <c r="FE172" s="226">
        <f t="shared" ref="FE172" si="2113">FE7+FE43+FE47+FE56+FE167</f>
        <v>29039.03</v>
      </c>
      <c r="FF172" s="232">
        <f>FF7+FF43+FF47+FF56+FF167</f>
        <v>18732</v>
      </c>
      <c r="FG172" s="226">
        <f t="shared" si="2106"/>
        <v>16671</v>
      </c>
      <c r="FH172" s="226">
        <f t="shared" ref="FH172:FI172" si="2114">FH7+FH43+FH47+FH56+FH167</f>
        <v>15480.940000000002</v>
      </c>
      <c r="FI172" s="232">
        <f t="shared" si="2114"/>
        <v>24896</v>
      </c>
      <c r="FJ172" s="226">
        <f t="shared" si="2106"/>
        <v>23912.6</v>
      </c>
      <c r="FK172" s="121">
        <f t="shared" ref="FK172" si="2115">FK7+FK43+FK47+FK56+FK167</f>
        <v>23369.300000000003</v>
      </c>
      <c r="FL172" s="399">
        <f>FL7+FL43+FL47+FL56+FL167</f>
        <v>28411</v>
      </c>
      <c r="FM172" s="226">
        <f t="shared" si="2106"/>
        <v>28116</v>
      </c>
      <c r="FN172" s="72">
        <f t="shared" ref="FN172:FO172" si="2116">FN7+FN43+FN47+FN56+FN167</f>
        <v>22197.1</v>
      </c>
      <c r="FO172" s="232">
        <f t="shared" si="2116"/>
        <v>231548</v>
      </c>
      <c r="FP172" s="226">
        <f t="shared" si="2106"/>
        <v>192563</v>
      </c>
      <c r="FQ172" s="226">
        <f t="shared" ref="FQ172:FR172" si="2117">FQ7+FQ43+FQ47+FQ56+FQ167</f>
        <v>187653.06</v>
      </c>
      <c r="FR172" s="232">
        <f t="shared" si="2117"/>
        <v>1650</v>
      </c>
      <c r="FS172" s="226">
        <f t="shared" si="2106"/>
        <v>2584</v>
      </c>
      <c r="FT172" s="226">
        <f t="shared" ref="FT172:FU172" si="2118">FT7+FT43+FT47+FT56+FT167</f>
        <v>1422.36</v>
      </c>
      <c r="FU172" s="232">
        <f t="shared" si="2118"/>
        <v>2390</v>
      </c>
      <c r="FV172" s="226">
        <f t="shared" si="2106"/>
        <v>1680</v>
      </c>
      <c r="FW172" s="226">
        <f t="shared" ref="FW172:FX172" si="2119">FW7+FW43+FW47+FW56+FW167</f>
        <v>1668.3999999999999</v>
      </c>
      <c r="FX172" s="356">
        <f t="shared" si="2119"/>
        <v>39604</v>
      </c>
      <c r="FY172" s="248">
        <f t="shared" si="2106"/>
        <v>50440</v>
      </c>
      <c r="FZ172" s="248">
        <f t="shared" ref="FZ172:GA172" si="2120">FZ7+FZ43+FZ47+FZ56+FZ167</f>
        <v>36659.949999999997</v>
      </c>
      <c r="GA172" s="356">
        <f t="shared" si="2120"/>
        <v>11996</v>
      </c>
      <c r="GB172" s="226">
        <f t="shared" si="2106"/>
        <v>12344</v>
      </c>
      <c r="GC172" s="226">
        <f t="shared" ref="GC172:GD172" si="2121">GC7+GC43+GC47+GC56+GC167</f>
        <v>14221.73</v>
      </c>
      <c r="GD172" s="232">
        <f t="shared" si="2121"/>
        <v>29195</v>
      </c>
      <c r="GE172" s="226">
        <f t="shared" si="2106"/>
        <v>57835</v>
      </c>
      <c r="GF172" s="226">
        <f t="shared" ref="GF172:GG172" si="2122">GF7+GF43+GF47+GF56+GF167</f>
        <v>39136.69</v>
      </c>
      <c r="GG172" s="232">
        <f t="shared" si="2122"/>
        <v>8846</v>
      </c>
      <c r="GH172" s="226">
        <f t="shared" si="2106"/>
        <v>8462</v>
      </c>
      <c r="GI172" s="226">
        <f t="shared" ref="GI172:GO172" si="2123">GI7+GI43+GI47+GI56+GI167</f>
        <v>7961.3899999999994</v>
      </c>
      <c r="GJ172" s="232">
        <f t="shared" si="2123"/>
        <v>0</v>
      </c>
      <c r="GK172" s="226">
        <f t="shared" si="2123"/>
        <v>3550</v>
      </c>
      <c r="GL172" s="72">
        <f t="shared" si="2123"/>
        <v>0</v>
      </c>
      <c r="GM172" s="248">
        <f t="shared" ref="GM172" si="2124">GM7+GM43+GM47+GM56+GM167</f>
        <v>13272</v>
      </c>
      <c r="GN172" s="248">
        <f t="shared" si="2123"/>
        <v>17815</v>
      </c>
      <c r="GO172" s="268">
        <f t="shared" si="2123"/>
        <v>8463.0600000000013</v>
      </c>
      <c r="GP172" s="232">
        <f t="shared" ref="GP172:GR172" si="2125">GP7+GP43+GP47+GP56+GP167</f>
        <v>19289</v>
      </c>
      <c r="GQ172" s="226">
        <f t="shared" si="2125"/>
        <v>17950</v>
      </c>
      <c r="GR172" s="72">
        <f t="shared" si="2125"/>
        <v>16948.590000000004</v>
      </c>
      <c r="GS172" s="232">
        <f t="shared" ref="GS172:GT172" si="2126">GS7+GS43+GS47+GS56+GS167</f>
        <v>17140</v>
      </c>
      <c r="GT172" s="226">
        <f t="shared" si="2126"/>
        <v>20337</v>
      </c>
      <c r="GU172" s="226">
        <f t="shared" ref="GU172" si="2127">GU7+GU43+GU47+GU56+GU167</f>
        <v>2170.4899999999998</v>
      </c>
      <c r="GV172" s="232">
        <f t="shared" ref="GV172:HF172" si="2128">GV7+GV43+GV47+GV56+GV167</f>
        <v>28000</v>
      </c>
      <c r="GW172" s="226">
        <f t="shared" si="2128"/>
        <v>28000</v>
      </c>
      <c r="GX172" s="226">
        <f t="shared" ref="GX172" si="2129">GX7+GX43+GX47+GX56+GX167</f>
        <v>27784.6</v>
      </c>
      <c r="GY172" s="232">
        <f t="shared" si="2128"/>
        <v>34320</v>
      </c>
      <c r="GZ172" s="226">
        <f t="shared" si="2128"/>
        <v>33100</v>
      </c>
      <c r="HA172" s="226">
        <f t="shared" ref="HA172" si="2130">HA7+HA43+HA47+HA56+HA167</f>
        <v>34060.01</v>
      </c>
      <c r="HB172" s="232">
        <f t="shared" si="2128"/>
        <v>18940</v>
      </c>
      <c r="HC172" s="226">
        <f t="shared" si="2128"/>
        <v>18940</v>
      </c>
      <c r="HD172" s="121">
        <f t="shared" ref="HD172" si="2131">HD7+HD43+HD47+HD56+HD167</f>
        <v>9977.64</v>
      </c>
      <c r="HE172" s="232">
        <f t="shared" si="2128"/>
        <v>40000</v>
      </c>
      <c r="HF172" s="226">
        <f t="shared" si="2128"/>
        <v>80337</v>
      </c>
      <c r="HG172" s="72">
        <f t="shared" ref="HG172:HH172" si="2132">HG7+HG43+HG47+HG56+HG167</f>
        <v>27326.489999999998</v>
      </c>
      <c r="HH172" s="232">
        <f t="shared" si="2132"/>
        <v>522045</v>
      </c>
      <c r="HI172" s="226">
        <f t="shared" ref="HI172:HX172" si="2133">HI7+HI43+HI47+HI56+HI167</f>
        <v>507857.56999999995</v>
      </c>
      <c r="HJ172" s="121">
        <f t="shared" ref="HJ172:HK172" si="2134">HJ7+HJ43+HJ47+HJ56+HJ167</f>
        <v>445047.82</v>
      </c>
      <c r="HK172" s="232">
        <f t="shared" si="2134"/>
        <v>257060</v>
      </c>
      <c r="HL172" s="226">
        <f t="shared" si="2133"/>
        <v>255400.82</v>
      </c>
      <c r="HM172" s="121">
        <f t="shared" ref="HM172:HN172" si="2135">HM7+HM43+HM47+HM56+HM167</f>
        <v>232565.17000000004</v>
      </c>
      <c r="HN172" s="232">
        <f t="shared" si="2135"/>
        <v>64539</v>
      </c>
      <c r="HO172" s="226">
        <f t="shared" si="2133"/>
        <v>61162</v>
      </c>
      <c r="HP172" s="121">
        <f t="shared" ref="HP172:HQ172" si="2136">HP7+HP43+HP47+HP56+HP167</f>
        <v>52749.760000000002</v>
      </c>
      <c r="HQ172" s="232">
        <f t="shared" si="2136"/>
        <v>88271</v>
      </c>
      <c r="HR172" s="226">
        <f t="shared" si="2133"/>
        <v>84715</v>
      </c>
      <c r="HS172" s="121">
        <f t="shared" ref="HS172:HT172" si="2137">HS7+HS43+HS47+HS56+HS167</f>
        <v>74974.03</v>
      </c>
      <c r="HT172" s="232">
        <f t="shared" si="2137"/>
        <v>194500</v>
      </c>
      <c r="HU172" s="226">
        <f t="shared" si="2133"/>
        <v>184948</v>
      </c>
      <c r="HV172" s="121">
        <f t="shared" ref="HV172:HW172" si="2138">HV7+HV43+HV47+HV56+HV167</f>
        <v>133783.24</v>
      </c>
      <c r="HW172" s="232">
        <f t="shared" si="2138"/>
        <v>52819</v>
      </c>
      <c r="HX172" s="226">
        <f t="shared" si="2133"/>
        <v>48426</v>
      </c>
      <c r="HY172" s="121">
        <f t="shared" ref="HY172" si="2139">HY7+HY43+HY47+HY56+HY167</f>
        <v>36938.71</v>
      </c>
      <c r="HZ172" s="232">
        <f t="shared" ref="HZ172:IA172" si="2140">HZ7+HZ43+HZ47+HZ56+HZ167</f>
        <v>59000</v>
      </c>
      <c r="IA172" s="226">
        <f t="shared" si="2140"/>
        <v>58000</v>
      </c>
      <c r="IB172" s="121">
        <f t="shared" ref="IB172:IF172" si="2141">IB7+IB43+IB47+IB56+IB167</f>
        <v>64828.65</v>
      </c>
      <c r="IC172" s="232">
        <f t="shared" si="2141"/>
        <v>2408</v>
      </c>
      <c r="ID172" s="226">
        <f t="shared" si="2141"/>
        <v>39750</v>
      </c>
      <c r="IE172" s="72">
        <f t="shared" si="2141"/>
        <v>4471.33</v>
      </c>
      <c r="IF172" s="232">
        <f t="shared" si="2141"/>
        <v>142551</v>
      </c>
      <c r="IG172" s="226">
        <f t="shared" ref="IG172:JW172" si="2142">IG7+IG43+IG47+IG56+IG167</f>
        <v>143759</v>
      </c>
      <c r="IH172" s="121">
        <f t="shared" ref="IH172:II172" si="2143">IH7+IH43+IH47+IH56+IH167</f>
        <v>149743.81999999998</v>
      </c>
      <c r="II172" s="232">
        <f t="shared" si="2143"/>
        <v>183888</v>
      </c>
      <c r="IJ172" s="226">
        <f t="shared" si="2142"/>
        <v>183580</v>
      </c>
      <c r="IK172" s="121">
        <f t="shared" ref="IK172:IL172" si="2144">IK7+IK43+IK47+IK56+IK167</f>
        <v>184705.28</v>
      </c>
      <c r="IL172" s="232">
        <f t="shared" si="2144"/>
        <v>84749</v>
      </c>
      <c r="IM172" s="226">
        <f t="shared" si="2142"/>
        <v>83212</v>
      </c>
      <c r="IN172" s="121">
        <f t="shared" ref="IN172:IO172" si="2145">IN7+IN43+IN47+IN56+IN167</f>
        <v>69570.649999999994</v>
      </c>
      <c r="IO172" s="232">
        <f t="shared" si="2145"/>
        <v>151405</v>
      </c>
      <c r="IP172" s="226">
        <f t="shared" si="2142"/>
        <v>144776</v>
      </c>
      <c r="IQ172" s="121">
        <f t="shared" ref="IQ172:IR172" si="2146">IQ7+IQ43+IQ47+IQ56+IQ167</f>
        <v>141633.31</v>
      </c>
      <c r="IR172" s="232">
        <f t="shared" si="2146"/>
        <v>85810</v>
      </c>
      <c r="IS172" s="226">
        <f t="shared" si="2142"/>
        <v>88437.6</v>
      </c>
      <c r="IT172" s="121">
        <f t="shared" ref="IT172:IU172" si="2147">IT7+IT43+IT47+IT56+IT167</f>
        <v>110866.4</v>
      </c>
      <c r="IU172" s="232">
        <f t="shared" si="2147"/>
        <v>58663</v>
      </c>
      <c r="IV172" s="226">
        <f t="shared" si="2142"/>
        <v>56030</v>
      </c>
      <c r="IW172" s="121">
        <f t="shared" ref="IW172:IX172" si="2148">IW7+IW43+IW47+IW56+IW167</f>
        <v>49159.91</v>
      </c>
      <c r="IX172" s="232">
        <f t="shared" si="2148"/>
        <v>141128</v>
      </c>
      <c r="IY172" s="226">
        <f t="shared" si="2142"/>
        <v>138375</v>
      </c>
      <c r="IZ172" s="121">
        <f t="shared" ref="IZ172:JA172" si="2149">IZ7+IZ43+IZ47+IZ56+IZ167</f>
        <v>119379.84000000001</v>
      </c>
      <c r="JA172" s="232">
        <f t="shared" si="2149"/>
        <v>177233</v>
      </c>
      <c r="JB172" s="226">
        <f t="shared" si="2142"/>
        <v>199254</v>
      </c>
      <c r="JC172" s="121">
        <f t="shared" ref="JC172" si="2150">JC7+JC43+JC47+JC56+JC167</f>
        <v>179840.43000000002</v>
      </c>
      <c r="JD172" s="232">
        <f t="shared" si="2142"/>
        <v>0</v>
      </c>
      <c r="JE172" s="226">
        <f t="shared" si="2142"/>
        <v>0</v>
      </c>
      <c r="JF172" s="121">
        <f t="shared" ref="JF172:JJ172" si="2151">JF7+JF43+JF47+JF56+JF167</f>
        <v>7108.47</v>
      </c>
      <c r="JG172" s="232">
        <f t="shared" ref="JG172" si="2152">JG7+JG43+JG47+JG56+JG167</f>
        <v>51379</v>
      </c>
      <c r="JH172" s="226">
        <f t="shared" si="2151"/>
        <v>51379</v>
      </c>
      <c r="JI172" s="72">
        <f t="shared" si="2151"/>
        <v>50231.22</v>
      </c>
      <c r="JJ172" s="126">
        <f t="shared" si="2151"/>
        <v>749474</v>
      </c>
      <c r="JK172" s="226">
        <f t="shared" si="2142"/>
        <v>693568</v>
      </c>
      <c r="JL172" s="121">
        <f t="shared" ref="JL172:JM172" si="2153">JL7+JL43+JL47+JL56+JL167</f>
        <v>621073.4</v>
      </c>
      <c r="JM172" s="232">
        <f t="shared" si="2153"/>
        <v>143041</v>
      </c>
      <c r="JN172" s="226">
        <f t="shared" si="2142"/>
        <v>141592</v>
      </c>
      <c r="JO172" s="72">
        <f t="shared" ref="JO172:JP172" si="2154">JO7+JO43+JO47+JO56+JO167</f>
        <v>131672.95000000001</v>
      </c>
      <c r="JP172" s="126">
        <f t="shared" si="2154"/>
        <v>31193</v>
      </c>
      <c r="JQ172" s="226">
        <f t="shared" si="2142"/>
        <v>31193</v>
      </c>
      <c r="JR172" s="121">
        <f t="shared" ref="JR172:JS172" si="2155">JR7+JR43+JR47+JR56+JR167</f>
        <v>33443.58</v>
      </c>
      <c r="JS172" s="232">
        <f t="shared" si="2155"/>
        <v>527797</v>
      </c>
      <c r="JT172" s="226">
        <f t="shared" si="2142"/>
        <v>503241</v>
      </c>
      <c r="JU172" s="72">
        <f t="shared" ref="JU172:JV172" si="2156">JU7+JU43+JU47+JU56+JU167</f>
        <v>461179.11</v>
      </c>
      <c r="JV172" s="126">
        <f t="shared" si="2156"/>
        <v>8900</v>
      </c>
      <c r="JW172" s="226">
        <f t="shared" si="2142"/>
        <v>19856.45</v>
      </c>
      <c r="JX172" s="121">
        <f t="shared" ref="JX172" si="2157">JX7+JX43+JX47+JX56+JX167</f>
        <v>16326.3</v>
      </c>
      <c r="JY172" s="232">
        <f t="shared" ref="JY172:LP172" si="2158">JY7+JY43+JY47+JY56+JY167</f>
        <v>70000</v>
      </c>
      <c r="JZ172" s="226">
        <f t="shared" si="2158"/>
        <v>70000</v>
      </c>
      <c r="KA172" s="121">
        <f t="shared" ref="KA172" si="2159">KA7+KA43+KA47+KA56+KA167</f>
        <v>61510.51</v>
      </c>
      <c r="KB172" s="232">
        <f t="shared" ref="KB172:KF172" si="2160">KB7+KB43+KB47+KB56+KB167</f>
        <v>104000</v>
      </c>
      <c r="KC172" s="226">
        <f t="shared" si="2160"/>
        <v>78310</v>
      </c>
      <c r="KD172" s="121">
        <f t="shared" ref="KD172:KE172" si="2161">KD7+KD43+KD47+KD56+KD167</f>
        <v>0</v>
      </c>
      <c r="KE172" s="232">
        <f t="shared" si="2161"/>
        <v>211651</v>
      </c>
      <c r="KF172" s="226">
        <f t="shared" si="2160"/>
        <v>196425.4</v>
      </c>
      <c r="KG172" s="121">
        <f t="shared" ref="KG172" si="2162">KG7+KG43+KG47+KG56+KG167</f>
        <v>192485.78</v>
      </c>
      <c r="KH172" s="232">
        <f t="shared" si="2158"/>
        <v>3000</v>
      </c>
      <c r="KI172" s="226">
        <f t="shared" si="2158"/>
        <v>3000</v>
      </c>
      <c r="KJ172" s="121">
        <f t="shared" ref="KJ172" si="2163">KJ7+KJ43+KJ47+KJ56+KJ167</f>
        <v>6087.84</v>
      </c>
      <c r="KK172" s="232">
        <v>8000</v>
      </c>
      <c r="KL172" s="226">
        <f t="shared" ref="KL172:LM172" si="2164">KL7+KL43+KL47+KL56+KL167</f>
        <v>8000</v>
      </c>
      <c r="KM172" s="226">
        <f t="shared" ref="KM172:KN172" si="2165">KM7+KM43+KM47+KM56+KM167</f>
        <v>3748.3</v>
      </c>
      <c r="KN172" s="232">
        <f t="shared" si="2165"/>
        <v>3300</v>
      </c>
      <c r="KO172" s="226">
        <f t="shared" si="2164"/>
        <v>3300</v>
      </c>
      <c r="KP172" s="226">
        <f t="shared" ref="KP172" si="2166">KP7+KP43+KP47+KP56+KP167</f>
        <v>1152.8599999999999</v>
      </c>
      <c r="KQ172" s="232">
        <f t="shared" si="2164"/>
        <v>5000</v>
      </c>
      <c r="KR172" s="226">
        <f t="shared" si="2164"/>
        <v>3000</v>
      </c>
      <c r="KS172" s="226">
        <f t="shared" ref="KS172" si="2167">KS7+KS43+KS47+KS56+KS167</f>
        <v>4787.66</v>
      </c>
      <c r="KT172" s="232">
        <f t="shared" si="2164"/>
        <v>6500</v>
      </c>
      <c r="KU172" s="226">
        <f t="shared" si="2164"/>
        <v>6500</v>
      </c>
      <c r="KV172" s="121">
        <f t="shared" ref="KV172" si="2168">KV7+KV43+KV47+KV56+KV167</f>
        <v>6549.11</v>
      </c>
      <c r="KW172" s="232">
        <f t="shared" si="2164"/>
        <v>2500</v>
      </c>
      <c r="KX172" s="226">
        <f t="shared" si="2164"/>
        <v>2500</v>
      </c>
      <c r="KY172" s="72">
        <f t="shared" ref="KY172" si="2169">KY7+KY43+KY47+KY56+KY167</f>
        <v>5364.69</v>
      </c>
      <c r="KZ172" s="232">
        <f t="shared" si="2164"/>
        <v>5700</v>
      </c>
      <c r="LA172" s="226">
        <f t="shared" si="2164"/>
        <v>5700</v>
      </c>
      <c r="LB172" s="226">
        <f t="shared" ref="LB172" si="2170">LB7+LB43+LB47+LB56+LB167</f>
        <v>1881.78</v>
      </c>
      <c r="LC172" s="226">
        <f t="shared" si="2164"/>
        <v>25348</v>
      </c>
      <c r="LD172" s="226">
        <f t="shared" si="2164"/>
        <v>25348</v>
      </c>
      <c r="LE172" s="226">
        <f t="shared" ref="LE172:LF172" si="2171">LE7+LE43+LE47+LE56+LE167</f>
        <v>24298.36</v>
      </c>
      <c r="LF172" s="232">
        <f t="shared" si="2171"/>
        <v>31845</v>
      </c>
      <c r="LG172" s="226">
        <f t="shared" si="2164"/>
        <v>31845</v>
      </c>
      <c r="LH172" s="121">
        <f t="shared" ref="LH172" si="2172">LH7+LH43+LH47+LH56+LH167</f>
        <v>28564.030000000002</v>
      </c>
      <c r="LI172" s="232">
        <f t="shared" si="2164"/>
        <v>80000</v>
      </c>
      <c r="LJ172" s="226">
        <f t="shared" si="2164"/>
        <v>80000</v>
      </c>
      <c r="LK172" s="72">
        <f t="shared" ref="LK172" si="2173">LK7+LK43+LK47+LK56+LK167</f>
        <v>70999.58</v>
      </c>
      <c r="LL172" s="232">
        <f t="shared" si="2164"/>
        <v>20000</v>
      </c>
      <c r="LM172" s="226">
        <f t="shared" si="2164"/>
        <v>20000</v>
      </c>
      <c r="LN172" s="72">
        <f t="shared" ref="LN172" si="2174">LN7+LN43+LN47+LN56+LN167</f>
        <v>21459.119999999999</v>
      </c>
      <c r="LO172" s="126">
        <f t="shared" si="2158"/>
        <v>0</v>
      </c>
      <c r="LP172" s="226">
        <f t="shared" si="2158"/>
        <v>0</v>
      </c>
      <c r="LQ172" s="226">
        <f t="shared" ref="LQ172" si="2175">LQ7+LQ43+LQ47+LQ56+LQ167</f>
        <v>1622.07</v>
      </c>
      <c r="LR172" s="232">
        <f>LR7+LR43+LR47+LR56+LR167</f>
        <v>33502</v>
      </c>
      <c r="LS172" s="226">
        <f>LS7+LS43+LS47+LS56+LS167</f>
        <v>32088</v>
      </c>
      <c r="LT172" s="121">
        <f>LT7+LT43+LT47+LT56+LT167</f>
        <v>28188.280000000002</v>
      </c>
      <c r="LU172" s="232">
        <f t="shared" ref="LU172:LV172" si="2176">LU7+LU43+LU47+LU56+LU167</f>
        <v>2800</v>
      </c>
      <c r="LV172" s="226">
        <f t="shared" si="2176"/>
        <v>2800</v>
      </c>
      <c r="LW172" s="72">
        <f t="shared" ref="LW172:LX172" si="2177">LW7+LW43+LW47+LW56+LW167</f>
        <v>2700</v>
      </c>
      <c r="LX172" s="357">
        <f t="shared" si="2177"/>
        <v>6250</v>
      </c>
      <c r="LY172" s="226">
        <f t="shared" ref="LY172:MZ172" si="2178">LY7+LY43+LY47+LY56+LY167</f>
        <v>6250</v>
      </c>
      <c r="LZ172" s="226">
        <f t="shared" ref="LZ172:MA172" si="2179">LZ7+LZ43+LZ47+LZ56+LZ167</f>
        <v>4230.37</v>
      </c>
      <c r="MA172" s="358">
        <f t="shared" si="2179"/>
        <v>17703</v>
      </c>
      <c r="MB172" s="226">
        <f t="shared" si="2178"/>
        <v>17703</v>
      </c>
      <c r="MC172" s="226">
        <f t="shared" ref="MC172:MD172" si="2180">MC7+MC43+MC47+MC56+MC167</f>
        <v>0</v>
      </c>
      <c r="MD172" s="358">
        <f t="shared" si="2180"/>
        <v>19105</v>
      </c>
      <c r="ME172" s="226">
        <f t="shared" si="2178"/>
        <v>18907</v>
      </c>
      <c r="MF172" s="226">
        <f t="shared" ref="MF172:MG172" si="2181">MF7+MF43+MF47+MF56+MF167</f>
        <v>20246.5</v>
      </c>
      <c r="MG172" s="358">
        <f t="shared" si="2181"/>
        <v>54190</v>
      </c>
      <c r="MH172" s="226">
        <f t="shared" si="2178"/>
        <v>58790</v>
      </c>
      <c r="MI172" s="226">
        <f t="shared" ref="MI172" si="2182">MI7+MI43+MI47+MI56+MI167</f>
        <v>42930.009999999995</v>
      </c>
      <c r="MJ172" s="358">
        <f t="shared" ref="MJ172" si="2183">MJ7+MJ43+MJ47+MJ56+MJ167</f>
        <v>190000</v>
      </c>
      <c r="MK172" s="226">
        <f t="shared" si="2178"/>
        <v>174000</v>
      </c>
      <c r="ML172" s="121">
        <f t="shared" ref="ML172" si="2184">ML7+ML43+ML47+ML56+ML167</f>
        <v>139933.81</v>
      </c>
      <c r="MM172" s="232">
        <f t="shared" si="2178"/>
        <v>0</v>
      </c>
      <c r="MN172" s="226">
        <f t="shared" si="2178"/>
        <v>0</v>
      </c>
      <c r="MO172" s="72">
        <f t="shared" ref="MO172:MP172" si="2185">MO7+MO43+MO47+MO56+MO167</f>
        <v>35137.39</v>
      </c>
      <c r="MP172" s="358">
        <f t="shared" si="2185"/>
        <v>115931</v>
      </c>
      <c r="MQ172" s="226">
        <f t="shared" si="2178"/>
        <v>117521.75</v>
      </c>
      <c r="MR172" s="72">
        <f t="shared" ref="MR172:MS172" si="2186">MR7+MR43+MR47+MR56+MR167</f>
        <v>90486.6</v>
      </c>
      <c r="MS172" s="357">
        <f t="shared" si="2186"/>
        <v>110000</v>
      </c>
      <c r="MT172" s="226">
        <f t="shared" si="2178"/>
        <v>113238.8</v>
      </c>
      <c r="MU172" s="226">
        <f t="shared" ref="MU172:MV172" si="2187">MU7+MU43+MU47+MU56+MU167</f>
        <v>103153.2</v>
      </c>
      <c r="MV172" s="358">
        <f t="shared" si="2187"/>
        <v>5797</v>
      </c>
      <c r="MW172" s="226">
        <f t="shared" si="2178"/>
        <v>5760</v>
      </c>
      <c r="MX172" s="121">
        <f t="shared" ref="MX172:MY172" si="2188">MX7+MX43+MX47+MX56+MX167</f>
        <v>5064.3599999999997</v>
      </c>
      <c r="MY172" s="359">
        <f t="shared" si="2188"/>
        <v>11102</v>
      </c>
      <c r="MZ172" s="248">
        <f t="shared" si="2178"/>
        <v>9052</v>
      </c>
      <c r="NA172" s="268">
        <f t="shared" ref="NA172:NB172" si="2189">NA7+NA43+NA47+NA56+NA167</f>
        <v>8221</v>
      </c>
      <c r="NB172" s="359">
        <f t="shared" si="2189"/>
        <v>9938</v>
      </c>
      <c r="NC172" s="248">
        <f t="shared" ref="NC172:OG172" si="2190">NC7+NC43+NC47+NC56+NC167</f>
        <v>9308</v>
      </c>
      <c r="ND172" s="360">
        <f t="shared" ref="ND172:NE172" si="2191">ND7+ND43+ND47+ND56+ND167</f>
        <v>9857.61</v>
      </c>
      <c r="NE172" s="358">
        <f t="shared" si="2191"/>
        <v>9487</v>
      </c>
      <c r="NF172" s="226">
        <f t="shared" si="2190"/>
        <v>12310</v>
      </c>
      <c r="NG172" s="72">
        <f t="shared" ref="NG172" si="2192">NG7+NG43+NG47+NG56+NG167</f>
        <v>10375</v>
      </c>
      <c r="NH172" s="232">
        <f t="shared" si="2190"/>
        <v>940</v>
      </c>
      <c r="NI172" s="226">
        <f t="shared" si="2190"/>
        <v>1240</v>
      </c>
      <c r="NJ172" s="121">
        <f t="shared" ref="NJ172" si="2193">NJ7+NJ43+NJ47+NJ56+NJ167</f>
        <v>1900.06</v>
      </c>
      <c r="NK172" s="232">
        <f t="shared" si="2190"/>
        <v>550</v>
      </c>
      <c r="NL172" s="226">
        <f t="shared" si="2190"/>
        <v>795</v>
      </c>
      <c r="NM172" s="72">
        <f t="shared" ref="NM172:NN172" si="2194">NM7+NM43+NM47+NM56+NM167</f>
        <v>616</v>
      </c>
      <c r="NN172" s="358">
        <f t="shared" si="2194"/>
        <v>121538</v>
      </c>
      <c r="NO172" s="226">
        <f t="shared" si="2190"/>
        <v>137460</v>
      </c>
      <c r="NP172" s="72">
        <f t="shared" ref="NP172:NQ172" si="2195">NP7+NP43+NP47+NP56+NP167</f>
        <v>100305.72</v>
      </c>
      <c r="NQ172" s="358">
        <f t="shared" si="2195"/>
        <v>3000</v>
      </c>
      <c r="NR172" s="226">
        <f t="shared" si="2190"/>
        <v>3000</v>
      </c>
      <c r="NS172" s="72">
        <f t="shared" ref="NS172:NT172" si="2196">NS7+NS43+NS47+NS56+NS167</f>
        <v>3103.8399999999997</v>
      </c>
      <c r="NT172" s="358">
        <f t="shared" si="2196"/>
        <v>6600</v>
      </c>
      <c r="NU172" s="226">
        <f t="shared" si="2190"/>
        <v>7683.08</v>
      </c>
      <c r="NV172" s="72">
        <f t="shared" ref="NV172" si="2197">NV7+NV43+NV47+NV56+NV167</f>
        <v>8285.06</v>
      </c>
      <c r="NW172" s="126">
        <f t="shared" si="2190"/>
        <v>68000</v>
      </c>
      <c r="NX172" s="226">
        <f t="shared" si="2190"/>
        <v>99271.27</v>
      </c>
      <c r="NY172" s="121">
        <f t="shared" ref="NY172:NZ172" si="2198">NY7+NY43+NY47+NY56+NY167</f>
        <v>68927.73</v>
      </c>
      <c r="NZ172" s="358">
        <f t="shared" si="2198"/>
        <v>1300</v>
      </c>
      <c r="OA172" s="226">
        <f t="shared" si="2190"/>
        <v>0</v>
      </c>
      <c r="OB172" s="318">
        <f t="shared" ref="OB172" si="2199">OB7+OB43+OB47+OB56+OB167</f>
        <v>0</v>
      </c>
      <c r="OC172" s="232">
        <f t="shared" si="2190"/>
        <v>0</v>
      </c>
      <c r="OD172" s="226">
        <f t="shared" si="2190"/>
        <v>13129.119999999999</v>
      </c>
      <c r="OE172" s="72">
        <f t="shared" ref="OE172:OF172" si="2200">OE7+OE43+OE47+OE56+OE167</f>
        <v>7012.93</v>
      </c>
      <c r="OF172" s="358">
        <f t="shared" si="2200"/>
        <v>183499</v>
      </c>
      <c r="OG172" s="226">
        <f t="shared" si="2190"/>
        <v>170107</v>
      </c>
      <c r="OH172" s="72">
        <f t="shared" ref="OH172" si="2201">OH7+OH43+OH47+OH56+OH167</f>
        <v>140314.35</v>
      </c>
      <c r="OI172" s="163"/>
      <c r="OJ172" s="163"/>
      <c r="OK172" s="163"/>
      <c r="OL172" s="163"/>
      <c r="OM172" s="163"/>
      <c r="ON172" s="163"/>
      <c r="OO172" s="163"/>
      <c r="OP172" s="163"/>
      <c r="OQ172" s="163"/>
      <c r="OR172" s="163"/>
      <c r="OS172" s="163"/>
      <c r="OT172" s="163"/>
      <c r="OU172" s="163"/>
      <c r="OV172" s="163"/>
      <c r="OW172" s="163"/>
    </row>
    <row r="173" spans="1:414" x14ac:dyDescent="0.25">
      <c r="A173" s="75"/>
      <c r="B173" s="40"/>
      <c r="C173" s="230"/>
      <c r="D173" s="222"/>
      <c r="E173" s="70"/>
      <c r="F173" s="230"/>
      <c r="G173" s="222"/>
      <c r="H173" s="70"/>
      <c r="I173" s="212"/>
      <c r="J173" s="49"/>
      <c r="K173" s="49"/>
      <c r="L173" s="230"/>
      <c r="M173" s="222"/>
      <c r="N173" s="222"/>
      <c r="O173" s="69"/>
      <c r="P173" s="49"/>
      <c r="Q173" s="49"/>
      <c r="R173" s="69"/>
      <c r="S173" s="49"/>
      <c r="T173" s="49"/>
      <c r="U173" s="69"/>
      <c r="V173" s="49"/>
      <c r="W173" s="49"/>
      <c r="X173" s="69"/>
      <c r="Y173" s="49"/>
      <c r="Z173" s="49"/>
      <c r="AA173" s="69"/>
      <c r="AB173" s="49"/>
      <c r="AC173" s="49"/>
      <c r="AD173" s="69"/>
      <c r="AE173" s="49"/>
      <c r="AF173" s="49"/>
      <c r="AG173" s="69"/>
      <c r="AH173" s="49"/>
      <c r="AI173" s="49"/>
      <c r="AJ173" s="230"/>
      <c r="AK173" s="222"/>
      <c r="AL173" s="222"/>
      <c r="AM173" s="230"/>
      <c r="AN173" s="222"/>
      <c r="AO173" s="222"/>
      <c r="AP173" s="230"/>
      <c r="AQ173" s="222"/>
      <c r="AR173" s="222"/>
      <c r="AS173" s="230"/>
      <c r="AT173" s="222"/>
      <c r="AU173" s="222"/>
      <c r="AV173" s="230"/>
      <c r="AW173" s="222"/>
      <c r="AX173" s="222"/>
      <c r="AY173" s="230"/>
      <c r="AZ173" s="222"/>
      <c r="BA173" s="222"/>
      <c r="BB173" s="69"/>
      <c r="BC173" s="49"/>
      <c r="BD173" s="49"/>
      <c r="BE173" s="230"/>
      <c r="BF173" s="222"/>
      <c r="BG173" s="222"/>
      <c r="BH173" s="69"/>
      <c r="BI173" s="49"/>
      <c r="BJ173" s="49"/>
      <c r="BK173" s="69"/>
      <c r="BL173" s="49"/>
      <c r="BM173" s="49"/>
      <c r="BN173" s="276"/>
      <c r="BO173" s="222"/>
      <c r="BP173" s="49"/>
      <c r="BQ173" s="69"/>
      <c r="BR173" s="49"/>
      <c r="BS173" s="49"/>
      <c r="BT173" s="69"/>
      <c r="BU173" s="49"/>
      <c r="BV173" s="49"/>
      <c r="BW173" s="69"/>
      <c r="BX173" s="49"/>
      <c r="BY173" s="49"/>
      <c r="BZ173" s="69"/>
      <c r="CA173" s="230"/>
      <c r="CB173" s="49"/>
      <c r="CC173" s="230"/>
      <c r="CD173" s="222"/>
      <c r="CE173" s="222"/>
      <c r="CF173" s="69"/>
      <c r="CG173" s="49"/>
      <c r="CH173" s="49"/>
      <c r="CI173" s="230"/>
      <c r="CJ173" s="222"/>
      <c r="CK173" s="222"/>
      <c r="CL173" s="69"/>
      <c r="CM173" s="49"/>
      <c r="CN173" s="242"/>
      <c r="CO173" s="230"/>
      <c r="CP173" s="222"/>
      <c r="CQ173" s="70"/>
      <c r="CR173" s="69"/>
      <c r="CS173" s="49"/>
      <c r="CT173" s="49"/>
      <c r="CU173" s="69"/>
      <c r="CV173" s="49"/>
      <c r="CW173" s="49"/>
      <c r="CX173" s="230"/>
      <c r="CY173" s="222"/>
      <c r="CZ173" s="222"/>
      <c r="DA173" s="230"/>
      <c r="DB173" s="222"/>
      <c r="DC173" s="222"/>
      <c r="DD173" s="69"/>
      <c r="DE173" s="49"/>
      <c r="DF173" s="49"/>
      <c r="DG173" s="230"/>
      <c r="DH173" s="222"/>
      <c r="DI173" s="222"/>
      <c r="DJ173" s="69"/>
      <c r="DK173" s="49"/>
      <c r="DL173" s="49"/>
      <c r="DM173" s="230"/>
      <c r="DN173" s="222"/>
      <c r="DO173" s="222"/>
      <c r="DP173" s="230"/>
      <c r="DQ173" s="222"/>
      <c r="DR173" s="222"/>
      <c r="DS173" s="230"/>
      <c r="DT173" s="222"/>
      <c r="DU173" s="222"/>
      <c r="DV173" s="69"/>
      <c r="DW173" s="49"/>
      <c r="DX173" s="242"/>
      <c r="DY173" s="230"/>
      <c r="DZ173" s="222"/>
      <c r="EA173" s="70"/>
      <c r="EB173" s="212"/>
      <c r="EC173" s="49"/>
      <c r="ED173" s="118"/>
      <c r="EE173" s="69"/>
      <c r="EF173" s="49"/>
      <c r="EG173" s="118"/>
      <c r="EH173" s="69"/>
      <c r="EI173" s="49"/>
      <c r="EJ173" s="118"/>
      <c r="EK173" s="230"/>
      <c r="EL173" s="49"/>
      <c r="EM173" s="118"/>
      <c r="EN173" s="230"/>
      <c r="EO173" s="49"/>
      <c r="EP173" s="118"/>
      <c r="EQ173" s="69"/>
      <c r="ER173" s="49"/>
      <c r="ES173" s="49"/>
      <c r="ET173" s="69"/>
      <c r="EU173" s="49"/>
      <c r="EV173" s="49"/>
      <c r="EW173" s="230"/>
      <c r="EX173" s="49"/>
      <c r="EY173" s="49"/>
      <c r="EZ173" s="230"/>
      <c r="FA173" s="49"/>
      <c r="FB173" s="49"/>
      <c r="FC173" s="230"/>
      <c r="FD173" s="49"/>
      <c r="FE173" s="49"/>
      <c r="FF173" s="230"/>
      <c r="FG173" s="49"/>
      <c r="FH173" s="49"/>
      <c r="FI173" s="230"/>
      <c r="FJ173" s="49"/>
      <c r="FK173" s="242"/>
      <c r="FL173" s="397"/>
      <c r="FM173" s="222"/>
      <c r="FN173" s="70"/>
      <c r="FO173" s="230"/>
      <c r="FP173" s="49"/>
      <c r="FQ173" s="49"/>
      <c r="FR173" s="230"/>
      <c r="FS173" s="49"/>
      <c r="FT173" s="49"/>
      <c r="FU173" s="230"/>
      <c r="FV173" s="49"/>
      <c r="FW173" s="49"/>
      <c r="FX173" s="230"/>
      <c r="FY173" s="49"/>
      <c r="FZ173" s="49"/>
      <c r="GA173" s="230"/>
      <c r="GB173" s="49"/>
      <c r="GC173" s="49"/>
      <c r="GD173" s="230"/>
      <c r="GE173" s="49"/>
      <c r="GF173" s="49"/>
      <c r="GG173" s="230"/>
      <c r="GH173" s="49"/>
      <c r="GI173" s="49"/>
      <c r="GJ173" s="230"/>
      <c r="GK173" s="222"/>
      <c r="GL173" s="70"/>
      <c r="GM173" s="222"/>
      <c r="GN173" s="222"/>
      <c r="GO173" s="70"/>
      <c r="GP173" s="230"/>
      <c r="GQ173" s="222"/>
      <c r="GR173" s="70"/>
      <c r="GS173" s="69"/>
      <c r="GT173" s="49"/>
      <c r="GU173" s="49"/>
      <c r="GV173" s="69"/>
      <c r="GW173" s="49"/>
      <c r="GX173" s="49"/>
      <c r="GY173" s="69"/>
      <c r="GZ173" s="49"/>
      <c r="HA173" s="49"/>
      <c r="HB173" s="69"/>
      <c r="HC173" s="49"/>
      <c r="HD173" s="242"/>
      <c r="HE173" s="230"/>
      <c r="HF173" s="222"/>
      <c r="HG173" s="70"/>
      <c r="HH173" s="230"/>
      <c r="HI173" s="49"/>
      <c r="HJ173" s="118"/>
      <c r="HK173" s="230"/>
      <c r="HL173" s="49"/>
      <c r="HM173" s="118"/>
      <c r="HN173" s="230"/>
      <c r="HO173" s="49"/>
      <c r="HP173" s="118"/>
      <c r="HQ173" s="230"/>
      <c r="HR173" s="49"/>
      <c r="HS173" s="118"/>
      <c r="HT173" s="230"/>
      <c r="HU173" s="49"/>
      <c r="HV173" s="118"/>
      <c r="HW173" s="230"/>
      <c r="HX173" s="49"/>
      <c r="HY173" s="118"/>
      <c r="HZ173" s="69"/>
      <c r="IA173" s="49"/>
      <c r="IB173" s="118"/>
      <c r="IC173" s="230"/>
      <c r="ID173" s="222"/>
      <c r="IE173" s="70"/>
      <c r="IF173" s="230"/>
      <c r="IG173" s="49"/>
      <c r="IH173" s="118"/>
      <c r="II173" s="230"/>
      <c r="IJ173" s="49"/>
      <c r="IK173" s="118"/>
      <c r="IL173" s="230"/>
      <c r="IM173" s="49"/>
      <c r="IN173" s="118"/>
      <c r="IO173" s="230"/>
      <c r="IP173" s="49"/>
      <c r="IQ173" s="118"/>
      <c r="IR173" s="230"/>
      <c r="IS173" s="49"/>
      <c r="IT173" s="118"/>
      <c r="IU173" s="230"/>
      <c r="IV173" s="49"/>
      <c r="IW173" s="118"/>
      <c r="IX173" s="230"/>
      <c r="IY173" s="49"/>
      <c r="IZ173" s="118"/>
      <c r="JA173" s="230"/>
      <c r="JB173" s="49"/>
      <c r="JC173" s="118"/>
      <c r="JD173" s="69"/>
      <c r="JE173" s="49"/>
      <c r="JF173" s="118"/>
      <c r="JG173" s="230"/>
      <c r="JH173" s="222"/>
      <c r="JI173" s="70"/>
      <c r="JJ173" s="212"/>
      <c r="JK173" s="49"/>
      <c r="JL173" s="118"/>
      <c r="JM173" s="230"/>
      <c r="JN173" s="222"/>
      <c r="JO173" s="70"/>
      <c r="JP173" s="212"/>
      <c r="JQ173" s="49"/>
      <c r="JR173" s="118"/>
      <c r="JS173" s="230"/>
      <c r="JT173" s="222"/>
      <c r="JU173" s="70"/>
      <c r="JV173" s="212"/>
      <c r="JW173" s="49"/>
      <c r="JX173" s="118"/>
      <c r="JY173" s="69"/>
      <c r="JZ173" s="49"/>
      <c r="KA173" s="118"/>
      <c r="KB173" s="69"/>
      <c r="KC173" s="49"/>
      <c r="KD173" s="118"/>
      <c r="KE173" s="230"/>
      <c r="KF173" s="49"/>
      <c r="KG173" s="118"/>
      <c r="KH173" s="69"/>
      <c r="KI173" s="49"/>
      <c r="KJ173" s="118"/>
      <c r="KK173" s="230"/>
      <c r="KL173" s="49"/>
      <c r="KM173" s="49"/>
      <c r="KN173" s="230"/>
      <c r="KO173" s="49"/>
      <c r="KP173" s="49"/>
      <c r="KQ173" s="69"/>
      <c r="KR173" s="49"/>
      <c r="KS173" s="49"/>
      <c r="KT173" s="69"/>
      <c r="KU173" s="49"/>
      <c r="KV173" s="242"/>
      <c r="KW173" s="230"/>
      <c r="KX173" s="222"/>
      <c r="KY173" s="70"/>
      <c r="KZ173" s="69"/>
      <c r="LA173" s="49"/>
      <c r="LB173" s="49"/>
      <c r="LC173" s="230"/>
      <c r="LD173" s="49"/>
      <c r="LE173" s="49"/>
      <c r="LF173" s="230"/>
      <c r="LG173" s="49"/>
      <c r="LH173" s="242"/>
      <c r="LI173" s="230"/>
      <c r="LJ173" s="222"/>
      <c r="LK173" s="70"/>
      <c r="LL173" s="230"/>
      <c r="LM173" s="222"/>
      <c r="LN173" s="70"/>
      <c r="LO173" s="123"/>
      <c r="LP173" s="49"/>
      <c r="LQ173" s="49"/>
      <c r="LR173" s="230"/>
      <c r="LS173" s="49"/>
      <c r="LT173" s="242"/>
      <c r="LU173" s="230"/>
      <c r="LV173" s="222"/>
      <c r="LW173" s="70"/>
      <c r="LX173" s="212"/>
      <c r="LY173" s="49"/>
      <c r="LZ173" s="49"/>
      <c r="MA173" s="230"/>
      <c r="MB173" s="49"/>
      <c r="MC173" s="49"/>
      <c r="MD173" s="230"/>
      <c r="ME173" s="49"/>
      <c r="MF173" s="49"/>
      <c r="MG173" s="230"/>
      <c r="MH173" s="49"/>
      <c r="MI173" s="49"/>
      <c r="MJ173" s="230"/>
      <c r="MK173" s="49"/>
      <c r="ML173" s="242"/>
      <c r="MM173" s="230"/>
      <c r="MN173" s="222"/>
      <c r="MO173" s="70"/>
      <c r="MP173" s="230"/>
      <c r="MQ173" s="222"/>
      <c r="MR173" s="70"/>
      <c r="MS173" s="212"/>
      <c r="MT173" s="49"/>
      <c r="MU173" s="49"/>
      <c r="MV173" s="230"/>
      <c r="MW173" s="49"/>
      <c r="MX173" s="242"/>
      <c r="MY173" s="230"/>
      <c r="MZ173" s="222"/>
      <c r="NA173" s="70"/>
      <c r="NB173" s="230"/>
      <c r="NC173" s="49"/>
      <c r="ND173" s="242"/>
      <c r="NE173" s="230"/>
      <c r="NF173" s="222"/>
      <c r="NG173" s="70"/>
      <c r="NH173" s="69"/>
      <c r="NI173" s="49"/>
      <c r="NJ173" s="242"/>
      <c r="NK173" s="230"/>
      <c r="NL173" s="222"/>
      <c r="NM173" s="70"/>
      <c r="NN173" s="230"/>
      <c r="NO173" s="222"/>
      <c r="NP173" s="70"/>
      <c r="NQ173" s="230"/>
      <c r="NR173" s="222"/>
      <c r="NS173" s="70"/>
      <c r="NT173" s="230"/>
      <c r="NU173" s="222"/>
      <c r="NV173" s="70"/>
      <c r="NW173" s="123"/>
      <c r="NX173" s="49"/>
      <c r="NY173" s="242"/>
      <c r="NZ173" s="230"/>
      <c r="OA173" s="222"/>
      <c r="OB173" s="315"/>
      <c r="OC173" s="230"/>
      <c r="OD173" s="222"/>
      <c r="OE173" s="70"/>
      <c r="OF173" s="230"/>
      <c r="OG173" s="222"/>
      <c r="OH173" s="70"/>
      <c r="OI173" s="157"/>
      <c r="OJ173" s="157"/>
      <c r="OK173" s="157"/>
      <c r="OL173" s="157"/>
      <c r="OM173" s="157"/>
      <c r="ON173" s="157"/>
      <c r="OO173" s="157"/>
      <c r="OP173" s="157"/>
      <c r="OQ173" s="157"/>
      <c r="OR173" s="157"/>
      <c r="OS173" s="157"/>
      <c r="OT173" s="157"/>
      <c r="OU173" s="157"/>
      <c r="OV173" s="157"/>
      <c r="OW173" s="157"/>
    </row>
    <row r="174" spans="1:414" x14ac:dyDescent="0.25">
      <c r="A174" s="80" t="s">
        <v>554</v>
      </c>
      <c r="B174" s="375" t="s">
        <v>982</v>
      </c>
      <c r="C174" s="231">
        <f>C175+C176+C177+C178+C179+C180</f>
        <v>1216690</v>
      </c>
      <c r="D174" s="225">
        <f t="shared" ref="D174:P174" si="2202">D175+D176+D177+D178+D179+D180</f>
        <v>1734888</v>
      </c>
      <c r="E174" s="71">
        <f t="shared" ref="E174" si="2203">E175+E176+E177+E178+E179+E180</f>
        <v>1407343.9999999998</v>
      </c>
      <c r="F174" s="231">
        <f t="shared" si="2202"/>
        <v>0</v>
      </c>
      <c r="G174" s="225">
        <f t="shared" si="2202"/>
        <v>0</v>
      </c>
      <c r="H174" s="71">
        <f t="shared" ref="H174:I174" si="2204">H175+H176+H177+H178+H179+H180</f>
        <v>0</v>
      </c>
      <c r="I174" s="125">
        <f t="shared" si="2204"/>
        <v>200000</v>
      </c>
      <c r="J174" s="225">
        <f t="shared" si="2202"/>
        <v>145000</v>
      </c>
      <c r="K174" s="225">
        <f t="shared" ref="K174:N174" si="2205">K175+K176+K177+K178+K179+K180</f>
        <v>15252</v>
      </c>
      <c r="L174" s="231">
        <f t="shared" si="2205"/>
        <v>0</v>
      </c>
      <c r="M174" s="225">
        <f t="shared" si="2205"/>
        <v>0</v>
      </c>
      <c r="N174" s="225">
        <f t="shared" si="2205"/>
        <v>0</v>
      </c>
      <c r="O174" s="231">
        <f t="shared" si="2202"/>
        <v>0</v>
      </c>
      <c r="P174" s="225">
        <f t="shared" si="2202"/>
        <v>0</v>
      </c>
      <c r="Q174" s="225">
        <f t="shared" ref="Q174" si="2206">Q175+Q176+Q177+Q178+Q179+Q180</f>
        <v>0</v>
      </c>
      <c r="R174" s="231">
        <f t="shared" ref="R174:AH174" si="2207">R175+R176+R177+R178+R179+R180</f>
        <v>0</v>
      </c>
      <c r="S174" s="225">
        <f t="shared" si="2207"/>
        <v>0</v>
      </c>
      <c r="T174" s="225">
        <f t="shared" ref="T174" si="2208">T175+T176+T177+T178+T179+T180</f>
        <v>0</v>
      </c>
      <c r="U174" s="231">
        <f t="shared" si="2207"/>
        <v>0</v>
      </c>
      <c r="V174" s="225">
        <f t="shared" si="2207"/>
        <v>0</v>
      </c>
      <c r="W174" s="225">
        <f t="shared" ref="W174" si="2209">W175+W176+W177+W178+W179+W180</f>
        <v>0</v>
      </c>
      <c r="X174" s="231">
        <f t="shared" si="2207"/>
        <v>0</v>
      </c>
      <c r="Y174" s="225">
        <f t="shared" si="2207"/>
        <v>0</v>
      </c>
      <c r="Z174" s="225">
        <f t="shared" ref="Z174" si="2210">Z175+Z176+Z177+Z178+Z179+Z180</f>
        <v>0</v>
      </c>
      <c r="AA174" s="231">
        <f t="shared" si="2207"/>
        <v>0</v>
      </c>
      <c r="AB174" s="225">
        <f t="shared" si="2207"/>
        <v>0</v>
      </c>
      <c r="AC174" s="225">
        <f t="shared" ref="AC174" si="2211">AC175+AC176+AC177+AC178+AC179+AC180</f>
        <v>0</v>
      </c>
      <c r="AD174" s="231">
        <f t="shared" si="2207"/>
        <v>0</v>
      </c>
      <c r="AE174" s="225">
        <f t="shared" si="2207"/>
        <v>0</v>
      </c>
      <c r="AF174" s="225">
        <f t="shared" ref="AF174" si="2212">AF175+AF176+AF177+AF178+AF179+AF180</f>
        <v>0</v>
      </c>
      <c r="AG174" s="231">
        <f t="shared" si="2207"/>
        <v>0</v>
      </c>
      <c r="AH174" s="225">
        <f t="shared" si="2207"/>
        <v>0</v>
      </c>
      <c r="AI174" s="225">
        <f t="shared" ref="AI174" si="2213">AI175+AI176+AI177+AI178+AI179+AI180</f>
        <v>0</v>
      </c>
      <c r="AJ174" s="231">
        <f t="shared" ref="AJ174:BA174" si="2214">AJ175+AJ176+AJ177+AJ178+AJ179+AJ180</f>
        <v>0</v>
      </c>
      <c r="AK174" s="225">
        <f t="shared" si="2214"/>
        <v>0</v>
      </c>
      <c r="AL174" s="225">
        <f t="shared" si="2214"/>
        <v>0</v>
      </c>
      <c r="AM174" s="231">
        <f t="shared" si="2214"/>
        <v>0</v>
      </c>
      <c r="AN174" s="225">
        <f t="shared" si="2214"/>
        <v>0</v>
      </c>
      <c r="AO174" s="225">
        <f t="shared" si="2214"/>
        <v>0</v>
      </c>
      <c r="AP174" s="231">
        <f t="shared" si="2214"/>
        <v>0</v>
      </c>
      <c r="AQ174" s="225">
        <f t="shared" si="2214"/>
        <v>0</v>
      </c>
      <c r="AR174" s="225">
        <f t="shared" si="2214"/>
        <v>0</v>
      </c>
      <c r="AS174" s="231">
        <f t="shared" si="2214"/>
        <v>0</v>
      </c>
      <c r="AT174" s="225">
        <f t="shared" si="2214"/>
        <v>0</v>
      </c>
      <c r="AU174" s="225">
        <f t="shared" si="2214"/>
        <v>0</v>
      </c>
      <c r="AV174" s="231">
        <f t="shared" si="2214"/>
        <v>100000</v>
      </c>
      <c r="AW174" s="225">
        <f t="shared" si="2214"/>
        <v>180000</v>
      </c>
      <c r="AX174" s="225">
        <f t="shared" si="2214"/>
        <v>62112.6</v>
      </c>
      <c r="AY174" s="231">
        <f t="shared" si="2214"/>
        <v>0</v>
      </c>
      <c r="AZ174" s="225">
        <f t="shared" si="2214"/>
        <v>0</v>
      </c>
      <c r="BA174" s="225">
        <f t="shared" si="2214"/>
        <v>0</v>
      </c>
      <c r="BB174" s="231">
        <f t="shared" ref="BB174:BK174" si="2215">BB175+BB176+BB177+BB178+BB179+BB180</f>
        <v>0</v>
      </c>
      <c r="BC174" s="225">
        <f t="shared" si="2215"/>
        <v>0</v>
      </c>
      <c r="BD174" s="225">
        <f t="shared" ref="BD174:BG174" si="2216">BD175+BD176+BD177+BD178+BD179+BD180</f>
        <v>0</v>
      </c>
      <c r="BE174" s="231">
        <f t="shared" si="2216"/>
        <v>0</v>
      </c>
      <c r="BF174" s="225">
        <f t="shared" si="2216"/>
        <v>0</v>
      </c>
      <c r="BG174" s="225">
        <f t="shared" si="2216"/>
        <v>0</v>
      </c>
      <c r="BH174" s="231">
        <f t="shared" si="2215"/>
        <v>0</v>
      </c>
      <c r="BI174" s="225">
        <f t="shared" si="2215"/>
        <v>0</v>
      </c>
      <c r="BJ174" s="225">
        <f t="shared" ref="BJ174" si="2217">BJ175+BJ176+BJ177+BJ178+BJ179+BJ180</f>
        <v>0</v>
      </c>
      <c r="BK174" s="231">
        <f t="shared" si="2215"/>
        <v>0</v>
      </c>
      <c r="BL174" s="225">
        <f t="shared" ref="BL174:CG174" si="2218">BL175+BL176+BL177+BL178+BL179+BL180</f>
        <v>0</v>
      </c>
      <c r="BM174" s="225">
        <f t="shared" ref="BM174" si="2219">BM175+BM176+BM177+BM178+BM179+BM180</f>
        <v>0</v>
      </c>
      <c r="BN174" s="277">
        <f t="shared" si="2218"/>
        <v>30000</v>
      </c>
      <c r="BO174" s="225">
        <f t="shared" ref="BO174" si="2220">BO175+BO176+BO177+BO178+BO179+BO180</f>
        <v>651000</v>
      </c>
      <c r="BP174" s="225">
        <f t="shared" ref="BP174" si="2221">BP175+BP176+BP177+BP178+BP179+BP180</f>
        <v>0</v>
      </c>
      <c r="BQ174" s="231">
        <f>BQ175+BQ176+BQ177+BQ178+BQ179+BQ180</f>
        <v>0</v>
      </c>
      <c r="BR174" s="225">
        <f t="shared" si="2218"/>
        <v>0</v>
      </c>
      <c r="BS174" s="225">
        <f t="shared" ref="BS174" si="2222">BS175+BS176+BS177+BS178+BS179+BS180</f>
        <v>1186432.6599999999</v>
      </c>
      <c r="BT174" s="231">
        <f t="shared" si="2218"/>
        <v>100000</v>
      </c>
      <c r="BU174" s="225">
        <f t="shared" si="2218"/>
        <v>416000</v>
      </c>
      <c r="BV174" s="225">
        <f t="shared" ref="BV174" si="2223">BV175+BV176+BV177+BV178+BV179+BV180</f>
        <v>60656.32</v>
      </c>
      <c r="BW174" s="231">
        <f t="shared" si="2218"/>
        <v>0</v>
      </c>
      <c r="BX174" s="225">
        <f t="shared" si="2218"/>
        <v>0</v>
      </c>
      <c r="BY174" s="225">
        <f t="shared" ref="BY174" si="2224">BY175+BY176+BY177+BY178+BY179+BY180</f>
        <v>0</v>
      </c>
      <c r="BZ174" s="231">
        <f t="shared" si="2218"/>
        <v>0</v>
      </c>
      <c r="CA174" s="231">
        <f t="shared" ref="CA174" si="2225">CA175+CA176+CA177+CA178+CA179+CA180</f>
        <v>0</v>
      </c>
      <c r="CB174" s="225">
        <f t="shared" ref="CB174:CE174" si="2226">CB175+CB176+CB177+CB178+CB179+CB180</f>
        <v>0</v>
      </c>
      <c r="CC174" s="231">
        <f t="shared" si="2226"/>
        <v>0</v>
      </c>
      <c r="CD174" s="225">
        <f t="shared" si="2226"/>
        <v>0</v>
      </c>
      <c r="CE174" s="225">
        <f t="shared" si="2226"/>
        <v>-275.42</v>
      </c>
      <c r="CF174" s="231">
        <f t="shared" si="2218"/>
        <v>0</v>
      </c>
      <c r="CG174" s="225">
        <f t="shared" si="2218"/>
        <v>0</v>
      </c>
      <c r="CH174" s="225">
        <f t="shared" ref="CH174:CK174" si="2227">CH175+CH176+CH177+CH178+CH179+CH180</f>
        <v>0</v>
      </c>
      <c r="CI174" s="231">
        <f t="shared" si="2227"/>
        <v>0</v>
      </c>
      <c r="CJ174" s="225">
        <f t="shared" si="2227"/>
        <v>0</v>
      </c>
      <c r="CK174" s="225">
        <f t="shared" si="2227"/>
        <v>0</v>
      </c>
      <c r="CL174" s="231">
        <f t="shared" ref="CL174:CM174" si="2228">CL175+CL176+CL177+CL178+CL179+CL180</f>
        <v>0</v>
      </c>
      <c r="CM174" s="225">
        <f t="shared" si="2228"/>
        <v>0</v>
      </c>
      <c r="CN174" s="120">
        <f t="shared" ref="CN174:CQ174" si="2229">CN175+CN176+CN177+CN178+CN179+CN180</f>
        <v>0</v>
      </c>
      <c r="CO174" s="231">
        <f t="shared" si="2229"/>
        <v>0</v>
      </c>
      <c r="CP174" s="225">
        <f t="shared" si="2229"/>
        <v>0</v>
      </c>
      <c r="CQ174" s="71">
        <f t="shared" si="2229"/>
        <v>0</v>
      </c>
      <c r="CR174" s="231">
        <f t="shared" ref="CR174:DW174" si="2230">CR175+CR176+CR177+CR178+CR179+CR180</f>
        <v>0</v>
      </c>
      <c r="CS174" s="225">
        <f t="shared" si="2230"/>
        <v>0</v>
      </c>
      <c r="CT174" s="225">
        <f t="shared" ref="CT174" si="2231">CT175+CT176+CT177+CT178+CT179+CT180</f>
        <v>0</v>
      </c>
      <c r="CU174" s="231">
        <f t="shared" si="2230"/>
        <v>0</v>
      </c>
      <c r="CV174" s="225">
        <f t="shared" si="2230"/>
        <v>0</v>
      </c>
      <c r="CW174" s="225">
        <f t="shared" ref="CW174:DC174" si="2232">CW175+CW176+CW177+CW178+CW179+CW180</f>
        <v>0</v>
      </c>
      <c r="CX174" s="231">
        <f t="shared" si="2232"/>
        <v>10000</v>
      </c>
      <c r="CY174" s="225">
        <f t="shared" si="2232"/>
        <v>10000</v>
      </c>
      <c r="CZ174" s="225">
        <f t="shared" si="2232"/>
        <v>0</v>
      </c>
      <c r="DA174" s="231">
        <f t="shared" si="2232"/>
        <v>0</v>
      </c>
      <c r="DB174" s="225">
        <f t="shared" si="2232"/>
        <v>0</v>
      </c>
      <c r="DC174" s="225">
        <f t="shared" si="2232"/>
        <v>0</v>
      </c>
      <c r="DD174" s="231">
        <f t="shared" si="2230"/>
        <v>0</v>
      </c>
      <c r="DE174" s="225">
        <f t="shared" si="2230"/>
        <v>0</v>
      </c>
      <c r="DF174" s="225">
        <f t="shared" ref="DF174" si="2233">DF175+DF176+DF177+DF178+DF179+DF180</f>
        <v>0</v>
      </c>
      <c r="DG174" s="231">
        <f>DG175+DG176+DG177+DG178+DG179+DG180</f>
        <v>455000</v>
      </c>
      <c r="DH174" s="225">
        <f>DH175+DH176+DH177+DH178+DH179+DH180</f>
        <v>15000</v>
      </c>
      <c r="DI174" s="225">
        <f>DI175+DI176+DI177+DI178+DI179+DI180</f>
        <v>0</v>
      </c>
      <c r="DJ174" s="231">
        <f t="shared" si="2230"/>
        <v>0</v>
      </c>
      <c r="DK174" s="225">
        <f t="shared" si="2230"/>
        <v>0</v>
      </c>
      <c r="DL174" s="225">
        <f t="shared" ref="DL174:DU174" si="2234">DL175+DL176+DL177+DL178+DL179+DL180</f>
        <v>0</v>
      </c>
      <c r="DM174" s="231">
        <f t="shared" si="2234"/>
        <v>0</v>
      </c>
      <c r="DN174" s="225">
        <f t="shared" si="2234"/>
        <v>0</v>
      </c>
      <c r="DO174" s="225">
        <f t="shared" si="2234"/>
        <v>0</v>
      </c>
      <c r="DP174" s="231">
        <f t="shared" si="2234"/>
        <v>0</v>
      </c>
      <c r="DQ174" s="225">
        <f t="shared" si="2234"/>
        <v>0</v>
      </c>
      <c r="DR174" s="225">
        <f t="shared" si="2234"/>
        <v>0</v>
      </c>
      <c r="DS174" s="231">
        <f t="shared" si="2234"/>
        <v>30000</v>
      </c>
      <c r="DT174" s="225">
        <f t="shared" si="2234"/>
        <v>0</v>
      </c>
      <c r="DU174" s="225">
        <f t="shared" si="2234"/>
        <v>0</v>
      </c>
      <c r="DV174" s="231">
        <f t="shared" si="2230"/>
        <v>0</v>
      </c>
      <c r="DW174" s="225">
        <f t="shared" si="2230"/>
        <v>0</v>
      </c>
      <c r="DX174" s="120">
        <f t="shared" ref="DX174" si="2235">DX175+DX176+DX177+DX178+DX179+DX180</f>
        <v>0</v>
      </c>
      <c r="DY174" s="231">
        <f t="shared" ref="DY174:EI174" si="2236">DY175+DY176+DY177+DY178+DY179+DY180</f>
        <v>48000</v>
      </c>
      <c r="DZ174" s="225">
        <f t="shared" si="2236"/>
        <v>16000</v>
      </c>
      <c r="EA174" s="71">
        <f t="shared" ref="EA174" si="2237">EA175+EA176+EA177+EA178+EA179+EA180</f>
        <v>0</v>
      </c>
      <c r="EB174" s="125">
        <f t="shared" si="2236"/>
        <v>0</v>
      </c>
      <c r="EC174" s="225">
        <f t="shared" si="2236"/>
        <v>0</v>
      </c>
      <c r="ED174" s="120">
        <f t="shared" ref="ED174" si="2238">ED175+ED176+ED177+ED178+ED179+ED180</f>
        <v>0</v>
      </c>
      <c r="EE174" s="231">
        <f t="shared" si="2236"/>
        <v>0</v>
      </c>
      <c r="EF174" s="225">
        <f t="shared" si="2236"/>
        <v>0</v>
      </c>
      <c r="EG174" s="120">
        <f t="shared" ref="EG174" si="2239">EG175+EG176+EG177+EG178+EG179+EG180</f>
        <v>0</v>
      </c>
      <c r="EH174" s="231">
        <f t="shared" si="2236"/>
        <v>0</v>
      </c>
      <c r="EI174" s="225">
        <f t="shared" si="2236"/>
        <v>0</v>
      </c>
      <c r="EJ174" s="120">
        <f t="shared" ref="EJ174" si="2240">EJ175+EJ176+EJ177+EJ178+EJ179+EJ180</f>
        <v>0</v>
      </c>
      <c r="EK174" s="231">
        <f>EK175+EK176+EK177+EK178+EK179+EK180</f>
        <v>0</v>
      </c>
      <c r="EL174" s="225">
        <f t="shared" ref="EL174:EU174" si="2241">EL175+EL176+EL177+EL178+EL179+EL180</f>
        <v>0</v>
      </c>
      <c r="EM174" s="120">
        <f t="shared" ref="EM174" si="2242">EM175+EM176+EM177+EM178+EM179+EM180</f>
        <v>0</v>
      </c>
      <c r="EN174" s="231">
        <f>EN175+EN176+EN177+EN178+EN179+EN180</f>
        <v>0</v>
      </c>
      <c r="EO174" s="225">
        <f t="shared" ref="EO174:EP174" si="2243">EO175+EO176+EO177+EO178+EO179+EO180</f>
        <v>0</v>
      </c>
      <c r="EP174" s="120">
        <f t="shared" si="2243"/>
        <v>0</v>
      </c>
      <c r="EQ174" s="231">
        <f t="shared" si="2241"/>
        <v>0</v>
      </c>
      <c r="ER174" s="225">
        <f t="shared" si="2241"/>
        <v>0</v>
      </c>
      <c r="ES174" s="225">
        <f t="shared" ref="ES174" si="2244">ES175+ES176+ES177+ES178+ES179+ES180</f>
        <v>0</v>
      </c>
      <c r="ET174" s="231">
        <f t="shared" si="2241"/>
        <v>0</v>
      </c>
      <c r="EU174" s="225">
        <f t="shared" si="2241"/>
        <v>0</v>
      </c>
      <c r="EV174" s="225">
        <f t="shared" ref="EV174:EW174" si="2245">EV175+EV176+EV177+EV178+EV179+EV180</f>
        <v>0</v>
      </c>
      <c r="EW174" s="231">
        <f t="shared" si="2245"/>
        <v>0</v>
      </c>
      <c r="EX174" s="225">
        <f t="shared" ref="EX174" si="2246">EX175+EX176+EX177+EX178+EX179+EX180</f>
        <v>0</v>
      </c>
      <c r="EY174" s="225">
        <f t="shared" ref="EY174" si="2247">EY175+EY176+EY177+EY178+EY179+EY180</f>
        <v>0</v>
      </c>
      <c r="EZ174" s="231">
        <f>EZ175+EZ176+EZ177+EZ178+EZ179+EZ180</f>
        <v>0</v>
      </c>
      <c r="FA174" s="225">
        <f t="shared" ref="FA174" si="2248">FA175+FA176+FA177+FA178+FA179+FA180</f>
        <v>0</v>
      </c>
      <c r="FB174" s="225">
        <f t="shared" ref="FB174:FC174" si="2249">FB175+FB176+FB177+FB178+FB179+FB180</f>
        <v>0</v>
      </c>
      <c r="FC174" s="231">
        <f t="shared" si="2249"/>
        <v>0</v>
      </c>
      <c r="FD174" s="225">
        <f t="shared" ref="FD174" si="2250">FD175+FD176+FD177+FD178+FD179+FD180</f>
        <v>0</v>
      </c>
      <c r="FE174" s="225">
        <f t="shared" ref="FE174" si="2251">FE175+FE176+FE177+FE178+FE179+FE180</f>
        <v>0</v>
      </c>
      <c r="FF174" s="231">
        <f>FF175+FF176+FF177+FF178+FF179+FF180</f>
        <v>0</v>
      </c>
      <c r="FG174" s="225">
        <f t="shared" ref="FG174" si="2252">FG175+FG176+FG177+FG178+FG179+FG180</f>
        <v>0</v>
      </c>
      <c r="FH174" s="225">
        <f t="shared" ref="FH174:FI174" si="2253">FH175+FH176+FH177+FH178+FH179+FH180</f>
        <v>0</v>
      </c>
      <c r="FI174" s="231">
        <f t="shared" si="2253"/>
        <v>0</v>
      </c>
      <c r="FJ174" s="225">
        <f t="shared" ref="FJ174" si="2254">FJ175+FJ176+FJ177+FJ178+FJ179+FJ180</f>
        <v>0</v>
      </c>
      <c r="FK174" s="120">
        <f t="shared" ref="FK174" si="2255">FK175+FK176+FK177+FK178+FK179+FK180</f>
        <v>0</v>
      </c>
      <c r="FL174" s="398">
        <f>FL175+FL176+FL177+FL178+FL179+FL180</f>
        <v>0</v>
      </c>
      <c r="FM174" s="225">
        <f t="shared" ref="FM174" si="2256">FM175+FM176+FM177+FM178+FM179+FM180</f>
        <v>0</v>
      </c>
      <c r="FN174" s="71">
        <f t="shared" ref="FN174:FO174" si="2257">FN175+FN176+FN177+FN178+FN179+FN180</f>
        <v>0</v>
      </c>
      <c r="FO174" s="231">
        <f t="shared" si="2257"/>
        <v>0</v>
      </c>
      <c r="FP174" s="225">
        <f t="shared" ref="FP174" si="2258">FP175+FP176+FP177+FP178+FP179+FP180</f>
        <v>7000</v>
      </c>
      <c r="FQ174" s="225">
        <f t="shared" ref="FQ174:FR174" si="2259">FQ175+FQ176+FQ177+FQ178+FQ179+FQ180</f>
        <v>0</v>
      </c>
      <c r="FR174" s="231">
        <f t="shared" si="2259"/>
        <v>0</v>
      </c>
      <c r="FS174" s="225">
        <f t="shared" ref="FS174" si="2260">FS175+FS176+FS177+FS178+FS179+FS180</f>
        <v>0</v>
      </c>
      <c r="FT174" s="225">
        <f t="shared" ref="FT174:FU174" si="2261">FT175+FT176+FT177+FT178+FT179+FT180</f>
        <v>0</v>
      </c>
      <c r="FU174" s="231">
        <f t="shared" si="2261"/>
        <v>0</v>
      </c>
      <c r="FV174" s="225">
        <f t="shared" ref="FV174" si="2262">FV175+FV176+FV177+FV178+FV179+FV180</f>
        <v>0</v>
      </c>
      <c r="FW174" s="225">
        <f t="shared" ref="FW174:FX174" si="2263">FW175+FW176+FW177+FW178+FW179+FW180</f>
        <v>0</v>
      </c>
      <c r="FX174" s="353">
        <f t="shared" si="2263"/>
        <v>0</v>
      </c>
      <c r="FY174" s="247">
        <f t="shared" ref="FY174" si="2264">FY175+FY176+FY177+FY178+FY179+FY180</f>
        <v>0</v>
      </c>
      <c r="FZ174" s="247">
        <f t="shared" ref="FZ174:GA174" si="2265">FZ175+FZ176+FZ177+FZ178+FZ179+FZ180</f>
        <v>0</v>
      </c>
      <c r="GA174" s="353">
        <f t="shared" si="2265"/>
        <v>0</v>
      </c>
      <c r="GB174" s="225">
        <f t="shared" ref="GB174" si="2266">GB175+GB176+GB177+GB178+GB179+GB180</f>
        <v>0</v>
      </c>
      <c r="GC174" s="225">
        <f t="shared" ref="GC174:GD174" si="2267">GC175+GC176+GC177+GC178+GC179+GC180</f>
        <v>0</v>
      </c>
      <c r="GD174" s="231">
        <f t="shared" si="2267"/>
        <v>0</v>
      </c>
      <c r="GE174" s="225">
        <f t="shared" ref="GE174" si="2268">GE175+GE176+GE177+GE178+GE179+GE180</f>
        <v>0</v>
      </c>
      <c r="GF174" s="225">
        <f t="shared" ref="GF174:GG174" si="2269">GF175+GF176+GF177+GF178+GF179+GF180</f>
        <v>0</v>
      </c>
      <c r="GG174" s="231">
        <f t="shared" si="2269"/>
        <v>0</v>
      </c>
      <c r="GH174" s="225">
        <f t="shared" ref="GH174" si="2270">GH175+GH176+GH177+GH178+GH179+GH180</f>
        <v>0</v>
      </c>
      <c r="GI174" s="225">
        <f t="shared" ref="GI174:GO174" si="2271">GI175+GI176+GI177+GI178+GI179+GI180</f>
        <v>0</v>
      </c>
      <c r="GJ174" s="231">
        <f t="shared" si="2271"/>
        <v>0</v>
      </c>
      <c r="GK174" s="225">
        <f t="shared" si="2271"/>
        <v>0</v>
      </c>
      <c r="GL174" s="71">
        <f t="shared" si="2271"/>
        <v>0</v>
      </c>
      <c r="GM174" s="247">
        <f t="shared" ref="GM174" si="2272">GM175+GM176+GM177+GM178+GM179+GM180</f>
        <v>0</v>
      </c>
      <c r="GN174" s="247">
        <f t="shared" si="2271"/>
        <v>0</v>
      </c>
      <c r="GO174" s="267">
        <f t="shared" si="2271"/>
        <v>0</v>
      </c>
      <c r="GP174" s="231">
        <f t="shared" ref="GP174:GR174" si="2273">GP175+GP176+GP177+GP178+GP179+GP180</f>
        <v>0</v>
      </c>
      <c r="GQ174" s="225">
        <f t="shared" si="2273"/>
        <v>2500</v>
      </c>
      <c r="GR174" s="71">
        <f t="shared" si="2273"/>
        <v>17421.439999999999</v>
      </c>
      <c r="GS174" s="231">
        <f t="shared" ref="GS174" si="2274">GS175+GS176+GS177+GS178+GS179+GS180</f>
        <v>0</v>
      </c>
      <c r="GT174" s="225">
        <f t="shared" ref="GT174" si="2275">GT175+GT176+GT177+GT178+GT179+GT180</f>
        <v>76011</v>
      </c>
      <c r="GU174" s="225">
        <f t="shared" ref="GU174" si="2276">GU175+GU176+GU177+GU178+GU179+GU180</f>
        <v>7908</v>
      </c>
      <c r="GV174" s="231">
        <f t="shared" ref="GV174:HF174" si="2277">GV175+GV176+GV177+GV178+GV179+GV180</f>
        <v>0</v>
      </c>
      <c r="GW174" s="225">
        <f t="shared" si="2277"/>
        <v>0</v>
      </c>
      <c r="GX174" s="225">
        <f t="shared" ref="GX174" si="2278">GX175+GX176+GX177+GX178+GX179+GX180</f>
        <v>0</v>
      </c>
      <c r="GY174" s="231">
        <f t="shared" si="2277"/>
        <v>0</v>
      </c>
      <c r="GZ174" s="225">
        <f t="shared" si="2277"/>
        <v>0</v>
      </c>
      <c r="HA174" s="225">
        <f t="shared" ref="HA174" si="2279">HA175+HA176+HA177+HA178+HA179+HA180</f>
        <v>0</v>
      </c>
      <c r="HB174" s="231">
        <f t="shared" si="2277"/>
        <v>0</v>
      </c>
      <c r="HC174" s="225">
        <f t="shared" si="2277"/>
        <v>0</v>
      </c>
      <c r="HD174" s="120">
        <f t="shared" ref="HD174" si="2280">HD175+HD176+HD177+HD178+HD179+HD180</f>
        <v>0</v>
      </c>
      <c r="HE174" s="231">
        <f t="shared" si="2277"/>
        <v>0</v>
      </c>
      <c r="HF174" s="225">
        <f t="shared" si="2277"/>
        <v>0</v>
      </c>
      <c r="HG174" s="71">
        <f t="shared" ref="HG174:HH174" si="2281">HG175+HG176+HG177+HG178+HG179+HG180</f>
        <v>0</v>
      </c>
      <c r="HH174" s="231">
        <f t="shared" si="2281"/>
        <v>0</v>
      </c>
      <c r="HI174" s="225">
        <f t="shared" ref="HI174:HX174" si="2282">HI175+HI176+HI177+HI178+HI179+HI180</f>
        <v>0</v>
      </c>
      <c r="HJ174" s="120">
        <f t="shared" ref="HJ174:HK174" si="2283">HJ175+HJ176+HJ177+HJ178+HJ179+HJ180</f>
        <v>0</v>
      </c>
      <c r="HK174" s="231">
        <f t="shared" si="2283"/>
        <v>15000</v>
      </c>
      <c r="HL174" s="225">
        <f t="shared" si="2282"/>
        <v>5400</v>
      </c>
      <c r="HM174" s="120">
        <f t="shared" ref="HM174:HN174" si="2284">HM175+HM176+HM177+HM178+HM179+HM180</f>
        <v>0</v>
      </c>
      <c r="HN174" s="231">
        <f t="shared" si="2284"/>
        <v>0</v>
      </c>
      <c r="HO174" s="225">
        <f t="shared" si="2282"/>
        <v>0</v>
      </c>
      <c r="HP174" s="120">
        <f t="shared" ref="HP174:HQ174" si="2285">HP175+HP176+HP177+HP178+HP179+HP180</f>
        <v>0</v>
      </c>
      <c r="HQ174" s="231">
        <f t="shared" si="2285"/>
        <v>0</v>
      </c>
      <c r="HR174" s="225">
        <f t="shared" si="2282"/>
        <v>0</v>
      </c>
      <c r="HS174" s="120">
        <f t="shared" ref="HS174:HT174" si="2286">HS175+HS176+HS177+HS178+HS179+HS180</f>
        <v>0</v>
      </c>
      <c r="HT174" s="231">
        <f t="shared" si="2286"/>
        <v>0</v>
      </c>
      <c r="HU174" s="225">
        <f t="shared" si="2282"/>
        <v>0</v>
      </c>
      <c r="HV174" s="120">
        <f t="shared" ref="HV174:HW174" si="2287">HV175+HV176+HV177+HV178+HV179+HV180</f>
        <v>0</v>
      </c>
      <c r="HW174" s="231">
        <f t="shared" si="2287"/>
        <v>0</v>
      </c>
      <c r="HX174" s="225">
        <f t="shared" si="2282"/>
        <v>0</v>
      </c>
      <c r="HY174" s="120">
        <f t="shared" ref="HY174" si="2288">HY175+HY176+HY177+HY178+HY179+HY180</f>
        <v>0</v>
      </c>
      <c r="HZ174" s="231">
        <f t="shared" ref="HZ174:IA174" si="2289">HZ175+HZ176+HZ177+HZ178+HZ179+HZ180</f>
        <v>0</v>
      </c>
      <c r="IA174" s="225">
        <f t="shared" si="2289"/>
        <v>0</v>
      </c>
      <c r="IB174" s="120">
        <f t="shared" ref="IB174:IF174" si="2290">IB175+IB176+IB177+IB178+IB179+IB180</f>
        <v>0</v>
      </c>
      <c r="IC174" s="231">
        <f t="shared" si="2290"/>
        <v>0</v>
      </c>
      <c r="ID174" s="225">
        <f t="shared" si="2290"/>
        <v>0</v>
      </c>
      <c r="IE174" s="71">
        <f t="shared" si="2290"/>
        <v>0</v>
      </c>
      <c r="IF174" s="231">
        <f t="shared" si="2290"/>
        <v>0</v>
      </c>
      <c r="IG174" s="225">
        <f t="shared" ref="IG174:JW174" si="2291">IG175+IG176+IG177+IG178+IG179+IG180</f>
        <v>0</v>
      </c>
      <c r="IH174" s="120">
        <f t="shared" ref="IH174:II174" si="2292">IH175+IH176+IH177+IH178+IH179+IH180</f>
        <v>0</v>
      </c>
      <c r="II174" s="231">
        <f t="shared" si="2292"/>
        <v>0</v>
      </c>
      <c r="IJ174" s="225">
        <f t="shared" si="2291"/>
        <v>0</v>
      </c>
      <c r="IK174" s="120">
        <f t="shared" ref="IK174:IL174" si="2293">IK175+IK176+IK177+IK178+IK179+IK180</f>
        <v>0</v>
      </c>
      <c r="IL174" s="231">
        <f t="shared" si="2293"/>
        <v>0</v>
      </c>
      <c r="IM174" s="225">
        <f t="shared" si="2291"/>
        <v>0</v>
      </c>
      <c r="IN174" s="120">
        <f t="shared" ref="IN174:IO174" si="2294">IN175+IN176+IN177+IN178+IN179+IN180</f>
        <v>0</v>
      </c>
      <c r="IO174" s="231">
        <f t="shared" si="2294"/>
        <v>0</v>
      </c>
      <c r="IP174" s="225">
        <f t="shared" si="2291"/>
        <v>0</v>
      </c>
      <c r="IQ174" s="120">
        <f t="shared" ref="IQ174:IR174" si="2295">IQ175+IQ176+IQ177+IQ178+IQ179+IQ180</f>
        <v>0</v>
      </c>
      <c r="IR174" s="231">
        <f t="shared" si="2295"/>
        <v>0</v>
      </c>
      <c r="IS174" s="225">
        <f t="shared" si="2291"/>
        <v>0</v>
      </c>
      <c r="IT174" s="120">
        <f t="shared" ref="IT174:IU174" si="2296">IT175+IT176+IT177+IT178+IT179+IT180</f>
        <v>0</v>
      </c>
      <c r="IU174" s="231">
        <f t="shared" si="2296"/>
        <v>0</v>
      </c>
      <c r="IV174" s="225">
        <f t="shared" si="2291"/>
        <v>0</v>
      </c>
      <c r="IW174" s="120">
        <f t="shared" ref="IW174:IX174" si="2297">IW175+IW176+IW177+IW178+IW179+IW180</f>
        <v>0</v>
      </c>
      <c r="IX174" s="231">
        <f t="shared" si="2297"/>
        <v>0</v>
      </c>
      <c r="IY174" s="225">
        <f t="shared" si="2291"/>
        <v>0</v>
      </c>
      <c r="IZ174" s="120">
        <f t="shared" ref="IZ174:JA174" si="2298">IZ175+IZ176+IZ177+IZ178+IZ179+IZ180</f>
        <v>0</v>
      </c>
      <c r="JA174" s="231">
        <f t="shared" si="2298"/>
        <v>0</v>
      </c>
      <c r="JB174" s="225">
        <f t="shared" si="2291"/>
        <v>0</v>
      </c>
      <c r="JC174" s="120">
        <f t="shared" ref="JC174" si="2299">JC175+JC176+JC177+JC178+JC179+JC180</f>
        <v>0</v>
      </c>
      <c r="JD174" s="231">
        <f t="shared" si="2291"/>
        <v>0</v>
      </c>
      <c r="JE174" s="225">
        <f t="shared" si="2291"/>
        <v>0</v>
      </c>
      <c r="JF174" s="120">
        <f t="shared" ref="JF174:JJ174" si="2300">JF175+JF176+JF177+JF178+JF179+JF180</f>
        <v>0</v>
      </c>
      <c r="JG174" s="231">
        <f t="shared" ref="JG174" si="2301">JG175+JG176+JG177+JG178+JG179+JG180</f>
        <v>0</v>
      </c>
      <c r="JH174" s="225">
        <f t="shared" si="2300"/>
        <v>0</v>
      </c>
      <c r="JI174" s="71">
        <f t="shared" si="2300"/>
        <v>0</v>
      </c>
      <c r="JJ174" s="125">
        <f t="shared" si="2300"/>
        <v>0</v>
      </c>
      <c r="JK174" s="225">
        <f t="shared" si="2291"/>
        <v>0</v>
      </c>
      <c r="JL174" s="120">
        <f t="shared" ref="JL174:JM174" si="2302">JL175+JL176+JL177+JL178+JL179+JL180</f>
        <v>0</v>
      </c>
      <c r="JM174" s="231">
        <f t="shared" si="2302"/>
        <v>0</v>
      </c>
      <c r="JN174" s="225">
        <f t="shared" si="2291"/>
        <v>0</v>
      </c>
      <c r="JO174" s="71">
        <f t="shared" ref="JO174:JP174" si="2303">JO175+JO176+JO177+JO178+JO179+JO180</f>
        <v>0</v>
      </c>
      <c r="JP174" s="125">
        <f t="shared" si="2303"/>
        <v>0</v>
      </c>
      <c r="JQ174" s="225">
        <f t="shared" si="2291"/>
        <v>36002</v>
      </c>
      <c r="JR174" s="120">
        <f t="shared" ref="JR174:JS174" si="2304">JR175+JR176+JR177+JR178+JR179+JR180</f>
        <v>0</v>
      </c>
      <c r="JS174" s="231">
        <f t="shared" si="2304"/>
        <v>228690</v>
      </c>
      <c r="JT174" s="225">
        <f t="shared" si="2291"/>
        <v>174975</v>
      </c>
      <c r="JU174" s="71">
        <f t="shared" ref="JU174:JV174" si="2305">JU175+JU176+JU177+JU178+JU179+JU180</f>
        <v>2524.4</v>
      </c>
      <c r="JV174" s="125">
        <f t="shared" si="2305"/>
        <v>0</v>
      </c>
      <c r="JW174" s="225">
        <f t="shared" si="2291"/>
        <v>0</v>
      </c>
      <c r="JX174" s="120">
        <f t="shared" ref="JX174" si="2306">JX175+JX176+JX177+JX178+JX179+JX180</f>
        <v>0</v>
      </c>
      <c r="JY174" s="231">
        <f t="shared" ref="JY174:LP174" si="2307">JY175+JY176+JY177+JY178+JY179+JY180</f>
        <v>0</v>
      </c>
      <c r="JZ174" s="225">
        <f t="shared" si="2307"/>
        <v>0</v>
      </c>
      <c r="KA174" s="120">
        <f t="shared" ref="KA174" si="2308">KA175+KA176+KA177+KA178+KA179+KA180</f>
        <v>0</v>
      </c>
      <c r="KB174" s="231">
        <f t="shared" ref="KB174:KF174" si="2309">KB175+KB176+KB177+KB178+KB179+KB180</f>
        <v>0</v>
      </c>
      <c r="KC174" s="225">
        <f t="shared" si="2309"/>
        <v>0</v>
      </c>
      <c r="KD174" s="120">
        <f t="shared" ref="KD174:KE174" si="2310">KD175+KD176+KD177+KD178+KD179+KD180</f>
        <v>9996</v>
      </c>
      <c r="KE174" s="231">
        <f t="shared" si="2310"/>
        <v>0</v>
      </c>
      <c r="KF174" s="225">
        <f t="shared" si="2309"/>
        <v>0</v>
      </c>
      <c r="KG174" s="120">
        <f t="shared" ref="KG174" si="2311">KG175+KG176+KG177+KG178+KG179+KG180</f>
        <v>18564</v>
      </c>
      <c r="KH174" s="231">
        <f t="shared" si="2307"/>
        <v>0</v>
      </c>
      <c r="KI174" s="225">
        <f t="shared" si="2307"/>
        <v>0</v>
      </c>
      <c r="KJ174" s="120">
        <f t="shared" ref="KJ174:KK174" si="2312">KJ175+KJ176+KJ177+KJ178+KJ179+KJ180</f>
        <v>0</v>
      </c>
      <c r="KK174" s="231">
        <f t="shared" si="2312"/>
        <v>0</v>
      </c>
      <c r="KL174" s="225">
        <f t="shared" ref="KL174:LM174" si="2313">KL175+KL176+KL177+KL178+KL179+KL180</f>
        <v>0</v>
      </c>
      <c r="KM174" s="225">
        <f t="shared" ref="KM174:KN174" si="2314">KM175+KM176+KM177+KM178+KM179+KM180</f>
        <v>0</v>
      </c>
      <c r="KN174" s="231">
        <f t="shared" si="2314"/>
        <v>0</v>
      </c>
      <c r="KO174" s="225">
        <f t="shared" si="2313"/>
        <v>0</v>
      </c>
      <c r="KP174" s="225">
        <f t="shared" ref="KP174" si="2315">KP175+KP176+KP177+KP178+KP179+KP180</f>
        <v>0</v>
      </c>
      <c r="KQ174" s="231">
        <f t="shared" si="2313"/>
        <v>0</v>
      </c>
      <c r="KR174" s="225">
        <f t="shared" si="2313"/>
        <v>0</v>
      </c>
      <c r="KS174" s="225">
        <f t="shared" ref="KS174" si="2316">KS175+KS176+KS177+KS178+KS179+KS180</f>
        <v>0</v>
      </c>
      <c r="KT174" s="231">
        <f t="shared" si="2313"/>
        <v>0</v>
      </c>
      <c r="KU174" s="225">
        <f t="shared" si="2313"/>
        <v>0</v>
      </c>
      <c r="KV174" s="120">
        <f t="shared" ref="KV174" si="2317">KV175+KV176+KV177+KV178+KV179+KV180</f>
        <v>0</v>
      </c>
      <c r="KW174" s="231">
        <f t="shared" si="2313"/>
        <v>0</v>
      </c>
      <c r="KX174" s="225">
        <f t="shared" si="2313"/>
        <v>0</v>
      </c>
      <c r="KY174" s="71">
        <f t="shared" ref="KY174" si="2318">KY175+KY176+KY177+KY178+KY179+KY180</f>
        <v>0</v>
      </c>
      <c r="KZ174" s="231">
        <f t="shared" si="2313"/>
        <v>0</v>
      </c>
      <c r="LA174" s="225">
        <f t="shared" si="2313"/>
        <v>0</v>
      </c>
      <c r="LB174" s="225">
        <f t="shared" ref="LB174:LC174" si="2319">LB175+LB176+LB177+LB178+LB179+LB180</f>
        <v>0</v>
      </c>
      <c r="LC174" s="231">
        <f t="shared" si="2319"/>
        <v>0</v>
      </c>
      <c r="LD174" s="225">
        <f t="shared" si="2313"/>
        <v>0</v>
      </c>
      <c r="LE174" s="225">
        <f t="shared" ref="LE174:LF174" si="2320">LE175+LE176+LE177+LE178+LE179+LE180</f>
        <v>0</v>
      </c>
      <c r="LF174" s="231">
        <f t="shared" si="2320"/>
        <v>0</v>
      </c>
      <c r="LG174" s="225">
        <f t="shared" si="2313"/>
        <v>0</v>
      </c>
      <c r="LH174" s="120">
        <f t="shared" ref="LH174" si="2321">LH175+LH176+LH177+LH178+LH179+LH180</f>
        <v>0</v>
      </c>
      <c r="LI174" s="231">
        <f t="shared" si="2313"/>
        <v>0</v>
      </c>
      <c r="LJ174" s="225">
        <f t="shared" si="2313"/>
        <v>0</v>
      </c>
      <c r="LK174" s="71">
        <f t="shared" ref="LK174" si="2322">LK175+LK176+LK177+LK178+LK179+LK180</f>
        <v>0</v>
      </c>
      <c r="LL174" s="231">
        <f t="shared" si="2313"/>
        <v>0</v>
      </c>
      <c r="LM174" s="225">
        <f t="shared" si="2313"/>
        <v>0</v>
      </c>
      <c r="LN174" s="71">
        <f t="shared" ref="LN174" si="2323">LN175+LN176+LN177+LN178+LN179+LN180</f>
        <v>0</v>
      </c>
      <c r="LO174" s="125">
        <f t="shared" si="2307"/>
        <v>0</v>
      </c>
      <c r="LP174" s="225">
        <f t="shared" si="2307"/>
        <v>0</v>
      </c>
      <c r="LQ174" s="225">
        <f t="shared" ref="LQ174" si="2324">LQ175+LQ176+LQ177+LQ178+LQ179+LQ180</f>
        <v>0</v>
      </c>
      <c r="LR174" s="231">
        <f>LR175+LR176+LR177+LR178+LR179+LR180</f>
        <v>0</v>
      </c>
      <c r="LS174" s="225">
        <f>LS175+LS176+LS177+LS178+LS179+LS180</f>
        <v>0</v>
      </c>
      <c r="LT174" s="120">
        <f>LT175+LT176+LT177+LT178+LT179+LT180</f>
        <v>0</v>
      </c>
      <c r="LU174" s="231">
        <f t="shared" ref="LU174:LV174" si="2325">LU175+LU176+LU177+LU178+LU179+LU180</f>
        <v>0</v>
      </c>
      <c r="LV174" s="225">
        <f t="shared" si="2325"/>
        <v>0</v>
      </c>
      <c r="LW174" s="71">
        <f t="shared" ref="LW174:LX174" si="2326">LW175+LW176+LW177+LW178+LW179+LW180</f>
        <v>0</v>
      </c>
      <c r="LX174" s="354">
        <f t="shared" si="2326"/>
        <v>0</v>
      </c>
      <c r="LY174" s="225">
        <f t="shared" ref="LY174:MZ174" si="2327">LY175+LY176+LY177+LY178+LY179+LY180</f>
        <v>0</v>
      </c>
      <c r="LZ174" s="225">
        <f t="shared" ref="LZ174:MA174" si="2328">LZ175+LZ176+LZ177+LZ178+LZ179+LZ180</f>
        <v>0</v>
      </c>
      <c r="MA174" s="355">
        <f t="shared" si="2328"/>
        <v>0</v>
      </c>
      <c r="MB174" s="225">
        <f t="shared" si="2327"/>
        <v>0</v>
      </c>
      <c r="MC174" s="225">
        <f t="shared" ref="MC174:MD174" si="2329">MC175+MC176+MC177+MC178+MC179+MC180</f>
        <v>0</v>
      </c>
      <c r="MD174" s="355">
        <f t="shared" si="2329"/>
        <v>0</v>
      </c>
      <c r="ME174" s="225">
        <f t="shared" si="2327"/>
        <v>0</v>
      </c>
      <c r="MF174" s="225">
        <f t="shared" ref="MF174:MG174" si="2330">MF175+MF176+MF177+MF178+MF179+MF180</f>
        <v>0</v>
      </c>
      <c r="MG174" s="355">
        <f t="shared" si="2330"/>
        <v>0</v>
      </c>
      <c r="MH174" s="225">
        <f t="shared" si="2327"/>
        <v>0</v>
      </c>
      <c r="MI174" s="225">
        <f t="shared" ref="MI174" si="2331">MI175+MI176+MI177+MI178+MI179+MI180</f>
        <v>0</v>
      </c>
      <c r="MJ174" s="355">
        <f t="shared" ref="MJ174" si="2332">MJ175+MJ176+MJ177+MJ178+MJ179+MJ180</f>
        <v>0</v>
      </c>
      <c r="MK174" s="225">
        <f t="shared" si="2327"/>
        <v>0</v>
      </c>
      <c r="ML174" s="120">
        <f t="shared" ref="ML174" si="2333">ML175+ML176+ML177+ML178+ML179+ML180</f>
        <v>0</v>
      </c>
      <c r="MM174" s="231">
        <f t="shared" si="2327"/>
        <v>0</v>
      </c>
      <c r="MN174" s="225">
        <f t="shared" si="2327"/>
        <v>0</v>
      </c>
      <c r="MO174" s="71">
        <f t="shared" ref="MO174:MP174" si="2334">MO175+MO176+MO177+MO178+MO179+MO180</f>
        <v>0</v>
      </c>
      <c r="MP174" s="355">
        <f t="shared" si="2334"/>
        <v>0</v>
      </c>
      <c r="MQ174" s="225">
        <f t="shared" si="2327"/>
        <v>0</v>
      </c>
      <c r="MR174" s="71">
        <f t="shared" ref="MR174:MS174" si="2335">MR175+MR176+MR177+MR178+MR179+MR180</f>
        <v>26752</v>
      </c>
      <c r="MS174" s="354">
        <f t="shared" si="2335"/>
        <v>0</v>
      </c>
      <c r="MT174" s="225">
        <f t="shared" si="2327"/>
        <v>0</v>
      </c>
      <c r="MU174" s="225">
        <f t="shared" ref="MU174:MV174" si="2336">MU175+MU176+MU177+MU178+MU179+MU180</f>
        <v>0</v>
      </c>
      <c r="MV174" s="355">
        <f t="shared" si="2336"/>
        <v>0</v>
      </c>
      <c r="MW174" s="225">
        <f t="shared" si="2327"/>
        <v>0</v>
      </c>
      <c r="MX174" s="120">
        <f t="shared" ref="MX174:MY174" si="2337">MX175+MX176+MX177+MX178+MX179+MX180</f>
        <v>0</v>
      </c>
      <c r="MY174" s="355">
        <f t="shared" si="2337"/>
        <v>0</v>
      </c>
      <c r="MZ174" s="247">
        <f t="shared" si="2327"/>
        <v>0</v>
      </c>
      <c r="NA174" s="267">
        <f t="shared" ref="NA174:NB174" si="2338">NA175+NA176+NA177+NA178+NA179+NA180</f>
        <v>0</v>
      </c>
      <c r="NB174" s="355">
        <f t="shared" si="2338"/>
        <v>0</v>
      </c>
      <c r="NC174" s="247">
        <f t="shared" ref="NC174:OD174" si="2339">NC175+NC176+NC177+NC178+NC179+NC180</f>
        <v>0</v>
      </c>
      <c r="ND174" s="324">
        <f t="shared" ref="ND174:NE174" si="2340">ND175+ND176+ND177+ND178+ND179+ND180</f>
        <v>0</v>
      </c>
      <c r="NE174" s="355">
        <f t="shared" si="2340"/>
        <v>0</v>
      </c>
      <c r="NF174" s="225">
        <f t="shared" si="2339"/>
        <v>0</v>
      </c>
      <c r="NG174" s="71">
        <f t="shared" ref="NG174" si="2341">NG175+NG176+NG177+NG178+NG179+NG180</f>
        <v>0</v>
      </c>
      <c r="NH174" s="231">
        <f t="shared" si="2339"/>
        <v>0</v>
      </c>
      <c r="NI174" s="225">
        <f t="shared" si="2339"/>
        <v>0</v>
      </c>
      <c r="NJ174" s="120">
        <f t="shared" ref="NJ174" si="2342">NJ175+NJ176+NJ177+NJ178+NJ179+NJ180</f>
        <v>0</v>
      </c>
      <c r="NK174" s="231">
        <f t="shared" si="2339"/>
        <v>0</v>
      </c>
      <c r="NL174" s="225">
        <f t="shared" si="2339"/>
        <v>0</v>
      </c>
      <c r="NM174" s="71">
        <f t="shared" ref="NM174:NN174" si="2343">NM175+NM176+NM177+NM178+NM179+NM180</f>
        <v>0</v>
      </c>
      <c r="NN174" s="355">
        <f t="shared" si="2343"/>
        <v>0</v>
      </c>
      <c r="NO174" s="225">
        <f t="shared" si="2339"/>
        <v>0</v>
      </c>
      <c r="NP174" s="71">
        <f t="shared" ref="NP174:NQ174" si="2344">NP175+NP176+NP177+NP178+NP179+NP180</f>
        <v>0</v>
      </c>
      <c r="NQ174" s="355">
        <f t="shared" si="2344"/>
        <v>0</v>
      </c>
      <c r="NR174" s="225">
        <f t="shared" si="2339"/>
        <v>0</v>
      </c>
      <c r="NS174" s="71">
        <f t="shared" ref="NS174:NT174" si="2345">NS175+NS176+NS177+NS178+NS179+NS180</f>
        <v>0</v>
      </c>
      <c r="NT174" s="355">
        <f t="shared" si="2345"/>
        <v>0</v>
      </c>
      <c r="NU174" s="225">
        <f t="shared" si="2339"/>
        <v>0</v>
      </c>
      <c r="NV174" s="71">
        <f t="shared" ref="NV174" si="2346">NV175+NV176+NV177+NV178+NV179+NV180</f>
        <v>0</v>
      </c>
      <c r="NW174" s="125">
        <f t="shared" si="2339"/>
        <v>0</v>
      </c>
      <c r="NX174" s="225">
        <f t="shared" si="2339"/>
        <v>0</v>
      </c>
      <c r="NY174" s="120">
        <f t="shared" ref="NY174:NZ174" si="2347">NY175+NY176+NY177+NY178+NY179+NY180</f>
        <v>0</v>
      </c>
      <c r="NZ174" s="355">
        <f t="shared" si="2347"/>
        <v>0</v>
      </c>
      <c r="OA174" s="225">
        <f t="shared" si="2339"/>
        <v>0</v>
      </c>
      <c r="OB174" s="317">
        <f t="shared" ref="OB174" si="2348">OB175+OB176+OB177+OB178+OB179+OB180</f>
        <v>0</v>
      </c>
      <c r="OC174" s="231">
        <f t="shared" si="2339"/>
        <v>0</v>
      </c>
      <c r="OD174" s="225">
        <f t="shared" si="2339"/>
        <v>0</v>
      </c>
      <c r="OE174" s="71">
        <f t="shared" ref="OE174:OF174" si="2349">OE175+OE176+OE177+OE178+OE179+OE180</f>
        <v>0</v>
      </c>
      <c r="OF174" s="355">
        <f t="shared" si="2349"/>
        <v>0</v>
      </c>
      <c r="OG174" s="225">
        <f t="shared" ref="OG174" si="2350">OG175+OG176+OG177+OG178+OG179+OG180</f>
        <v>0</v>
      </c>
      <c r="OH174" s="71">
        <f t="shared" ref="OH174" si="2351">OH175+OH176+OH177+OH178+OH179+OH180</f>
        <v>0</v>
      </c>
      <c r="OI174" s="163"/>
      <c r="OJ174" s="163"/>
      <c r="OK174" s="163"/>
      <c r="OL174" s="163"/>
      <c r="OM174" s="163"/>
      <c r="ON174" s="163"/>
      <c r="OO174" s="163"/>
      <c r="OP174" s="163"/>
      <c r="OQ174" s="163"/>
      <c r="OR174" s="163"/>
      <c r="OS174" s="163"/>
      <c r="OT174" s="163"/>
      <c r="OU174" s="163"/>
      <c r="OV174" s="163"/>
      <c r="OW174" s="163"/>
    </row>
    <row r="175" spans="1:414" hidden="1" outlineLevel="1" x14ac:dyDescent="0.25">
      <c r="A175" s="82">
        <v>1550</v>
      </c>
      <c r="B175" s="40" t="s">
        <v>556</v>
      </c>
      <c r="C175" s="236">
        <f t="shared" ref="C175:C180" si="2352">F175+I175+L175+O175+R175+U175+X175+AA175+AD175+AG175+AJ175+AM175+AP175+AS175+AV175+AY175+BB175+BE175+BH175+BK175+BN175+BQ175+BT175+BW175+BZ175+CC175+CF175+CI175+CL175+CO175+CR175+CU175+CX175+DA175+DD175+DG175+DJ175+DM175+DP175+DS175+DV175+DY175+EB175+EE175+EH175+EK175+EN175+EQ175+ET175+EW175+EZ175+FC175+FF175+FI175+FL175+FO175+FR175+FU175+FX175+GA175+GD175+GG175+GJ175+GM175+GP175+GS175+GV175+GY175+HB175+HE175+HH175+HK175+HN175+HQ175+HT175+HW175+HZ175+IC175+IF175+II175+IL175+IO175+IR175+IU175+IX175+JA175+JD175+JG175+JJ175+JM175+JP175+JS175+JV175+JY175+KB175+KE175+KH175+KK175+KN175+KQ175+KT175+KW175+KZ175+LC175+LF175+LI175+LL175+LO175+LR175+LU175+LX175+MA175+MD175+MG175+MJ175+MM175+MP175+MS175+MV175+MY175+NB175+NE175+NH175+NK175+NN175+NQ175+NT175+NW175+NZ175+OC175+OF175</f>
        <v>10000</v>
      </c>
      <c r="D175" s="236">
        <f t="shared" ref="D175:D180" si="2353">G175+J175+M175+P175+S175+V175+Y175+AB175+AE175+AH175+AK175+AN175+AQ175+AT175+AW175+AZ175+BC175+BF175+BI175+BL175+BO175+BR175+BU175+BX175+CA175+CD175+CG175+CJ175+CM175+CP175+CS175+CV175+CY175+DB175+DE175+DH175+DK175+DN175+DQ175+DT175+DW175+DZ175+EC175+EF175+EI175+EL175+EO175+ER175+EU175+EX175+FA175+FD175+FG175+FJ175+FM175+FP175+FS175+FV175+FY175+GB175+GE175+GH175+GK175+GN175+GQ175+GT175+GW175+GZ175+HC175+HF175+HI175+HL175+HO175+HR175+HU175+HX175+IA175+ID175+IG175+IJ175+IM175+IP175+IS175+IV175+IY175+JB175+JE175+JH175+JK175+JN175+JQ175+JT175+JW175+JZ175+KC175+KF175+KI175+KL175+KO175+KR175+KU175+KX175+LA175+LD175+LG175+LJ175+LM175+LP175+LS175+LV175+LY175+MB175+ME175+MH175+MK175+MN175+MQ175+MT175+MW175+MZ175+NC175+NF175+NI175+NL175+NO175+NR175+NU175+NX175+OA175+OD175+OG175</f>
        <v>5000</v>
      </c>
      <c r="E175" s="236">
        <f t="shared" ref="E175:E180" si="2354">H175+K175+N175+Q175+T175+W175+Z175+AC175+AF175+AI175+AL175+AO175+AR175+AU175+AX175+BA175+BD175+BG175+BJ175+BM175+BP175+BS175+BV175+BY175+CB175+CE175+CH175+CK175+CN175+CQ175+CT175+CW175+CZ175+DC175+DF175+DI175+DL175+DO175+DR175+DU175+DX175+EA175+ED175+EG175+EJ175+EM175+EP175+ES175+EV175+EY175+FB175+FE175+FH175+FK175+FN175+FQ175+FT175+FW175+FZ175+GC175+GF175+GI175+GL175+GO175+GR175+GU175+GX175+HA175+HD175+HG175+HJ175+HM175+HP175+HS175+HV175+HY175+IB175+IE175+IH175+IK175+IN175+IQ175+IT175+IW175+IZ175+JC175+JF175+JI175+JL175+JO175+JR175+JU175+JX175+KA175+KD175+KG175+KJ175+KM175+KP175+KS175+KV175+KY175+LB175+LE175+LH175+LK175+LN175+LQ175+LT175+LW175+LZ175+MC175+MF175+MI175+ML175+MO175+MR175+MU175+MX175+NA175+ND175+NG175+NJ175+NM175+NP175+NS175+NV175+NY175+OB175+OE175+OH175</f>
        <v>0</v>
      </c>
      <c r="F175" s="237"/>
      <c r="G175" s="227"/>
      <c r="H175" s="86"/>
      <c r="I175" s="127"/>
      <c r="J175" s="60"/>
      <c r="K175" s="60"/>
      <c r="L175" s="237"/>
      <c r="M175" s="227"/>
      <c r="N175" s="227"/>
      <c r="O175" s="85"/>
      <c r="P175" s="60"/>
      <c r="Q175" s="60"/>
      <c r="R175" s="85"/>
      <c r="S175" s="60"/>
      <c r="T175" s="60"/>
      <c r="U175" s="85"/>
      <c r="V175" s="60"/>
      <c r="W175" s="60"/>
      <c r="X175" s="85"/>
      <c r="Y175" s="60"/>
      <c r="Z175" s="60"/>
      <c r="AA175" s="85"/>
      <c r="AB175" s="60"/>
      <c r="AC175" s="60"/>
      <c r="AD175" s="85"/>
      <c r="AE175" s="60"/>
      <c r="AF175" s="60"/>
      <c r="AG175" s="85"/>
      <c r="AH175" s="60"/>
      <c r="AI175" s="60"/>
      <c r="AJ175" s="237"/>
      <c r="AK175" s="227"/>
      <c r="AL175" s="227"/>
      <c r="AM175" s="237"/>
      <c r="AN175" s="227"/>
      <c r="AO175" s="227"/>
      <c r="AP175" s="237"/>
      <c r="AQ175" s="227"/>
      <c r="AR175" s="227"/>
      <c r="AS175" s="237"/>
      <c r="AT175" s="227"/>
      <c r="AU175" s="227"/>
      <c r="AV175" s="237"/>
      <c r="AW175" s="227"/>
      <c r="AX175" s="227"/>
      <c r="AY175" s="237"/>
      <c r="AZ175" s="227"/>
      <c r="BA175" s="227"/>
      <c r="BB175" s="85"/>
      <c r="BC175" s="60"/>
      <c r="BD175" s="60"/>
      <c r="BE175" s="237"/>
      <c r="BF175" s="227"/>
      <c r="BG175" s="227"/>
      <c r="BH175" s="85"/>
      <c r="BI175" s="60"/>
      <c r="BJ175" s="60"/>
      <c r="BK175" s="85"/>
      <c r="BL175" s="60"/>
      <c r="BM175" s="60"/>
      <c r="BN175" s="276">
        <v>10000</v>
      </c>
      <c r="BO175" s="222">
        <v>5000</v>
      </c>
      <c r="BP175" s="60"/>
      <c r="BQ175" s="85"/>
      <c r="BR175" s="60"/>
      <c r="BS175" s="60"/>
      <c r="BT175" s="85"/>
      <c r="BU175" s="60"/>
      <c r="BV175" s="60"/>
      <c r="BW175" s="85"/>
      <c r="BX175" s="60"/>
      <c r="BY175" s="60"/>
      <c r="BZ175" s="85"/>
      <c r="CA175" s="237"/>
      <c r="CB175" s="60"/>
      <c r="CC175" s="237"/>
      <c r="CD175" s="227"/>
      <c r="CE175" s="227"/>
      <c r="CF175" s="85"/>
      <c r="CG175" s="60"/>
      <c r="CH175" s="60"/>
      <c r="CI175" s="237"/>
      <c r="CJ175" s="227"/>
      <c r="CK175" s="227"/>
      <c r="CL175" s="85"/>
      <c r="CM175" s="60"/>
      <c r="CN175" s="131"/>
      <c r="CO175" s="237"/>
      <c r="CP175" s="227"/>
      <c r="CQ175" s="86"/>
      <c r="CR175" s="85"/>
      <c r="CS175" s="60"/>
      <c r="CT175" s="60"/>
      <c r="CU175" s="85"/>
      <c r="CV175" s="60"/>
      <c r="CW175" s="60"/>
      <c r="CX175" s="237"/>
      <c r="CY175" s="227"/>
      <c r="CZ175" s="227"/>
      <c r="DA175" s="237"/>
      <c r="DB175" s="227"/>
      <c r="DC175" s="227"/>
      <c r="DD175" s="85"/>
      <c r="DE175" s="60"/>
      <c r="DF175" s="60"/>
      <c r="DG175" s="237"/>
      <c r="DH175" s="227"/>
      <c r="DI175" s="227"/>
      <c r="DJ175" s="85"/>
      <c r="DK175" s="60"/>
      <c r="DL175" s="60"/>
      <c r="DM175" s="237"/>
      <c r="DN175" s="227"/>
      <c r="DO175" s="227"/>
      <c r="DP175" s="237"/>
      <c r="DQ175" s="227"/>
      <c r="DR175" s="227"/>
      <c r="DS175" s="237"/>
      <c r="DT175" s="227"/>
      <c r="DU175" s="227"/>
      <c r="DV175" s="85"/>
      <c r="DW175" s="60"/>
      <c r="DX175" s="131"/>
      <c r="DY175" s="237"/>
      <c r="DZ175" s="227"/>
      <c r="EA175" s="86"/>
      <c r="EB175" s="127"/>
      <c r="EC175" s="60"/>
      <c r="ED175" s="131"/>
      <c r="EE175" s="85"/>
      <c r="EF175" s="60"/>
      <c r="EG175" s="131"/>
      <c r="EH175" s="85"/>
      <c r="EI175" s="60"/>
      <c r="EJ175" s="131"/>
      <c r="EK175" s="236"/>
      <c r="EL175" s="60"/>
      <c r="EM175" s="131"/>
      <c r="EN175" s="236"/>
      <c r="EO175" s="60"/>
      <c r="EP175" s="131"/>
      <c r="EQ175" s="85"/>
      <c r="ER175" s="60"/>
      <c r="ES175" s="60"/>
      <c r="ET175" s="85"/>
      <c r="EU175" s="60"/>
      <c r="EV175" s="60"/>
      <c r="EW175" s="237"/>
      <c r="EX175" s="60"/>
      <c r="EY175" s="60"/>
      <c r="EZ175" s="237"/>
      <c r="FA175" s="60"/>
      <c r="FB175" s="60"/>
      <c r="FC175" s="237"/>
      <c r="FD175" s="60"/>
      <c r="FE175" s="60"/>
      <c r="FF175" s="237"/>
      <c r="FG175" s="60"/>
      <c r="FH175" s="60"/>
      <c r="FI175" s="237"/>
      <c r="FJ175" s="60"/>
      <c r="FK175" s="131"/>
      <c r="FL175" s="400"/>
      <c r="FM175" s="227"/>
      <c r="FN175" s="86"/>
      <c r="FO175" s="237"/>
      <c r="FP175" s="60"/>
      <c r="FQ175" s="60"/>
      <c r="FR175" s="237"/>
      <c r="FS175" s="60"/>
      <c r="FT175" s="60"/>
      <c r="FU175" s="237"/>
      <c r="FV175" s="60"/>
      <c r="FW175" s="60"/>
      <c r="FX175" s="237"/>
      <c r="FY175" s="60"/>
      <c r="FZ175" s="60"/>
      <c r="GA175" s="237"/>
      <c r="GB175" s="60"/>
      <c r="GC175" s="60"/>
      <c r="GD175" s="237"/>
      <c r="GE175" s="60"/>
      <c r="GF175" s="60"/>
      <c r="GG175" s="237"/>
      <c r="GH175" s="60"/>
      <c r="GI175" s="60"/>
      <c r="GJ175" s="237"/>
      <c r="GK175" s="227"/>
      <c r="GL175" s="86"/>
      <c r="GM175" s="227"/>
      <c r="GN175" s="227"/>
      <c r="GO175" s="86"/>
      <c r="GP175" s="237"/>
      <c r="GQ175" s="227"/>
      <c r="GR175" s="86"/>
      <c r="GS175" s="85"/>
      <c r="GT175" s="60"/>
      <c r="GU175" s="60"/>
      <c r="GV175" s="85"/>
      <c r="GW175" s="60"/>
      <c r="GX175" s="60"/>
      <c r="GY175" s="85"/>
      <c r="GZ175" s="60"/>
      <c r="HA175" s="60"/>
      <c r="HB175" s="85"/>
      <c r="HC175" s="60"/>
      <c r="HD175" s="131"/>
      <c r="HE175" s="237"/>
      <c r="HF175" s="227"/>
      <c r="HG175" s="86"/>
      <c r="HH175" s="237"/>
      <c r="HI175" s="60"/>
      <c r="HJ175" s="131"/>
      <c r="HK175" s="237"/>
      <c r="HL175" s="60"/>
      <c r="HM175" s="131"/>
      <c r="HN175" s="237"/>
      <c r="HO175" s="60"/>
      <c r="HP175" s="131"/>
      <c r="HQ175" s="237"/>
      <c r="HR175" s="60"/>
      <c r="HS175" s="131"/>
      <c r="HT175" s="237"/>
      <c r="HU175" s="60"/>
      <c r="HV175" s="131"/>
      <c r="HW175" s="237"/>
      <c r="HX175" s="60"/>
      <c r="HY175" s="131"/>
      <c r="HZ175" s="85"/>
      <c r="IA175" s="60"/>
      <c r="IB175" s="131"/>
      <c r="IC175" s="237"/>
      <c r="ID175" s="227"/>
      <c r="IE175" s="86"/>
      <c r="IF175" s="237"/>
      <c r="IG175" s="60"/>
      <c r="IH175" s="131"/>
      <c r="II175" s="237"/>
      <c r="IJ175" s="60"/>
      <c r="IK175" s="131"/>
      <c r="IL175" s="237"/>
      <c r="IM175" s="60"/>
      <c r="IN175" s="131"/>
      <c r="IO175" s="237"/>
      <c r="IP175" s="60"/>
      <c r="IQ175" s="131"/>
      <c r="IR175" s="237"/>
      <c r="IS175" s="60"/>
      <c r="IT175" s="131"/>
      <c r="IU175" s="237"/>
      <c r="IV175" s="60"/>
      <c r="IW175" s="131"/>
      <c r="IX175" s="237"/>
      <c r="IY175" s="60"/>
      <c r="IZ175" s="131"/>
      <c r="JA175" s="237"/>
      <c r="JB175" s="60"/>
      <c r="JC175" s="131"/>
      <c r="JD175" s="85"/>
      <c r="JE175" s="60"/>
      <c r="JF175" s="131"/>
      <c r="JG175" s="237"/>
      <c r="JH175" s="227"/>
      <c r="JI175" s="86"/>
      <c r="JJ175" s="127"/>
      <c r="JK175" s="60"/>
      <c r="JL175" s="131"/>
      <c r="JM175" s="237"/>
      <c r="JN175" s="227"/>
      <c r="JO175" s="86"/>
      <c r="JP175" s="127"/>
      <c r="JQ175" s="60"/>
      <c r="JR175" s="131"/>
      <c r="JS175" s="237"/>
      <c r="JT175" s="227"/>
      <c r="JU175" s="86"/>
      <c r="JV175" s="127"/>
      <c r="JW175" s="60"/>
      <c r="JX175" s="131"/>
      <c r="JY175" s="85"/>
      <c r="JZ175" s="60"/>
      <c r="KA175" s="131"/>
      <c r="KB175" s="85"/>
      <c r="KC175" s="60"/>
      <c r="KD175" s="131"/>
      <c r="KE175" s="237"/>
      <c r="KF175" s="60"/>
      <c r="KG175" s="131"/>
      <c r="KH175" s="85"/>
      <c r="KI175" s="60"/>
      <c r="KJ175" s="131"/>
      <c r="KK175" s="237"/>
      <c r="KL175" s="60"/>
      <c r="KM175" s="60"/>
      <c r="KN175" s="237"/>
      <c r="KO175" s="60"/>
      <c r="KP175" s="60"/>
      <c r="KQ175" s="85"/>
      <c r="KR175" s="60"/>
      <c r="KS175" s="60"/>
      <c r="KT175" s="85"/>
      <c r="KU175" s="60"/>
      <c r="KV175" s="131"/>
      <c r="KW175" s="237"/>
      <c r="KX175" s="227"/>
      <c r="KY175" s="86"/>
      <c r="KZ175" s="85"/>
      <c r="LA175" s="60"/>
      <c r="LB175" s="60"/>
      <c r="LC175" s="237"/>
      <c r="LD175" s="60"/>
      <c r="LE175" s="60"/>
      <c r="LF175" s="237"/>
      <c r="LG175" s="60"/>
      <c r="LH175" s="131"/>
      <c r="LI175" s="237"/>
      <c r="LJ175" s="227"/>
      <c r="LK175" s="86"/>
      <c r="LL175" s="237"/>
      <c r="LM175" s="227"/>
      <c r="LN175" s="86"/>
      <c r="LO175" s="127"/>
      <c r="LP175" s="60"/>
      <c r="LQ175" s="60"/>
      <c r="LR175" s="237"/>
      <c r="LS175" s="60"/>
      <c r="LT175" s="131"/>
      <c r="LU175" s="237"/>
      <c r="LV175" s="227"/>
      <c r="LW175" s="86"/>
      <c r="LX175" s="127"/>
      <c r="LY175" s="60"/>
      <c r="LZ175" s="60"/>
      <c r="MA175" s="237"/>
      <c r="MB175" s="60"/>
      <c r="MC175" s="60"/>
      <c r="MD175" s="237"/>
      <c r="ME175" s="60"/>
      <c r="MF175" s="60"/>
      <c r="MG175" s="237"/>
      <c r="MH175" s="60"/>
      <c r="MI175" s="60"/>
      <c r="MJ175" s="237"/>
      <c r="MK175" s="60"/>
      <c r="ML175" s="131"/>
      <c r="MM175" s="237"/>
      <c r="MN175" s="227"/>
      <c r="MO175" s="86"/>
      <c r="MP175" s="237"/>
      <c r="MQ175" s="227"/>
      <c r="MR175" s="86"/>
      <c r="MS175" s="127"/>
      <c r="MT175" s="60"/>
      <c r="MU175" s="60"/>
      <c r="MV175" s="237"/>
      <c r="MW175" s="60"/>
      <c r="MX175" s="131"/>
      <c r="MY175" s="237"/>
      <c r="MZ175" s="227"/>
      <c r="NA175" s="86"/>
      <c r="NB175" s="237"/>
      <c r="NC175" s="60"/>
      <c r="ND175" s="131"/>
      <c r="NE175" s="237"/>
      <c r="NF175" s="227"/>
      <c r="NG175" s="86"/>
      <c r="NH175" s="85"/>
      <c r="NI175" s="60"/>
      <c r="NJ175" s="131"/>
      <c r="NK175" s="237"/>
      <c r="NL175" s="227"/>
      <c r="NM175" s="86"/>
      <c r="NN175" s="237"/>
      <c r="NO175" s="227"/>
      <c r="NP175" s="86"/>
      <c r="NQ175" s="237"/>
      <c r="NR175" s="227"/>
      <c r="NS175" s="86"/>
      <c r="NT175" s="237"/>
      <c r="NU175" s="227"/>
      <c r="NV175" s="86"/>
      <c r="NW175" s="127"/>
      <c r="NX175" s="60"/>
      <c r="NY175" s="131"/>
      <c r="NZ175" s="237"/>
      <c r="OA175" s="227"/>
      <c r="OB175" s="319"/>
      <c r="OC175" s="237"/>
      <c r="OD175" s="227"/>
      <c r="OE175" s="86"/>
      <c r="OF175" s="237"/>
      <c r="OG175" s="227"/>
      <c r="OH175" s="86"/>
      <c r="OI175" s="163"/>
      <c r="OJ175" s="163"/>
      <c r="OK175" s="163"/>
      <c r="OL175" s="163"/>
      <c r="OM175" s="163"/>
      <c r="ON175" s="163"/>
      <c r="OO175" s="163"/>
      <c r="OP175" s="163"/>
      <c r="OQ175" s="163"/>
      <c r="OR175" s="163"/>
      <c r="OS175" s="163"/>
      <c r="OT175" s="163"/>
      <c r="OU175" s="163"/>
      <c r="OV175" s="163"/>
      <c r="OW175" s="163"/>
    </row>
    <row r="176" spans="1:414" hidden="1" outlineLevel="1" x14ac:dyDescent="0.25">
      <c r="A176" s="75" t="s">
        <v>557</v>
      </c>
      <c r="B176" s="40" t="s">
        <v>558</v>
      </c>
      <c r="C176" s="236">
        <f t="shared" si="2352"/>
        <v>1050000</v>
      </c>
      <c r="D176" s="236">
        <f t="shared" si="2353"/>
        <v>1549902</v>
      </c>
      <c r="E176" s="236">
        <f t="shared" si="2354"/>
        <v>1339116.3999999999</v>
      </c>
      <c r="F176" s="230"/>
      <c r="G176" s="222"/>
      <c r="H176" s="70"/>
      <c r="I176" s="212">
        <v>200000</v>
      </c>
      <c r="J176" s="49">
        <v>145000</v>
      </c>
      <c r="K176" s="49">
        <v>12493.38</v>
      </c>
      <c r="L176" s="230"/>
      <c r="M176" s="222"/>
      <c r="N176" s="222"/>
      <c r="O176" s="69"/>
      <c r="P176" s="49"/>
      <c r="Q176" s="49"/>
      <c r="R176" s="69"/>
      <c r="S176" s="49"/>
      <c r="T176" s="49"/>
      <c r="U176" s="69"/>
      <c r="V176" s="49"/>
      <c r="W176" s="49"/>
      <c r="X176" s="69"/>
      <c r="Y176" s="49"/>
      <c r="Z176" s="49"/>
      <c r="AA176" s="69"/>
      <c r="AB176" s="49"/>
      <c r="AC176" s="49"/>
      <c r="AD176" s="69"/>
      <c r="AE176" s="49"/>
      <c r="AF176" s="49"/>
      <c r="AG176" s="69"/>
      <c r="AH176" s="49"/>
      <c r="AI176" s="49"/>
      <c r="AJ176" s="230"/>
      <c r="AK176" s="222"/>
      <c r="AL176" s="222"/>
      <c r="AM176" s="230"/>
      <c r="AN176" s="222"/>
      <c r="AO176" s="222"/>
      <c r="AP176" s="230"/>
      <c r="AQ176" s="222"/>
      <c r="AR176" s="222"/>
      <c r="AS176" s="230"/>
      <c r="AT176" s="222"/>
      <c r="AU176" s="222"/>
      <c r="AV176" s="230">
        <v>100000</v>
      </c>
      <c r="AW176" s="222">
        <v>180000</v>
      </c>
      <c r="AX176" s="222">
        <v>62112.6</v>
      </c>
      <c r="AY176" s="230"/>
      <c r="AZ176" s="222"/>
      <c r="BA176" s="222"/>
      <c r="BB176" s="69"/>
      <c r="BC176" s="49"/>
      <c r="BD176" s="49"/>
      <c r="BE176" s="230"/>
      <c r="BF176" s="222"/>
      <c r="BG176" s="222"/>
      <c r="BH176" s="69"/>
      <c r="BI176" s="49"/>
      <c r="BJ176" s="49"/>
      <c r="BK176" s="69"/>
      <c r="BL176" s="49"/>
      <c r="BM176" s="49"/>
      <c r="BN176" s="276"/>
      <c r="BO176" s="222">
        <v>600000</v>
      </c>
      <c r="BP176" s="49"/>
      <c r="BQ176" s="69"/>
      <c r="BR176" s="49"/>
      <c r="BS176" s="49">
        <v>1186432.6599999999</v>
      </c>
      <c r="BT176" s="69">
        <f>60000+20000+15000+5000</f>
        <v>100000</v>
      </c>
      <c r="BU176" s="49">
        <f>386000+30000</f>
        <v>416000</v>
      </c>
      <c r="BV176" s="49">
        <v>60656.32</v>
      </c>
      <c r="BW176" s="69"/>
      <c r="BX176" s="49"/>
      <c r="BY176" s="49"/>
      <c r="BZ176" s="69"/>
      <c r="CA176" s="230"/>
      <c r="CB176" s="49"/>
      <c r="CC176" s="230"/>
      <c r="CD176" s="222"/>
      <c r="CE176" s="222"/>
      <c r="CF176" s="69"/>
      <c r="CG176" s="49"/>
      <c r="CH176" s="49"/>
      <c r="CI176" s="230"/>
      <c r="CJ176" s="222"/>
      <c r="CK176" s="222"/>
      <c r="CL176" s="69"/>
      <c r="CM176" s="49"/>
      <c r="CN176" s="242"/>
      <c r="CO176" s="230"/>
      <c r="CP176" s="222"/>
      <c r="CQ176" s="70"/>
      <c r="CR176" s="69"/>
      <c r="CS176" s="49"/>
      <c r="CT176" s="49"/>
      <c r="CU176" s="69"/>
      <c r="CV176" s="49"/>
      <c r="CW176" s="49"/>
      <c r="CX176" s="230">
        <v>10000</v>
      </c>
      <c r="CY176" s="222">
        <v>10000</v>
      </c>
      <c r="CZ176" s="222"/>
      <c r="DA176" s="230"/>
      <c r="DB176" s="222"/>
      <c r="DC176" s="222"/>
      <c r="DD176" s="69"/>
      <c r="DE176" s="49"/>
      <c r="DF176" s="49"/>
      <c r="DG176" s="230">
        <v>455000</v>
      </c>
      <c r="DH176" s="222">
        <v>15000</v>
      </c>
      <c r="DI176" s="222"/>
      <c r="DJ176" s="69"/>
      <c r="DK176" s="49"/>
      <c r="DL176" s="49"/>
      <c r="DM176" s="230"/>
      <c r="DN176" s="222"/>
      <c r="DO176" s="222"/>
      <c r="DP176" s="230"/>
      <c r="DQ176" s="222"/>
      <c r="DR176" s="222"/>
      <c r="DS176" s="230">
        <v>30000</v>
      </c>
      <c r="DT176" s="222"/>
      <c r="DU176" s="222"/>
      <c r="DV176" s="69"/>
      <c r="DW176" s="49"/>
      <c r="DX176" s="242"/>
      <c r="DY176" s="230"/>
      <c r="DZ176" s="222"/>
      <c r="EA176" s="70"/>
      <c r="EB176" s="212"/>
      <c r="EC176" s="49"/>
      <c r="ED176" s="118"/>
      <c r="EE176" s="69"/>
      <c r="EF176" s="49"/>
      <c r="EG176" s="118"/>
      <c r="EH176" s="69"/>
      <c r="EI176" s="49"/>
      <c r="EJ176" s="118"/>
      <c r="EK176" s="236"/>
      <c r="EL176" s="49"/>
      <c r="EM176" s="118"/>
      <c r="EN176" s="236"/>
      <c r="EO176" s="49"/>
      <c r="EP176" s="118"/>
      <c r="EQ176" s="69"/>
      <c r="ER176" s="49"/>
      <c r="ES176" s="49"/>
      <c r="ET176" s="69"/>
      <c r="EU176" s="49"/>
      <c r="EV176" s="49"/>
      <c r="EW176" s="230"/>
      <c r="EX176" s="49"/>
      <c r="EY176" s="49"/>
      <c r="EZ176" s="230"/>
      <c r="FA176" s="49"/>
      <c r="FB176" s="49"/>
      <c r="FC176" s="230"/>
      <c r="FD176" s="49"/>
      <c r="FE176" s="49"/>
      <c r="FF176" s="230"/>
      <c r="FG176" s="49"/>
      <c r="FH176" s="49"/>
      <c r="FI176" s="230"/>
      <c r="FJ176" s="49"/>
      <c r="FK176" s="242"/>
      <c r="FL176" s="397"/>
      <c r="FM176" s="222"/>
      <c r="FN176" s="70"/>
      <c r="FO176" s="230"/>
      <c r="FP176" s="49"/>
      <c r="FQ176" s="49"/>
      <c r="FR176" s="230"/>
      <c r="FS176" s="49"/>
      <c r="FT176" s="49"/>
      <c r="FU176" s="230"/>
      <c r="FV176" s="49"/>
      <c r="FW176" s="49"/>
      <c r="FX176" s="230"/>
      <c r="FY176" s="49"/>
      <c r="FZ176" s="49"/>
      <c r="GA176" s="230"/>
      <c r="GB176" s="49"/>
      <c r="GC176" s="49"/>
      <c r="GD176" s="230"/>
      <c r="GE176" s="49"/>
      <c r="GF176" s="49"/>
      <c r="GG176" s="230"/>
      <c r="GH176" s="49"/>
      <c r="GI176" s="49"/>
      <c r="GJ176" s="230"/>
      <c r="GK176" s="222"/>
      <c r="GL176" s="70"/>
      <c r="GM176" s="222"/>
      <c r="GN176" s="222"/>
      <c r="GO176" s="70"/>
      <c r="GP176" s="230"/>
      <c r="GQ176" s="222">
        <f>10000-7500</f>
        <v>2500</v>
      </c>
      <c r="GR176" s="70">
        <v>17421.439999999999</v>
      </c>
      <c r="GS176" s="69"/>
      <c r="GT176" s="49"/>
      <c r="GU176" s="49"/>
      <c r="GV176" s="69"/>
      <c r="GW176" s="49"/>
      <c r="GX176" s="49"/>
      <c r="GY176" s="69"/>
      <c r="GZ176" s="49"/>
      <c r="HA176" s="49"/>
      <c r="HB176" s="69"/>
      <c r="HC176" s="49"/>
      <c r="HD176" s="242"/>
      <c r="HE176" s="230"/>
      <c r="HF176" s="222"/>
      <c r="HG176" s="70"/>
      <c r="HH176" s="230"/>
      <c r="HI176" s="49"/>
      <c r="HJ176" s="118"/>
      <c r="HK176" s="335">
        <v>15000</v>
      </c>
      <c r="HL176" s="49">
        <v>5400</v>
      </c>
      <c r="HM176" s="118"/>
      <c r="HN176" s="230"/>
      <c r="HO176" s="49"/>
      <c r="HP176" s="118"/>
      <c r="HQ176" s="230"/>
      <c r="HR176" s="49"/>
      <c r="HS176" s="118"/>
      <c r="HT176" s="230"/>
      <c r="HU176" s="49"/>
      <c r="HV176" s="118"/>
      <c r="HW176" s="230"/>
      <c r="HX176" s="49"/>
      <c r="HY176" s="118"/>
      <c r="HZ176" s="69"/>
      <c r="IA176" s="49"/>
      <c r="IB176" s="118"/>
      <c r="IC176" s="230"/>
      <c r="ID176" s="222"/>
      <c r="IE176" s="70"/>
      <c r="IF176" s="230"/>
      <c r="IG176" s="49"/>
      <c r="IH176" s="118"/>
      <c r="II176" s="230"/>
      <c r="IJ176" s="49"/>
      <c r="IK176" s="118"/>
      <c r="IL176" s="230"/>
      <c r="IM176" s="49"/>
      <c r="IN176" s="118"/>
      <c r="IO176" s="230"/>
      <c r="IP176" s="49"/>
      <c r="IQ176" s="118"/>
      <c r="IR176" s="230"/>
      <c r="IS176" s="49"/>
      <c r="IT176" s="118"/>
      <c r="IU176" s="230"/>
      <c r="IV176" s="49"/>
      <c r="IW176" s="118"/>
      <c r="IX176" s="230"/>
      <c r="IY176" s="49"/>
      <c r="IZ176" s="118"/>
      <c r="JA176" s="230"/>
      <c r="JB176" s="49"/>
      <c r="JC176" s="118"/>
      <c r="JD176" s="69"/>
      <c r="JE176" s="49"/>
      <c r="JF176" s="118"/>
      <c r="JG176" s="230"/>
      <c r="JH176" s="222"/>
      <c r="JI176" s="70"/>
      <c r="JJ176" s="212"/>
      <c r="JK176" s="49"/>
      <c r="JL176" s="118"/>
      <c r="JM176" s="230"/>
      <c r="JN176" s="222"/>
      <c r="JO176" s="70"/>
      <c r="JP176" s="212"/>
      <c r="JQ176" s="49">
        <v>36002</v>
      </c>
      <c r="JR176" s="118"/>
      <c r="JS176" s="230">
        <v>140000</v>
      </c>
      <c r="JT176" s="222">
        <v>140000</v>
      </c>
      <c r="JU176" s="70"/>
      <c r="JV176" s="212"/>
      <c r="JW176" s="49"/>
      <c r="JX176" s="118"/>
      <c r="JY176" s="69"/>
      <c r="JZ176" s="49"/>
      <c r="KA176" s="118"/>
      <c r="KB176" s="69"/>
      <c r="KC176" s="49"/>
      <c r="KD176" s="118"/>
      <c r="KE176" s="230"/>
      <c r="KF176" s="49"/>
      <c r="KG176" s="118"/>
      <c r="KH176" s="69"/>
      <c r="KI176" s="49"/>
      <c r="KJ176" s="118"/>
      <c r="KK176" s="230"/>
      <c r="KL176" s="49"/>
      <c r="KM176" s="49"/>
      <c r="KN176" s="230"/>
      <c r="KO176" s="49"/>
      <c r="KP176" s="49"/>
      <c r="KQ176" s="69"/>
      <c r="KR176" s="49"/>
      <c r="KS176" s="49"/>
      <c r="KT176" s="69"/>
      <c r="KU176" s="49"/>
      <c r="KV176" s="242"/>
      <c r="KW176" s="230"/>
      <c r="KX176" s="222"/>
      <c r="KY176" s="70"/>
      <c r="KZ176" s="69"/>
      <c r="LA176" s="49"/>
      <c r="LB176" s="49"/>
      <c r="LC176" s="230"/>
      <c r="LD176" s="49"/>
      <c r="LE176" s="49"/>
      <c r="LF176" s="230"/>
      <c r="LG176" s="49"/>
      <c r="LH176" s="242"/>
      <c r="LI176" s="230"/>
      <c r="LJ176" s="222"/>
      <c r="LK176" s="70"/>
      <c r="LL176" s="230"/>
      <c r="LM176" s="222"/>
      <c r="LN176" s="70"/>
      <c r="LO176" s="123"/>
      <c r="LP176" s="49"/>
      <c r="LQ176" s="49"/>
      <c r="LR176" s="230"/>
      <c r="LS176" s="49"/>
      <c r="LT176" s="242"/>
      <c r="LU176" s="230"/>
      <c r="LV176" s="222"/>
      <c r="LW176" s="70"/>
      <c r="LX176" s="212"/>
      <c r="LY176" s="49"/>
      <c r="LZ176" s="49"/>
      <c r="MA176" s="230"/>
      <c r="MB176" s="49"/>
      <c r="MC176" s="49"/>
      <c r="MD176" s="230"/>
      <c r="ME176" s="49"/>
      <c r="MF176" s="49"/>
      <c r="MG176" s="230"/>
      <c r="MH176" s="49"/>
      <c r="MI176" s="49"/>
      <c r="MJ176" s="230"/>
      <c r="MK176" s="49"/>
      <c r="ML176" s="242"/>
      <c r="MM176" s="230"/>
      <c r="MN176" s="222"/>
      <c r="MO176" s="70"/>
      <c r="MP176" s="230"/>
      <c r="MQ176" s="222"/>
      <c r="MR176" s="70"/>
      <c r="MS176" s="212"/>
      <c r="MT176" s="49"/>
      <c r="MU176" s="49"/>
      <c r="MV176" s="230"/>
      <c r="MW176" s="49"/>
      <c r="MX176" s="242"/>
      <c r="MY176" s="230"/>
      <c r="MZ176" s="222"/>
      <c r="NA176" s="70"/>
      <c r="NB176" s="230"/>
      <c r="NC176" s="49"/>
      <c r="ND176" s="242"/>
      <c r="NE176" s="230"/>
      <c r="NF176" s="222"/>
      <c r="NG176" s="70"/>
      <c r="NH176" s="69"/>
      <c r="NI176" s="49"/>
      <c r="NJ176" s="242"/>
      <c r="NK176" s="230"/>
      <c r="NL176" s="222"/>
      <c r="NM176" s="70"/>
      <c r="NN176" s="230"/>
      <c r="NO176" s="222"/>
      <c r="NP176" s="70"/>
      <c r="NQ176" s="230"/>
      <c r="NR176" s="222"/>
      <c r="NS176" s="70"/>
      <c r="NT176" s="230"/>
      <c r="NU176" s="222"/>
      <c r="NV176" s="70"/>
      <c r="NW176" s="123"/>
      <c r="NX176" s="49"/>
      <c r="NY176" s="242"/>
      <c r="NZ176" s="230"/>
      <c r="OA176" s="222"/>
      <c r="OB176" s="315"/>
      <c r="OC176" s="230"/>
      <c r="OD176" s="222"/>
      <c r="OE176" s="70"/>
      <c r="OF176" s="230"/>
      <c r="OG176" s="222"/>
      <c r="OH176" s="70"/>
      <c r="OI176" s="157"/>
      <c r="OJ176" s="157"/>
      <c r="OK176" s="157"/>
      <c r="OL176" s="157"/>
      <c r="OM176" s="157"/>
      <c r="ON176" s="157"/>
      <c r="OO176" s="157"/>
      <c r="OP176" s="157"/>
      <c r="OQ176" s="157"/>
      <c r="OR176" s="157"/>
      <c r="OS176" s="157"/>
      <c r="OT176" s="157"/>
      <c r="OU176" s="157"/>
      <c r="OV176" s="157"/>
      <c r="OW176" s="157"/>
    </row>
    <row r="177" spans="1:413" hidden="1" outlineLevel="1" x14ac:dyDescent="0.25">
      <c r="A177" s="75" t="s">
        <v>559</v>
      </c>
      <c r="B177" s="40" t="s">
        <v>560</v>
      </c>
      <c r="C177" s="236">
        <f t="shared" si="2352"/>
        <v>0</v>
      </c>
      <c r="D177" s="236">
        <f t="shared" si="2353"/>
        <v>0</v>
      </c>
      <c r="E177" s="236">
        <f t="shared" si="2354"/>
        <v>28815.200000000001</v>
      </c>
      <c r="F177" s="230"/>
      <c r="G177" s="222"/>
      <c r="H177" s="70"/>
      <c r="I177" s="212"/>
      <c r="J177" s="49"/>
      <c r="K177" s="49">
        <v>2338.62</v>
      </c>
      <c r="L177" s="230"/>
      <c r="M177" s="222"/>
      <c r="N177" s="222"/>
      <c r="O177" s="69"/>
      <c r="P177" s="49"/>
      <c r="Q177" s="49"/>
      <c r="R177" s="69"/>
      <c r="S177" s="49"/>
      <c r="T177" s="49"/>
      <c r="U177" s="69"/>
      <c r="V177" s="49"/>
      <c r="W177" s="49"/>
      <c r="X177" s="69"/>
      <c r="Y177" s="49"/>
      <c r="Z177" s="49"/>
      <c r="AA177" s="69"/>
      <c r="AB177" s="49"/>
      <c r="AC177" s="49"/>
      <c r="AD177" s="69"/>
      <c r="AE177" s="49"/>
      <c r="AF177" s="49"/>
      <c r="AG177" s="69"/>
      <c r="AH177" s="49"/>
      <c r="AI177" s="49"/>
      <c r="AJ177" s="230"/>
      <c r="AK177" s="222"/>
      <c r="AL177" s="222"/>
      <c r="AM177" s="230"/>
      <c r="AN177" s="222"/>
      <c r="AO177" s="222"/>
      <c r="AP177" s="230"/>
      <c r="AQ177" s="222"/>
      <c r="AR177" s="222"/>
      <c r="AS177" s="230"/>
      <c r="AT177" s="222"/>
      <c r="AU177" s="222"/>
      <c r="AV177" s="230"/>
      <c r="AW177" s="222"/>
      <c r="AX177" s="222"/>
      <c r="AY177" s="230"/>
      <c r="AZ177" s="222"/>
      <c r="BA177" s="222"/>
      <c r="BB177" s="69"/>
      <c r="BC177" s="49"/>
      <c r="BD177" s="49"/>
      <c r="BE177" s="230"/>
      <c r="BF177" s="222"/>
      <c r="BG177" s="222"/>
      <c r="BH177" s="69"/>
      <c r="BI177" s="49"/>
      <c r="BJ177" s="49"/>
      <c r="BK177" s="69"/>
      <c r="BL177" s="49"/>
      <c r="BM177" s="49"/>
      <c r="BN177" s="276"/>
      <c r="BO177" s="222"/>
      <c r="BP177" s="49"/>
      <c r="BQ177" s="69"/>
      <c r="BR177" s="49"/>
      <c r="BS177" s="49"/>
      <c r="BT177" s="69"/>
      <c r="BU177" s="49"/>
      <c r="BV177" s="49"/>
      <c r="BW177" s="69"/>
      <c r="BX177" s="49"/>
      <c r="BY177" s="49"/>
      <c r="BZ177" s="69"/>
      <c r="CA177" s="230"/>
      <c r="CB177" s="49"/>
      <c r="CC177" s="230"/>
      <c r="CD177" s="222"/>
      <c r="CE177" s="222">
        <v>-275.42</v>
      </c>
      <c r="CF177" s="69"/>
      <c r="CG177" s="49"/>
      <c r="CH177" s="49"/>
      <c r="CI177" s="230"/>
      <c r="CJ177" s="222"/>
      <c r="CK177" s="222"/>
      <c r="CL177" s="69"/>
      <c r="CM177" s="49"/>
      <c r="CN177" s="242"/>
      <c r="CO177" s="230"/>
      <c r="CP177" s="222"/>
      <c r="CQ177" s="70"/>
      <c r="CR177" s="69"/>
      <c r="CS177" s="49"/>
      <c r="CT177" s="49"/>
      <c r="CU177" s="69"/>
      <c r="CV177" s="49"/>
      <c r="CW177" s="49"/>
      <c r="CX177" s="230"/>
      <c r="CY177" s="222"/>
      <c r="CZ177" s="222"/>
      <c r="DA177" s="230"/>
      <c r="DB177" s="222"/>
      <c r="DC177" s="222"/>
      <c r="DD177" s="69"/>
      <c r="DE177" s="49"/>
      <c r="DF177" s="49"/>
      <c r="DG177" s="230"/>
      <c r="DH177" s="222"/>
      <c r="DI177" s="222"/>
      <c r="DJ177" s="69"/>
      <c r="DK177" s="49"/>
      <c r="DL177" s="49"/>
      <c r="DM177" s="230"/>
      <c r="DN177" s="222"/>
      <c r="DO177" s="222"/>
      <c r="DP177" s="230"/>
      <c r="DQ177" s="222"/>
      <c r="DR177" s="222"/>
      <c r="DS177" s="230"/>
      <c r="DT177" s="222"/>
      <c r="DU177" s="222"/>
      <c r="DV177" s="69"/>
      <c r="DW177" s="49"/>
      <c r="DX177" s="242"/>
      <c r="DY177" s="230"/>
      <c r="DZ177" s="222"/>
      <c r="EA177" s="70"/>
      <c r="EB177" s="212"/>
      <c r="EC177" s="49"/>
      <c r="ED177" s="118"/>
      <c r="EE177" s="69"/>
      <c r="EF177" s="49"/>
      <c r="EG177" s="118"/>
      <c r="EH177" s="69"/>
      <c r="EI177" s="49"/>
      <c r="EJ177" s="118"/>
      <c r="EK177" s="236"/>
      <c r="EL177" s="49"/>
      <c r="EM177" s="118"/>
      <c r="EN177" s="236"/>
      <c r="EO177" s="49"/>
      <c r="EP177" s="118"/>
      <c r="EQ177" s="69"/>
      <c r="ER177" s="49"/>
      <c r="ES177" s="49"/>
      <c r="ET177" s="69"/>
      <c r="EU177" s="49"/>
      <c r="EV177" s="49"/>
      <c r="EW177" s="230"/>
      <c r="EX177" s="49"/>
      <c r="EY177" s="49"/>
      <c r="EZ177" s="230"/>
      <c r="FA177" s="49"/>
      <c r="FB177" s="49"/>
      <c r="FC177" s="230"/>
      <c r="FD177" s="49"/>
      <c r="FE177" s="49"/>
      <c r="FF177" s="230"/>
      <c r="FG177" s="49"/>
      <c r="FH177" s="49"/>
      <c r="FI177" s="230"/>
      <c r="FJ177" s="49"/>
      <c r="FK177" s="242"/>
      <c r="FL177" s="397"/>
      <c r="FM177" s="222"/>
      <c r="FN177" s="70"/>
      <c r="FO177" s="230"/>
      <c r="FP177" s="49"/>
      <c r="FQ177" s="49"/>
      <c r="FR177" s="230"/>
      <c r="FS177" s="49"/>
      <c r="FT177" s="49"/>
      <c r="FU177" s="230"/>
      <c r="FV177" s="49"/>
      <c r="FW177" s="49"/>
      <c r="FX177" s="230"/>
      <c r="FY177" s="49"/>
      <c r="FZ177" s="49"/>
      <c r="GA177" s="230"/>
      <c r="GB177" s="49"/>
      <c r="GC177" s="49"/>
      <c r="GD177" s="230"/>
      <c r="GE177" s="49"/>
      <c r="GF177" s="49"/>
      <c r="GG177" s="230"/>
      <c r="GH177" s="49"/>
      <c r="GI177" s="49"/>
      <c r="GJ177" s="230"/>
      <c r="GK177" s="222"/>
      <c r="GL177" s="70"/>
      <c r="GM177" s="222"/>
      <c r="GN177" s="222"/>
      <c r="GO177" s="70"/>
      <c r="GP177" s="230"/>
      <c r="GQ177" s="222"/>
      <c r="GR177" s="70"/>
      <c r="GS177" s="69"/>
      <c r="GT177" s="49"/>
      <c r="GU177" s="49"/>
      <c r="GV177" s="69"/>
      <c r="GW177" s="49"/>
      <c r="GX177" s="49"/>
      <c r="GY177" s="69"/>
      <c r="GZ177" s="49"/>
      <c r="HA177" s="49"/>
      <c r="HB177" s="69"/>
      <c r="HC177" s="49"/>
      <c r="HD177" s="242"/>
      <c r="HE177" s="230"/>
      <c r="HF177" s="222"/>
      <c r="HG177" s="70"/>
      <c r="HH177" s="230"/>
      <c r="HI177" s="49"/>
      <c r="HJ177" s="118"/>
      <c r="HK177" s="230"/>
      <c r="HL177" s="49"/>
      <c r="HM177" s="118"/>
      <c r="HN177" s="230"/>
      <c r="HO177" s="49"/>
      <c r="HP177" s="118"/>
      <c r="HQ177" s="230"/>
      <c r="HR177" s="49"/>
      <c r="HS177" s="118"/>
      <c r="HT177" s="230"/>
      <c r="HU177" s="49"/>
      <c r="HV177" s="118"/>
      <c r="HW177" s="230"/>
      <c r="HX177" s="49"/>
      <c r="HY177" s="118"/>
      <c r="HZ177" s="69"/>
      <c r="IA177" s="49"/>
      <c r="IB177" s="118"/>
      <c r="IC177" s="230"/>
      <c r="ID177" s="222"/>
      <c r="IE177" s="70"/>
      <c r="IF177" s="230"/>
      <c r="IG177" s="49"/>
      <c r="IH177" s="118"/>
      <c r="II177" s="230"/>
      <c r="IJ177" s="49"/>
      <c r="IK177" s="118"/>
      <c r="IL177" s="230"/>
      <c r="IM177" s="49"/>
      <c r="IN177" s="118"/>
      <c r="IO177" s="230"/>
      <c r="IP177" s="49"/>
      <c r="IQ177" s="118"/>
      <c r="IR177" s="230"/>
      <c r="IS177" s="49"/>
      <c r="IT177" s="118"/>
      <c r="IU177" s="230"/>
      <c r="IV177" s="49"/>
      <c r="IW177" s="118"/>
      <c r="IX177" s="230"/>
      <c r="IY177" s="49"/>
      <c r="IZ177" s="118"/>
      <c r="JA177" s="230"/>
      <c r="JB177" s="49"/>
      <c r="JC177" s="118"/>
      <c r="JD177" s="69"/>
      <c r="JE177" s="49"/>
      <c r="JF177" s="118"/>
      <c r="JG177" s="230"/>
      <c r="JH177" s="222"/>
      <c r="JI177" s="70"/>
      <c r="JJ177" s="212"/>
      <c r="JK177" s="49"/>
      <c r="JL177" s="118"/>
      <c r="JM177" s="230"/>
      <c r="JN177" s="222"/>
      <c r="JO177" s="70"/>
      <c r="JP177" s="212"/>
      <c r="JQ177" s="49"/>
      <c r="JR177" s="118"/>
      <c r="JS177" s="230"/>
      <c r="JT177" s="222"/>
      <c r="JU177" s="70"/>
      <c r="JV177" s="212"/>
      <c r="JW177" s="49"/>
      <c r="JX177" s="118"/>
      <c r="JY177" s="69"/>
      <c r="JZ177" s="49"/>
      <c r="KA177" s="118"/>
      <c r="KB177" s="69"/>
      <c r="KC177" s="49"/>
      <c r="KD177" s="118"/>
      <c r="KE177" s="230"/>
      <c r="KF177" s="49"/>
      <c r="KG177" s="118"/>
      <c r="KH177" s="69"/>
      <c r="KI177" s="49"/>
      <c r="KJ177" s="118"/>
      <c r="KK177" s="230"/>
      <c r="KL177" s="49"/>
      <c r="KM177" s="49"/>
      <c r="KN177" s="230"/>
      <c r="KO177" s="49"/>
      <c r="KP177" s="49"/>
      <c r="KQ177" s="69"/>
      <c r="KR177" s="49"/>
      <c r="KS177" s="49"/>
      <c r="KT177" s="69"/>
      <c r="KU177" s="49"/>
      <c r="KV177" s="242"/>
      <c r="KW177" s="230"/>
      <c r="KX177" s="222"/>
      <c r="KY177" s="70"/>
      <c r="KZ177" s="69"/>
      <c r="LA177" s="49"/>
      <c r="LB177" s="49"/>
      <c r="LC177" s="230"/>
      <c r="LD177" s="49"/>
      <c r="LE177" s="49"/>
      <c r="LF177" s="230"/>
      <c r="LG177" s="49"/>
      <c r="LH177" s="242"/>
      <c r="LI177" s="230"/>
      <c r="LJ177" s="222"/>
      <c r="LK177" s="70"/>
      <c r="LL177" s="230"/>
      <c r="LM177" s="222"/>
      <c r="LN177" s="70"/>
      <c r="LO177" s="123"/>
      <c r="LP177" s="49"/>
      <c r="LQ177" s="49"/>
      <c r="LR177" s="230"/>
      <c r="LS177" s="49"/>
      <c r="LT177" s="242"/>
      <c r="LU177" s="230"/>
      <c r="LV177" s="222"/>
      <c r="LW177" s="70"/>
      <c r="LX177" s="212"/>
      <c r="LY177" s="49"/>
      <c r="LZ177" s="49"/>
      <c r="MA177" s="230"/>
      <c r="MB177" s="49"/>
      <c r="MC177" s="49"/>
      <c r="MD177" s="230"/>
      <c r="ME177" s="49"/>
      <c r="MF177" s="49"/>
      <c r="MG177" s="230"/>
      <c r="MH177" s="49"/>
      <c r="MI177" s="49"/>
      <c r="MJ177" s="230"/>
      <c r="MK177" s="49"/>
      <c r="ML177" s="242"/>
      <c r="MM177" s="230"/>
      <c r="MN177" s="222"/>
      <c r="MO177" s="70"/>
      <c r="MP177" s="230"/>
      <c r="MQ177" s="222"/>
      <c r="MR177" s="70">
        <v>26752</v>
      </c>
      <c r="MS177" s="212"/>
      <c r="MT177" s="49"/>
      <c r="MU177" s="49"/>
      <c r="MV177" s="230"/>
      <c r="MW177" s="49"/>
      <c r="MX177" s="242"/>
      <c r="MY177" s="230"/>
      <c r="MZ177" s="222"/>
      <c r="NA177" s="70"/>
      <c r="NB177" s="230"/>
      <c r="NC177" s="49"/>
      <c r="ND177" s="242"/>
      <c r="NE177" s="230"/>
      <c r="NF177" s="222"/>
      <c r="NG177" s="70"/>
      <c r="NH177" s="69"/>
      <c r="NI177" s="49"/>
      <c r="NJ177" s="242"/>
      <c r="NK177" s="230"/>
      <c r="NL177" s="222"/>
      <c r="NM177" s="70"/>
      <c r="NN177" s="230"/>
      <c r="NO177" s="222"/>
      <c r="NP177" s="70"/>
      <c r="NQ177" s="230"/>
      <c r="NR177" s="222"/>
      <c r="NS177" s="70"/>
      <c r="NT177" s="230"/>
      <c r="NU177" s="222"/>
      <c r="NV177" s="70"/>
      <c r="NW177" s="123"/>
      <c r="NX177" s="49"/>
      <c r="NY177" s="242"/>
      <c r="NZ177" s="230"/>
      <c r="OA177" s="222"/>
      <c r="OB177" s="315"/>
      <c r="OC177" s="230"/>
      <c r="OD177" s="222"/>
      <c r="OE177" s="70"/>
      <c r="OF177" s="230"/>
      <c r="OG177" s="222"/>
      <c r="OH177" s="70"/>
      <c r="OI177" s="157"/>
      <c r="OJ177" s="157"/>
      <c r="OK177" s="157"/>
      <c r="OL177" s="157"/>
      <c r="OM177" s="157"/>
      <c r="ON177" s="157"/>
      <c r="OO177" s="157"/>
      <c r="OP177" s="157"/>
      <c r="OQ177" s="157"/>
      <c r="OR177" s="157"/>
      <c r="OS177" s="157"/>
      <c r="OT177" s="157"/>
      <c r="OU177" s="157"/>
      <c r="OV177" s="157"/>
      <c r="OW177" s="157"/>
    </row>
    <row r="178" spans="1:413" hidden="1" outlineLevel="1" x14ac:dyDescent="0.25">
      <c r="A178" s="82">
        <v>1555</v>
      </c>
      <c r="B178" s="40" t="s">
        <v>561</v>
      </c>
      <c r="C178" s="236">
        <f t="shared" si="2352"/>
        <v>0</v>
      </c>
      <c r="D178" s="236">
        <f t="shared" si="2353"/>
        <v>0</v>
      </c>
      <c r="E178" s="236">
        <f t="shared" si="2354"/>
        <v>0</v>
      </c>
      <c r="F178" s="230"/>
      <c r="G178" s="222"/>
      <c r="H178" s="70"/>
      <c r="I178" s="212"/>
      <c r="J178" s="49"/>
      <c r="K178" s="49"/>
      <c r="L178" s="230"/>
      <c r="M178" s="222"/>
      <c r="N178" s="222"/>
      <c r="O178" s="69"/>
      <c r="P178" s="49"/>
      <c r="Q178" s="49"/>
      <c r="R178" s="69"/>
      <c r="S178" s="49"/>
      <c r="T178" s="49"/>
      <c r="U178" s="69"/>
      <c r="V178" s="49"/>
      <c r="W178" s="49"/>
      <c r="X178" s="69"/>
      <c r="Y178" s="49"/>
      <c r="Z178" s="49"/>
      <c r="AA178" s="69"/>
      <c r="AB178" s="49"/>
      <c r="AC178" s="49"/>
      <c r="AD178" s="69"/>
      <c r="AE178" s="49"/>
      <c r="AF178" s="49"/>
      <c r="AG178" s="69"/>
      <c r="AH178" s="49"/>
      <c r="AI178" s="49"/>
      <c r="AJ178" s="230"/>
      <c r="AK178" s="222"/>
      <c r="AL178" s="222"/>
      <c r="AM178" s="230"/>
      <c r="AN178" s="222"/>
      <c r="AO178" s="222"/>
      <c r="AP178" s="230"/>
      <c r="AQ178" s="222"/>
      <c r="AR178" s="222"/>
      <c r="AS178" s="230"/>
      <c r="AT178" s="222"/>
      <c r="AU178" s="222"/>
      <c r="AV178" s="230"/>
      <c r="AW178" s="222"/>
      <c r="AX178" s="222"/>
      <c r="AY178" s="230"/>
      <c r="AZ178" s="222"/>
      <c r="BA178" s="222"/>
      <c r="BB178" s="69"/>
      <c r="BC178" s="49"/>
      <c r="BD178" s="49"/>
      <c r="BE178" s="230"/>
      <c r="BF178" s="222"/>
      <c r="BG178" s="222"/>
      <c r="BH178" s="69"/>
      <c r="BI178" s="49"/>
      <c r="BJ178" s="49"/>
      <c r="BK178" s="69"/>
      <c r="BL178" s="49"/>
      <c r="BM178" s="49"/>
      <c r="BN178" s="276"/>
      <c r="BO178" s="222"/>
      <c r="BP178" s="49"/>
      <c r="BQ178" s="69"/>
      <c r="BR178" s="49"/>
      <c r="BS178" s="49"/>
      <c r="BT178" s="69"/>
      <c r="BU178" s="49"/>
      <c r="BV178" s="49"/>
      <c r="BW178" s="69"/>
      <c r="BX178" s="49"/>
      <c r="BY178" s="49"/>
      <c r="BZ178" s="69"/>
      <c r="CA178" s="230"/>
      <c r="CB178" s="49"/>
      <c r="CC178" s="230"/>
      <c r="CD178" s="222"/>
      <c r="CE178" s="222"/>
      <c r="CF178" s="69"/>
      <c r="CG178" s="49"/>
      <c r="CH178" s="49"/>
      <c r="CI178" s="230"/>
      <c r="CJ178" s="222"/>
      <c r="CK178" s="222"/>
      <c r="CL178" s="69"/>
      <c r="CM178" s="49"/>
      <c r="CN178" s="242"/>
      <c r="CO178" s="230"/>
      <c r="CP178" s="222"/>
      <c r="CQ178" s="70"/>
      <c r="CR178" s="69"/>
      <c r="CS178" s="49"/>
      <c r="CT178" s="49"/>
      <c r="CU178" s="69"/>
      <c r="CV178" s="49"/>
      <c r="CW178" s="49"/>
      <c r="CX178" s="230"/>
      <c r="CY178" s="222"/>
      <c r="CZ178" s="222"/>
      <c r="DA178" s="230"/>
      <c r="DB178" s="222"/>
      <c r="DC178" s="222"/>
      <c r="DD178" s="69"/>
      <c r="DE178" s="49"/>
      <c r="DF178" s="49"/>
      <c r="DG178" s="230"/>
      <c r="DH178" s="222"/>
      <c r="DI178" s="222"/>
      <c r="DJ178" s="69"/>
      <c r="DK178" s="49"/>
      <c r="DL178" s="49"/>
      <c r="DM178" s="230"/>
      <c r="DN178" s="222"/>
      <c r="DO178" s="222"/>
      <c r="DP178" s="230"/>
      <c r="DQ178" s="222"/>
      <c r="DR178" s="222"/>
      <c r="DS178" s="230"/>
      <c r="DT178" s="222"/>
      <c r="DU178" s="222"/>
      <c r="DV178" s="69"/>
      <c r="DW178" s="49"/>
      <c r="DX178" s="242"/>
      <c r="DY178" s="230"/>
      <c r="DZ178" s="222"/>
      <c r="EA178" s="70"/>
      <c r="EB178" s="212"/>
      <c r="EC178" s="49"/>
      <c r="ED178" s="118"/>
      <c r="EE178" s="69"/>
      <c r="EF178" s="49"/>
      <c r="EG178" s="118"/>
      <c r="EH178" s="69"/>
      <c r="EI178" s="49"/>
      <c r="EJ178" s="118"/>
      <c r="EK178" s="236"/>
      <c r="EL178" s="49"/>
      <c r="EM178" s="118"/>
      <c r="EN178" s="236"/>
      <c r="EO178" s="49"/>
      <c r="EP178" s="118"/>
      <c r="EQ178" s="69"/>
      <c r="ER178" s="49"/>
      <c r="ES178" s="49"/>
      <c r="ET178" s="69"/>
      <c r="EU178" s="49"/>
      <c r="EV178" s="49"/>
      <c r="EW178" s="230"/>
      <c r="EX178" s="49"/>
      <c r="EY178" s="49"/>
      <c r="EZ178" s="230"/>
      <c r="FA178" s="49"/>
      <c r="FB178" s="49"/>
      <c r="FC178" s="230"/>
      <c r="FD178" s="49"/>
      <c r="FE178" s="49"/>
      <c r="FF178" s="230"/>
      <c r="FG178" s="49"/>
      <c r="FH178" s="49"/>
      <c r="FI178" s="230"/>
      <c r="FJ178" s="49"/>
      <c r="FK178" s="242"/>
      <c r="FL178" s="397"/>
      <c r="FM178" s="222"/>
      <c r="FN178" s="70"/>
      <c r="FO178" s="230"/>
      <c r="FP178" s="49"/>
      <c r="FQ178" s="49"/>
      <c r="FR178" s="230"/>
      <c r="FS178" s="49"/>
      <c r="FT178" s="49"/>
      <c r="FU178" s="230"/>
      <c r="FV178" s="49"/>
      <c r="FW178" s="49"/>
      <c r="FX178" s="230"/>
      <c r="FY178" s="49"/>
      <c r="FZ178" s="49"/>
      <c r="GA178" s="230"/>
      <c r="GB178" s="49"/>
      <c r="GC178" s="49"/>
      <c r="GD178" s="230"/>
      <c r="GE178" s="49"/>
      <c r="GF178" s="49"/>
      <c r="GG178" s="230"/>
      <c r="GH178" s="49"/>
      <c r="GI178" s="49"/>
      <c r="GJ178" s="230"/>
      <c r="GK178" s="222"/>
      <c r="GL178" s="70"/>
      <c r="GM178" s="222"/>
      <c r="GN178" s="222"/>
      <c r="GO178" s="70"/>
      <c r="GP178" s="230"/>
      <c r="GQ178" s="222"/>
      <c r="GR178" s="70"/>
      <c r="GS178" s="69"/>
      <c r="GT178" s="49"/>
      <c r="GU178" s="49"/>
      <c r="GV178" s="69"/>
      <c r="GW178" s="49"/>
      <c r="GX178" s="49"/>
      <c r="GY178" s="69"/>
      <c r="GZ178" s="49"/>
      <c r="HA178" s="49"/>
      <c r="HB178" s="69"/>
      <c r="HC178" s="49"/>
      <c r="HD178" s="242"/>
      <c r="HE178" s="230"/>
      <c r="HF178" s="222"/>
      <c r="HG178" s="70"/>
      <c r="HH178" s="230"/>
      <c r="HI178" s="49"/>
      <c r="HJ178" s="118"/>
      <c r="HK178" s="230"/>
      <c r="HL178" s="49"/>
      <c r="HM178" s="118"/>
      <c r="HN178" s="230"/>
      <c r="HO178" s="49"/>
      <c r="HP178" s="118"/>
      <c r="HQ178" s="230"/>
      <c r="HR178" s="49"/>
      <c r="HS178" s="118"/>
      <c r="HT178" s="230"/>
      <c r="HU178" s="49"/>
      <c r="HV178" s="118"/>
      <c r="HW178" s="230"/>
      <c r="HX178" s="49"/>
      <c r="HY178" s="118"/>
      <c r="HZ178" s="69"/>
      <c r="IA178" s="49"/>
      <c r="IB178" s="118"/>
      <c r="IC178" s="230"/>
      <c r="ID178" s="222"/>
      <c r="IE178" s="70"/>
      <c r="IF178" s="230"/>
      <c r="IG178" s="49"/>
      <c r="IH178" s="118"/>
      <c r="II178" s="230"/>
      <c r="IJ178" s="49"/>
      <c r="IK178" s="118"/>
      <c r="IL178" s="230"/>
      <c r="IM178" s="49"/>
      <c r="IN178" s="118"/>
      <c r="IO178" s="230"/>
      <c r="IP178" s="49"/>
      <c r="IQ178" s="118"/>
      <c r="IR178" s="230"/>
      <c r="IS178" s="49"/>
      <c r="IT178" s="118"/>
      <c r="IU178" s="230"/>
      <c r="IV178" s="49"/>
      <c r="IW178" s="118"/>
      <c r="IX178" s="230"/>
      <c r="IY178" s="49"/>
      <c r="IZ178" s="118"/>
      <c r="JA178" s="230"/>
      <c r="JB178" s="49"/>
      <c r="JC178" s="118"/>
      <c r="JD178" s="69"/>
      <c r="JE178" s="49"/>
      <c r="JF178" s="118"/>
      <c r="JG178" s="230"/>
      <c r="JH178" s="222"/>
      <c r="JI178" s="70"/>
      <c r="JJ178" s="212"/>
      <c r="JK178" s="49"/>
      <c r="JL178" s="118"/>
      <c r="JM178" s="230"/>
      <c r="JN178" s="222"/>
      <c r="JO178" s="70"/>
      <c r="JP178" s="212"/>
      <c r="JQ178" s="49"/>
      <c r="JR178" s="118"/>
      <c r="JS178" s="230"/>
      <c r="JT178" s="222"/>
      <c r="JU178" s="70"/>
      <c r="JV178" s="212"/>
      <c r="JW178" s="49"/>
      <c r="JX178" s="118"/>
      <c r="JY178" s="69"/>
      <c r="JZ178" s="49"/>
      <c r="KA178" s="118"/>
      <c r="KB178" s="69"/>
      <c r="KC178" s="49"/>
      <c r="KD178" s="118"/>
      <c r="KE178" s="230"/>
      <c r="KF178" s="49"/>
      <c r="KG178" s="118"/>
      <c r="KH178" s="69"/>
      <c r="KI178" s="49"/>
      <c r="KJ178" s="118"/>
      <c r="KK178" s="230"/>
      <c r="KL178" s="49"/>
      <c r="KM178" s="49"/>
      <c r="KN178" s="230"/>
      <c r="KO178" s="49"/>
      <c r="KP178" s="49"/>
      <c r="KQ178" s="69"/>
      <c r="KR178" s="49"/>
      <c r="KS178" s="49"/>
      <c r="KT178" s="69"/>
      <c r="KU178" s="49"/>
      <c r="KV178" s="242"/>
      <c r="KW178" s="230"/>
      <c r="KX178" s="222"/>
      <c r="KY178" s="70"/>
      <c r="KZ178" s="69"/>
      <c r="LA178" s="49"/>
      <c r="LB178" s="49"/>
      <c r="LC178" s="230"/>
      <c r="LD178" s="49"/>
      <c r="LE178" s="49"/>
      <c r="LF178" s="230"/>
      <c r="LG178" s="49"/>
      <c r="LH178" s="242"/>
      <c r="LI178" s="230"/>
      <c r="LJ178" s="222"/>
      <c r="LK178" s="70"/>
      <c r="LL178" s="230"/>
      <c r="LM178" s="222"/>
      <c r="LN178" s="70"/>
      <c r="LO178" s="123"/>
      <c r="LP178" s="49"/>
      <c r="LQ178" s="49"/>
      <c r="LR178" s="230"/>
      <c r="LS178" s="49"/>
      <c r="LT178" s="242"/>
      <c r="LU178" s="230"/>
      <c r="LV178" s="222"/>
      <c r="LW178" s="70"/>
      <c r="LX178" s="212"/>
      <c r="LY178" s="49"/>
      <c r="LZ178" s="49"/>
      <c r="MA178" s="230"/>
      <c r="MB178" s="49"/>
      <c r="MC178" s="49"/>
      <c r="MD178" s="230"/>
      <c r="ME178" s="49"/>
      <c r="MF178" s="49"/>
      <c r="MG178" s="230"/>
      <c r="MH178" s="49"/>
      <c r="MI178" s="49"/>
      <c r="MJ178" s="230"/>
      <c r="MK178" s="49"/>
      <c r="ML178" s="242"/>
      <c r="MM178" s="230"/>
      <c r="MN178" s="222"/>
      <c r="MO178" s="70"/>
      <c r="MP178" s="230"/>
      <c r="MQ178" s="222"/>
      <c r="MR178" s="70"/>
      <c r="MS178" s="212"/>
      <c r="MT178" s="49"/>
      <c r="MU178" s="49"/>
      <c r="MV178" s="230"/>
      <c r="MW178" s="49"/>
      <c r="MX178" s="242"/>
      <c r="MY178" s="230"/>
      <c r="MZ178" s="222"/>
      <c r="NA178" s="70"/>
      <c r="NB178" s="230"/>
      <c r="NC178" s="49"/>
      <c r="ND178" s="242"/>
      <c r="NE178" s="230"/>
      <c r="NF178" s="222"/>
      <c r="NG178" s="70"/>
      <c r="NH178" s="69"/>
      <c r="NI178" s="49"/>
      <c r="NJ178" s="242"/>
      <c r="NK178" s="230"/>
      <c r="NL178" s="222"/>
      <c r="NM178" s="70"/>
      <c r="NN178" s="230"/>
      <c r="NO178" s="222"/>
      <c r="NP178" s="70"/>
      <c r="NQ178" s="230"/>
      <c r="NR178" s="222"/>
      <c r="NS178" s="70"/>
      <c r="NT178" s="230"/>
      <c r="NU178" s="222"/>
      <c r="NV178" s="70"/>
      <c r="NW178" s="123"/>
      <c r="NX178" s="49"/>
      <c r="NY178" s="242"/>
      <c r="NZ178" s="230"/>
      <c r="OA178" s="222"/>
      <c r="OB178" s="315"/>
      <c r="OC178" s="230"/>
      <c r="OD178" s="222"/>
      <c r="OE178" s="70"/>
      <c r="OF178" s="230"/>
      <c r="OG178" s="222"/>
      <c r="OH178" s="70"/>
      <c r="OI178" s="157"/>
      <c r="OJ178" s="157"/>
      <c r="OK178" s="157"/>
      <c r="OL178" s="157"/>
      <c r="OM178" s="157"/>
      <c r="ON178" s="157"/>
      <c r="OO178" s="157"/>
      <c r="OP178" s="157"/>
      <c r="OQ178" s="157"/>
      <c r="OR178" s="157"/>
      <c r="OS178" s="157"/>
      <c r="OT178" s="157"/>
      <c r="OU178" s="157"/>
      <c r="OV178" s="157"/>
      <c r="OW178" s="157"/>
    </row>
    <row r="179" spans="1:413" hidden="1" outlineLevel="1" x14ac:dyDescent="0.25">
      <c r="A179" s="75" t="s">
        <v>562</v>
      </c>
      <c r="B179" s="40" t="s">
        <v>563</v>
      </c>
      <c r="C179" s="236">
        <f t="shared" si="2352"/>
        <v>156690</v>
      </c>
      <c r="D179" s="236">
        <f t="shared" si="2353"/>
        <v>179986</v>
      </c>
      <c r="E179" s="236">
        <f t="shared" si="2354"/>
        <v>36468</v>
      </c>
      <c r="F179" s="230"/>
      <c r="G179" s="222"/>
      <c r="H179" s="70"/>
      <c r="I179" s="212"/>
      <c r="J179" s="49"/>
      <c r="K179" s="49"/>
      <c r="L179" s="230"/>
      <c r="M179" s="222"/>
      <c r="N179" s="222"/>
      <c r="O179" s="69"/>
      <c r="P179" s="49"/>
      <c r="Q179" s="49"/>
      <c r="R179" s="69"/>
      <c r="S179" s="49"/>
      <c r="T179" s="49"/>
      <c r="U179" s="69"/>
      <c r="V179" s="49"/>
      <c r="W179" s="49"/>
      <c r="X179" s="69"/>
      <c r="Y179" s="49"/>
      <c r="Z179" s="49"/>
      <c r="AA179" s="69"/>
      <c r="AB179" s="49"/>
      <c r="AC179" s="49"/>
      <c r="AD179" s="69"/>
      <c r="AE179" s="49"/>
      <c r="AF179" s="49"/>
      <c r="AG179" s="69"/>
      <c r="AH179" s="49"/>
      <c r="AI179" s="49"/>
      <c r="AJ179" s="230"/>
      <c r="AK179" s="222"/>
      <c r="AL179" s="222"/>
      <c r="AM179" s="230"/>
      <c r="AN179" s="222"/>
      <c r="AO179" s="222"/>
      <c r="AP179" s="230"/>
      <c r="AQ179" s="222"/>
      <c r="AR179" s="222"/>
      <c r="AS179" s="230"/>
      <c r="AT179" s="222"/>
      <c r="AU179" s="222"/>
      <c r="AV179" s="230"/>
      <c r="AW179" s="222"/>
      <c r="AX179" s="222"/>
      <c r="AY179" s="230"/>
      <c r="AZ179" s="222"/>
      <c r="BA179" s="222"/>
      <c r="BB179" s="69"/>
      <c r="BC179" s="49"/>
      <c r="BD179" s="49"/>
      <c r="BE179" s="230"/>
      <c r="BF179" s="222"/>
      <c r="BG179" s="222"/>
      <c r="BH179" s="69"/>
      <c r="BI179" s="49"/>
      <c r="BJ179" s="49"/>
      <c r="BK179" s="69"/>
      <c r="BL179" s="49"/>
      <c r="BM179" s="49"/>
      <c r="BN179" s="276">
        <v>20000</v>
      </c>
      <c r="BO179" s="222">
        <v>46000</v>
      </c>
      <c r="BP179" s="49"/>
      <c r="BQ179" s="69"/>
      <c r="BR179" s="49"/>
      <c r="BS179" s="49"/>
      <c r="BT179" s="69"/>
      <c r="BU179" s="49"/>
      <c r="BV179" s="49"/>
      <c r="BW179" s="69"/>
      <c r="BX179" s="49"/>
      <c r="BY179" s="49"/>
      <c r="BZ179" s="69"/>
      <c r="CA179" s="230"/>
      <c r="CB179" s="49"/>
      <c r="CC179" s="230"/>
      <c r="CD179" s="222"/>
      <c r="CE179" s="222"/>
      <c r="CF179" s="69"/>
      <c r="CG179" s="49"/>
      <c r="CH179" s="49"/>
      <c r="CI179" s="230"/>
      <c r="CJ179" s="222"/>
      <c r="CK179" s="222"/>
      <c r="CL179" s="69"/>
      <c r="CM179" s="49"/>
      <c r="CN179" s="242"/>
      <c r="CO179" s="230"/>
      <c r="CP179" s="222"/>
      <c r="CQ179" s="70"/>
      <c r="CR179" s="69"/>
      <c r="CS179" s="49"/>
      <c r="CT179" s="49"/>
      <c r="CU179" s="69"/>
      <c r="CV179" s="49"/>
      <c r="CW179" s="49"/>
      <c r="CX179" s="230"/>
      <c r="CY179" s="222"/>
      <c r="CZ179" s="222"/>
      <c r="DA179" s="230"/>
      <c r="DB179" s="222"/>
      <c r="DC179" s="222"/>
      <c r="DD179" s="69"/>
      <c r="DE179" s="49"/>
      <c r="DF179" s="49"/>
      <c r="DG179" s="230"/>
      <c r="DH179" s="222"/>
      <c r="DI179" s="222"/>
      <c r="DJ179" s="69"/>
      <c r="DK179" s="49"/>
      <c r="DL179" s="49"/>
      <c r="DM179" s="230"/>
      <c r="DN179" s="222"/>
      <c r="DO179" s="222"/>
      <c r="DP179" s="230"/>
      <c r="DQ179" s="222"/>
      <c r="DR179" s="222"/>
      <c r="DS179" s="230"/>
      <c r="DT179" s="222"/>
      <c r="DU179" s="222"/>
      <c r="DV179" s="69"/>
      <c r="DW179" s="49"/>
      <c r="DX179" s="242"/>
      <c r="DY179" s="230">
        <v>48000</v>
      </c>
      <c r="DZ179" s="222">
        <v>16000</v>
      </c>
      <c r="EA179" s="70"/>
      <c r="EB179" s="212"/>
      <c r="EC179" s="49"/>
      <c r="ED179" s="118"/>
      <c r="EE179" s="69"/>
      <c r="EF179" s="49"/>
      <c r="EG179" s="118"/>
      <c r="EH179" s="69"/>
      <c r="EI179" s="49"/>
      <c r="EJ179" s="118"/>
      <c r="EK179" s="236"/>
      <c r="EL179" s="49"/>
      <c r="EM179" s="118"/>
      <c r="EN179" s="236"/>
      <c r="EO179" s="49"/>
      <c r="EP179" s="118"/>
      <c r="EQ179" s="69"/>
      <c r="ER179" s="49"/>
      <c r="ES179" s="49"/>
      <c r="ET179" s="69"/>
      <c r="EU179" s="49"/>
      <c r="EV179" s="49"/>
      <c r="EW179" s="230"/>
      <c r="EX179" s="49"/>
      <c r="EY179" s="49"/>
      <c r="EZ179" s="230"/>
      <c r="FA179" s="49"/>
      <c r="FB179" s="49"/>
      <c r="FC179" s="230"/>
      <c r="FD179" s="49"/>
      <c r="FE179" s="49"/>
      <c r="FF179" s="230"/>
      <c r="FG179" s="49"/>
      <c r="FH179" s="49"/>
      <c r="FI179" s="230"/>
      <c r="FJ179" s="49"/>
      <c r="FK179" s="242"/>
      <c r="FL179" s="397"/>
      <c r="FM179" s="222"/>
      <c r="FN179" s="70"/>
      <c r="FO179" s="230"/>
      <c r="FP179" s="49">
        <v>7000</v>
      </c>
      <c r="FQ179" s="49"/>
      <c r="FR179" s="230"/>
      <c r="FS179" s="49"/>
      <c r="FT179" s="49"/>
      <c r="FU179" s="230"/>
      <c r="FV179" s="49"/>
      <c r="FW179" s="49"/>
      <c r="FX179" s="230"/>
      <c r="FY179" s="49"/>
      <c r="FZ179" s="49"/>
      <c r="GA179" s="230"/>
      <c r="GB179" s="49"/>
      <c r="GC179" s="49"/>
      <c r="GD179" s="230"/>
      <c r="GE179" s="49"/>
      <c r="GF179" s="49"/>
      <c r="GG179" s="230"/>
      <c r="GH179" s="49"/>
      <c r="GI179" s="49"/>
      <c r="GJ179" s="230"/>
      <c r="GK179" s="222"/>
      <c r="GL179" s="70"/>
      <c r="GM179" s="222"/>
      <c r="GN179" s="222"/>
      <c r="GO179" s="70"/>
      <c r="GP179" s="230"/>
      <c r="GQ179" s="222"/>
      <c r="GR179" s="70"/>
      <c r="GS179" s="69"/>
      <c r="GT179" s="49">
        <v>76011</v>
      </c>
      <c r="GU179" s="49">
        <v>7908</v>
      </c>
      <c r="GV179" s="69"/>
      <c r="GW179" s="49"/>
      <c r="GX179" s="49"/>
      <c r="GY179" s="69"/>
      <c r="GZ179" s="49"/>
      <c r="HA179" s="49"/>
      <c r="HB179" s="69"/>
      <c r="HC179" s="49"/>
      <c r="HD179" s="242"/>
      <c r="HE179" s="230"/>
      <c r="HF179" s="222"/>
      <c r="HG179" s="70"/>
      <c r="HH179" s="230"/>
      <c r="HI179" s="49"/>
      <c r="HJ179" s="118"/>
      <c r="HK179" s="230"/>
      <c r="HL179" s="49"/>
      <c r="HM179" s="118"/>
      <c r="HN179" s="230"/>
      <c r="HO179" s="49"/>
      <c r="HP179" s="118"/>
      <c r="HQ179" s="230"/>
      <c r="HR179" s="49"/>
      <c r="HS179" s="118"/>
      <c r="HT179" s="230"/>
      <c r="HU179" s="49"/>
      <c r="HV179" s="118"/>
      <c r="HW179" s="230"/>
      <c r="HX179" s="49"/>
      <c r="HY179" s="118"/>
      <c r="HZ179" s="69"/>
      <c r="IA179" s="49"/>
      <c r="IB179" s="118"/>
      <c r="IC179" s="230"/>
      <c r="ID179" s="222"/>
      <c r="IE179" s="70"/>
      <c r="IF179" s="230"/>
      <c r="IG179" s="49"/>
      <c r="IH179" s="118"/>
      <c r="II179" s="230"/>
      <c r="IJ179" s="49"/>
      <c r="IK179" s="118"/>
      <c r="IL179" s="230"/>
      <c r="IM179" s="49"/>
      <c r="IN179" s="118"/>
      <c r="IO179" s="230"/>
      <c r="IP179" s="49"/>
      <c r="IQ179" s="118"/>
      <c r="IR179" s="230"/>
      <c r="IS179" s="49"/>
      <c r="IT179" s="118"/>
      <c r="IU179" s="230"/>
      <c r="IV179" s="49"/>
      <c r="IW179" s="118"/>
      <c r="IX179" s="230"/>
      <c r="IY179" s="49"/>
      <c r="IZ179" s="118"/>
      <c r="JA179" s="230"/>
      <c r="JB179" s="49"/>
      <c r="JC179" s="118"/>
      <c r="JD179" s="69"/>
      <c r="JE179" s="49"/>
      <c r="JF179" s="118"/>
      <c r="JG179" s="230"/>
      <c r="JH179" s="222"/>
      <c r="JI179" s="70"/>
      <c r="JJ179" s="212"/>
      <c r="JK179" s="49"/>
      <c r="JL179" s="118"/>
      <c r="JM179" s="230"/>
      <c r="JN179" s="222"/>
      <c r="JO179" s="70"/>
      <c r="JP179" s="212"/>
      <c r="JQ179" s="49"/>
      <c r="JR179" s="118"/>
      <c r="JS179" s="410">
        <v>88690</v>
      </c>
      <c r="JT179" s="222">
        <v>34975</v>
      </c>
      <c r="JU179" s="70"/>
      <c r="JV179" s="212"/>
      <c r="JW179" s="49"/>
      <c r="JX179" s="118"/>
      <c r="JY179" s="69"/>
      <c r="JZ179" s="49"/>
      <c r="KA179" s="118"/>
      <c r="KB179" s="69"/>
      <c r="KC179" s="49"/>
      <c r="KD179" s="118">
        <v>9996</v>
      </c>
      <c r="KE179" s="230"/>
      <c r="KF179" s="49"/>
      <c r="KG179" s="118">
        <v>18564</v>
      </c>
      <c r="KH179" s="69"/>
      <c r="KI179" s="49"/>
      <c r="KJ179" s="118"/>
      <c r="KK179" s="230"/>
      <c r="KL179" s="49"/>
      <c r="KM179" s="49"/>
      <c r="KN179" s="230"/>
      <c r="KO179" s="49"/>
      <c r="KP179" s="49"/>
      <c r="KQ179" s="69"/>
      <c r="KR179" s="49"/>
      <c r="KS179" s="49"/>
      <c r="KT179" s="69"/>
      <c r="KU179" s="49"/>
      <c r="KV179" s="242"/>
      <c r="KW179" s="230"/>
      <c r="KX179" s="222"/>
      <c r="KY179" s="70"/>
      <c r="KZ179" s="69"/>
      <c r="LA179" s="49"/>
      <c r="LB179" s="49"/>
      <c r="LC179" s="230"/>
      <c r="LD179" s="49"/>
      <c r="LE179" s="49"/>
      <c r="LF179" s="230"/>
      <c r="LG179" s="49"/>
      <c r="LH179" s="242"/>
      <c r="LI179" s="230"/>
      <c r="LJ179" s="222"/>
      <c r="LK179" s="70"/>
      <c r="LL179" s="230"/>
      <c r="LM179" s="222"/>
      <c r="LN179" s="70"/>
      <c r="LO179" s="123"/>
      <c r="LP179" s="49"/>
      <c r="LQ179" s="49"/>
      <c r="LR179" s="230"/>
      <c r="LS179" s="49"/>
      <c r="LT179" s="242"/>
      <c r="LU179" s="230"/>
      <c r="LV179" s="222"/>
      <c r="LW179" s="70"/>
      <c r="LX179" s="212"/>
      <c r="LY179" s="49"/>
      <c r="LZ179" s="49"/>
      <c r="MA179" s="230"/>
      <c r="MB179" s="49"/>
      <c r="MC179" s="49"/>
      <c r="MD179" s="230"/>
      <c r="ME179" s="49"/>
      <c r="MF179" s="49"/>
      <c r="MG179" s="230"/>
      <c r="MH179" s="49"/>
      <c r="MI179" s="49"/>
      <c r="MJ179" s="230"/>
      <c r="MK179" s="49"/>
      <c r="ML179" s="242"/>
      <c r="MM179" s="230"/>
      <c r="MN179" s="222"/>
      <c r="MO179" s="70"/>
      <c r="MP179" s="230"/>
      <c r="MQ179" s="222"/>
      <c r="MR179" s="70"/>
      <c r="MS179" s="212"/>
      <c r="MT179" s="49"/>
      <c r="MU179" s="49"/>
      <c r="MV179" s="230"/>
      <c r="MW179" s="49"/>
      <c r="MX179" s="242"/>
      <c r="MY179" s="230"/>
      <c r="MZ179" s="222"/>
      <c r="NA179" s="70"/>
      <c r="NB179" s="230"/>
      <c r="NC179" s="49"/>
      <c r="ND179" s="242"/>
      <c r="NE179" s="230"/>
      <c r="NF179" s="222"/>
      <c r="NG179" s="70"/>
      <c r="NH179" s="69"/>
      <c r="NI179" s="49"/>
      <c r="NJ179" s="242"/>
      <c r="NK179" s="230"/>
      <c r="NL179" s="222"/>
      <c r="NM179" s="70"/>
      <c r="NN179" s="230"/>
      <c r="NO179" s="222"/>
      <c r="NP179" s="70"/>
      <c r="NQ179" s="230"/>
      <c r="NR179" s="222"/>
      <c r="NS179" s="70"/>
      <c r="NT179" s="230"/>
      <c r="NU179" s="222"/>
      <c r="NV179" s="70"/>
      <c r="NW179" s="123"/>
      <c r="NX179" s="49"/>
      <c r="NY179" s="242"/>
      <c r="NZ179" s="230"/>
      <c r="OA179" s="222"/>
      <c r="OB179" s="315"/>
      <c r="OC179" s="230"/>
      <c r="OD179" s="222"/>
      <c r="OE179" s="70"/>
      <c r="OF179" s="230"/>
      <c r="OG179" s="222"/>
      <c r="OH179" s="70"/>
      <c r="OI179" s="157"/>
      <c r="OJ179" s="157"/>
      <c r="OK179" s="157"/>
      <c r="OL179" s="157"/>
      <c r="OM179" s="157"/>
      <c r="ON179" s="157"/>
      <c r="OO179" s="157"/>
      <c r="OP179" s="157"/>
      <c r="OQ179" s="157"/>
      <c r="OR179" s="157"/>
      <c r="OS179" s="157"/>
      <c r="OT179" s="157"/>
      <c r="OU179" s="157"/>
      <c r="OV179" s="157"/>
      <c r="OW179" s="157"/>
    </row>
    <row r="180" spans="1:413" hidden="1" outlineLevel="1" x14ac:dyDescent="0.25">
      <c r="A180" s="75" t="s">
        <v>564</v>
      </c>
      <c r="B180" s="40" t="s">
        <v>565</v>
      </c>
      <c r="C180" s="236">
        <f t="shared" si="2352"/>
        <v>0</v>
      </c>
      <c r="D180" s="236">
        <f t="shared" si="2353"/>
        <v>0</v>
      </c>
      <c r="E180" s="236">
        <f t="shared" si="2354"/>
        <v>2944.4</v>
      </c>
      <c r="F180" s="230"/>
      <c r="G180" s="222"/>
      <c r="H180" s="70"/>
      <c r="I180" s="212"/>
      <c r="J180" s="49"/>
      <c r="K180" s="49">
        <v>420</v>
      </c>
      <c r="L180" s="230"/>
      <c r="M180" s="222"/>
      <c r="N180" s="222"/>
      <c r="O180" s="69"/>
      <c r="P180" s="49"/>
      <c r="Q180" s="49"/>
      <c r="R180" s="69"/>
      <c r="S180" s="49"/>
      <c r="T180" s="49"/>
      <c r="U180" s="69"/>
      <c r="V180" s="49"/>
      <c r="W180" s="49"/>
      <c r="X180" s="69"/>
      <c r="Y180" s="49"/>
      <c r="Z180" s="49"/>
      <c r="AA180" s="69"/>
      <c r="AB180" s="49"/>
      <c r="AC180" s="49"/>
      <c r="AD180" s="69"/>
      <c r="AE180" s="49"/>
      <c r="AF180" s="49"/>
      <c r="AG180" s="69"/>
      <c r="AH180" s="49"/>
      <c r="AI180" s="49"/>
      <c r="AJ180" s="230"/>
      <c r="AK180" s="222"/>
      <c r="AL180" s="222"/>
      <c r="AM180" s="230"/>
      <c r="AN180" s="222"/>
      <c r="AO180" s="222"/>
      <c r="AP180" s="230"/>
      <c r="AQ180" s="222"/>
      <c r="AR180" s="222"/>
      <c r="AS180" s="230"/>
      <c r="AT180" s="222"/>
      <c r="AU180" s="222"/>
      <c r="AV180" s="230"/>
      <c r="AW180" s="222"/>
      <c r="AX180" s="222"/>
      <c r="AY180" s="230"/>
      <c r="AZ180" s="222"/>
      <c r="BA180" s="222"/>
      <c r="BB180" s="69"/>
      <c r="BC180" s="49"/>
      <c r="BD180" s="49"/>
      <c r="BE180" s="230"/>
      <c r="BF180" s="222"/>
      <c r="BG180" s="222"/>
      <c r="BH180" s="69"/>
      <c r="BI180" s="49"/>
      <c r="BJ180" s="49"/>
      <c r="BK180" s="69"/>
      <c r="BL180" s="49"/>
      <c r="BM180" s="49"/>
      <c r="BN180" s="276"/>
      <c r="BO180" s="222"/>
      <c r="BP180" s="49"/>
      <c r="BQ180" s="69"/>
      <c r="BR180" s="49"/>
      <c r="BS180" s="49"/>
      <c r="BT180" s="69"/>
      <c r="BU180" s="49"/>
      <c r="BV180" s="49"/>
      <c r="BW180" s="69"/>
      <c r="BX180" s="49"/>
      <c r="BY180" s="49"/>
      <c r="BZ180" s="69"/>
      <c r="CA180" s="230"/>
      <c r="CB180" s="49"/>
      <c r="CC180" s="230"/>
      <c r="CD180" s="222"/>
      <c r="CE180" s="222"/>
      <c r="CF180" s="69"/>
      <c r="CG180" s="49"/>
      <c r="CH180" s="49"/>
      <c r="CI180" s="230"/>
      <c r="CJ180" s="222"/>
      <c r="CK180" s="222"/>
      <c r="CL180" s="69"/>
      <c r="CM180" s="49"/>
      <c r="CN180" s="242"/>
      <c r="CO180" s="230"/>
      <c r="CP180" s="222"/>
      <c r="CQ180" s="70"/>
      <c r="CR180" s="69"/>
      <c r="CS180" s="49"/>
      <c r="CT180" s="49"/>
      <c r="CU180" s="69"/>
      <c r="CV180" s="49"/>
      <c r="CW180" s="49"/>
      <c r="CX180" s="230"/>
      <c r="CY180" s="222"/>
      <c r="CZ180" s="222"/>
      <c r="DA180" s="230"/>
      <c r="DB180" s="222"/>
      <c r="DC180" s="222"/>
      <c r="DD180" s="69"/>
      <c r="DE180" s="49"/>
      <c r="DF180" s="49"/>
      <c r="DG180" s="230"/>
      <c r="DH180" s="222"/>
      <c r="DI180" s="222"/>
      <c r="DJ180" s="69"/>
      <c r="DK180" s="49"/>
      <c r="DL180" s="49"/>
      <c r="DM180" s="230"/>
      <c r="DN180" s="222"/>
      <c r="DO180" s="222"/>
      <c r="DP180" s="230"/>
      <c r="DQ180" s="222"/>
      <c r="DR180" s="222"/>
      <c r="DS180" s="230"/>
      <c r="DT180" s="222"/>
      <c r="DU180" s="222"/>
      <c r="DV180" s="69"/>
      <c r="DW180" s="49"/>
      <c r="DX180" s="242"/>
      <c r="DY180" s="230"/>
      <c r="DZ180" s="222"/>
      <c r="EA180" s="70"/>
      <c r="EB180" s="212"/>
      <c r="EC180" s="49"/>
      <c r="ED180" s="118"/>
      <c r="EE180" s="69"/>
      <c r="EF180" s="49"/>
      <c r="EG180" s="118"/>
      <c r="EH180" s="69"/>
      <c r="EI180" s="49"/>
      <c r="EJ180" s="118"/>
      <c r="EK180" s="236"/>
      <c r="EL180" s="49"/>
      <c r="EM180" s="118"/>
      <c r="EN180" s="236"/>
      <c r="EO180" s="49"/>
      <c r="EP180" s="118"/>
      <c r="EQ180" s="69"/>
      <c r="ER180" s="49"/>
      <c r="ES180" s="49"/>
      <c r="ET180" s="69"/>
      <c r="EU180" s="49"/>
      <c r="EV180" s="49"/>
      <c r="EW180" s="230"/>
      <c r="EX180" s="49"/>
      <c r="EY180" s="49"/>
      <c r="EZ180" s="230"/>
      <c r="FA180" s="49"/>
      <c r="FB180" s="49"/>
      <c r="FC180" s="230"/>
      <c r="FD180" s="49"/>
      <c r="FE180" s="49"/>
      <c r="FF180" s="230"/>
      <c r="FG180" s="49"/>
      <c r="FH180" s="49"/>
      <c r="FI180" s="230"/>
      <c r="FJ180" s="49"/>
      <c r="FK180" s="242"/>
      <c r="FL180" s="397"/>
      <c r="FM180" s="222"/>
      <c r="FN180" s="70"/>
      <c r="FO180" s="230"/>
      <c r="FP180" s="49"/>
      <c r="FQ180" s="49"/>
      <c r="FR180" s="230"/>
      <c r="FS180" s="49"/>
      <c r="FT180" s="49"/>
      <c r="FU180" s="230"/>
      <c r="FV180" s="49"/>
      <c r="FW180" s="49"/>
      <c r="FX180" s="230"/>
      <c r="FY180" s="49"/>
      <c r="FZ180" s="49"/>
      <c r="GA180" s="230"/>
      <c r="GB180" s="49"/>
      <c r="GC180" s="49"/>
      <c r="GD180" s="230"/>
      <c r="GE180" s="49"/>
      <c r="GF180" s="49"/>
      <c r="GG180" s="230"/>
      <c r="GH180" s="49"/>
      <c r="GI180" s="49"/>
      <c r="GJ180" s="230"/>
      <c r="GK180" s="222"/>
      <c r="GL180" s="70"/>
      <c r="GM180" s="222"/>
      <c r="GN180" s="222"/>
      <c r="GO180" s="70"/>
      <c r="GP180" s="230"/>
      <c r="GQ180" s="222"/>
      <c r="GR180" s="70"/>
      <c r="GS180" s="69"/>
      <c r="GT180" s="49"/>
      <c r="GU180" s="49"/>
      <c r="GV180" s="69"/>
      <c r="GW180" s="49"/>
      <c r="GX180" s="49"/>
      <c r="GY180" s="69"/>
      <c r="GZ180" s="49"/>
      <c r="HA180" s="49"/>
      <c r="HB180" s="69"/>
      <c r="HC180" s="49"/>
      <c r="HD180" s="242"/>
      <c r="HE180" s="230"/>
      <c r="HF180" s="222"/>
      <c r="HG180" s="70"/>
      <c r="HH180" s="230"/>
      <c r="HI180" s="49"/>
      <c r="HJ180" s="118"/>
      <c r="HK180" s="230"/>
      <c r="HL180" s="49"/>
      <c r="HM180" s="118"/>
      <c r="HN180" s="230"/>
      <c r="HO180" s="49"/>
      <c r="HP180" s="118"/>
      <c r="HQ180" s="230"/>
      <c r="HR180" s="49"/>
      <c r="HS180" s="118"/>
      <c r="HT180" s="230"/>
      <c r="HU180" s="49"/>
      <c r="HV180" s="118"/>
      <c r="HW180" s="230"/>
      <c r="HX180" s="49"/>
      <c r="HY180" s="118"/>
      <c r="HZ180" s="69"/>
      <c r="IA180" s="49"/>
      <c r="IB180" s="118"/>
      <c r="IC180" s="230"/>
      <c r="ID180" s="222"/>
      <c r="IE180" s="70"/>
      <c r="IF180" s="230"/>
      <c r="IG180" s="49"/>
      <c r="IH180" s="118"/>
      <c r="II180" s="230"/>
      <c r="IJ180" s="49"/>
      <c r="IK180" s="118"/>
      <c r="IL180" s="230"/>
      <c r="IM180" s="49"/>
      <c r="IN180" s="118"/>
      <c r="IO180" s="230"/>
      <c r="IP180" s="49"/>
      <c r="IQ180" s="118"/>
      <c r="IR180" s="230"/>
      <c r="IS180" s="49"/>
      <c r="IT180" s="118"/>
      <c r="IU180" s="230"/>
      <c r="IV180" s="49"/>
      <c r="IW180" s="118"/>
      <c r="IX180" s="230"/>
      <c r="IY180" s="49"/>
      <c r="IZ180" s="118"/>
      <c r="JA180" s="230"/>
      <c r="JB180" s="49"/>
      <c r="JC180" s="118"/>
      <c r="JD180" s="69"/>
      <c r="JE180" s="49"/>
      <c r="JF180" s="118"/>
      <c r="JG180" s="230"/>
      <c r="JH180" s="222"/>
      <c r="JI180" s="70"/>
      <c r="JJ180" s="212"/>
      <c r="JK180" s="49"/>
      <c r="JL180" s="118"/>
      <c r="JM180" s="230"/>
      <c r="JN180" s="222"/>
      <c r="JO180" s="70"/>
      <c r="JP180" s="212"/>
      <c r="JQ180" s="49"/>
      <c r="JR180" s="118"/>
      <c r="JS180" s="230"/>
      <c r="JT180" s="222"/>
      <c r="JU180" s="70">
        <v>2524.4</v>
      </c>
      <c r="JV180" s="212"/>
      <c r="JW180" s="49"/>
      <c r="JX180" s="118"/>
      <c r="JY180" s="69"/>
      <c r="JZ180" s="49"/>
      <c r="KA180" s="118"/>
      <c r="KB180" s="69"/>
      <c r="KC180" s="49"/>
      <c r="KD180" s="118"/>
      <c r="KE180" s="230"/>
      <c r="KF180" s="49"/>
      <c r="KG180" s="118"/>
      <c r="KH180" s="69"/>
      <c r="KI180" s="49"/>
      <c r="KJ180" s="118"/>
      <c r="KK180" s="230"/>
      <c r="KL180" s="49"/>
      <c r="KM180" s="49"/>
      <c r="KN180" s="230"/>
      <c r="KO180" s="49"/>
      <c r="KP180" s="49"/>
      <c r="KQ180" s="69"/>
      <c r="KR180" s="49"/>
      <c r="KS180" s="49"/>
      <c r="KT180" s="69"/>
      <c r="KU180" s="49"/>
      <c r="KV180" s="242"/>
      <c r="KW180" s="230"/>
      <c r="KX180" s="222"/>
      <c r="KY180" s="70"/>
      <c r="KZ180" s="69"/>
      <c r="LA180" s="49"/>
      <c r="LB180" s="49"/>
      <c r="LC180" s="230"/>
      <c r="LD180" s="49"/>
      <c r="LE180" s="49"/>
      <c r="LF180" s="230"/>
      <c r="LG180" s="49"/>
      <c r="LH180" s="242"/>
      <c r="LI180" s="230"/>
      <c r="LJ180" s="222"/>
      <c r="LK180" s="70"/>
      <c r="LL180" s="230"/>
      <c r="LM180" s="222"/>
      <c r="LN180" s="70"/>
      <c r="LO180" s="123"/>
      <c r="LP180" s="49"/>
      <c r="LQ180" s="49"/>
      <c r="LR180" s="230"/>
      <c r="LS180" s="49"/>
      <c r="LT180" s="242"/>
      <c r="LU180" s="230"/>
      <c r="LV180" s="222"/>
      <c r="LW180" s="70"/>
      <c r="LX180" s="212"/>
      <c r="LY180" s="49"/>
      <c r="LZ180" s="49"/>
      <c r="MA180" s="230"/>
      <c r="MB180" s="49"/>
      <c r="MC180" s="49"/>
      <c r="MD180" s="230"/>
      <c r="ME180" s="49"/>
      <c r="MF180" s="49"/>
      <c r="MG180" s="230"/>
      <c r="MH180" s="49"/>
      <c r="MI180" s="49"/>
      <c r="MJ180" s="230"/>
      <c r="MK180" s="49"/>
      <c r="ML180" s="242"/>
      <c r="MM180" s="230"/>
      <c r="MN180" s="222"/>
      <c r="MO180" s="70"/>
      <c r="MP180" s="230"/>
      <c r="MQ180" s="222"/>
      <c r="MR180" s="70"/>
      <c r="MS180" s="212"/>
      <c r="MT180" s="49"/>
      <c r="MU180" s="49"/>
      <c r="MV180" s="230"/>
      <c r="MW180" s="49"/>
      <c r="MX180" s="242"/>
      <c r="MY180" s="230"/>
      <c r="MZ180" s="222"/>
      <c r="NA180" s="70"/>
      <c r="NB180" s="230"/>
      <c r="NC180" s="49"/>
      <c r="ND180" s="242"/>
      <c r="NE180" s="230"/>
      <c r="NF180" s="222"/>
      <c r="NG180" s="70"/>
      <c r="NH180" s="69"/>
      <c r="NI180" s="49"/>
      <c r="NJ180" s="242"/>
      <c r="NK180" s="230"/>
      <c r="NL180" s="222"/>
      <c r="NM180" s="70"/>
      <c r="NN180" s="230"/>
      <c r="NO180" s="222"/>
      <c r="NP180" s="70"/>
      <c r="NQ180" s="230"/>
      <c r="NR180" s="222"/>
      <c r="NS180" s="70"/>
      <c r="NT180" s="230"/>
      <c r="NU180" s="222"/>
      <c r="NV180" s="70"/>
      <c r="NW180" s="123"/>
      <c r="NX180" s="49"/>
      <c r="NY180" s="242"/>
      <c r="NZ180" s="230"/>
      <c r="OA180" s="222"/>
      <c r="OB180" s="315"/>
      <c r="OC180" s="230"/>
      <c r="OD180" s="222"/>
      <c r="OE180" s="70"/>
      <c r="OF180" s="230"/>
      <c r="OG180" s="222"/>
      <c r="OH180" s="70"/>
      <c r="OI180" s="157"/>
      <c r="OJ180" s="157"/>
      <c r="OK180" s="157"/>
      <c r="OL180" s="157"/>
      <c r="OM180" s="157"/>
      <c r="ON180" s="157"/>
      <c r="OO180" s="157"/>
      <c r="OP180" s="157"/>
      <c r="OQ180" s="157"/>
      <c r="OR180" s="157"/>
      <c r="OS180" s="157"/>
      <c r="OT180" s="157"/>
      <c r="OU180" s="157"/>
      <c r="OV180" s="157"/>
      <c r="OW180" s="157"/>
    </row>
    <row r="181" spans="1:413" collapsed="1" x14ac:dyDescent="0.25">
      <c r="A181" s="75"/>
      <c r="B181" s="40"/>
      <c r="C181" s="230"/>
      <c r="D181" s="222"/>
      <c r="E181" s="70"/>
      <c r="F181" s="230"/>
      <c r="G181" s="222"/>
      <c r="H181" s="70"/>
      <c r="I181" s="212"/>
      <c r="J181" s="49"/>
      <c r="K181" s="49"/>
      <c r="L181" s="230"/>
      <c r="M181" s="222"/>
      <c r="N181" s="222"/>
      <c r="O181" s="69"/>
      <c r="P181" s="49"/>
      <c r="Q181" s="49"/>
      <c r="R181" s="69"/>
      <c r="S181" s="49"/>
      <c r="T181" s="49"/>
      <c r="U181" s="69"/>
      <c r="V181" s="49"/>
      <c r="W181" s="49"/>
      <c r="X181" s="69"/>
      <c r="Y181" s="49"/>
      <c r="Z181" s="49"/>
      <c r="AA181" s="69"/>
      <c r="AB181" s="49"/>
      <c r="AC181" s="49"/>
      <c r="AD181" s="69"/>
      <c r="AE181" s="49"/>
      <c r="AF181" s="49"/>
      <c r="AG181" s="69"/>
      <c r="AH181" s="49"/>
      <c r="AI181" s="49"/>
      <c r="AJ181" s="230"/>
      <c r="AK181" s="222"/>
      <c r="AL181" s="222"/>
      <c r="AM181" s="230"/>
      <c r="AN181" s="222"/>
      <c r="AO181" s="222"/>
      <c r="AP181" s="230"/>
      <c r="AQ181" s="222"/>
      <c r="AR181" s="222"/>
      <c r="AS181" s="230"/>
      <c r="AT181" s="222"/>
      <c r="AU181" s="222"/>
      <c r="AV181" s="230"/>
      <c r="AW181" s="222"/>
      <c r="AX181" s="222"/>
      <c r="AY181" s="230"/>
      <c r="AZ181" s="222"/>
      <c r="BA181" s="222"/>
      <c r="BB181" s="69"/>
      <c r="BC181" s="49"/>
      <c r="BD181" s="49"/>
      <c r="BE181" s="230"/>
      <c r="BF181" s="222"/>
      <c r="BG181" s="222"/>
      <c r="BH181" s="69"/>
      <c r="BI181" s="49"/>
      <c r="BJ181" s="49"/>
      <c r="BK181" s="69"/>
      <c r="BL181" s="49"/>
      <c r="BM181" s="49"/>
      <c r="BN181" s="276"/>
      <c r="BO181" s="222"/>
      <c r="BP181" s="49"/>
      <c r="BQ181" s="69"/>
      <c r="BR181" s="49"/>
      <c r="BS181" s="49"/>
      <c r="BT181" s="69"/>
      <c r="BU181" s="49"/>
      <c r="BV181" s="49"/>
      <c r="BW181" s="69"/>
      <c r="BX181" s="49"/>
      <c r="BY181" s="49"/>
      <c r="BZ181" s="69"/>
      <c r="CA181" s="230"/>
      <c r="CB181" s="49"/>
      <c r="CC181" s="230"/>
      <c r="CD181" s="222"/>
      <c r="CE181" s="222"/>
      <c r="CF181" s="69"/>
      <c r="CG181" s="49"/>
      <c r="CH181" s="49"/>
      <c r="CI181" s="230"/>
      <c r="CJ181" s="222"/>
      <c r="CK181" s="222"/>
      <c r="CL181" s="69"/>
      <c r="CM181" s="49"/>
      <c r="CN181" s="242"/>
      <c r="CO181" s="230"/>
      <c r="CP181" s="222"/>
      <c r="CQ181" s="70"/>
      <c r="CR181" s="69"/>
      <c r="CS181" s="49"/>
      <c r="CT181" s="49"/>
      <c r="CU181" s="69"/>
      <c r="CV181" s="49"/>
      <c r="CW181" s="49"/>
      <c r="CX181" s="230"/>
      <c r="CY181" s="222"/>
      <c r="CZ181" s="222"/>
      <c r="DA181" s="230"/>
      <c r="DB181" s="222"/>
      <c r="DC181" s="222"/>
      <c r="DD181" s="69"/>
      <c r="DE181" s="49"/>
      <c r="DF181" s="49"/>
      <c r="DG181" s="230"/>
      <c r="DH181" s="222"/>
      <c r="DI181" s="222"/>
      <c r="DJ181" s="69"/>
      <c r="DK181" s="49"/>
      <c r="DL181" s="49"/>
      <c r="DM181" s="230"/>
      <c r="DN181" s="222"/>
      <c r="DO181" s="222"/>
      <c r="DP181" s="230"/>
      <c r="DQ181" s="222"/>
      <c r="DR181" s="222"/>
      <c r="DS181" s="230"/>
      <c r="DT181" s="222"/>
      <c r="DU181" s="222"/>
      <c r="DV181" s="69"/>
      <c r="DW181" s="49"/>
      <c r="DX181" s="242"/>
      <c r="DY181" s="230"/>
      <c r="DZ181" s="222"/>
      <c r="EA181" s="70"/>
      <c r="EB181" s="212"/>
      <c r="EC181" s="49"/>
      <c r="ED181" s="118"/>
      <c r="EE181" s="69"/>
      <c r="EF181" s="49"/>
      <c r="EG181" s="118"/>
      <c r="EH181" s="69"/>
      <c r="EI181" s="49"/>
      <c r="EJ181" s="118"/>
      <c r="EK181" s="230"/>
      <c r="EL181" s="49"/>
      <c r="EM181" s="118"/>
      <c r="EN181" s="230"/>
      <c r="EO181" s="49"/>
      <c r="EP181" s="118"/>
      <c r="EQ181" s="69"/>
      <c r="ER181" s="49"/>
      <c r="ES181" s="49"/>
      <c r="ET181" s="69"/>
      <c r="EU181" s="49"/>
      <c r="EV181" s="49"/>
      <c r="EW181" s="230"/>
      <c r="EX181" s="49"/>
      <c r="EY181" s="49"/>
      <c r="EZ181" s="230"/>
      <c r="FA181" s="49"/>
      <c r="FB181" s="49"/>
      <c r="FC181" s="230"/>
      <c r="FD181" s="49"/>
      <c r="FE181" s="49"/>
      <c r="FF181" s="230"/>
      <c r="FG181" s="49"/>
      <c r="FH181" s="49"/>
      <c r="FI181" s="230"/>
      <c r="FJ181" s="49"/>
      <c r="FK181" s="242"/>
      <c r="FL181" s="397"/>
      <c r="FM181" s="222"/>
      <c r="FN181" s="70"/>
      <c r="FO181" s="230"/>
      <c r="FP181" s="49"/>
      <c r="FQ181" s="49"/>
      <c r="FR181" s="230"/>
      <c r="FS181" s="49"/>
      <c r="FT181" s="49"/>
      <c r="FU181" s="230"/>
      <c r="FV181" s="49"/>
      <c r="FW181" s="49"/>
      <c r="FX181" s="230"/>
      <c r="FY181" s="49"/>
      <c r="FZ181" s="49"/>
      <c r="GA181" s="230"/>
      <c r="GB181" s="49"/>
      <c r="GC181" s="49"/>
      <c r="GD181" s="230"/>
      <c r="GE181" s="49"/>
      <c r="GF181" s="49"/>
      <c r="GG181" s="230"/>
      <c r="GH181" s="49"/>
      <c r="GI181" s="49"/>
      <c r="GJ181" s="230"/>
      <c r="GK181" s="222"/>
      <c r="GL181" s="70"/>
      <c r="GM181" s="222"/>
      <c r="GN181" s="222"/>
      <c r="GO181" s="70"/>
      <c r="GP181" s="230"/>
      <c r="GQ181" s="222"/>
      <c r="GR181" s="70"/>
      <c r="GS181" s="69"/>
      <c r="GT181" s="49"/>
      <c r="GU181" s="49"/>
      <c r="GV181" s="69"/>
      <c r="GW181" s="49"/>
      <c r="GX181" s="49"/>
      <c r="GY181" s="69"/>
      <c r="GZ181" s="49"/>
      <c r="HA181" s="49"/>
      <c r="HB181" s="69"/>
      <c r="HC181" s="49"/>
      <c r="HD181" s="242"/>
      <c r="HE181" s="230"/>
      <c r="HF181" s="222"/>
      <c r="HG181" s="70"/>
      <c r="HH181" s="230"/>
      <c r="HI181" s="49"/>
      <c r="HJ181" s="118"/>
      <c r="HK181" s="230"/>
      <c r="HL181" s="49"/>
      <c r="HM181" s="118"/>
      <c r="HN181" s="230"/>
      <c r="HO181" s="49"/>
      <c r="HP181" s="118"/>
      <c r="HQ181" s="230"/>
      <c r="HR181" s="49"/>
      <c r="HS181" s="118"/>
      <c r="HT181" s="230"/>
      <c r="HU181" s="49"/>
      <c r="HV181" s="118"/>
      <c r="HW181" s="230"/>
      <c r="HX181" s="49"/>
      <c r="HY181" s="118"/>
      <c r="HZ181" s="69"/>
      <c r="IA181" s="49"/>
      <c r="IB181" s="118"/>
      <c r="IC181" s="230"/>
      <c r="ID181" s="222"/>
      <c r="IE181" s="70"/>
      <c r="IF181" s="230"/>
      <c r="IG181" s="49"/>
      <c r="IH181" s="118"/>
      <c r="II181" s="230"/>
      <c r="IJ181" s="49"/>
      <c r="IK181" s="118"/>
      <c r="IL181" s="230"/>
      <c r="IM181" s="49"/>
      <c r="IN181" s="118"/>
      <c r="IO181" s="230"/>
      <c r="IP181" s="49"/>
      <c r="IQ181" s="118"/>
      <c r="IR181" s="230"/>
      <c r="IS181" s="49"/>
      <c r="IT181" s="118"/>
      <c r="IU181" s="230"/>
      <c r="IV181" s="49"/>
      <c r="IW181" s="118"/>
      <c r="IX181" s="230"/>
      <c r="IY181" s="49"/>
      <c r="IZ181" s="118"/>
      <c r="JA181" s="230"/>
      <c r="JB181" s="49"/>
      <c r="JC181" s="118"/>
      <c r="JD181" s="69"/>
      <c r="JE181" s="49"/>
      <c r="JF181" s="118"/>
      <c r="JG181" s="230"/>
      <c r="JH181" s="222"/>
      <c r="JI181" s="70"/>
      <c r="JJ181" s="212"/>
      <c r="JK181" s="49"/>
      <c r="JL181" s="118"/>
      <c r="JM181" s="230"/>
      <c r="JN181" s="222"/>
      <c r="JO181" s="70"/>
      <c r="JP181" s="212"/>
      <c r="JQ181" s="49"/>
      <c r="JR181" s="118"/>
      <c r="JS181" s="230"/>
      <c r="JT181" s="222"/>
      <c r="JU181" s="70"/>
      <c r="JV181" s="212"/>
      <c r="JW181" s="49"/>
      <c r="JX181" s="118"/>
      <c r="JY181" s="69"/>
      <c r="JZ181" s="49"/>
      <c r="KA181" s="118"/>
      <c r="KB181" s="69"/>
      <c r="KC181" s="49"/>
      <c r="KD181" s="118"/>
      <c r="KE181" s="230"/>
      <c r="KF181" s="49"/>
      <c r="KG181" s="118"/>
      <c r="KH181" s="69"/>
      <c r="KI181" s="49"/>
      <c r="KJ181" s="118"/>
      <c r="KK181" s="230"/>
      <c r="KL181" s="49"/>
      <c r="KM181" s="49"/>
      <c r="KN181" s="230"/>
      <c r="KO181" s="49"/>
      <c r="KP181" s="49"/>
      <c r="KQ181" s="69"/>
      <c r="KR181" s="49"/>
      <c r="KS181" s="49"/>
      <c r="KT181" s="69"/>
      <c r="KU181" s="49"/>
      <c r="KV181" s="242"/>
      <c r="KW181" s="230"/>
      <c r="KX181" s="222"/>
      <c r="KY181" s="70"/>
      <c r="KZ181" s="69"/>
      <c r="LA181" s="49"/>
      <c r="LB181" s="49"/>
      <c r="LC181" s="230"/>
      <c r="LD181" s="49"/>
      <c r="LE181" s="49"/>
      <c r="LF181" s="230"/>
      <c r="LG181" s="49"/>
      <c r="LH181" s="242"/>
      <c r="LI181" s="230"/>
      <c r="LJ181" s="222"/>
      <c r="LK181" s="70"/>
      <c r="LL181" s="230"/>
      <c r="LM181" s="222"/>
      <c r="LN181" s="70"/>
      <c r="LO181" s="123"/>
      <c r="LP181" s="49"/>
      <c r="LQ181" s="49"/>
      <c r="LR181" s="230"/>
      <c r="LS181" s="49"/>
      <c r="LT181" s="242"/>
      <c r="LU181" s="230"/>
      <c r="LV181" s="222"/>
      <c r="LW181" s="70"/>
      <c r="LX181" s="212"/>
      <c r="LY181" s="49"/>
      <c r="LZ181" s="49"/>
      <c r="MA181" s="230"/>
      <c r="MB181" s="49"/>
      <c r="MC181" s="49"/>
      <c r="MD181" s="230"/>
      <c r="ME181" s="49"/>
      <c r="MF181" s="49"/>
      <c r="MG181" s="230"/>
      <c r="MH181" s="49"/>
      <c r="MI181" s="49"/>
      <c r="MJ181" s="230"/>
      <c r="MK181" s="49"/>
      <c r="ML181" s="242"/>
      <c r="MM181" s="230"/>
      <c r="MN181" s="222"/>
      <c r="MO181" s="70"/>
      <c r="MP181" s="230"/>
      <c r="MQ181" s="222"/>
      <c r="MR181" s="70"/>
      <c r="MS181" s="212"/>
      <c r="MT181" s="49"/>
      <c r="MU181" s="49"/>
      <c r="MV181" s="230"/>
      <c r="MW181" s="49"/>
      <c r="MX181" s="242"/>
      <c r="MY181" s="230"/>
      <c r="MZ181" s="222"/>
      <c r="NA181" s="70"/>
      <c r="NB181" s="230"/>
      <c r="NC181" s="49"/>
      <c r="ND181" s="242"/>
      <c r="NE181" s="230"/>
      <c r="NF181" s="222"/>
      <c r="NG181" s="70"/>
      <c r="NH181" s="69"/>
      <c r="NI181" s="49"/>
      <c r="NJ181" s="242"/>
      <c r="NK181" s="230"/>
      <c r="NL181" s="222"/>
      <c r="NM181" s="70"/>
      <c r="NN181" s="230"/>
      <c r="NO181" s="222"/>
      <c r="NP181" s="70"/>
      <c r="NQ181" s="230"/>
      <c r="NR181" s="222"/>
      <c r="NS181" s="70"/>
      <c r="NT181" s="230"/>
      <c r="NU181" s="222"/>
      <c r="NV181" s="70"/>
      <c r="NW181" s="123"/>
      <c r="NX181" s="49"/>
      <c r="NY181" s="242"/>
      <c r="NZ181" s="230"/>
      <c r="OA181" s="222"/>
      <c r="OB181" s="315"/>
      <c r="OC181" s="230"/>
      <c r="OD181" s="222"/>
      <c r="OE181" s="70"/>
      <c r="OF181" s="230"/>
      <c r="OG181" s="222"/>
      <c r="OH181" s="70"/>
      <c r="OI181" s="157"/>
      <c r="OJ181" s="157"/>
      <c r="OK181" s="157"/>
      <c r="OL181" s="157"/>
      <c r="OM181" s="157"/>
      <c r="ON181" s="157"/>
      <c r="OO181" s="157"/>
      <c r="OP181" s="157"/>
      <c r="OQ181" s="157"/>
      <c r="OR181" s="157"/>
      <c r="OS181" s="157"/>
      <c r="OT181" s="157"/>
      <c r="OU181" s="157"/>
      <c r="OV181" s="157"/>
      <c r="OW181" s="157"/>
    </row>
    <row r="182" spans="1:413" s="36" customFormat="1" x14ac:dyDescent="0.25">
      <c r="A182" s="83">
        <v>4502</v>
      </c>
      <c r="B182" s="375" t="s">
        <v>566</v>
      </c>
      <c r="C182" s="434">
        <f t="shared" ref="C182" si="2355">F182+I182+L182+O182+R182+U182+X182+AA182+AD182+AG182+AJ182+AM182+AP182+AS182+AV182+AY182+BB182+BE182+BH182+BK182+BN182+BQ182+BT182+BW182+BZ182+CC182+CF182+CI182+CL182+CO182+CR182+CU182+CX182+DA182+DD182+DG182+DJ182+DM182+DP182+DS182+DV182+DY182+EB182+EE182+EH182+EK182+EN182+EQ182+ET182+EW182+EZ182+FC182+FF182+FI182+FL182+FO182+FR182+FU182+FX182+GA182+GD182+GG182+GJ182+GM182+GP182+GS182+GV182+GY182+HB182+HE182+HH182+HK182+HN182+HQ182+HT182+HW182+HZ182+IC182+IF182+II182+IL182+IO182+IR182+IU182+IX182+JA182+JD182+JG182+JJ182+JM182+JP182+JS182+JV182+JY182+KB182+KE182+KH182+KK182+KN182+KQ182+KT182+KW182+KZ182+LC182+LF182+LI182+LL182+LO182+LR182+LU182+LX182+MA182+MD182+MG182+MJ182+MM182+MP182+MS182+MV182+MY182+NB182+NE182+NH182+NK182+NN182+NQ182+NT182+NW182+NZ182+OC182+OF182</f>
        <v>2187723</v>
      </c>
      <c r="D182" s="434">
        <f t="shared" ref="D182" si="2356">G182+J182+M182+P182+S182+V182+Y182+AB182+AE182+AH182+AK182+AN182+AQ182+AT182+AW182+AZ182+BC182+BF182+BI182+BL182+BO182+BR182+BU182+BX182+CA182+CD182+CG182+CJ182+CM182+CP182+CS182+CV182+CY182+DB182+DE182+DH182+DK182+DN182+DQ182+DT182+DW182+DZ182+EC182+EF182+EI182+EL182+EO182+ER182+EU182+EX182+FA182+FD182+FG182+FJ182+FM182+FP182+FS182+FV182+FY182+GB182+GE182+GH182+GK182+GN182+GQ182+GT182+GW182+GZ182+HC182+HF182+HI182+HL182+HO182+HR182+HU182+HX182+IA182+ID182+IG182+IJ182+IM182+IP182+IS182+IV182+IY182+JB182+JE182+JH182+JK182+JN182+JQ182+JT182+JW182+JZ182+KC182+KF182+KI182+KL182+KO182+KR182+KU182+KX182+LA182+LD182+LG182+LJ182+LM182+LP182+LS182+LV182+LY182+MB182+ME182+MH182+MK182+MN182+MQ182+MT182+MW182+MZ182+NC182+NF182+NI182+NL182+NO182+NR182+NU182+NX182+OA182+OD182+OG182</f>
        <v>128232</v>
      </c>
      <c r="E182" s="434">
        <f t="shared" ref="E182" si="2357">H182+K182+N182+Q182+T182+W182+Z182+AC182+AF182+AI182+AL182+AO182+AR182+AU182+AX182+BA182+BD182+BG182+BJ182+BM182+BP182+BS182+BV182+BY182+CB182+CE182+CH182+CK182+CN182+CQ182+CT182+CW182+CZ182+DC182+DF182+DI182+DL182+DO182+DR182+DU182+DX182+EA182+ED182+EG182+EJ182+EM182+EP182+ES182+EV182+EY182+FB182+FE182+FH182+FK182+FN182+FQ182+FT182+FW182+FZ182+GC182+GF182+GI182+GL182+GO182+GR182+GU182+GX182+HA182+HD182+HG182+HJ182+HM182+HP182+HS182+HV182+HY182+IB182+IE182+IH182+IK182+IN182+IQ182+IT182+IW182+IZ182+JC182+JF182+JI182+JL182+JO182+JR182+JU182+JX182+KA182+KD182+KG182+KJ182+KM182+KP182+KS182+KV182+KY182+LB182+LE182+LH182+LK182+LN182+LQ182+LT182+LW182+LZ182+MC182+MF182+MI182+ML182+MO182+MR182+MU182+MX182+NA182+ND182+NG182+NJ182+NM182+NP182+NS182+NV182+NY182+OB182+OE182+OH182</f>
        <v>172032.13</v>
      </c>
      <c r="F182" s="231"/>
      <c r="G182" s="225"/>
      <c r="H182" s="71"/>
      <c r="I182" s="125"/>
      <c r="J182" s="225"/>
      <c r="K182" s="225"/>
      <c r="L182" s="231"/>
      <c r="M182" s="225"/>
      <c r="N182" s="225"/>
      <c r="O182" s="231"/>
      <c r="P182" s="225"/>
      <c r="Q182" s="225"/>
      <c r="R182" s="231"/>
      <c r="S182" s="225"/>
      <c r="T182" s="225"/>
      <c r="U182" s="231"/>
      <c r="V182" s="225"/>
      <c r="W182" s="225"/>
      <c r="X182" s="231">
        <v>200000</v>
      </c>
      <c r="Y182" s="225">
        <v>50000</v>
      </c>
      <c r="Z182" s="225">
        <v>0</v>
      </c>
      <c r="AA182" s="231"/>
      <c r="AB182" s="225"/>
      <c r="AC182" s="225"/>
      <c r="AD182" s="231"/>
      <c r="AE182" s="225"/>
      <c r="AF182" s="225"/>
      <c r="AG182" s="231"/>
      <c r="AH182" s="225"/>
      <c r="AI182" s="225"/>
      <c r="AJ182" s="231"/>
      <c r="AK182" s="225"/>
      <c r="AL182" s="225"/>
      <c r="AM182" s="231"/>
      <c r="AN182" s="225"/>
      <c r="AO182" s="225"/>
      <c r="AP182" s="231"/>
      <c r="AQ182" s="225"/>
      <c r="AR182" s="225"/>
      <c r="AS182" s="231"/>
      <c r="AT182" s="225"/>
      <c r="AU182" s="225"/>
      <c r="AV182" s="231"/>
      <c r="AW182" s="225"/>
      <c r="AX182" s="225">
        <v>109584</v>
      </c>
      <c r="AY182" s="231">
        <f>40000+20000</f>
        <v>60000</v>
      </c>
      <c r="AZ182" s="231">
        <v>30000</v>
      </c>
      <c r="BA182" s="225">
        <v>10775</v>
      </c>
      <c r="BB182" s="231"/>
      <c r="BC182" s="225"/>
      <c r="BD182" s="225"/>
      <c r="BE182" s="231"/>
      <c r="BF182" s="225"/>
      <c r="BG182" s="225"/>
      <c r="BH182" s="231"/>
      <c r="BI182" s="225"/>
      <c r="BJ182" s="225"/>
      <c r="BK182" s="231"/>
      <c r="BL182" s="225"/>
      <c r="BM182" s="225"/>
      <c r="BN182" s="277">
        <f>1800000+47723+10000</f>
        <v>1857723</v>
      </c>
      <c r="BO182" s="225"/>
      <c r="BP182" s="225"/>
      <c r="BQ182" s="231"/>
      <c r="BR182" s="225"/>
      <c r="BS182" s="225"/>
      <c r="BT182" s="231"/>
      <c r="BU182" s="225"/>
      <c r="BV182" s="225"/>
      <c r="BW182" s="231"/>
      <c r="BX182" s="225"/>
      <c r="BY182" s="225"/>
      <c r="BZ182" s="231"/>
      <c r="CA182" s="231"/>
      <c r="CB182" s="225"/>
      <c r="CC182" s="231"/>
      <c r="CD182" s="225"/>
      <c r="CE182" s="225"/>
      <c r="CF182" s="231"/>
      <c r="CG182" s="225"/>
      <c r="CH182" s="225"/>
      <c r="CI182" s="231"/>
      <c r="CJ182" s="225"/>
      <c r="CK182" s="225"/>
      <c r="CL182" s="231"/>
      <c r="CM182" s="225"/>
      <c r="CN182" s="120"/>
      <c r="CO182" s="231"/>
      <c r="CP182" s="225"/>
      <c r="CQ182" s="71"/>
      <c r="CR182" s="231">
        <v>40000</v>
      </c>
      <c r="CS182" s="225">
        <v>17000</v>
      </c>
      <c r="CT182" s="225">
        <v>23782.639999999999</v>
      </c>
      <c r="CU182" s="231"/>
      <c r="CV182" s="225"/>
      <c r="CW182" s="225"/>
      <c r="CX182" s="231"/>
      <c r="CY182" s="225"/>
      <c r="CZ182" s="225"/>
      <c r="DA182" s="231"/>
      <c r="DB182" s="225"/>
      <c r="DC182" s="225"/>
      <c r="DD182" s="231">
        <v>30000</v>
      </c>
      <c r="DE182" s="225">
        <v>31232</v>
      </c>
      <c r="DF182" s="225">
        <v>27890.49</v>
      </c>
      <c r="DG182" s="231"/>
      <c r="DH182" s="225"/>
      <c r="DI182" s="225"/>
      <c r="DJ182" s="231"/>
      <c r="DK182" s="225"/>
      <c r="DL182" s="225"/>
      <c r="DM182" s="231"/>
      <c r="DN182" s="225"/>
      <c r="DO182" s="225"/>
      <c r="DP182" s="231"/>
      <c r="DQ182" s="225"/>
      <c r="DR182" s="225"/>
      <c r="DS182" s="231"/>
      <c r="DT182" s="225"/>
      <c r="DU182" s="225"/>
      <c r="DV182" s="231"/>
      <c r="DW182" s="225"/>
      <c r="DX182" s="120"/>
      <c r="DY182" s="231"/>
      <c r="DZ182" s="225"/>
      <c r="EA182" s="71"/>
      <c r="EB182" s="125"/>
      <c r="EC182" s="225"/>
      <c r="ED182" s="120"/>
      <c r="EE182" s="231"/>
      <c r="EF182" s="225"/>
      <c r="EG182" s="120"/>
      <c r="EH182" s="231"/>
      <c r="EI182" s="225"/>
      <c r="EJ182" s="120"/>
      <c r="EK182" s="231"/>
      <c r="EL182" s="225"/>
      <c r="EM182" s="120"/>
      <c r="EN182" s="231"/>
      <c r="EO182" s="225"/>
      <c r="EP182" s="120"/>
      <c r="EQ182" s="231"/>
      <c r="ER182" s="225"/>
      <c r="ES182" s="225"/>
      <c r="ET182" s="231"/>
      <c r="EU182" s="225"/>
      <c r="EV182" s="225"/>
      <c r="EW182" s="231"/>
      <c r="EX182" s="225"/>
      <c r="EY182" s="225"/>
      <c r="EZ182" s="231"/>
      <c r="FA182" s="225"/>
      <c r="FB182" s="225"/>
      <c r="FC182" s="231"/>
      <c r="FD182" s="225"/>
      <c r="FE182" s="225"/>
      <c r="FF182" s="231"/>
      <c r="FG182" s="225"/>
      <c r="FH182" s="225"/>
      <c r="FI182" s="231"/>
      <c r="FJ182" s="225"/>
      <c r="FK182" s="120"/>
      <c r="FL182" s="398"/>
      <c r="FM182" s="225"/>
      <c r="FN182" s="71"/>
      <c r="FO182" s="231"/>
      <c r="FP182" s="225"/>
      <c r="FQ182" s="225"/>
      <c r="FR182" s="231"/>
      <c r="FS182" s="225"/>
      <c r="FT182" s="225"/>
      <c r="FU182" s="231"/>
      <c r="FV182" s="225"/>
      <c r="FW182" s="225"/>
      <c r="FX182" s="353"/>
      <c r="FY182" s="247"/>
      <c r="FZ182" s="247"/>
      <c r="GA182" s="353"/>
      <c r="GB182" s="225"/>
      <c r="GC182" s="225"/>
      <c r="GD182" s="231"/>
      <c r="GE182" s="225"/>
      <c r="GF182" s="225"/>
      <c r="GG182" s="231"/>
      <c r="GH182" s="225"/>
      <c r="GI182" s="225"/>
      <c r="GJ182" s="231"/>
      <c r="GK182" s="225"/>
      <c r="GL182" s="71"/>
      <c r="GM182" s="247"/>
      <c r="GN182" s="247"/>
      <c r="GO182" s="267"/>
      <c r="GP182" s="231"/>
      <c r="GQ182" s="225"/>
      <c r="GR182" s="71"/>
      <c r="GS182" s="231"/>
      <c r="GT182" s="225"/>
      <c r="GU182" s="225"/>
      <c r="GV182" s="231"/>
      <c r="GW182" s="225"/>
      <c r="GX182" s="225"/>
      <c r="GY182" s="231"/>
      <c r="GZ182" s="225"/>
      <c r="HA182" s="225"/>
      <c r="HB182" s="231"/>
      <c r="HC182" s="225"/>
      <c r="HD182" s="120"/>
      <c r="HE182" s="231"/>
      <c r="HF182" s="225"/>
      <c r="HG182" s="71"/>
      <c r="HH182" s="231"/>
      <c r="HI182" s="225"/>
      <c r="HJ182" s="120"/>
      <c r="HK182" s="231"/>
      <c r="HL182" s="225"/>
      <c r="HM182" s="120"/>
      <c r="HN182" s="231"/>
      <c r="HO182" s="225"/>
      <c r="HP182" s="120"/>
      <c r="HQ182" s="231"/>
      <c r="HR182" s="225"/>
      <c r="HS182" s="120"/>
      <c r="HT182" s="231"/>
      <c r="HU182" s="225"/>
      <c r="HV182" s="120"/>
      <c r="HW182" s="231"/>
      <c r="HX182" s="225"/>
      <c r="HY182" s="120"/>
      <c r="HZ182" s="231"/>
      <c r="IA182" s="225"/>
      <c r="IB182" s="120"/>
      <c r="IC182" s="231"/>
      <c r="ID182" s="225"/>
      <c r="IE182" s="71"/>
      <c r="IF182" s="231"/>
      <c r="IG182" s="225"/>
      <c r="IH182" s="120"/>
      <c r="II182" s="231"/>
      <c r="IJ182" s="225"/>
      <c r="IK182" s="120"/>
      <c r="IL182" s="231"/>
      <c r="IM182" s="225"/>
      <c r="IN182" s="120"/>
      <c r="IO182" s="231"/>
      <c r="IP182" s="225"/>
      <c r="IQ182" s="120"/>
      <c r="IR182" s="231"/>
      <c r="IS182" s="225"/>
      <c r="IT182" s="120"/>
      <c r="IU182" s="231"/>
      <c r="IV182" s="225"/>
      <c r="IW182" s="120"/>
      <c r="IX182" s="231"/>
      <c r="IY182" s="225"/>
      <c r="IZ182" s="120"/>
      <c r="JA182" s="231"/>
      <c r="JB182" s="225"/>
      <c r="JC182" s="120"/>
      <c r="JD182" s="231"/>
      <c r="JE182" s="225"/>
      <c r="JF182" s="120"/>
      <c r="JG182" s="231"/>
      <c r="JH182" s="225"/>
      <c r="JI182" s="71"/>
      <c r="JJ182" s="125"/>
      <c r="JK182" s="225"/>
      <c r="JL182" s="120"/>
      <c r="JM182" s="231"/>
      <c r="JN182" s="225"/>
      <c r="JO182" s="71"/>
      <c r="JP182" s="125"/>
      <c r="JQ182" s="225"/>
      <c r="JR182" s="120"/>
      <c r="JS182" s="231"/>
      <c r="JT182" s="225"/>
      <c r="JU182" s="71"/>
      <c r="JV182" s="125"/>
      <c r="JW182" s="225"/>
      <c r="JX182" s="120"/>
      <c r="JY182" s="231"/>
      <c r="JZ182" s="225"/>
      <c r="KA182" s="120"/>
      <c r="KB182" s="231"/>
      <c r="KC182" s="225"/>
      <c r="KD182" s="120"/>
      <c r="KE182" s="231"/>
      <c r="KF182" s="225"/>
      <c r="KG182" s="120"/>
      <c r="KH182" s="231"/>
      <c r="KI182" s="225"/>
      <c r="KJ182" s="120"/>
      <c r="KK182" s="231"/>
      <c r="KL182" s="225"/>
      <c r="KM182" s="225"/>
      <c r="KN182" s="231"/>
      <c r="KO182" s="225"/>
      <c r="KP182" s="225"/>
      <c r="KQ182" s="231"/>
      <c r="KR182" s="225"/>
      <c r="KS182" s="225"/>
      <c r="KT182" s="231"/>
      <c r="KU182" s="225"/>
      <c r="KV182" s="120"/>
      <c r="KW182" s="231"/>
      <c r="KX182" s="225"/>
      <c r="KY182" s="71"/>
      <c r="KZ182" s="231"/>
      <c r="LA182" s="225"/>
      <c r="LB182" s="225"/>
      <c r="LC182" s="231"/>
      <c r="LD182" s="225"/>
      <c r="LE182" s="225"/>
      <c r="LF182" s="231"/>
      <c r="LG182" s="225"/>
      <c r="LH182" s="120"/>
      <c r="LI182" s="231"/>
      <c r="LJ182" s="225"/>
      <c r="LK182" s="71"/>
      <c r="LL182" s="231"/>
      <c r="LM182" s="225"/>
      <c r="LN182" s="71"/>
      <c r="LO182" s="125"/>
      <c r="LP182" s="225"/>
      <c r="LQ182" s="225"/>
      <c r="LR182" s="231"/>
      <c r="LS182" s="225"/>
      <c r="LT182" s="120"/>
      <c r="LU182" s="231"/>
      <c r="LV182" s="225"/>
      <c r="LW182" s="71"/>
      <c r="LX182" s="354"/>
      <c r="LY182" s="225"/>
      <c r="LZ182" s="225"/>
      <c r="MA182" s="355"/>
      <c r="MB182" s="225"/>
      <c r="MC182" s="225"/>
      <c r="MD182" s="355"/>
      <c r="ME182" s="225"/>
      <c r="MF182" s="225"/>
      <c r="MG182" s="355"/>
      <c r="MH182" s="225"/>
      <c r="MI182" s="225"/>
      <c r="MJ182" s="355"/>
      <c r="MK182" s="225"/>
      <c r="ML182" s="120"/>
      <c r="MM182" s="231"/>
      <c r="MN182" s="225"/>
      <c r="MO182" s="71"/>
      <c r="MP182" s="355"/>
      <c r="MQ182" s="225"/>
      <c r="MR182" s="71"/>
      <c r="MS182" s="354"/>
      <c r="MT182" s="225"/>
      <c r="MU182" s="225"/>
      <c r="MV182" s="355"/>
      <c r="MW182" s="225"/>
      <c r="MX182" s="120"/>
      <c r="MY182" s="355"/>
      <c r="MZ182" s="247"/>
      <c r="NA182" s="267"/>
      <c r="NB182" s="355"/>
      <c r="NC182" s="247"/>
      <c r="ND182" s="324"/>
      <c r="NE182" s="355"/>
      <c r="NF182" s="225"/>
      <c r="NG182" s="71"/>
      <c r="NH182" s="231"/>
      <c r="NI182" s="225"/>
      <c r="NJ182" s="120"/>
      <c r="NK182" s="231"/>
      <c r="NL182" s="225"/>
      <c r="NM182" s="71"/>
      <c r="NN182" s="355"/>
      <c r="NO182" s="225"/>
      <c r="NP182" s="71"/>
      <c r="NQ182" s="355"/>
      <c r="NR182" s="225"/>
      <c r="NS182" s="71"/>
      <c r="NT182" s="355"/>
      <c r="NU182" s="225"/>
      <c r="NV182" s="71"/>
      <c r="NW182" s="125"/>
      <c r="NX182" s="225"/>
      <c r="NY182" s="120"/>
      <c r="NZ182" s="355"/>
      <c r="OA182" s="225"/>
      <c r="OB182" s="317"/>
      <c r="OC182" s="231"/>
      <c r="OD182" s="225"/>
      <c r="OE182" s="71"/>
      <c r="OF182" s="355"/>
      <c r="OG182" s="225"/>
      <c r="OH182" s="71"/>
      <c r="OI182" s="163"/>
      <c r="OJ182" s="163"/>
      <c r="OK182" s="163"/>
      <c r="OL182" s="163"/>
      <c r="OM182" s="163"/>
      <c r="ON182" s="163"/>
      <c r="OO182" s="163"/>
      <c r="OP182" s="163"/>
      <c r="OQ182" s="163"/>
      <c r="OR182" s="163"/>
      <c r="OS182" s="163"/>
      <c r="OT182" s="163"/>
      <c r="OU182" s="163"/>
      <c r="OV182" s="163"/>
      <c r="OW182" s="163"/>
    </row>
    <row r="183" spans="1:413" s="345" customFormat="1" x14ac:dyDescent="0.25">
      <c r="A183" s="257"/>
      <c r="B183" s="188"/>
      <c r="C183" s="236"/>
      <c r="D183" s="224"/>
      <c r="E183" s="84"/>
      <c r="F183" s="236"/>
      <c r="G183" s="224"/>
      <c r="H183" s="84"/>
      <c r="I183" s="124"/>
      <c r="J183" s="224"/>
      <c r="K183" s="224"/>
      <c r="L183" s="236"/>
      <c r="M183" s="224"/>
      <c r="N183" s="224"/>
      <c r="O183" s="236"/>
      <c r="P183" s="224"/>
      <c r="Q183" s="224"/>
      <c r="R183" s="236"/>
      <c r="S183" s="224"/>
      <c r="T183" s="224"/>
      <c r="U183" s="236"/>
      <c r="V183" s="224"/>
      <c r="W183" s="224"/>
      <c r="X183" s="236"/>
      <c r="Y183" s="224"/>
      <c r="Z183" s="224"/>
      <c r="AA183" s="236"/>
      <c r="AB183" s="224"/>
      <c r="AC183" s="224"/>
      <c r="AD183" s="236"/>
      <c r="AE183" s="224"/>
      <c r="AF183" s="224"/>
      <c r="AG183" s="236"/>
      <c r="AH183" s="224"/>
      <c r="AI183" s="224"/>
      <c r="AJ183" s="236"/>
      <c r="AK183" s="224"/>
      <c r="AL183" s="224"/>
      <c r="AM183" s="236"/>
      <c r="AN183" s="224"/>
      <c r="AO183" s="224"/>
      <c r="AP183" s="236"/>
      <c r="AQ183" s="224"/>
      <c r="AR183" s="224"/>
      <c r="AS183" s="236"/>
      <c r="AT183" s="224"/>
      <c r="AU183" s="224"/>
      <c r="AV183" s="236"/>
      <c r="AW183" s="224"/>
      <c r="AX183" s="224"/>
      <c r="AY183" s="236"/>
      <c r="AZ183" s="224"/>
      <c r="BA183" s="224"/>
      <c r="BB183" s="236"/>
      <c r="BC183" s="224"/>
      <c r="BD183" s="224"/>
      <c r="BE183" s="236"/>
      <c r="BF183" s="224"/>
      <c r="BG183" s="224"/>
      <c r="BH183" s="236"/>
      <c r="BI183" s="224"/>
      <c r="BJ183" s="224"/>
      <c r="BK183" s="236"/>
      <c r="BL183" s="224"/>
      <c r="BM183" s="224"/>
      <c r="BN183" s="351"/>
      <c r="BO183" s="224"/>
      <c r="BP183" s="224"/>
      <c r="BQ183" s="236"/>
      <c r="BR183" s="224"/>
      <c r="BS183" s="224"/>
      <c r="BT183" s="236"/>
      <c r="BU183" s="224"/>
      <c r="BV183" s="224"/>
      <c r="BW183" s="236"/>
      <c r="BX183" s="224"/>
      <c r="BY183" s="224"/>
      <c r="BZ183" s="236"/>
      <c r="CA183" s="236"/>
      <c r="CB183" s="224"/>
      <c r="CC183" s="236"/>
      <c r="CD183" s="224"/>
      <c r="CE183" s="224"/>
      <c r="CF183" s="236"/>
      <c r="CG183" s="224"/>
      <c r="CH183" s="224"/>
      <c r="CI183" s="236"/>
      <c r="CJ183" s="224"/>
      <c r="CK183" s="224"/>
      <c r="CL183" s="236"/>
      <c r="CM183" s="224"/>
      <c r="CN183" s="245"/>
      <c r="CO183" s="236"/>
      <c r="CP183" s="224"/>
      <c r="CQ183" s="84"/>
      <c r="CR183" s="236"/>
      <c r="CS183" s="224"/>
      <c r="CT183" s="224"/>
      <c r="CU183" s="236"/>
      <c r="CV183" s="224"/>
      <c r="CW183" s="224"/>
      <c r="CX183" s="236"/>
      <c r="CY183" s="224"/>
      <c r="CZ183" s="224"/>
      <c r="DA183" s="236"/>
      <c r="DB183" s="224"/>
      <c r="DC183" s="224"/>
      <c r="DD183" s="236"/>
      <c r="DE183" s="224"/>
      <c r="DF183" s="224"/>
      <c r="DG183" s="236"/>
      <c r="DH183" s="224"/>
      <c r="DI183" s="224"/>
      <c r="DJ183" s="236"/>
      <c r="DK183" s="224"/>
      <c r="DL183" s="224"/>
      <c r="DM183" s="236"/>
      <c r="DN183" s="224"/>
      <c r="DO183" s="224"/>
      <c r="DP183" s="236"/>
      <c r="DQ183" s="224"/>
      <c r="DR183" s="224"/>
      <c r="DS183" s="236"/>
      <c r="DT183" s="224"/>
      <c r="DU183" s="224"/>
      <c r="DV183" s="236"/>
      <c r="DW183" s="224"/>
      <c r="DX183" s="245"/>
      <c r="DY183" s="236"/>
      <c r="DZ183" s="224"/>
      <c r="EA183" s="84"/>
      <c r="EB183" s="124"/>
      <c r="EC183" s="224"/>
      <c r="ED183" s="245"/>
      <c r="EE183" s="236"/>
      <c r="EF183" s="224"/>
      <c r="EG183" s="245"/>
      <c r="EH183" s="236"/>
      <c r="EI183" s="224"/>
      <c r="EJ183" s="245"/>
      <c r="EK183" s="236"/>
      <c r="EL183" s="224"/>
      <c r="EM183" s="245"/>
      <c r="EN183" s="236"/>
      <c r="EO183" s="224"/>
      <c r="EP183" s="245"/>
      <c r="EQ183" s="236"/>
      <c r="ER183" s="224"/>
      <c r="ES183" s="224"/>
      <c r="ET183" s="236"/>
      <c r="EU183" s="224"/>
      <c r="EV183" s="224"/>
      <c r="EW183" s="236"/>
      <c r="EX183" s="224"/>
      <c r="EY183" s="224"/>
      <c r="EZ183" s="236"/>
      <c r="FA183" s="224"/>
      <c r="FB183" s="224"/>
      <c r="FC183" s="236"/>
      <c r="FD183" s="224"/>
      <c r="FE183" s="224"/>
      <c r="FF183" s="236"/>
      <c r="FG183" s="224"/>
      <c r="FH183" s="224"/>
      <c r="FI183" s="236"/>
      <c r="FJ183" s="224"/>
      <c r="FK183" s="245"/>
      <c r="FL183" s="396"/>
      <c r="FM183" s="224"/>
      <c r="FN183" s="84"/>
      <c r="FO183" s="236"/>
      <c r="FP183" s="224"/>
      <c r="FQ183" s="224"/>
      <c r="FR183" s="236"/>
      <c r="FS183" s="224"/>
      <c r="FT183" s="224"/>
      <c r="FU183" s="236"/>
      <c r="FV183" s="224"/>
      <c r="FW183" s="224"/>
      <c r="FX183" s="236"/>
      <c r="FY183" s="224"/>
      <c r="FZ183" s="224"/>
      <c r="GA183" s="236"/>
      <c r="GB183" s="224"/>
      <c r="GC183" s="224"/>
      <c r="GD183" s="236"/>
      <c r="GE183" s="224"/>
      <c r="GF183" s="224"/>
      <c r="GG183" s="236"/>
      <c r="GH183" s="224"/>
      <c r="GI183" s="224"/>
      <c r="GJ183" s="236"/>
      <c r="GK183" s="224"/>
      <c r="GL183" s="84"/>
      <c r="GM183" s="224"/>
      <c r="GN183" s="224"/>
      <c r="GO183" s="84"/>
      <c r="GP183" s="236"/>
      <c r="GQ183" s="224"/>
      <c r="GR183" s="84"/>
      <c r="GS183" s="236"/>
      <c r="GT183" s="224"/>
      <c r="GU183" s="224"/>
      <c r="GV183" s="236"/>
      <c r="GW183" s="224"/>
      <c r="GX183" s="224"/>
      <c r="GY183" s="236"/>
      <c r="GZ183" s="224"/>
      <c r="HA183" s="224"/>
      <c r="HB183" s="236"/>
      <c r="HC183" s="224"/>
      <c r="HD183" s="245"/>
      <c r="HE183" s="236"/>
      <c r="HF183" s="224"/>
      <c r="HG183" s="84"/>
      <c r="HH183" s="236"/>
      <c r="HI183" s="224"/>
      <c r="HJ183" s="245"/>
      <c r="HK183" s="236"/>
      <c r="HL183" s="224"/>
      <c r="HM183" s="245"/>
      <c r="HN183" s="236"/>
      <c r="HO183" s="224"/>
      <c r="HP183" s="245"/>
      <c r="HQ183" s="236"/>
      <c r="HR183" s="224"/>
      <c r="HS183" s="245"/>
      <c r="HT183" s="236"/>
      <c r="HU183" s="224"/>
      <c r="HV183" s="245"/>
      <c r="HW183" s="236"/>
      <c r="HX183" s="224"/>
      <c r="HY183" s="245"/>
      <c r="HZ183" s="236"/>
      <c r="IA183" s="224"/>
      <c r="IB183" s="245"/>
      <c r="IC183" s="236"/>
      <c r="ID183" s="224"/>
      <c r="IE183" s="84"/>
      <c r="IF183" s="236"/>
      <c r="IG183" s="224"/>
      <c r="IH183" s="245"/>
      <c r="II183" s="236"/>
      <c r="IJ183" s="224"/>
      <c r="IK183" s="245"/>
      <c r="IL183" s="236"/>
      <c r="IM183" s="224"/>
      <c r="IN183" s="245"/>
      <c r="IO183" s="236"/>
      <c r="IP183" s="224"/>
      <c r="IQ183" s="245"/>
      <c r="IR183" s="236"/>
      <c r="IS183" s="224"/>
      <c r="IT183" s="245"/>
      <c r="IU183" s="236"/>
      <c r="IV183" s="224"/>
      <c r="IW183" s="245"/>
      <c r="IX183" s="236"/>
      <c r="IY183" s="224"/>
      <c r="IZ183" s="245"/>
      <c r="JA183" s="236"/>
      <c r="JB183" s="224"/>
      <c r="JC183" s="245"/>
      <c r="JD183" s="236"/>
      <c r="JE183" s="224"/>
      <c r="JF183" s="245"/>
      <c r="JG183" s="236"/>
      <c r="JH183" s="224"/>
      <c r="JI183" s="84"/>
      <c r="JJ183" s="124"/>
      <c r="JK183" s="224"/>
      <c r="JL183" s="245"/>
      <c r="JM183" s="236"/>
      <c r="JN183" s="224"/>
      <c r="JO183" s="84"/>
      <c r="JP183" s="124"/>
      <c r="JQ183" s="224"/>
      <c r="JR183" s="245"/>
      <c r="JS183" s="236"/>
      <c r="JT183" s="224"/>
      <c r="JU183" s="84"/>
      <c r="JV183" s="124"/>
      <c r="JW183" s="224"/>
      <c r="JX183" s="245"/>
      <c r="JY183" s="236"/>
      <c r="JZ183" s="224"/>
      <c r="KA183" s="245"/>
      <c r="KB183" s="236"/>
      <c r="KC183" s="224"/>
      <c r="KD183" s="245"/>
      <c r="KE183" s="236"/>
      <c r="KF183" s="224"/>
      <c r="KG183" s="245"/>
      <c r="KH183" s="236"/>
      <c r="KI183" s="224"/>
      <c r="KJ183" s="245"/>
      <c r="KK183" s="236"/>
      <c r="KL183" s="224"/>
      <c r="KM183" s="224"/>
      <c r="KN183" s="236"/>
      <c r="KO183" s="224"/>
      <c r="KP183" s="224"/>
      <c r="KQ183" s="236"/>
      <c r="KR183" s="224"/>
      <c r="KS183" s="224"/>
      <c r="KT183" s="236"/>
      <c r="KU183" s="224"/>
      <c r="KV183" s="245"/>
      <c r="KW183" s="236"/>
      <c r="KX183" s="224"/>
      <c r="KY183" s="84"/>
      <c r="KZ183" s="236"/>
      <c r="LA183" s="224"/>
      <c r="LB183" s="224"/>
      <c r="LC183" s="236"/>
      <c r="LD183" s="224"/>
      <c r="LE183" s="224"/>
      <c r="LF183" s="236"/>
      <c r="LG183" s="224"/>
      <c r="LH183" s="245"/>
      <c r="LI183" s="236"/>
      <c r="LJ183" s="224"/>
      <c r="LK183" s="84"/>
      <c r="LL183" s="236"/>
      <c r="LM183" s="224"/>
      <c r="LN183" s="84"/>
      <c r="LO183" s="124"/>
      <c r="LP183" s="224"/>
      <c r="LQ183" s="224"/>
      <c r="LR183" s="236"/>
      <c r="LS183" s="224"/>
      <c r="LT183" s="245"/>
      <c r="LU183" s="236"/>
      <c r="LV183" s="224"/>
      <c r="LW183" s="84"/>
      <c r="LX183" s="124"/>
      <c r="LY183" s="224"/>
      <c r="LZ183" s="224"/>
      <c r="MA183" s="236"/>
      <c r="MB183" s="224"/>
      <c r="MC183" s="224"/>
      <c r="MD183" s="236"/>
      <c r="ME183" s="224"/>
      <c r="MF183" s="224"/>
      <c r="MG183" s="236"/>
      <c r="MH183" s="224"/>
      <c r="MI183" s="224"/>
      <c r="MJ183" s="236"/>
      <c r="MK183" s="224"/>
      <c r="ML183" s="245"/>
      <c r="MM183" s="236"/>
      <c r="MN183" s="224"/>
      <c r="MO183" s="84"/>
      <c r="MP183" s="236"/>
      <c r="MQ183" s="224"/>
      <c r="MR183" s="84"/>
      <c r="MS183" s="124"/>
      <c r="MT183" s="224"/>
      <c r="MU183" s="224"/>
      <c r="MV183" s="236"/>
      <c r="MW183" s="224"/>
      <c r="MX183" s="245"/>
      <c r="MY183" s="236"/>
      <c r="MZ183" s="224"/>
      <c r="NA183" s="84"/>
      <c r="NB183" s="236"/>
      <c r="NC183" s="224"/>
      <c r="ND183" s="245"/>
      <c r="NE183" s="236"/>
      <c r="NF183" s="224"/>
      <c r="NG183" s="84"/>
      <c r="NH183" s="236"/>
      <c r="NI183" s="224"/>
      <c r="NJ183" s="245"/>
      <c r="NK183" s="236"/>
      <c r="NL183" s="224"/>
      <c r="NM183" s="84"/>
      <c r="NN183" s="236"/>
      <c r="NO183" s="224"/>
      <c r="NP183" s="84"/>
      <c r="NQ183" s="236"/>
      <c r="NR183" s="224"/>
      <c r="NS183" s="84"/>
      <c r="NT183" s="236"/>
      <c r="NU183" s="224"/>
      <c r="NV183" s="84"/>
      <c r="NW183" s="124"/>
      <c r="NX183" s="224"/>
      <c r="NY183" s="245"/>
      <c r="NZ183" s="236"/>
      <c r="OA183" s="224"/>
      <c r="OB183" s="316"/>
      <c r="OC183" s="236"/>
      <c r="OD183" s="224"/>
      <c r="OE183" s="84"/>
      <c r="OF183" s="236"/>
      <c r="OG183" s="224"/>
      <c r="OH183" s="84"/>
      <c r="OI183" s="157"/>
      <c r="OJ183" s="157"/>
      <c r="OK183" s="157"/>
      <c r="OL183" s="157"/>
      <c r="OM183" s="157"/>
      <c r="ON183" s="157"/>
      <c r="OO183" s="157"/>
      <c r="OP183" s="157"/>
      <c r="OQ183" s="157"/>
      <c r="OR183" s="157"/>
      <c r="OS183" s="157"/>
      <c r="OT183" s="157"/>
      <c r="OU183" s="157"/>
      <c r="OV183" s="157"/>
      <c r="OW183" s="157"/>
    </row>
    <row r="184" spans="1:413" s="36" customFormat="1" x14ac:dyDescent="0.25">
      <c r="A184" s="80" t="s">
        <v>567</v>
      </c>
      <c r="B184" s="375" t="s">
        <v>568</v>
      </c>
      <c r="C184" s="231">
        <f>C185+C186+C187</f>
        <v>30000</v>
      </c>
      <c r="D184" s="225">
        <f t="shared" ref="D184:BO184" si="2358">D185+D186+D187</f>
        <v>30000</v>
      </c>
      <c r="E184" s="71">
        <f t="shared" ref="E184" si="2359">E185+E186+E187</f>
        <v>25672</v>
      </c>
      <c r="F184" s="231">
        <f t="shared" si="2358"/>
        <v>0</v>
      </c>
      <c r="G184" s="231">
        <f t="shared" si="2358"/>
        <v>0</v>
      </c>
      <c r="H184" s="231">
        <f t="shared" si="2358"/>
        <v>0</v>
      </c>
      <c r="I184" s="231">
        <f t="shared" si="2358"/>
        <v>0</v>
      </c>
      <c r="J184" s="231">
        <f t="shared" si="2358"/>
        <v>0</v>
      </c>
      <c r="K184" s="231">
        <f t="shared" si="2358"/>
        <v>119.42</v>
      </c>
      <c r="L184" s="231">
        <f t="shared" si="2358"/>
        <v>0</v>
      </c>
      <c r="M184" s="231">
        <f t="shared" si="2358"/>
        <v>0</v>
      </c>
      <c r="N184" s="231">
        <f t="shared" si="2358"/>
        <v>0</v>
      </c>
      <c r="O184" s="231">
        <f t="shared" si="2358"/>
        <v>0</v>
      </c>
      <c r="P184" s="231">
        <f t="shared" si="2358"/>
        <v>0</v>
      </c>
      <c r="Q184" s="231">
        <f t="shared" si="2358"/>
        <v>0</v>
      </c>
      <c r="R184" s="231">
        <f t="shared" si="2358"/>
        <v>0</v>
      </c>
      <c r="S184" s="231">
        <f t="shared" si="2358"/>
        <v>0</v>
      </c>
      <c r="T184" s="231">
        <f t="shared" si="2358"/>
        <v>0</v>
      </c>
      <c r="U184" s="231">
        <f t="shared" si="2358"/>
        <v>0</v>
      </c>
      <c r="V184" s="231">
        <f t="shared" si="2358"/>
        <v>0</v>
      </c>
      <c r="W184" s="231">
        <f t="shared" si="2358"/>
        <v>0</v>
      </c>
      <c r="X184" s="231">
        <f t="shared" si="2358"/>
        <v>0</v>
      </c>
      <c r="Y184" s="231">
        <f t="shared" si="2358"/>
        <v>0</v>
      </c>
      <c r="Z184" s="231">
        <f t="shared" si="2358"/>
        <v>0</v>
      </c>
      <c r="AA184" s="231">
        <f t="shared" si="2358"/>
        <v>30000</v>
      </c>
      <c r="AB184" s="231">
        <f t="shared" si="2358"/>
        <v>30000</v>
      </c>
      <c r="AC184" s="231">
        <f t="shared" si="2358"/>
        <v>25531.360000000001</v>
      </c>
      <c r="AD184" s="231">
        <f t="shared" si="2358"/>
        <v>0</v>
      </c>
      <c r="AE184" s="231">
        <f t="shared" si="2358"/>
        <v>0</v>
      </c>
      <c r="AF184" s="231">
        <f t="shared" si="2358"/>
        <v>0</v>
      </c>
      <c r="AG184" s="231">
        <f t="shared" si="2358"/>
        <v>0</v>
      </c>
      <c r="AH184" s="231">
        <f t="shared" si="2358"/>
        <v>0</v>
      </c>
      <c r="AI184" s="231">
        <f t="shared" si="2358"/>
        <v>0</v>
      </c>
      <c r="AJ184" s="231">
        <f t="shared" si="2358"/>
        <v>0</v>
      </c>
      <c r="AK184" s="231">
        <f t="shared" si="2358"/>
        <v>0</v>
      </c>
      <c r="AL184" s="231">
        <f t="shared" si="2358"/>
        <v>0</v>
      </c>
      <c r="AM184" s="231">
        <f t="shared" si="2358"/>
        <v>0</v>
      </c>
      <c r="AN184" s="231">
        <f t="shared" si="2358"/>
        <v>0</v>
      </c>
      <c r="AO184" s="231">
        <f t="shared" si="2358"/>
        <v>0</v>
      </c>
      <c r="AP184" s="231">
        <f t="shared" si="2358"/>
        <v>0</v>
      </c>
      <c r="AQ184" s="231">
        <f t="shared" si="2358"/>
        <v>0</v>
      </c>
      <c r="AR184" s="231">
        <f t="shared" si="2358"/>
        <v>0</v>
      </c>
      <c r="AS184" s="231">
        <f t="shared" si="2358"/>
        <v>0</v>
      </c>
      <c r="AT184" s="231">
        <f t="shared" si="2358"/>
        <v>0</v>
      </c>
      <c r="AU184" s="231">
        <f t="shared" si="2358"/>
        <v>0</v>
      </c>
      <c r="AV184" s="231">
        <f t="shared" si="2358"/>
        <v>0</v>
      </c>
      <c r="AW184" s="231">
        <f t="shared" si="2358"/>
        <v>0</v>
      </c>
      <c r="AX184" s="231">
        <f t="shared" si="2358"/>
        <v>0</v>
      </c>
      <c r="AY184" s="231">
        <f t="shared" si="2358"/>
        <v>0</v>
      </c>
      <c r="AZ184" s="231">
        <f t="shared" si="2358"/>
        <v>0</v>
      </c>
      <c r="BA184" s="231">
        <f t="shared" si="2358"/>
        <v>0</v>
      </c>
      <c r="BB184" s="231">
        <f t="shared" si="2358"/>
        <v>0</v>
      </c>
      <c r="BC184" s="231">
        <f t="shared" si="2358"/>
        <v>0</v>
      </c>
      <c r="BD184" s="231">
        <f t="shared" si="2358"/>
        <v>0</v>
      </c>
      <c r="BE184" s="231">
        <f t="shared" si="2358"/>
        <v>0</v>
      </c>
      <c r="BF184" s="231">
        <f t="shared" si="2358"/>
        <v>0</v>
      </c>
      <c r="BG184" s="231">
        <f t="shared" si="2358"/>
        <v>0</v>
      </c>
      <c r="BH184" s="231">
        <f t="shared" si="2358"/>
        <v>0</v>
      </c>
      <c r="BI184" s="231">
        <f t="shared" si="2358"/>
        <v>0</v>
      </c>
      <c r="BJ184" s="231">
        <f t="shared" si="2358"/>
        <v>0</v>
      </c>
      <c r="BK184" s="231">
        <f t="shared" si="2358"/>
        <v>0</v>
      </c>
      <c r="BL184" s="231">
        <f t="shared" si="2358"/>
        <v>0</v>
      </c>
      <c r="BM184" s="231">
        <f t="shared" si="2358"/>
        <v>0</v>
      </c>
      <c r="BN184" s="231">
        <f t="shared" si="2358"/>
        <v>0</v>
      </c>
      <c r="BO184" s="231">
        <f t="shared" si="2358"/>
        <v>0</v>
      </c>
      <c r="BP184" s="231">
        <f t="shared" ref="BP184:EA184" si="2360">BP185+BP186+BP187</f>
        <v>0</v>
      </c>
      <c r="BQ184" s="231">
        <f t="shared" si="2360"/>
        <v>0</v>
      </c>
      <c r="BR184" s="231">
        <f t="shared" si="2360"/>
        <v>0</v>
      </c>
      <c r="BS184" s="231">
        <f t="shared" si="2360"/>
        <v>0</v>
      </c>
      <c r="BT184" s="231">
        <f t="shared" si="2360"/>
        <v>0</v>
      </c>
      <c r="BU184" s="231">
        <f t="shared" si="2360"/>
        <v>0</v>
      </c>
      <c r="BV184" s="231">
        <f t="shared" si="2360"/>
        <v>0</v>
      </c>
      <c r="BW184" s="231">
        <f t="shared" si="2360"/>
        <v>0</v>
      </c>
      <c r="BX184" s="231">
        <f t="shared" si="2360"/>
        <v>0</v>
      </c>
      <c r="BY184" s="231">
        <f t="shared" si="2360"/>
        <v>0</v>
      </c>
      <c r="BZ184" s="231">
        <f t="shared" si="2360"/>
        <v>0</v>
      </c>
      <c r="CA184" s="231">
        <f t="shared" si="2360"/>
        <v>0</v>
      </c>
      <c r="CB184" s="231">
        <f t="shared" si="2360"/>
        <v>0</v>
      </c>
      <c r="CC184" s="231">
        <f t="shared" si="2360"/>
        <v>0</v>
      </c>
      <c r="CD184" s="231">
        <f t="shared" si="2360"/>
        <v>0</v>
      </c>
      <c r="CE184" s="231">
        <f t="shared" si="2360"/>
        <v>0</v>
      </c>
      <c r="CF184" s="231">
        <f t="shared" si="2360"/>
        <v>0</v>
      </c>
      <c r="CG184" s="231">
        <f t="shared" si="2360"/>
        <v>0</v>
      </c>
      <c r="CH184" s="231">
        <f t="shared" si="2360"/>
        <v>0</v>
      </c>
      <c r="CI184" s="231">
        <f t="shared" si="2360"/>
        <v>0</v>
      </c>
      <c r="CJ184" s="231">
        <f t="shared" si="2360"/>
        <v>0</v>
      </c>
      <c r="CK184" s="231">
        <f t="shared" si="2360"/>
        <v>0</v>
      </c>
      <c r="CL184" s="231">
        <f t="shared" si="2360"/>
        <v>0</v>
      </c>
      <c r="CM184" s="231">
        <f t="shared" si="2360"/>
        <v>0</v>
      </c>
      <c r="CN184" s="231">
        <f t="shared" si="2360"/>
        <v>0</v>
      </c>
      <c r="CO184" s="231">
        <f t="shared" si="2360"/>
        <v>0</v>
      </c>
      <c r="CP184" s="231">
        <f t="shared" si="2360"/>
        <v>0</v>
      </c>
      <c r="CQ184" s="231">
        <f t="shared" si="2360"/>
        <v>0</v>
      </c>
      <c r="CR184" s="231">
        <f t="shared" si="2360"/>
        <v>0</v>
      </c>
      <c r="CS184" s="231">
        <f t="shared" si="2360"/>
        <v>0</v>
      </c>
      <c r="CT184" s="231">
        <f t="shared" si="2360"/>
        <v>0</v>
      </c>
      <c r="CU184" s="231">
        <f t="shared" si="2360"/>
        <v>0</v>
      </c>
      <c r="CV184" s="231">
        <f t="shared" si="2360"/>
        <v>0</v>
      </c>
      <c r="CW184" s="231">
        <f t="shared" si="2360"/>
        <v>0</v>
      </c>
      <c r="CX184" s="231">
        <f t="shared" si="2360"/>
        <v>0</v>
      </c>
      <c r="CY184" s="231">
        <f t="shared" si="2360"/>
        <v>0</v>
      </c>
      <c r="CZ184" s="231">
        <f t="shared" si="2360"/>
        <v>0</v>
      </c>
      <c r="DA184" s="231">
        <f t="shared" si="2360"/>
        <v>0</v>
      </c>
      <c r="DB184" s="231">
        <f t="shared" si="2360"/>
        <v>0</v>
      </c>
      <c r="DC184" s="231">
        <f t="shared" si="2360"/>
        <v>0</v>
      </c>
      <c r="DD184" s="231">
        <f t="shared" si="2360"/>
        <v>0</v>
      </c>
      <c r="DE184" s="231">
        <f t="shared" si="2360"/>
        <v>0</v>
      </c>
      <c r="DF184" s="231">
        <f t="shared" si="2360"/>
        <v>0</v>
      </c>
      <c r="DG184" s="231">
        <f t="shared" si="2360"/>
        <v>0</v>
      </c>
      <c r="DH184" s="231">
        <f t="shared" si="2360"/>
        <v>0</v>
      </c>
      <c r="DI184" s="231">
        <f t="shared" si="2360"/>
        <v>0</v>
      </c>
      <c r="DJ184" s="231">
        <f t="shared" si="2360"/>
        <v>0</v>
      </c>
      <c r="DK184" s="231">
        <f t="shared" si="2360"/>
        <v>0</v>
      </c>
      <c r="DL184" s="231">
        <f t="shared" si="2360"/>
        <v>0</v>
      </c>
      <c r="DM184" s="231">
        <f t="shared" si="2360"/>
        <v>0</v>
      </c>
      <c r="DN184" s="231">
        <f t="shared" si="2360"/>
        <v>0</v>
      </c>
      <c r="DO184" s="231">
        <f t="shared" si="2360"/>
        <v>0</v>
      </c>
      <c r="DP184" s="231">
        <f t="shared" si="2360"/>
        <v>0</v>
      </c>
      <c r="DQ184" s="231">
        <f t="shared" si="2360"/>
        <v>0</v>
      </c>
      <c r="DR184" s="231">
        <f t="shared" si="2360"/>
        <v>0</v>
      </c>
      <c r="DS184" s="231">
        <f t="shared" si="2360"/>
        <v>0</v>
      </c>
      <c r="DT184" s="231">
        <f t="shared" si="2360"/>
        <v>0</v>
      </c>
      <c r="DU184" s="231">
        <f t="shared" si="2360"/>
        <v>0</v>
      </c>
      <c r="DV184" s="231">
        <f t="shared" si="2360"/>
        <v>0</v>
      </c>
      <c r="DW184" s="231">
        <f t="shared" si="2360"/>
        <v>0</v>
      </c>
      <c r="DX184" s="231">
        <f t="shared" si="2360"/>
        <v>0</v>
      </c>
      <c r="DY184" s="231">
        <f t="shared" si="2360"/>
        <v>0</v>
      </c>
      <c r="DZ184" s="231">
        <f t="shared" si="2360"/>
        <v>0</v>
      </c>
      <c r="EA184" s="231">
        <f t="shared" si="2360"/>
        <v>0</v>
      </c>
      <c r="EB184" s="231">
        <f t="shared" ref="EB184:GM184" si="2361">EB185+EB186+EB187</f>
        <v>0</v>
      </c>
      <c r="EC184" s="231">
        <f t="shared" si="2361"/>
        <v>0</v>
      </c>
      <c r="ED184" s="231">
        <f t="shared" si="2361"/>
        <v>0</v>
      </c>
      <c r="EE184" s="231">
        <f t="shared" si="2361"/>
        <v>0</v>
      </c>
      <c r="EF184" s="231">
        <f t="shared" si="2361"/>
        <v>0</v>
      </c>
      <c r="EG184" s="231">
        <f t="shared" si="2361"/>
        <v>0</v>
      </c>
      <c r="EH184" s="231">
        <f t="shared" si="2361"/>
        <v>0</v>
      </c>
      <c r="EI184" s="231">
        <f t="shared" si="2361"/>
        <v>0</v>
      </c>
      <c r="EJ184" s="231">
        <f t="shared" si="2361"/>
        <v>0</v>
      </c>
      <c r="EK184" s="231">
        <f t="shared" si="2361"/>
        <v>0</v>
      </c>
      <c r="EL184" s="231">
        <f t="shared" si="2361"/>
        <v>0</v>
      </c>
      <c r="EM184" s="231">
        <f t="shared" si="2361"/>
        <v>0</v>
      </c>
      <c r="EN184" s="231">
        <f t="shared" si="2361"/>
        <v>0</v>
      </c>
      <c r="EO184" s="231">
        <f t="shared" si="2361"/>
        <v>0</v>
      </c>
      <c r="EP184" s="231">
        <f t="shared" si="2361"/>
        <v>0</v>
      </c>
      <c r="EQ184" s="231">
        <f t="shared" si="2361"/>
        <v>0</v>
      </c>
      <c r="ER184" s="231">
        <f t="shared" si="2361"/>
        <v>0</v>
      </c>
      <c r="ES184" s="231">
        <f t="shared" si="2361"/>
        <v>0</v>
      </c>
      <c r="ET184" s="231">
        <f t="shared" si="2361"/>
        <v>0</v>
      </c>
      <c r="EU184" s="231">
        <f t="shared" si="2361"/>
        <v>0</v>
      </c>
      <c r="EV184" s="231">
        <f t="shared" si="2361"/>
        <v>0</v>
      </c>
      <c r="EW184" s="231">
        <f t="shared" si="2361"/>
        <v>0</v>
      </c>
      <c r="EX184" s="231">
        <f t="shared" si="2361"/>
        <v>0</v>
      </c>
      <c r="EY184" s="231">
        <f t="shared" si="2361"/>
        <v>0</v>
      </c>
      <c r="EZ184" s="231">
        <f t="shared" si="2361"/>
        <v>0</v>
      </c>
      <c r="FA184" s="231">
        <f t="shared" si="2361"/>
        <v>0</v>
      </c>
      <c r="FB184" s="231">
        <f t="shared" si="2361"/>
        <v>0</v>
      </c>
      <c r="FC184" s="231">
        <f t="shared" si="2361"/>
        <v>0</v>
      </c>
      <c r="FD184" s="231">
        <f t="shared" si="2361"/>
        <v>0</v>
      </c>
      <c r="FE184" s="231">
        <f t="shared" si="2361"/>
        <v>0</v>
      </c>
      <c r="FF184" s="231">
        <f t="shared" si="2361"/>
        <v>0</v>
      </c>
      <c r="FG184" s="231">
        <f t="shared" si="2361"/>
        <v>0</v>
      </c>
      <c r="FH184" s="231">
        <f t="shared" si="2361"/>
        <v>0</v>
      </c>
      <c r="FI184" s="231">
        <f t="shared" si="2361"/>
        <v>0</v>
      </c>
      <c r="FJ184" s="231">
        <f t="shared" si="2361"/>
        <v>0</v>
      </c>
      <c r="FK184" s="231">
        <f t="shared" si="2361"/>
        <v>0</v>
      </c>
      <c r="FL184" s="231">
        <f t="shared" si="2361"/>
        <v>0</v>
      </c>
      <c r="FM184" s="231">
        <f t="shared" si="2361"/>
        <v>0</v>
      </c>
      <c r="FN184" s="231">
        <f t="shared" si="2361"/>
        <v>0</v>
      </c>
      <c r="FO184" s="231">
        <f t="shared" si="2361"/>
        <v>0</v>
      </c>
      <c r="FP184" s="231">
        <f t="shared" si="2361"/>
        <v>0</v>
      </c>
      <c r="FQ184" s="231">
        <f t="shared" si="2361"/>
        <v>0</v>
      </c>
      <c r="FR184" s="231">
        <f t="shared" si="2361"/>
        <v>0</v>
      </c>
      <c r="FS184" s="231">
        <f t="shared" si="2361"/>
        <v>0</v>
      </c>
      <c r="FT184" s="231">
        <f t="shared" si="2361"/>
        <v>0</v>
      </c>
      <c r="FU184" s="231">
        <f t="shared" si="2361"/>
        <v>0</v>
      </c>
      <c r="FV184" s="231">
        <f t="shared" si="2361"/>
        <v>0</v>
      </c>
      <c r="FW184" s="231">
        <f t="shared" si="2361"/>
        <v>0</v>
      </c>
      <c r="FX184" s="231">
        <f t="shared" si="2361"/>
        <v>0</v>
      </c>
      <c r="FY184" s="231">
        <f t="shared" si="2361"/>
        <v>0</v>
      </c>
      <c r="FZ184" s="231">
        <f t="shared" si="2361"/>
        <v>0</v>
      </c>
      <c r="GA184" s="231">
        <f t="shared" si="2361"/>
        <v>0</v>
      </c>
      <c r="GB184" s="231">
        <f t="shared" si="2361"/>
        <v>0</v>
      </c>
      <c r="GC184" s="231">
        <f t="shared" si="2361"/>
        <v>0</v>
      </c>
      <c r="GD184" s="231">
        <f t="shared" si="2361"/>
        <v>0</v>
      </c>
      <c r="GE184" s="231">
        <f t="shared" si="2361"/>
        <v>0</v>
      </c>
      <c r="GF184" s="231">
        <f t="shared" si="2361"/>
        <v>0</v>
      </c>
      <c r="GG184" s="231">
        <f t="shared" si="2361"/>
        <v>0</v>
      </c>
      <c r="GH184" s="231">
        <f t="shared" si="2361"/>
        <v>0</v>
      </c>
      <c r="GI184" s="231">
        <f t="shared" si="2361"/>
        <v>0</v>
      </c>
      <c r="GJ184" s="231">
        <f t="shared" si="2361"/>
        <v>0</v>
      </c>
      <c r="GK184" s="231">
        <f t="shared" si="2361"/>
        <v>0</v>
      </c>
      <c r="GL184" s="231">
        <f t="shared" si="2361"/>
        <v>0</v>
      </c>
      <c r="GM184" s="231">
        <f t="shared" si="2361"/>
        <v>0</v>
      </c>
      <c r="GN184" s="231">
        <f t="shared" ref="GN184:IY184" si="2362">GN185+GN186+GN187</f>
        <v>0</v>
      </c>
      <c r="GO184" s="231">
        <f t="shared" si="2362"/>
        <v>0</v>
      </c>
      <c r="GP184" s="231">
        <f t="shared" si="2362"/>
        <v>0</v>
      </c>
      <c r="GQ184" s="231">
        <f t="shared" si="2362"/>
        <v>0</v>
      </c>
      <c r="GR184" s="231">
        <f t="shared" si="2362"/>
        <v>0</v>
      </c>
      <c r="GS184" s="231">
        <f t="shared" si="2362"/>
        <v>0</v>
      </c>
      <c r="GT184" s="231">
        <f t="shared" si="2362"/>
        <v>0</v>
      </c>
      <c r="GU184" s="231">
        <f t="shared" si="2362"/>
        <v>0</v>
      </c>
      <c r="GV184" s="231">
        <f t="shared" si="2362"/>
        <v>0</v>
      </c>
      <c r="GW184" s="231">
        <f t="shared" si="2362"/>
        <v>0</v>
      </c>
      <c r="GX184" s="231">
        <f t="shared" si="2362"/>
        <v>0</v>
      </c>
      <c r="GY184" s="231">
        <f t="shared" si="2362"/>
        <v>0</v>
      </c>
      <c r="GZ184" s="231">
        <f t="shared" si="2362"/>
        <v>0</v>
      </c>
      <c r="HA184" s="231">
        <f t="shared" si="2362"/>
        <v>0</v>
      </c>
      <c r="HB184" s="231">
        <f t="shared" si="2362"/>
        <v>0</v>
      </c>
      <c r="HC184" s="231">
        <f t="shared" si="2362"/>
        <v>0</v>
      </c>
      <c r="HD184" s="231">
        <f t="shared" si="2362"/>
        <v>0</v>
      </c>
      <c r="HE184" s="231">
        <f t="shared" si="2362"/>
        <v>0</v>
      </c>
      <c r="HF184" s="231">
        <f t="shared" si="2362"/>
        <v>0</v>
      </c>
      <c r="HG184" s="231">
        <f t="shared" si="2362"/>
        <v>0</v>
      </c>
      <c r="HH184" s="231">
        <f t="shared" si="2362"/>
        <v>0</v>
      </c>
      <c r="HI184" s="231">
        <f t="shared" si="2362"/>
        <v>0</v>
      </c>
      <c r="HJ184" s="231">
        <f t="shared" si="2362"/>
        <v>0</v>
      </c>
      <c r="HK184" s="231">
        <f t="shared" si="2362"/>
        <v>0</v>
      </c>
      <c r="HL184" s="231">
        <f t="shared" si="2362"/>
        <v>0</v>
      </c>
      <c r="HM184" s="231">
        <f t="shared" si="2362"/>
        <v>0</v>
      </c>
      <c r="HN184" s="231">
        <f t="shared" si="2362"/>
        <v>0</v>
      </c>
      <c r="HO184" s="231">
        <f t="shared" si="2362"/>
        <v>0</v>
      </c>
      <c r="HP184" s="231">
        <f t="shared" si="2362"/>
        <v>0</v>
      </c>
      <c r="HQ184" s="231">
        <f t="shared" si="2362"/>
        <v>0</v>
      </c>
      <c r="HR184" s="231">
        <f t="shared" si="2362"/>
        <v>0</v>
      </c>
      <c r="HS184" s="231">
        <f t="shared" si="2362"/>
        <v>0</v>
      </c>
      <c r="HT184" s="231">
        <f t="shared" si="2362"/>
        <v>0</v>
      </c>
      <c r="HU184" s="231">
        <f t="shared" si="2362"/>
        <v>0</v>
      </c>
      <c r="HV184" s="231">
        <f t="shared" si="2362"/>
        <v>0</v>
      </c>
      <c r="HW184" s="231">
        <f t="shared" si="2362"/>
        <v>0</v>
      </c>
      <c r="HX184" s="231">
        <f t="shared" si="2362"/>
        <v>0</v>
      </c>
      <c r="HY184" s="231">
        <f t="shared" si="2362"/>
        <v>0</v>
      </c>
      <c r="HZ184" s="231">
        <f t="shared" si="2362"/>
        <v>0</v>
      </c>
      <c r="IA184" s="231">
        <f t="shared" si="2362"/>
        <v>0</v>
      </c>
      <c r="IB184" s="231">
        <f t="shared" si="2362"/>
        <v>0</v>
      </c>
      <c r="IC184" s="231">
        <f t="shared" si="2362"/>
        <v>0</v>
      </c>
      <c r="ID184" s="231">
        <f t="shared" si="2362"/>
        <v>0</v>
      </c>
      <c r="IE184" s="231">
        <f t="shared" si="2362"/>
        <v>0</v>
      </c>
      <c r="IF184" s="231">
        <f t="shared" si="2362"/>
        <v>0</v>
      </c>
      <c r="IG184" s="231">
        <f t="shared" si="2362"/>
        <v>0</v>
      </c>
      <c r="IH184" s="231">
        <f t="shared" si="2362"/>
        <v>0</v>
      </c>
      <c r="II184" s="231">
        <f t="shared" si="2362"/>
        <v>0</v>
      </c>
      <c r="IJ184" s="231">
        <f t="shared" si="2362"/>
        <v>0</v>
      </c>
      <c r="IK184" s="231">
        <f t="shared" si="2362"/>
        <v>0</v>
      </c>
      <c r="IL184" s="231">
        <f t="shared" si="2362"/>
        <v>0</v>
      </c>
      <c r="IM184" s="231">
        <f t="shared" si="2362"/>
        <v>0</v>
      </c>
      <c r="IN184" s="231">
        <f t="shared" si="2362"/>
        <v>0</v>
      </c>
      <c r="IO184" s="231">
        <f t="shared" si="2362"/>
        <v>0</v>
      </c>
      <c r="IP184" s="231">
        <f t="shared" si="2362"/>
        <v>0</v>
      </c>
      <c r="IQ184" s="231">
        <f t="shared" si="2362"/>
        <v>0</v>
      </c>
      <c r="IR184" s="231">
        <f t="shared" si="2362"/>
        <v>0</v>
      </c>
      <c r="IS184" s="231">
        <f t="shared" si="2362"/>
        <v>0</v>
      </c>
      <c r="IT184" s="231">
        <f t="shared" si="2362"/>
        <v>0</v>
      </c>
      <c r="IU184" s="231">
        <f t="shared" si="2362"/>
        <v>0</v>
      </c>
      <c r="IV184" s="231">
        <f t="shared" si="2362"/>
        <v>0</v>
      </c>
      <c r="IW184" s="231">
        <f t="shared" si="2362"/>
        <v>0</v>
      </c>
      <c r="IX184" s="231">
        <f t="shared" si="2362"/>
        <v>0</v>
      </c>
      <c r="IY184" s="231">
        <f t="shared" si="2362"/>
        <v>0</v>
      </c>
      <c r="IZ184" s="231">
        <f t="shared" ref="IZ184:LK184" si="2363">IZ185+IZ186+IZ187</f>
        <v>0</v>
      </c>
      <c r="JA184" s="231">
        <f t="shared" si="2363"/>
        <v>0</v>
      </c>
      <c r="JB184" s="231">
        <f t="shared" si="2363"/>
        <v>0</v>
      </c>
      <c r="JC184" s="231">
        <f t="shared" si="2363"/>
        <v>0</v>
      </c>
      <c r="JD184" s="231">
        <f t="shared" si="2363"/>
        <v>0</v>
      </c>
      <c r="JE184" s="231">
        <f t="shared" si="2363"/>
        <v>0</v>
      </c>
      <c r="JF184" s="231">
        <f t="shared" si="2363"/>
        <v>0</v>
      </c>
      <c r="JG184" s="231">
        <f t="shared" si="2363"/>
        <v>0</v>
      </c>
      <c r="JH184" s="231">
        <f t="shared" si="2363"/>
        <v>0</v>
      </c>
      <c r="JI184" s="231">
        <f t="shared" si="2363"/>
        <v>0</v>
      </c>
      <c r="JJ184" s="231">
        <f t="shared" si="2363"/>
        <v>0</v>
      </c>
      <c r="JK184" s="231">
        <f t="shared" si="2363"/>
        <v>0</v>
      </c>
      <c r="JL184" s="231">
        <f t="shared" si="2363"/>
        <v>0</v>
      </c>
      <c r="JM184" s="231">
        <f t="shared" si="2363"/>
        <v>0</v>
      </c>
      <c r="JN184" s="231">
        <f t="shared" si="2363"/>
        <v>0</v>
      </c>
      <c r="JO184" s="231">
        <f t="shared" si="2363"/>
        <v>0</v>
      </c>
      <c r="JP184" s="231">
        <f t="shared" si="2363"/>
        <v>0</v>
      </c>
      <c r="JQ184" s="231">
        <f t="shared" si="2363"/>
        <v>0</v>
      </c>
      <c r="JR184" s="231">
        <f t="shared" si="2363"/>
        <v>0</v>
      </c>
      <c r="JS184" s="231">
        <f t="shared" si="2363"/>
        <v>0</v>
      </c>
      <c r="JT184" s="231">
        <f t="shared" si="2363"/>
        <v>0</v>
      </c>
      <c r="JU184" s="231">
        <f t="shared" si="2363"/>
        <v>0</v>
      </c>
      <c r="JV184" s="231">
        <f t="shared" si="2363"/>
        <v>0</v>
      </c>
      <c r="JW184" s="231">
        <f t="shared" si="2363"/>
        <v>0</v>
      </c>
      <c r="JX184" s="231">
        <f t="shared" si="2363"/>
        <v>0</v>
      </c>
      <c r="JY184" s="231">
        <f t="shared" si="2363"/>
        <v>0</v>
      </c>
      <c r="JZ184" s="231">
        <f t="shared" si="2363"/>
        <v>0</v>
      </c>
      <c r="KA184" s="231">
        <f t="shared" si="2363"/>
        <v>0</v>
      </c>
      <c r="KB184" s="231">
        <f t="shared" si="2363"/>
        <v>0</v>
      </c>
      <c r="KC184" s="231">
        <f t="shared" si="2363"/>
        <v>0</v>
      </c>
      <c r="KD184" s="231">
        <f t="shared" si="2363"/>
        <v>0</v>
      </c>
      <c r="KE184" s="231">
        <f t="shared" si="2363"/>
        <v>0</v>
      </c>
      <c r="KF184" s="231">
        <f t="shared" si="2363"/>
        <v>0</v>
      </c>
      <c r="KG184" s="231">
        <f t="shared" si="2363"/>
        <v>0</v>
      </c>
      <c r="KH184" s="231">
        <f t="shared" si="2363"/>
        <v>0</v>
      </c>
      <c r="KI184" s="231">
        <f t="shared" si="2363"/>
        <v>0</v>
      </c>
      <c r="KJ184" s="231">
        <f t="shared" si="2363"/>
        <v>0</v>
      </c>
      <c r="KK184" s="231">
        <f t="shared" si="2363"/>
        <v>0</v>
      </c>
      <c r="KL184" s="231">
        <f t="shared" si="2363"/>
        <v>0</v>
      </c>
      <c r="KM184" s="231">
        <f t="shared" si="2363"/>
        <v>0</v>
      </c>
      <c r="KN184" s="231">
        <f t="shared" si="2363"/>
        <v>0</v>
      </c>
      <c r="KO184" s="231">
        <f t="shared" si="2363"/>
        <v>0</v>
      </c>
      <c r="KP184" s="231">
        <f t="shared" si="2363"/>
        <v>0</v>
      </c>
      <c r="KQ184" s="231">
        <f t="shared" si="2363"/>
        <v>0</v>
      </c>
      <c r="KR184" s="231">
        <f t="shared" si="2363"/>
        <v>0</v>
      </c>
      <c r="KS184" s="231">
        <f t="shared" si="2363"/>
        <v>0</v>
      </c>
      <c r="KT184" s="231">
        <f t="shared" si="2363"/>
        <v>0</v>
      </c>
      <c r="KU184" s="231">
        <f t="shared" si="2363"/>
        <v>0</v>
      </c>
      <c r="KV184" s="231">
        <f t="shared" si="2363"/>
        <v>0</v>
      </c>
      <c r="KW184" s="231">
        <f t="shared" si="2363"/>
        <v>0</v>
      </c>
      <c r="KX184" s="231">
        <f t="shared" si="2363"/>
        <v>0</v>
      </c>
      <c r="KY184" s="231">
        <f t="shared" si="2363"/>
        <v>0</v>
      </c>
      <c r="KZ184" s="231">
        <f t="shared" si="2363"/>
        <v>0</v>
      </c>
      <c r="LA184" s="231">
        <f t="shared" si="2363"/>
        <v>0</v>
      </c>
      <c r="LB184" s="231">
        <f t="shared" si="2363"/>
        <v>0</v>
      </c>
      <c r="LC184" s="231">
        <f t="shared" si="2363"/>
        <v>0</v>
      </c>
      <c r="LD184" s="231">
        <f t="shared" si="2363"/>
        <v>0</v>
      </c>
      <c r="LE184" s="231">
        <f t="shared" si="2363"/>
        <v>0</v>
      </c>
      <c r="LF184" s="231">
        <f t="shared" si="2363"/>
        <v>0</v>
      </c>
      <c r="LG184" s="231">
        <f t="shared" si="2363"/>
        <v>0</v>
      </c>
      <c r="LH184" s="231">
        <f t="shared" si="2363"/>
        <v>0</v>
      </c>
      <c r="LI184" s="231">
        <f t="shared" si="2363"/>
        <v>0</v>
      </c>
      <c r="LJ184" s="231">
        <f t="shared" si="2363"/>
        <v>0</v>
      </c>
      <c r="LK184" s="231">
        <f t="shared" si="2363"/>
        <v>0</v>
      </c>
      <c r="LL184" s="231">
        <f t="shared" ref="LL184:NW184" si="2364">LL185+LL186+LL187</f>
        <v>0</v>
      </c>
      <c r="LM184" s="231">
        <f t="shared" si="2364"/>
        <v>0</v>
      </c>
      <c r="LN184" s="231">
        <f t="shared" si="2364"/>
        <v>0</v>
      </c>
      <c r="LO184" s="231">
        <f t="shared" si="2364"/>
        <v>0</v>
      </c>
      <c r="LP184" s="231">
        <f t="shared" si="2364"/>
        <v>0</v>
      </c>
      <c r="LQ184" s="231">
        <f t="shared" si="2364"/>
        <v>0</v>
      </c>
      <c r="LR184" s="231">
        <f t="shared" si="2364"/>
        <v>0</v>
      </c>
      <c r="LS184" s="231">
        <f t="shared" si="2364"/>
        <v>0</v>
      </c>
      <c r="LT184" s="231">
        <f t="shared" si="2364"/>
        <v>0</v>
      </c>
      <c r="LU184" s="231">
        <f t="shared" si="2364"/>
        <v>0</v>
      </c>
      <c r="LV184" s="231">
        <f t="shared" si="2364"/>
        <v>0</v>
      </c>
      <c r="LW184" s="231">
        <f t="shared" si="2364"/>
        <v>0</v>
      </c>
      <c r="LX184" s="231">
        <f t="shared" si="2364"/>
        <v>0</v>
      </c>
      <c r="LY184" s="231">
        <f t="shared" si="2364"/>
        <v>0</v>
      </c>
      <c r="LZ184" s="231">
        <f t="shared" si="2364"/>
        <v>0</v>
      </c>
      <c r="MA184" s="231">
        <f t="shared" si="2364"/>
        <v>0</v>
      </c>
      <c r="MB184" s="231">
        <f t="shared" si="2364"/>
        <v>0</v>
      </c>
      <c r="MC184" s="231">
        <f t="shared" si="2364"/>
        <v>0</v>
      </c>
      <c r="MD184" s="231">
        <f t="shared" si="2364"/>
        <v>0</v>
      </c>
      <c r="ME184" s="231">
        <f t="shared" si="2364"/>
        <v>0</v>
      </c>
      <c r="MF184" s="231">
        <f t="shared" si="2364"/>
        <v>0</v>
      </c>
      <c r="MG184" s="231">
        <f t="shared" si="2364"/>
        <v>0</v>
      </c>
      <c r="MH184" s="231">
        <f t="shared" si="2364"/>
        <v>0</v>
      </c>
      <c r="MI184" s="231">
        <f t="shared" si="2364"/>
        <v>0</v>
      </c>
      <c r="MJ184" s="231">
        <f t="shared" si="2364"/>
        <v>0</v>
      </c>
      <c r="MK184" s="231">
        <f t="shared" si="2364"/>
        <v>0</v>
      </c>
      <c r="ML184" s="231">
        <f t="shared" si="2364"/>
        <v>0</v>
      </c>
      <c r="MM184" s="231">
        <f t="shared" si="2364"/>
        <v>0</v>
      </c>
      <c r="MN184" s="231">
        <f t="shared" si="2364"/>
        <v>0</v>
      </c>
      <c r="MO184" s="231">
        <f t="shared" si="2364"/>
        <v>19.38</v>
      </c>
      <c r="MP184" s="231">
        <f t="shared" si="2364"/>
        <v>0</v>
      </c>
      <c r="MQ184" s="231">
        <f t="shared" si="2364"/>
        <v>0</v>
      </c>
      <c r="MR184" s="231">
        <f t="shared" si="2364"/>
        <v>0</v>
      </c>
      <c r="MS184" s="231">
        <f t="shared" si="2364"/>
        <v>0</v>
      </c>
      <c r="MT184" s="231">
        <f t="shared" si="2364"/>
        <v>0</v>
      </c>
      <c r="MU184" s="231">
        <f t="shared" si="2364"/>
        <v>0</v>
      </c>
      <c r="MV184" s="231">
        <f t="shared" si="2364"/>
        <v>0</v>
      </c>
      <c r="MW184" s="231">
        <f t="shared" si="2364"/>
        <v>0</v>
      </c>
      <c r="MX184" s="231">
        <f t="shared" si="2364"/>
        <v>0</v>
      </c>
      <c r="MY184" s="231">
        <f t="shared" si="2364"/>
        <v>0</v>
      </c>
      <c r="MZ184" s="231">
        <f t="shared" si="2364"/>
        <v>0</v>
      </c>
      <c r="NA184" s="231">
        <f t="shared" si="2364"/>
        <v>0</v>
      </c>
      <c r="NB184" s="231">
        <f t="shared" si="2364"/>
        <v>0</v>
      </c>
      <c r="NC184" s="231">
        <f t="shared" si="2364"/>
        <v>0</v>
      </c>
      <c r="ND184" s="231">
        <f t="shared" si="2364"/>
        <v>0</v>
      </c>
      <c r="NE184" s="231">
        <f t="shared" si="2364"/>
        <v>0</v>
      </c>
      <c r="NF184" s="231">
        <f t="shared" si="2364"/>
        <v>0</v>
      </c>
      <c r="NG184" s="231">
        <f t="shared" si="2364"/>
        <v>0</v>
      </c>
      <c r="NH184" s="231">
        <f t="shared" si="2364"/>
        <v>0</v>
      </c>
      <c r="NI184" s="231">
        <f t="shared" si="2364"/>
        <v>0</v>
      </c>
      <c r="NJ184" s="231">
        <f t="shared" si="2364"/>
        <v>0</v>
      </c>
      <c r="NK184" s="231">
        <f t="shared" si="2364"/>
        <v>0</v>
      </c>
      <c r="NL184" s="231">
        <f t="shared" si="2364"/>
        <v>0</v>
      </c>
      <c r="NM184" s="231">
        <f t="shared" si="2364"/>
        <v>0</v>
      </c>
      <c r="NN184" s="231">
        <f t="shared" si="2364"/>
        <v>0</v>
      </c>
      <c r="NO184" s="231">
        <f t="shared" si="2364"/>
        <v>0</v>
      </c>
      <c r="NP184" s="231">
        <f t="shared" si="2364"/>
        <v>0</v>
      </c>
      <c r="NQ184" s="231">
        <f t="shared" si="2364"/>
        <v>0</v>
      </c>
      <c r="NR184" s="231">
        <f t="shared" si="2364"/>
        <v>0</v>
      </c>
      <c r="NS184" s="231">
        <f t="shared" si="2364"/>
        <v>0</v>
      </c>
      <c r="NT184" s="231">
        <f t="shared" si="2364"/>
        <v>0</v>
      </c>
      <c r="NU184" s="231">
        <f t="shared" si="2364"/>
        <v>0</v>
      </c>
      <c r="NV184" s="231">
        <f t="shared" si="2364"/>
        <v>0</v>
      </c>
      <c r="NW184" s="231">
        <f t="shared" si="2364"/>
        <v>0</v>
      </c>
      <c r="NX184" s="231">
        <f t="shared" ref="NX184:OH184" si="2365">NX185+NX186+NX187</f>
        <v>0</v>
      </c>
      <c r="NY184" s="231">
        <f t="shared" si="2365"/>
        <v>0</v>
      </c>
      <c r="NZ184" s="231">
        <f t="shared" si="2365"/>
        <v>0</v>
      </c>
      <c r="OA184" s="231">
        <f t="shared" si="2365"/>
        <v>0</v>
      </c>
      <c r="OB184" s="231">
        <f t="shared" si="2365"/>
        <v>0</v>
      </c>
      <c r="OC184" s="231">
        <f t="shared" si="2365"/>
        <v>0</v>
      </c>
      <c r="OD184" s="231">
        <f t="shared" si="2365"/>
        <v>0</v>
      </c>
      <c r="OE184" s="231">
        <f t="shared" si="2365"/>
        <v>0</v>
      </c>
      <c r="OF184" s="231">
        <f t="shared" si="2365"/>
        <v>0</v>
      </c>
      <c r="OG184" s="231">
        <f t="shared" si="2365"/>
        <v>0</v>
      </c>
      <c r="OH184" s="231">
        <f t="shared" si="2365"/>
        <v>1.84</v>
      </c>
      <c r="OI184" s="163"/>
      <c r="OJ184" s="163"/>
      <c r="OK184" s="163"/>
      <c r="OL184" s="163"/>
      <c r="OM184" s="163"/>
      <c r="ON184" s="163"/>
      <c r="OO184" s="163"/>
      <c r="OP184" s="163"/>
      <c r="OQ184" s="163"/>
      <c r="OR184" s="163"/>
      <c r="OS184" s="163"/>
      <c r="OT184" s="163"/>
      <c r="OU184" s="163"/>
      <c r="OV184" s="163"/>
      <c r="OW184" s="163"/>
    </row>
    <row r="185" spans="1:413" hidden="1" outlineLevel="1" x14ac:dyDescent="0.25">
      <c r="A185" s="75" t="s">
        <v>569</v>
      </c>
      <c r="B185" s="40" t="s">
        <v>570</v>
      </c>
      <c r="C185" s="236">
        <f t="shared" ref="C185:C187" si="2366">F185+I185+L185+O185+R185+U185+X185+AA185+AD185+AG185+AJ185+AM185+AP185+AS185+AV185+AY185+BB185+BE185+BH185+BK185+BN185+BQ185+BT185+BW185+BZ185+CC185+CF185+CI185+CL185+CO185+CR185+CU185+CX185+DA185+DD185+DG185+DJ185+DM185+DP185+DS185+DV185+DY185+EB185+EE185+EH185+EK185+EN185+EQ185+ET185+EW185+EZ185+FC185+FF185+FI185+FL185+FO185+FR185+FU185+FX185+GA185+GD185+GG185+GJ185+GM185+GP185+GS185+GV185+GY185+HB185+HE185+HH185+HK185+HN185+HQ185+HT185+HW185+HZ185+IC185+IF185+II185+IL185+IO185+IR185+IU185+IX185+JA185+JD185+JG185+JJ185+JM185+JP185+JS185+JV185+JY185+KB185+KE185+KH185+KK185+KN185+KQ185+KT185+KW185+KZ185+LC185+LF185+LI185+LL185+LO185+LR185+LU185+LX185+MA185+MD185+MG185+MJ185+MM185+MP185+MS185+MV185+MY185+NB185+NE185+NH185+NK185+NN185+NQ185+NT185+NW185+NZ185+OC185+OF185</f>
        <v>30000</v>
      </c>
      <c r="D185" s="236">
        <f t="shared" ref="D185:D187" si="2367">G185+J185+M185+P185+S185+V185+Y185+AB185+AE185+AH185+AK185+AN185+AQ185+AT185+AW185+AZ185+BC185+BF185+BI185+BL185+BO185+BR185+BU185+BX185+CA185+CD185+CG185+CJ185+CM185+CP185+CS185+CV185+CY185+DB185+DE185+DH185+DK185+DN185+DQ185+DT185+DW185+DZ185+EC185+EF185+EI185+EL185+EO185+ER185+EU185+EX185+FA185+FD185+FG185+FJ185+FM185+FP185+FS185+FV185+FY185+GB185+GE185+GH185+GK185+GN185+GQ185+GT185+GW185+GZ185+HC185+HF185+HI185+HL185+HO185+HR185+HU185+HX185+IA185+ID185+IG185+IJ185+IM185+IP185+IS185+IV185+IY185+JB185+JE185+JH185+JK185+JN185+JQ185+JT185+JW185+JZ185+KC185+KF185+KI185+KL185+KO185+KR185+KU185+KX185+LA185+LD185+LG185+LJ185+LM185+LP185+LS185+LV185+LY185+MB185+ME185+MH185+MK185+MN185+MQ185+MT185+MW185+MZ185+NC185+NF185+NI185+NL185+NO185+NR185+NU185+NX185+OA185+OD185+OG185</f>
        <v>30000</v>
      </c>
      <c r="E185" s="236">
        <f t="shared" ref="E185:E187" si="2368">H185+K185+N185+Q185+T185+W185+Z185+AC185+AF185+AI185+AL185+AO185+AR185+AU185+AX185+BA185+BD185+BG185+BJ185+BM185+BP185+BS185+BV185+BY185+CB185+CE185+CH185+CK185+CN185+CQ185+CT185+CW185+CZ185+DC185+DF185+DI185+DL185+DO185+DR185+DU185+DX185+EA185+ED185+EG185+EJ185+EM185+EP185+ES185+EV185+EY185+FB185+FE185+FH185+FK185+FN185+FQ185+FT185+FW185+FZ185+GC185+GF185+GI185+GL185+GO185+GR185+GU185+GX185+HA185+HD185+HG185+HJ185+HM185+HP185+HS185+HV185+HY185+IB185+IE185+IH185+IK185+IN185+IQ185+IT185+IW185+IZ185+JC185+JF185+JI185+JL185+JO185+JR185+JU185+JX185+KA185+KD185+KG185+KJ185+KM185+KP185+KS185+KV185+KY185+LB185+LE185+LH185+LK185+LN185+LQ185+LT185+LW185+LZ185+MC185+MF185+MI185+ML185+MO185+MR185+MU185+MX185+NA185+ND185+NG185+NJ185+NM185+NP185+NS185+NV185+NY185+OB185+OE185+OH185</f>
        <v>25531.360000000001</v>
      </c>
      <c r="F185" s="230"/>
      <c r="G185" s="222"/>
      <c r="H185" s="70"/>
      <c r="I185" s="212"/>
      <c r="J185" s="49"/>
      <c r="K185" s="49"/>
      <c r="L185" s="230"/>
      <c r="M185" s="222"/>
      <c r="N185" s="222"/>
      <c r="O185" s="69"/>
      <c r="P185" s="49"/>
      <c r="Q185" s="49"/>
      <c r="R185" s="69"/>
      <c r="S185" s="49"/>
      <c r="T185" s="49"/>
      <c r="U185" s="69"/>
      <c r="V185" s="49"/>
      <c r="W185" s="49"/>
      <c r="X185" s="69"/>
      <c r="Y185" s="49"/>
      <c r="Z185" s="49"/>
      <c r="AA185" s="230">
        <v>30000</v>
      </c>
      <c r="AB185" s="49">
        <v>30000</v>
      </c>
      <c r="AC185" s="49">
        <f>25367.63+163.73</f>
        <v>25531.360000000001</v>
      </c>
      <c r="AD185" s="69"/>
      <c r="AE185" s="49"/>
      <c r="AF185" s="49"/>
      <c r="AG185" s="69"/>
      <c r="AH185" s="49"/>
      <c r="AI185" s="49"/>
      <c r="AJ185" s="230"/>
      <c r="AK185" s="222"/>
      <c r="AL185" s="222"/>
      <c r="AM185" s="230"/>
      <c r="AN185" s="222"/>
      <c r="AO185" s="222"/>
      <c r="AP185" s="230"/>
      <c r="AQ185" s="222"/>
      <c r="AR185" s="222"/>
      <c r="AS185" s="230"/>
      <c r="AT185" s="222"/>
      <c r="AU185" s="222"/>
      <c r="AV185" s="230"/>
      <c r="AW185" s="222"/>
      <c r="AX185" s="222"/>
      <c r="AY185" s="230"/>
      <c r="AZ185" s="222"/>
      <c r="BA185" s="222"/>
      <c r="BB185" s="69"/>
      <c r="BC185" s="49"/>
      <c r="BD185" s="49"/>
      <c r="BE185" s="230"/>
      <c r="BF185" s="222"/>
      <c r="BG185" s="222"/>
      <c r="BH185" s="69"/>
      <c r="BI185" s="49"/>
      <c r="BJ185" s="49"/>
      <c r="BK185" s="69"/>
      <c r="BL185" s="49"/>
      <c r="BM185" s="49"/>
      <c r="BN185" s="276"/>
      <c r="BO185" s="222"/>
      <c r="BP185" s="49"/>
      <c r="BQ185" s="69"/>
      <c r="BR185" s="49"/>
      <c r="BS185" s="49"/>
      <c r="BT185" s="69"/>
      <c r="BU185" s="49"/>
      <c r="BV185" s="49"/>
      <c r="BW185" s="69"/>
      <c r="BX185" s="49"/>
      <c r="BY185" s="49"/>
      <c r="BZ185" s="69"/>
      <c r="CA185" s="230"/>
      <c r="CB185" s="49"/>
      <c r="CC185" s="230"/>
      <c r="CD185" s="222"/>
      <c r="CE185" s="222"/>
      <c r="CF185" s="69"/>
      <c r="CG185" s="49"/>
      <c r="CH185" s="49"/>
      <c r="CI185" s="230"/>
      <c r="CJ185" s="222"/>
      <c r="CK185" s="222"/>
      <c r="CL185" s="69"/>
      <c r="CM185" s="49"/>
      <c r="CN185" s="242"/>
      <c r="CO185" s="230"/>
      <c r="CP185" s="222"/>
      <c r="CQ185" s="70"/>
      <c r="CR185" s="69"/>
      <c r="CS185" s="49"/>
      <c r="CT185" s="49"/>
      <c r="CU185" s="69"/>
      <c r="CV185" s="49"/>
      <c r="CW185" s="49"/>
      <c r="CX185" s="230"/>
      <c r="CY185" s="222"/>
      <c r="CZ185" s="222"/>
      <c r="DA185" s="230"/>
      <c r="DB185" s="222"/>
      <c r="DC185" s="222"/>
      <c r="DD185" s="69"/>
      <c r="DE185" s="49"/>
      <c r="DF185" s="49"/>
      <c r="DG185" s="230"/>
      <c r="DH185" s="222"/>
      <c r="DI185" s="222"/>
      <c r="DJ185" s="69"/>
      <c r="DK185" s="49"/>
      <c r="DL185" s="49"/>
      <c r="DM185" s="230"/>
      <c r="DN185" s="222"/>
      <c r="DO185" s="222"/>
      <c r="DP185" s="230"/>
      <c r="DQ185" s="222"/>
      <c r="DR185" s="222"/>
      <c r="DS185" s="230"/>
      <c r="DT185" s="222"/>
      <c r="DU185" s="222"/>
      <c r="DV185" s="69"/>
      <c r="DW185" s="49"/>
      <c r="DX185" s="242"/>
      <c r="DY185" s="230"/>
      <c r="DZ185" s="222"/>
      <c r="EA185" s="70"/>
      <c r="EB185" s="212"/>
      <c r="EC185" s="49"/>
      <c r="ED185" s="118"/>
      <c r="EE185" s="69"/>
      <c r="EF185" s="49"/>
      <c r="EG185" s="118"/>
      <c r="EH185" s="69"/>
      <c r="EI185" s="49"/>
      <c r="EJ185" s="118"/>
      <c r="EK185" s="236"/>
      <c r="EL185" s="49"/>
      <c r="EM185" s="118"/>
      <c r="EN185" s="236"/>
      <c r="EO185" s="49"/>
      <c r="EP185" s="118"/>
      <c r="EQ185" s="69"/>
      <c r="ER185" s="49"/>
      <c r="ES185" s="49"/>
      <c r="ET185" s="69"/>
      <c r="EU185" s="49"/>
      <c r="EV185" s="49"/>
      <c r="EW185" s="230"/>
      <c r="EX185" s="49"/>
      <c r="EY185" s="49"/>
      <c r="EZ185" s="230"/>
      <c r="FA185" s="49"/>
      <c r="FB185" s="49"/>
      <c r="FC185" s="230"/>
      <c r="FD185" s="49"/>
      <c r="FE185" s="49"/>
      <c r="FF185" s="230"/>
      <c r="FG185" s="49"/>
      <c r="FH185" s="49"/>
      <c r="FI185" s="230"/>
      <c r="FJ185" s="49"/>
      <c r="FK185" s="242"/>
      <c r="FL185" s="397"/>
      <c r="FM185" s="222"/>
      <c r="FN185" s="70"/>
      <c r="FO185" s="230"/>
      <c r="FP185" s="49"/>
      <c r="FQ185" s="49"/>
      <c r="FR185" s="230"/>
      <c r="FS185" s="49"/>
      <c r="FT185" s="49"/>
      <c r="FU185" s="230"/>
      <c r="FV185" s="49"/>
      <c r="FW185" s="49"/>
      <c r="FX185" s="230"/>
      <c r="FY185" s="49"/>
      <c r="FZ185" s="49"/>
      <c r="GA185" s="230"/>
      <c r="GB185" s="49"/>
      <c r="GC185" s="49"/>
      <c r="GD185" s="230"/>
      <c r="GE185" s="49"/>
      <c r="GF185" s="49"/>
      <c r="GG185" s="230"/>
      <c r="GH185" s="49"/>
      <c r="GI185" s="49"/>
      <c r="GJ185" s="230"/>
      <c r="GK185" s="222"/>
      <c r="GL185" s="70"/>
      <c r="GM185" s="222"/>
      <c r="GN185" s="222"/>
      <c r="GO185" s="70"/>
      <c r="GP185" s="230"/>
      <c r="GQ185" s="222"/>
      <c r="GR185" s="70"/>
      <c r="GS185" s="69"/>
      <c r="GT185" s="49"/>
      <c r="GU185" s="49"/>
      <c r="GV185" s="69"/>
      <c r="GW185" s="49"/>
      <c r="GX185" s="49"/>
      <c r="GY185" s="69"/>
      <c r="GZ185" s="49"/>
      <c r="HA185" s="49"/>
      <c r="HB185" s="69"/>
      <c r="HC185" s="49"/>
      <c r="HD185" s="242"/>
      <c r="HE185" s="230"/>
      <c r="HF185" s="222"/>
      <c r="HG185" s="70"/>
      <c r="HH185" s="230"/>
      <c r="HI185" s="49"/>
      <c r="HJ185" s="118"/>
      <c r="HK185" s="230"/>
      <c r="HL185" s="49"/>
      <c r="HM185" s="118"/>
      <c r="HN185" s="230"/>
      <c r="HO185" s="49"/>
      <c r="HP185" s="118"/>
      <c r="HQ185" s="230"/>
      <c r="HR185" s="49"/>
      <c r="HS185" s="118"/>
      <c r="HT185" s="230"/>
      <c r="HU185" s="49"/>
      <c r="HV185" s="118"/>
      <c r="HW185" s="230"/>
      <c r="HX185" s="49"/>
      <c r="HY185" s="118"/>
      <c r="HZ185" s="69"/>
      <c r="IA185" s="49"/>
      <c r="IB185" s="118"/>
      <c r="IC185" s="230"/>
      <c r="ID185" s="222"/>
      <c r="IE185" s="70"/>
      <c r="IF185" s="230"/>
      <c r="IG185" s="49"/>
      <c r="IH185" s="118"/>
      <c r="II185" s="230"/>
      <c r="IJ185" s="49"/>
      <c r="IK185" s="118"/>
      <c r="IL185" s="230"/>
      <c r="IM185" s="49"/>
      <c r="IN185" s="118"/>
      <c r="IO185" s="230"/>
      <c r="IP185" s="49"/>
      <c r="IQ185" s="118"/>
      <c r="IR185" s="230"/>
      <c r="IS185" s="49"/>
      <c r="IT185" s="118"/>
      <c r="IU185" s="230"/>
      <c r="IV185" s="49"/>
      <c r="IW185" s="118"/>
      <c r="IX185" s="230"/>
      <c r="IY185" s="49"/>
      <c r="IZ185" s="118"/>
      <c r="JA185" s="230"/>
      <c r="JB185" s="49"/>
      <c r="JC185" s="118"/>
      <c r="JD185" s="69"/>
      <c r="JE185" s="49"/>
      <c r="JF185" s="118"/>
      <c r="JG185" s="230"/>
      <c r="JH185" s="222"/>
      <c r="JI185" s="70"/>
      <c r="JJ185" s="212"/>
      <c r="JK185" s="49"/>
      <c r="JL185" s="118"/>
      <c r="JM185" s="230"/>
      <c r="JN185" s="222"/>
      <c r="JO185" s="70"/>
      <c r="JP185" s="212"/>
      <c r="JQ185" s="49"/>
      <c r="JR185" s="118"/>
      <c r="JS185" s="230"/>
      <c r="JT185" s="222"/>
      <c r="JU185" s="70"/>
      <c r="JV185" s="212"/>
      <c r="JW185" s="49"/>
      <c r="JX185" s="118"/>
      <c r="JY185" s="69"/>
      <c r="JZ185" s="49"/>
      <c r="KA185" s="118"/>
      <c r="KB185" s="69"/>
      <c r="KC185" s="49"/>
      <c r="KD185" s="118"/>
      <c r="KE185" s="230"/>
      <c r="KF185" s="49"/>
      <c r="KG185" s="118"/>
      <c r="KH185" s="69"/>
      <c r="KI185" s="49"/>
      <c r="KJ185" s="118"/>
      <c r="KK185" s="230"/>
      <c r="KL185" s="49"/>
      <c r="KM185" s="49"/>
      <c r="KN185" s="230"/>
      <c r="KO185" s="49"/>
      <c r="KP185" s="49"/>
      <c r="KQ185" s="69"/>
      <c r="KR185" s="49"/>
      <c r="KS185" s="49"/>
      <c r="KT185" s="69"/>
      <c r="KU185" s="49"/>
      <c r="KV185" s="242"/>
      <c r="KW185" s="230"/>
      <c r="KX185" s="222"/>
      <c r="KY185" s="70"/>
      <c r="KZ185" s="69"/>
      <c r="LA185" s="49"/>
      <c r="LB185" s="49"/>
      <c r="LC185" s="230"/>
      <c r="LD185" s="49"/>
      <c r="LE185" s="49"/>
      <c r="LF185" s="230"/>
      <c r="LG185" s="49"/>
      <c r="LH185" s="242"/>
      <c r="LI185" s="230"/>
      <c r="LJ185" s="222"/>
      <c r="LK185" s="70"/>
      <c r="LL185" s="230"/>
      <c r="LM185" s="222"/>
      <c r="LN185" s="70"/>
      <c r="LO185" s="123"/>
      <c r="LP185" s="49"/>
      <c r="LQ185" s="49"/>
      <c r="LR185" s="230"/>
      <c r="LS185" s="49"/>
      <c r="LT185" s="242"/>
      <c r="LU185" s="230"/>
      <c r="LV185" s="222"/>
      <c r="LW185" s="70"/>
      <c r="LX185" s="212"/>
      <c r="LY185" s="49"/>
      <c r="LZ185" s="49"/>
      <c r="MA185" s="230"/>
      <c r="MB185" s="49"/>
      <c r="MC185" s="49"/>
      <c r="MD185" s="230"/>
      <c r="ME185" s="49"/>
      <c r="MF185" s="49"/>
      <c r="MG185" s="230"/>
      <c r="MH185" s="49"/>
      <c r="MI185" s="49"/>
      <c r="MJ185" s="230"/>
      <c r="MK185" s="49"/>
      <c r="ML185" s="242"/>
      <c r="MM185" s="230"/>
      <c r="MN185" s="222"/>
      <c r="MO185" s="70"/>
      <c r="MP185" s="230"/>
      <c r="MQ185" s="222"/>
      <c r="MR185" s="70"/>
      <c r="MS185" s="212"/>
      <c r="MT185" s="49"/>
      <c r="MU185" s="49"/>
      <c r="MV185" s="230"/>
      <c r="MW185" s="49"/>
      <c r="MX185" s="242"/>
      <c r="MY185" s="230"/>
      <c r="MZ185" s="222"/>
      <c r="NA185" s="70"/>
      <c r="NB185" s="230"/>
      <c r="NC185" s="49"/>
      <c r="ND185" s="242"/>
      <c r="NE185" s="230"/>
      <c r="NF185" s="222"/>
      <c r="NG185" s="70"/>
      <c r="NH185" s="69"/>
      <c r="NI185" s="49"/>
      <c r="NJ185" s="242"/>
      <c r="NK185" s="230"/>
      <c r="NL185" s="222"/>
      <c r="NM185" s="70"/>
      <c r="NN185" s="230"/>
      <c r="NO185" s="222"/>
      <c r="NP185" s="70"/>
      <c r="NQ185" s="230"/>
      <c r="NR185" s="222"/>
      <c r="NS185" s="70"/>
      <c r="NT185" s="230"/>
      <c r="NU185" s="222"/>
      <c r="NV185" s="70"/>
      <c r="NW185" s="123"/>
      <c r="NX185" s="49"/>
      <c r="NY185" s="242"/>
      <c r="NZ185" s="230"/>
      <c r="OA185" s="222"/>
      <c r="OB185" s="315"/>
      <c r="OC185" s="230"/>
      <c r="OD185" s="222"/>
      <c r="OE185" s="70"/>
      <c r="OF185" s="230"/>
      <c r="OG185" s="222"/>
      <c r="OH185" s="70"/>
      <c r="OI185" s="157"/>
      <c r="OJ185" s="157"/>
      <c r="OK185" s="157"/>
      <c r="OL185" s="157"/>
      <c r="OM185" s="157"/>
      <c r="ON185" s="157"/>
      <c r="OO185" s="157"/>
      <c r="OP185" s="157"/>
      <c r="OQ185" s="157"/>
      <c r="OR185" s="157"/>
      <c r="OS185" s="157"/>
      <c r="OT185" s="157"/>
      <c r="OU185" s="157"/>
      <c r="OV185" s="157"/>
      <c r="OW185" s="157"/>
    </row>
    <row r="186" spans="1:413" hidden="1" outlineLevel="1" x14ac:dyDescent="0.25">
      <c r="A186" s="75" t="s">
        <v>571</v>
      </c>
      <c r="B186" s="40" t="s">
        <v>572</v>
      </c>
      <c r="C186" s="236">
        <f t="shared" si="2366"/>
        <v>0</v>
      </c>
      <c r="D186" s="236">
        <f t="shared" si="2367"/>
        <v>0</v>
      </c>
      <c r="E186" s="236">
        <f t="shared" si="2368"/>
        <v>100</v>
      </c>
      <c r="F186" s="230"/>
      <c r="G186" s="222"/>
      <c r="H186" s="70"/>
      <c r="I186" s="212"/>
      <c r="J186" s="49"/>
      <c r="K186" s="49">
        <v>100</v>
      </c>
      <c r="L186" s="230"/>
      <c r="M186" s="222"/>
      <c r="N186" s="222"/>
      <c r="O186" s="69"/>
      <c r="P186" s="49"/>
      <c r="Q186" s="49"/>
      <c r="R186" s="69"/>
      <c r="S186" s="49"/>
      <c r="T186" s="49"/>
      <c r="U186" s="69"/>
      <c r="V186" s="49"/>
      <c r="W186" s="49"/>
      <c r="X186" s="69"/>
      <c r="Y186" s="49"/>
      <c r="Z186" s="49"/>
      <c r="AA186" s="69"/>
      <c r="AB186" s="49"/>
      <c r="AC186" s="49"/>
      <c r="AD186" s="69"/>
      <c r="AE186" s="49"/>
      <c r="AF186" s="49"/>
      <c r="AG186" s="69"/>
      <c r="AH186" s="49"/>
      <c r="AI186" s="49"/>
      <c r="AJ186" s="230"/>
      <c r="AK186" s="222"/>
      <c r="AL186" s="222"/>
      <c r="AM186" s="230"/>
      <c r="AN186" s="222"/>
      <c r="AO186" s="222"/>
      <c r="AP186" s="230"/>
      <c r="AQ186" s="222"/>
      <c r="AR186" s="222"/>
      <c r="AS186" s="230"/>
      <c r="AT186" s="222"/>
      <c r="AU186" s="222"/>
      <c r="AV186" s="230"/>
      <c r="AW186" s="222"/>
      <c r="AX186" s="222"/>
      <c r="AY186" s="230"/>
      <c r="AZ186" s="222"/>
      <c r="BA186" s="222"/>
      <c r="BB186" s="69"/>
      <c r="BC186" s="49"/>
      <c r="BD186" s="49"/>
      <c r="BE186" s="230"/>
      <c r="BF186" s="222"/>
      <c r="BG186" s="222"/>
      <c r="BH186" s="69"/>
      <c r="BI186" s="49"/>
      <c r="BJ186" s="49"/>
      <c r="BK186" s="69"/>
      <c r="BL186" s="49"/>
      <c r="BM186" s="49"/>
      <c r="BN186" s="276"/>
      <c r="BO186" s="222"/>
      <c r="BP186" s="49"/>
      <c r="BQ186" s="69"/>
      <c r="BR186" s="49"/>
      <c r="BS186" s="49"/>
      <c r="BT186" s="69"/>
      <c r="BU186" s="49"/>
      <c r="BV186" s="49"/>
      <c r="BW186" s="69"/>
      <c r="BX186" s="49"/>
      <c r="BY186" s="49"/>
      <c r="BZ186" s="69"/>
      <c r="CA186" s="230"/>
      <c r="CB186" s="49"/>
      <c r="CC186" s="230"/>
      <c r="CD186" s="222"/>
      <c r="CE186" s="222"/>
      <c r="CF186" s="69"/>
      <c r="CG186" s="49"/>
      <c r="CH186" s="49"/>
      <c r="CI186" s="230"/>
      <c r="CJ186" s="222"/>
      <c r="CK186" s="222"/>
      <c r="CL186" s="69"/>
      <c r="CM186" s="49"/>
      <c r="CN186" s="242"/>
      <c r="CO186" s="230"/>
      <c r="CP186" s="222"/>
      <c r="CQ186" s="70"/>
      <c r="CR186" s="69"/>
      <c r="CS186" s="49"/>
      <c r="CT186" s="49"/>
      <c r="CU186" s="69"/>
      <c r="CV186" s="49"/>
      <c r="CW186" s="49"/>
      <c r="CX186" s="230"/>
      <c r="CY186" s="222"/>
      <c r="CZ186" s="222"/>
      <c r="DA186" s="230"/>
      <c r="DB186" s="222"/>
      <c r="DC186" s="222"/>
      <c r="DD186" s="69"/>
      <c r="DE186" s="49"/>
      <c r="DF186" s="49"/>
      <c r="DG186" s="230"/>
      <c r="DH186" s="222"/>
      <c r="DI186" s="222"/>
      <c r="DJ186" s="69"/>
      <c r="DK186" s="49"/>
      <c r="DL186" s="49"/>
      <c r="DM186" s="230"/>
      <c r="DN186" s="222"/>
      <c r="DO186" s="222"/>
      <c r="DP186" s="230"/>
      <c r="DQ186" s="222"/>
      <c r="DR186" s="222"/>
      <c r="DS186" s="230"/>
      <c r="DT186" s="222"/>
      <c r="DU186" s="222"/>
      <c r="DV186" s="69"/>
      <c r="DW186" s="49"/>
      <c r="DX186" s="242"/>
      <c r="DY186" s="230"/>
      <c r="DZ186" s="222"/>
      <c r="EA186" s="70"/>
      <c r="EB186" s="212"/>
      <c r="EC186" s="49"/>
      <c r="ED186" s="118"/>
      <c r="EE186" s="69"/>
      <c r="EF186" s="49"/>
      <c r="EG186" s="118"/>
      <c r="EH186" s="69"/>
      <c r="EI186" s="49"/>
      <c r="EJ186" s="118"/>
      <c r="EK186" s="236"/>
      <c r="EL186" s="49"/>
      <c r="EM186" s="118"/>
      <c r="EN186" s="236"/>
      <c r="EO186" s="49"/>
      <c r="EP186" s="118"/>
      <c r="EQ186" s="69"/>
      <c r="ER186" s="49"/>
      <c r="ES186" s="49"/>
      <c r="ET186" s="69"/>
      <c r="EU186" s="49"/>
      <c r="EV186" s="49"/>
      <c r="EW186" s="230"/>
      <c r="EX186" s="49"/>
      <c r="EY186" s="49"/>
      <c r="EZ186" s="230"/>
      <c r="FA186" s="49"/>
      <c r="FB186" s="49"/>
      <c r="FC186" s="230"/>
      <c r="FD186" s="49"/>
      <c r="FE186" s="49"/>
      <c r="FF186" s="230"/>
      <c r="FG186" s="49"/>
      <c r="FH186" s="49"/>
      <c r="FI186" s="230"/>
      <c r="FJ186" s="49"/>
      <c r="FK186" s="242"/>
      <c r="FL186" s="397"/>
      <c r="FM186" s="222"/>
      <c r="FN186" s="70"/>
      <c r="FO186" s="230"/>
      <c r="FP186" s="49"/>
      <c r="FQ186" s="49"/>
      <c r="FR186" s="230"/>
      <c r="FS186" s="49"/>
      <c r="FT186" s="49"/>
      <c r="FU186" s="230"/>
      <c r="FV186" s="49"/>
      <c r="FW186" s="49"/>
      <c r="FX186" s="230"/>
      <c r="FY186" s="49"/>
      <c r="FZ186" s="49"/>
      <c r="GA186" s="230"/>
      <c r="GB186" s="49"/>
      <c r="GC186" s="49"/>
      <c r="GD186" s="230"/>
      <c r="GE186" s="49"/>
      <c r="GF186" s="49"/>
      <c r="GG186" s="230"/>
      <c r="GH186" s="49"/>
      <c r="GI186" s="49"/>
      <c r="GJ186" s="230"/>
      <c r="GK186" s="222"/>
      <c r="GL186" s="70"/>
      <c r="GM186" s="222"/>
      <c r="GN186" s="222"/>
      <c r="GO186" s="70"/>
      <c r="GP186" s="230"/>
      <c r="GQ186" s="222"/>
      <c r="GR186" s="70"/>
      <c r="GS186" s="69"/>
      <c r="GT186" s="49"/>
      <c r="GU186" s="49"/>
      <c r="GV186" s="69"/>
      <c r="GW186" s="49"/>
      <c r="GX186" s="49"/>
      <c r="GY186" s="69"/>
      <c r="GZ186" s="49"/>
      <c r="HA186" s="49"/>
      <c r="HB186" s="69"/>
      <c r="HC186" s="49"/>
      <c r="HD186" s="242"/>
      <c r="HE186" s="230"/>
      <c r="HF186" s="222"/>
      <c r="HG186" s="70"/>
      <c r="HH186" s="230"/>
      <c r="HI186" s="49"/>
      <c r="HJ186" s="118"/>
      <c r="HK186" s="230"/>
      <c r="HL186" s="49"/>
      <c r="HM186" s="118"/>
      <c r="HN186" s="230"/>
      <c r="HO186" s="49"/>
      <c r="HP186" s="118"/>
      <c r="HQ186" s="230"/>
      <c r="HR186" s="49"/>
      <c r="HS186" s="118"/>
      <c r="HT186" s="230"/>
      <c r="HU186" s="49"/>
      <c r="HV186" s="118"/>
      <c r="HW186" s="230"/>
      <c r="HX186" s="49"/>
      <c r="HY186" s="118"/>
      <c r="HZ186" s="69"/>
      <c r="IA186" s="49"/>
      <c r="IB186" s="118"/>
      <c r="IC186" s="230"/>
      <c r="ID186" s="222"/>
      <c r="IE186" s="70"/>
      <c r="IF186" s="230"/>
      <c r="IG186" s="49"/>
      <c r="IH186" s="118"/>
      <c r="II186" s="230"/>
      <c r="IJ186" s="49"/>
      <c r="IK186" s="118"/>
      <c r="IL186" s="230"/>
      <c r="IM186" s="49"/>
      <c r="IN186" s="118"/>
      <c r="IO186" s="230"/>
      <c r="IP186" s="49"/>
      <c r="IQ186" s="118"/>
      <c r="IR186" s="230"/>
      <c r="IS186" s="49"/>
      <c r="IT186" s="118"/>
      <c r="IU186" s="230"/>
      <c r="IV186" s="49"/>
      <c r="IW186" s="118"/>
      <c r="IX186" s="230"/>
      <c r="IY186" s="49"/>
      <c r="IZ186" s="118"/>
      <c r="JA186" s="230"/>
      <c r="JB186" s="49"/>
      <c r="JC186" s="118"/>
      <c r="JD186" s="69"/>
      <c r="JE186" s="49"/>
      <c r="JF186" s="118"/>
      <c r="JG186" s="230"/>
      <c r="JH186" s="222"/>
      <c r="JI186" s="70"/>
      <c r="JJ186" s="212"/>
      <c r="JK186" s="49"/>
      <c r="JL186" s="118"/>
      <c r="JM186" s="230"/>
      <c r="JN186" s="222"/>
      <c r="JO186" s="70"/>
      <c r="JP186" s="212"/>
      <c r="JQ186" s="49"/>
      <c r="JR186" s="118"/>
      <c r="JS186" s="230"/>
      <c r="JT186" s="222"/>
      <c r="JU186" s="70"/>
      <c r="JV186" s="212"/>
      <c r="JW186" s="49"/>
      <c r="JX186" s="118"/>
      <c r="JY186" s="69"/>
      <c r="JZ186" s="49"/>
      <c r="KA186" s="118"/>
      <c r="KB186" s="69"/>
      <c r="KC186" s="49"/>
      <c r="KD186" s="118"/>
      <c r="KE186" s="230"/>
      <c r="KF186" s="49"/>
      <c r="KG186" s="118"/>
      <c r="KH186" s="69"/>
      <c r="KI186" s="49"/>
      <c r="KJ186" s="118"/>
      <c r="KK186" s="230"/>
      <c r="KL186" s="49"/>
      <c r="KM186" s="49"/>
      <c r="KN186" s="230"/>
      <c r="KO186" s="49"/>
      <c r="KP186" s="49"/>
      <c r="KQ186" s="69"/>
      <c r="KR186" s="49"/>
      <c r="KS186" s="49"/>
      <c r="KT186" s="69"/>
      <c r="KU186" s="49"/>
      <c r="KV186" s="242"/>
      <c r="KW186" s="230"/>
      <c r="KX186" s="222"/>
      <c r="KY186" s="70"/>
      <c r="KZ186" s="69"/>
      <c r="LA186" s="49"/>
      <c r="LB186" s="49"/>
      <c r="LC186" s="230"/>
      <c r="LD186" s="49"/>
      <c r="LE186" s="49"/>
      <c r="LF186" s="230"/>
      <c r="LG186" s="49"/>
      <c r="LH186" s="242"/>
      <c r="LI186" s="230"/>
      <c r="LJ186" s="222"/>
      <c r="LK186" s="70"/>
      <c r="LL186" s="230"/>
      <c r="LM186" s="222"/>
      <c r="LN186" s="70"/>
      <c r="LO186" s="123"/>
      <c r="LP186" s="49"/>
      <c r="LQ186" s="49"/>
      <c r="LR186" s="230"/>
      <c r="LS186" s="49"/>
      <c r="LT186" s="242"/>
      <c r="LU186" s="230"/>
      <c r="LV186" s="222"/>
      <c r="LW186" s="70"/>
      <c r="LX186" s="212"/>
      <c r="LY186" s="49"/>
      <c r="LZ186" s="49"/>
      <c r="MA186" s="230"/>
      <c r="MB186" s="49"/>
      <c r="MC186" s="49"/>
      <c r="MD186" s="230"/>
      <c r="ME186" s="49"/>
      <c r="MF186" s="49"/>
      <c r="MG186" s="230"/>
      <c r="MH186" s="49"/>
      <c r="MI186" s="49"/>
      <c r="MJ186" s="230"/>
      <c r="MK186" s="49"/>
      <c r="ML186" s="242"/>
      <c r="MM186" s="230"/>
      <c r="MN186" s="222"/>
      <c r="MO186" s="70"/>
      <c r="MP186" s="230"/>
      <c r="MQ186" s="222"/>
      <c r="MR186" s="70"/>
      <c r="MS186" s="212"/>
      <c r="MT186" s="49"/>
      <c r="MU186" s="49"/>
      <c r="MV186" s="230"/>
      <c r="MW186" s="49"/>
      <c r="MX186" s="242"/>
      <c r="MY186" s="230"/>
      <c r="MZ186" s="222"/>
      <c r="NA186" s="70"/>
      <c r="NB186" s="230"/>
      <c r="NC186" s="49"/>
      <c r="ND186" s="242"/>
      <c r="NE186" s="230"/>
      <c r="NF186" s="222"/>
      <c r="NG186" s="70"/>
      <c r="NH186" s="69"/>
      <c r="NI186" s="49"/>
      <c r="NJ186" s="242"/>
      <c r="NK186" s="230"/>
      <c r="NL186" s="222"/>
      <c r="NM186" s="70"/>
      <c r="NN186" s="230"/>
      <c r="NO186" s="222"/>
      <c r="NP186" s="70"/>
      <c r="NQ186" s="230"/>
      <c r="NR186" s="222"/>
      <c r="NS186" s="70"/>
      <c r="NT186" s="230"/>
      <c r="NU186" s="222"/>
      <c r="NV186" s="70"/>
      <c r="NW186" s="123"/>
      <c r="NX186" s="49"/>
      <c r="NY186" s="242"/>
      <c r="NZ186" s="230"/>
      <c r="OA186" s="222"/>
      <c r="OB186" s="315"/>
      <c r="OC186" s="230"/>
      <c r="OD186" s="222"/>
      <c r="OE186" s="70"/>
      <c r="OF186" s="230"/>
      <c r="OG186" s="222"/>
      <c r="OH186" s="70"/>
      <c r="OI186" s="157"/>
      <c r="OJ186" s="157"/>
      <c r="OK186" s="157"/>
      <c r="OL186" s="157"/>
      <c r="OM186" s="157"/>
      <c r="ON186" s="157"/>
      <c r="OO186" s="157"/>
      <c r="OP186" s="157"/>
      <c r="OQ186" s="157"/>
      <c r="OR186" s="157"/>
      <c r="OS186" s="157"/>
      <c r="OT186" s="157"/>
      <c r="OU186" s="157"/>
      <c r="OV186" s="157"/>
      <c r="OW186" s="157"/>
    </row>
    <row r="187" spans="1:413" hidden="1" outlineLevel="1" x14ac:dyDescent="0.25">
      <c r="A187" s="75" t="s">
        <v>573</v>
      </c>
      <c r="B187" s="40" t="s">
        <v>574</v>
      </c>
      <c r="C187" s="236">
        <f t="shared" si="2366"/>
        <v>0</v>
      </c>
      <c r="D187" s="236">
        <f t="shared" si="2367"/>
        <v>0</v>
      </c>
      <c r="E187" s="236">
        <f t="shared" si="2368"/>
        <v>40.64</v>
      </c>
      <c r="F187" s="230"/>
      <c r="G187" s="222"/>
      <c r="H187" s="70"/>
      <c r="I187" s="212"/>
      <c r="J187" s="49"/>
      <c r="K187" s="49">
        <v>19.420000000000002</v>
      </c>
      <c r="L187" s="230"/>
      <c r="M187" s="222"/>
      <c r="N187" s="222"/>
      <c r="O187" s="69"/>
      <c r="P187" s="49"/>
      <c r="Q187" s="49"/>
      <c r="R187" s="69"/>
      <c r="S187" s="49"/>
      <c r="T187" s="49"/>
      <c r="U187" s="69"/>
      <c r="V187" s="49"/>
      <c r="W187" s="49"/>
      <c r="X187" s="69"/>
      <c r="Y187" s="49"/>
      <c r="Z187" s="49"/>
      <c r="AA187" s="69"/>
      <c r="AB187" s="49"/>
      <c r="AC187" s="49"/>
      <c r="AD187" s="69"/>
      <c r="AE187" s="49"/>
      <c r="AF187" s="49"/>
      <c r="AG187" s="69"/>
      <c r="AH187" s="49"/>
      <c r="AI187" s="49"/>
      <c r="AJ187" s="230"/>
      <c r="AK187" s="222"/>
      <c r="AL187" s="222"/>
      <c r="AM187" s="230"/>
      <c r="AN187" s="222"/>
      <c r="AO187" s="222"/>
      <c r="AP187" s="230"/>
      <c r="AQ187" s="222"/>
      <c r="AR187" s="222"/>
      <c r="AS187" s="230"/>
      <c r="AT187" s="222"/>
      <c r="AU187" s="222"/>
      <c r="AV187" s="230"/>
      <c r="AW187" s="222"/>
      <c r="AX187" s="222"/>
      <c r="AY187" s="230"/>
      <c r="AZ187" s="222"/>
      <c r="BA187" s="222"/>
      <c r="BB187" s="69"/>
      <c r="BC187" s="49"/>
      <c r="BD187" s="49"/>
      <c r="BE187" s="230"/>
      <c r="BF187" s="222"/>
      <c r="BG187" s="222"/>
      <c r="BH187" s="69"/>
      <c r="BI187" s="49"/>
      <c r="BJ187" s="49"/>
      <c r="BK187" s="69"/>
      <c r="BL187" s="49"/>
      <c r="BM187" s="49"/>
      <c r="BN187" s="276"/>
      <c r="BO187" s="222"/>
      <c r="BP187" s="49"/>
      <c r="BQ187" s="69"/>
      <c r="BR187" s="49"/>
      <c r="BS187" s="49"/>
      <c r="BT187" s="69"/>
      <c r="BU187" s="49"/>
      <c r="BV187" s="49"/>
      <c r="BW187" s="69"/>
      <c r="BX187" s="49"/>
      <c r="BY187" s="49"/>
      <c r="BZ187" s="69"/>
      <c r="CA187" s="230"/>
      <c r="CB187" s="49"/>
      <c r="CC187" s="230"/>
      <c r="CD187" s="222"/>
      <c r="CE187" s="222"/>
      <c r="CF187" s="69"/>
      <c r="CG187" s="49"/>
      <c r="CH187" s="49"/>
      <c r="CI187" s="230"/>
      <c r="CJ187" s="222"/>
      <c r="CK187" s="222"/>
      <c r="CL187" s="69"/>
      <c r="CM187" s="49"/>
      <c r="CN187" s="242"/>
      <c r="CO187" s="230"/>
      <c r="CP187" s="222"/>
      <c r="CQ187" s="70"/>
      <c r="CR187" s="69"/>
      <c r="CS187" s="49"/>
      <c r="CT187" s="49"/>
      <c r="CU187" s="69"/>
      <c r="CV187" s="49"/>
      <c r="CW187" s="49"/>
      <c r="CX187" s="230"/>
      <c r="CY187" s="222"/>
      <c r="CZ187" s="222"/>
      <c r="DA187" s="230"/>
      <c r="DB187" s="222"/>
      <c r="DC187" s="222"/>
      <c r="DD187" s="69"/>
      <c r="DE187" s="49"/>
      <c r="DF187" s="49"/>
      <c r="DG187" s="230"/>
      <c r="DH187" s="222"/>
      <c r="DI187" s="222"/>
      <c r="DJ187" s="69"/>
      <c r="DK187" s="49"/>
      <c r="DL187" s="49"/>
      <c r="DM187" s="230"/>
      <c r="DN187" s="222"/>
      <c r="DO187" s="222"/>
      <c r="DP187" s="230"/>
      <c r="DQ187" s="222"/>
      <c r="DR187" s="222"/>
      <c r="DS187" s="230"/>
      <c r="DT187" s="222"/>
      <c r="DU187" s="222"/>
      <c r="DV187" s="69"/>
      <c r="DW187" s="49"/>
      <c r="DX187" s="242"/>
      <c r="DY187" s="230"/>
      <c r="DZ187" s="222"/>
      <c r="EA187" s="70"/>
      <c r="EB187" s="212"/>
      <c r="EC187" s="49"/>
      <c r="ED187" s="118"/>
      <c r="EE187" s="69"/>
      <c r="EF187" s="49"/>
      <c r="EG187" s="118"/>
      <c r="EH187" s="69"/>
      <c r="EI187" s="49"/>
      <c r="EJ187" s="118"/>
      <c r="EK187" s="236"/>
      <c r="EL187" s="49"/>
      <c r="EM187" s="118"/>
      <c r="EN187" s="236"/>
      <c r="EO187" s="49"/>
      <c r="EP187" s="118"/>
      <c r="EQ187" s="69"/>
      <c r="ER187" s="49"/>
      <c r="ES187" s="49"/>
      <c r="ET187" s="69"/>
      <c r="EU187" s="49"/>
      <c r="EV187" s="49"/>
      <c r="EW187" s="230"/>
      <c r="EX187" s="49"/>
      <c r="EY187" s="49"/>
      <c r="EZ187" s="230"/>
      <c r="FA187" s="49"/>
      <c r="FB187" s="49"/>
      <c r="FC187" s="230"/>
      <c r="FD187" s="49"/>
      <c r="FE187" s="49"/>
      <c r="FF187" s="230"/>
      <c r="FG187" s="49"/>
      <c r="FH187" s="49"/>
      <c r="FI187" s="230"/>
      <c r="FJ187" s="49"/>
      <c r="FK187" s="242"/>
      <c r="FL187" s="397"/>
      <c r="FM187" s="222"/>
      <c r="FN187" s="70"/>
      <c r="FO187" s="230"/>
      <c r="FP187" s="49"/>
      <c r="FQ187" s="49"/>
      <c r="FR187" s="230"/>
      <c r="FS187" s="49"/>
      <c r="FT187" s="49"/>
      <c r="FU187" s="230"/>
      <c r="FV187" s="49"/>
      <c r="FW187" s="49"/>
      <c r="FX187" s="230"/>
      <c r="FY187" s="49"/>
      <c r="FZ187" s="49"/>
      <c r="GA187" s="230"/>
      <c r="GB187" s="49"/>
      <c r="GC187" s="49"/>
      <c r="GD187" s="230"/>
      <c r="GE187" s="49"/>
      <c r="GF187" s="49"/>
      <c r="GG187" s="230"/>
      <c r="GH187" s="49"/>
      <c r="GI187" s="49"/>
      <c r="GJ187" s="230"/>
      <c r="GK187" s="222"/>
      <c r="GL187" s="70"/>
      <c r="GM187" s="222"/>
      <c r="GN187" s="222"/>
      <c r="GO187" s="70"/>
      <c r="GP187" s="230"/>
      <c r="GQ187" s="222"/>
      <c r="GR187" s="70"/>
      <c r="GS187" s="69"/>
      <c r="GT187" s="49"/>
      <c r="GU187" s="49"/>
      <c r="GV187" s="69"/>
      <c r="GW187" s="49"/>
      <c r="GX187" s="49"/>
      <c r="GY187" s="69"/>
      <c r="GZ187" s="49"/>
      <c r="HA187" s="49"/>
      <c r="HB187" s="69"/>
      <c r="HC187" s="49"/>
      <c r="HD187" s="242"/>
      <c r="HE187" s="230"/>
      <c r="HF187" s="222"/>
      <c r="HG187" s="70"/>
      <c r="HH187" s="230"/>
      <c r="HI187" s="49"/>
      <c r="HJ187" s="118"/>
      <c r="HK187" s="230"/>
      <c r="HL187" s="49"/>
      <c r="HM187" s="118"/>
      <c r="HN187" s="230"/>
      <c r="HO187" s="49"/>
      <c r="HP187" s="118"/>
      <c r="HQ187" s="230"/>
      <c r="HR187" s="49"/>
      <c r="HS187" s="118"/>
      <c r="HT187" s="230"/>
      <c r="HU187" s="49"/>
      <c r="HV187" s="118"/>
      <c r="HW187" s="230"/>
      <c r="HX187" s="49"/>
      <c r="HY187" s="118"/>
      <c r="HZ187" s="69"/>
      <c r="IA187" s="49"/>
      <c r="IB187" s="118"/>
      <c r="IC187" s="230"/>
      <c r="ID187" s="222"/>
      <c r="IE187" s="70"/>
      <c r="IF187" s="230"/>
      <c r="IG187" s="49"/>
      <c r="IH187" s="118"/>
      <c r="II187" s="230"/>
      <c r="IJ187" s="49"/>
      <c r="IK187" s="118"/>
      <c r="IL187" s="230"/>
      <c r="IM187" s="49"/>
      <c r="IN187" s="118"/>
      <c r="IO187" s="230"/>
      <c r="IP187" s="49"/>
      <c r="IQ187" s="118"/>
      <c r="IR187" s="230"/>
      <c r="IS187" s="49"/>
      <c r="IT187" s="118"/>
      <c r="IU187" s="230"/>
      <c r="IV187" s="49"/>
      <c r="IW187" s="118"/>
      <c r="IX187" s="230"/>
      <c r="IY187" s="49"/>
      <c r="IZ187" s="118"/>
      <c r="JA187" s="230"/>
      <c r="JB187" s="49"/>
      <c r="JC187" s="118"/>
      <c r="JD187" s="69"/>
      <c r="JE187" s="49"/>
      <c r="JF187" s="118"/>
      <c r="JG187" s="230"/>
      <c r="JH187" s="222"/>
      <c r="JI187" s="70"/>
      <c r="JJ187" s="212"/>
      <c r="JK187" s="49"/>
      <c r="JL187" s="118"/>
      <c r="JM187" s="230"/>
      <c r="JN187" s="222"/>
      <c r="JO187" s="70"/>
      <c r="JP187" s="212"/>
      <c r="JQ187" s="49"/>
      <c r="JR187" s="118"/>
      <c r="JS187" s="230"/>
      <c r="JT187" s="222"/>
      <c r="JU187" s="70"/>
      <c r="JV187" s="212"/>
      <c r="JW187" s="49"/>
      <c r="JX187" s="118"/>
      <c r="JY187" s="69"/>
      <c r="JZ187" s="49"/>
      <c r="KA187" s="118"/>
      <c r="KB187" s="69"/>
      <c r="KC187" s="49"/>
      <c r="KD187" s="118"/>
      <c r="KE187" s="230"/>
      <c r="KF187" s="49"/>
      <c r="KG187" s="118"/>
      <c r="KH187" s="69"/>
      <c r="KI187" s="49"/>
      <c r="KJ187" s="118"/>
      <c r="KK187" s="230"/>
      <c r="KL187" s="49"/>
      <c r="KM187" s="49"/>
      <c r="KN187" s="230"/>
      <c r="KO187" s="49"/>
      <c r="KP187" s="49"/>
      <c r="KQ187" s="69"/>
      <c r="KR187" s="49"/>
      <c r="KS187" s="49"/>
      <c r="KT187" s="69"/>
      <c r="KU187" s="49"/>
      <c r="KV187" s="242"/>
      <c r="KW187" s="230"/>
      <c r="KX187" s="222"/>
      <c r="KY187" s="70"/>
      <c r="KZ187" s="69"/>
      <c r="LA187" s="49"/>
      <c r="LB187" s="49"/>
      <c r="LC187" s="230"/>
      <c r="LD187" s="49"/>
      <c r="LE187" s="49"/>
      <c r="LF187" s="230"/>
      <c r="LG187" s="49"/>
      <c r="LH187" s="242"/>
      <c r="LI187" s="230"/>
      <c r="LJ187" s="222"/>
      <c r="LK187" s="70"/>
      <c r="LL187" s="230"/>
      <c r="LM187" s="222"/>
      <c r="LN187" s="70"/>
      <c r="LO187" s="123"/>
      <c r="LP187" s="49"/>
      <c r="LQ187" s="49"/>
      <c r="LR187" s="230"/>
      <c r="LS187" s="49"/>
      <c r="LT187" s="242"/>
      <c r="LU187" s="230"/>
      <c r="LV187" s="222"/>
      <c r="LW187" s="70"/>
      <c r="LX187" s="212"/>
      <c r="LY187" s="49"/>
      <c r="LZ187" s="49"/>
      <c r="MA187" s="230"/>
      <c r="MB187" s="49"/>
      <c r="MC187" s="49"/>
      <c r="MD187" s="230"/>
      <c r="ME187" s="49"/>
      <c r="MF187" s="49"/>
      <c r="MG187" s="230"/>
      <c r="MH187" s="49"/>
      <c r="MI187" s="49"/>
      <c r="MJ187" s="230"/>
      <c r="MK187" s="49"/>
      <c r="ML187" s="242"/>
      <c r="MM187" s="230"/>
      <c r="MN187" s="222"/>
      <c r="MO187" s="70">
        <v>19.38</v>
      </c>
      <c r="MP187" s="230"/>
      <c r="MQ187" s="222"/>
      <c r="MR187" s="70"/>
      <c r="MS187" s="212"/>
      <c r="MT187" s="49"/>
      <c r="MU187" s="49"/>
      <c r="MV187" s="230"/>
      <c r="MW187" s="49"/>
      <c r="MX187" s="242"/>
      <c r="MY187" s="230"/>
      <c r="MZ187" s="222"/>
      <c r="NA187" s="70"/>
      <c r="NB187" s="230"/>
      <c r="NC187" s="49"/>
      <c r="ND187" s="242"/>
      <c r="NE187" s="230"/>
      <c r="NF187" s="222"/>
      <c r="NG187" s="70"/>
      <c r="NH187" s="69"/>
      <c r="NI187" s="49"/>
      <c r="NJ187" s="242"/>
      <c r="NK187" s="230"/>
      <c r="NL187" s="222"/>
      <c r="NM187" s="70"/>
      <c r="NN187" s="230"/>
      <c r="NO187" s="222"/>
      <c r="NP187" s="70"/>
      <c r="NQ187" s="230"/>
      <c r="NR187" s="222"/>
      <c r="NS187" s="70"/>
      <c r="NT187" s="230"/>
      <c r="NU187" s="222"/>
      <c r="NV187" s="70"/>
      <c r="NW187" s="123"/>
      <c r="NX187" s="49"/>
      <c r="NY187" s="242"/>
      <c r="NZ187" s="230"/>
      <c r="OA187" s="222"/>
      <c r="OB187" s="315"/>
      <c r="OC187" s="230"/>
      <c r="OD187" s="222"/>
      <c r="OE187" s="70"/>
      <c r="OF187" s="230"/>
      <c r="OG187" s="222"/>
      <c r="OH187" s="70">
        <v>1.84</v>
      </c>
      <c r="OI187" s="157"/>
      <c r="OJ187" s="157"/>
      <c r="OK187" s="157"/>
      <c r="OL187" s="157"/>
      <c r="OM187" s="157"/>
      <c r="ON187" s="157"/>
      <c r="OO187" s="157"/>
      <c r="OP187" s="157"/>
      <c r="OQ187" s="157"/>
      <c r="OR187" s="157"/>
      <c r="OS187" s="157"/>
      <c r="OT187" s="157"/>
      <c r="OU187" s="157"/>
      <c r="OV187" s="157"/>
      <c r="OW187" s="157"/>
    </row>
    <row r="188" spans="1:413" collapsed="1" x14ac:dyDescent="0.25">
      <c r="A188" s="75"/>
      <c r="B188" s="40"/>
      <c r="C188" s="230"/>
      <c r="D188" s="222"/>
      <c r="E188" s="70"/>
      <c r="F188" s="230"/>
      <c r="G188" s="222"/>
      <c r="H188" s="70"/>
      <c r="I188" s="212"/>
      <c r="J188" s="49"/>
      <c r="K188" s="49"/>
      <c r="L188" s="230"/>
      <c r="M188" s="222"/>
      <c r="N188" s="222"/>
      <c r="O188" s="69"/>
      <c r="P188" s="49"/>
      <c r="Q188" s="49"/>
      <c r="R188" s="69"/>
      <c r="S188" s="49"/>
      <c r="T188" s="49"/>
      <c r="U188" s="69"/>
      <c r="V188" s="49"/>
      <c r="W188" s="49"/>
      <c r="X188" s="69"/>
      <c r="Y188" s="49"/>
      <c r="Z188" s="49"/>
      <c r="AA188" s="69"/>
      <c r="AB188" s="49"/>
      <c r="AC188" s="49"/>
      <c r="AD188" s="69"/>
      <c r="AE188" s="49"/>
      <c r="AF188" s="49"/>
      <c r="AG188" s="69"/>
      <c r="AH188" s="49"/>
      <c r="AI188" s="49"/>
      <c r="AJ188" s="69"/>
      <c r="AK188" s="49"/>
      <c r="AL188" s="49"/>
      <c r="AM188" s="230"/>
      <c r="AN188" s="222"/>
      <c r="AO188" s="222"/>
      <c r="AP188" s="230"/>
      <c r="AQ188" s="222"/>
      <c r="AR188" s="222"/>
      <c r="AS188" s="230"/>
      <c r="AT188" s="222"/>
      <c r="AU188" s="222"/>
      <c r="AV188" s="230"/>
      <c r="AW188" s="222"/>
      <c r="AX188" s="222"/>
      <c r="AY188" s="230"/>
      <c r="AZ188" s="222"/>
      <c r="BA188" s="222"/>
      <c r="BB188" s="69"/>
      <c r="BC188" s="49"/>
      <c r="BD188" s="49"/>
      <c r="BE188" s="230"/>
      <c r="BF188" s="222"/>
      <c r="BG188" s="222"/>
      <c r="BH188" s="69"/>
      <c r="BI188" s="49"/>
      <c r="BJ188" s="49"/>
      <c r="BK188" s="69"/>
      <c r="BL188" s="49"/>
      <c r="BM188" s="49"/>
      <c r="BN188" s="276"/>
      <c r="BO188" s="222"/>
      <c r="BP188" s="49"/>
      <c r="BQ188" s="69"/>
      <c r="BR188" s="49"/>
      <c r="BS188" s="49"/>
      <c r="BT188" s="69"/>
      <c r="BU188" s="49"/>
      <c r="BV188" s="49"/>
      <c r="BW188" s="69"/>
      <c r="BX188" s="49"/>
      <c r="BY188" s="49"/>
      <c r="BZ188" s="69"/>
      <c r="CA188" s="230"/>
      <c r="CB188" s="49"/>
      <c r="CC188" s="230"/>
      <c r="CD188" s="222"/>
      <c r="CE188" s="222"/>
      <c r="CF188" s="69"/>
      <c r="CG188" s="49"/>
      <c r="CH188" s="49"/>
      <c r="CI188" s="230"/>
      <c r="CJ188" s="222"/>
      <c r="CK188" s="222"/>
      <c r="CL188" s="69"/>
      <c r="CM188" s="49"/>
      <c r="CN188" s="242"/>
      <c r="CO188" s="230"/>
      <c r="CP188" s="222"/>
      <c r="CQ188" s="70"/>
      <c r="CR188" s="69"/>
      <c r="CS188" s="49"/>
      <c r="CT188" s="49"/>
      <c r="CU188" s="69"/>
      <c r="CV188" s="49"/>
      <c r="CW188" s="49"/>
      <c r="CX188" s="230"/>
      <c r="CY188" s="222"/>
      <c r="CZ188" s="222"/>
      <c r="DA188" s="230"/>
      <c r="DB188" s="222"/>
      <c r="DC188" s="222"/>
      <c r="DD188" s="69"/>
      <c r="DE188" s="49"/>
      <c r="DF188" s="49"/>
      <c r="DG188" s="230"/>
      <c r="DH188" s="222"/>
      <c r="DI188" s="222"/>
      <c r="DJ188" s="69"/>
      <c r="DK188" s="49"/>
      <c r="DL188" s="49"/>
      <c r="DM188" s="230"/>
      <c r="DN188" s="222"/>
      <c r="DO188" s="222"/>
      <c r="DP188" s="230"/>
      <c r="DQ188" s="222"/>
      <c r="DR188" s="222"/>
      <c r="DS188" s="230"/>
      <c r="DT188" s="222"/>
      <c r="DU188" s="222"/>
      <c r="DV188" s="69"/>
      <c r="DW188" s="49"/>
      <c r="DX188" s="242"/>
      <c r="DY188" s="230"/>
      <c r="DZ188" s="222"/>
      <c r="EA188" s="70"/>
      <c r="EB188" s="212"/>
      <c r="EC188" s="49"/>
      <c r="ED188" s="118"/>
      <c r="EE188" s="69"/>
      <c r="EF188" s="49"/>
      <c r="EG188" s="118"/>
      <c r="EH188" s="69"/>
      <c r="EI188" s="49"/>
      <c r="EJ188" s="118"/>
      <c r="EK188" s="230"/>
      <c r="EL188" s="49"/>
      <c r="EM188" s="118"/>
      <c r="EN188" s="230"/>
      <c r="EO188" s="49"/>
      <c r="EP188" s="118"/>
      <c r="EQ188" s="69"/>
      <c r="ER188" s="49"/>
      <c r="ES188" s="49"/>
      <c r="ET188" s="69"/>
      <c r="EU188" s="49"/>
      <c r="EV188" s="49"/>
      <c r="EW188" s="230"/>
      <c r="EX188" s="49"/>
      <c r="EY188" s="49"/>
      <c r="EZ188" s="230"/>
      <c r="FA188" s="49"/>
      <c r="FB188" s="49"/>
      <c r="FC188" s="230"/>
      <c r="FD188" s="49"/>
      <c r="FE188" s="49"/>
      <c r="FF188" s="230"/>
      <c r="FG188" s="49"/>
      <c r="FH188" s="49"/>
      <c r="FI188" s="230"/>
      <c r="FJ188" s="49"/>
      <c r="FK188" s="242"/>
      <c r="FL188" s="397"/>
      <c r="FM188" s="222"/>
      <c r="FN188" s="70"/>
      <c r="FO188" s="230"/>
      <c r="FP188" s="49"/>
      <c r="FQ188" s="49"/>
      <c r="FR188" s="230"/>
      <c r="FS188" s="49"/>
      <c r="FT188" s="49"/>
      <c r="FU188" s="230"/>
      <c r="FV188" s="49"/>
      <c r="FW188" s="49"/>
      <c r="FX188" s="230"/>
      <c r="FY188" s="49"/>
      <c r="FZ188" s="49"/>
      <c r="GA188" s="230"/>
      <c r="GB188" s="49"/>
      <c r="GC188" s="49"/>
      <c r="GD188" s="230"/>
      <c r="GE188" s="49"/>
      <c r="GF188" s="49"/>
      <c r="GG188" s="230"/>
      <c r="GH188" s="49"/>
      <c r="GI188" s="49"/>
      <c r="GJ188" s="230"/>
      <c r="GK188" s="222"/>
      <c r="GL188" s="70"/>
      <c r="GM188" s="222"/>
      <c r="GN188" s="222"/>
      <c r="GO188" s="70"/>
      <c r="GP188" s="230"/>
      <c r="GQ188" s="222"/>
      <c r="GR188" s="70"/>
      <c r="GS188" s="69"/>
      <c r="GT188" s="49"/>
      <c r="GU188" s="49"/>
      <c r="GV188" s="69"/>
      <c r="GW188" s="49"/>
      <c r="GX188" s="49"/>
      <c r="GY188" s="69"/>
      <c r="GZ188" s="49"/>
      <c r="HA188" s="49"/>
      <c r="HB188" s="69"/>
      <c r="HC188" s="49"/>
      <c r="HD188" s="242"/>
      <c r="HE188" s="230"/>
      <c r="HF188" s="222"/>
      <c r="HG188" s="70"/>
      <c r="HH188" s="230"/>
      <c r="HI188" s="49"/>
      <c r="HJ188" s="118"/>
      <c r="HK188" s="230"/>
      <c r="HL188" s="49"/>
      <c r="HM188" s="118"/>
      <c r="HN188" s="230"/>
      <c r="HO188" s="49"/>
      <c r="HP188" s="118"/>
      <c r="HQ188" s="230"/>
      <c r="HR188" s="49"/>
      <c r="HS188" s="118"/>
      <c r="HT188" s="230"/>
      <c r="HU188" s="49"/>
      <c r="HV188" s="118"/>
      <c r="HW188" s="230"/>
      <c r="HX188" s="49"/>
      <c r="HY188" s="118"/>
      <c r="HZ188" s="69"/>
      <c r="IA188" s="49"/>
      <c r="IB188" s="118"/>
      <c r="IC188" s="230"/>
      <c r="ID188" s="222"/>
      <c r="IE188" s="70"/>
      <c r="IF188" s="230"/>
      <c r="IG188" s="49"/>
      <c r="IH188" s="118"/>
      <c r="II188" s="230"/>
      <c r="IJ188" s="49"/>
      <c r="IK188" s="118"/>
      <c r="IL188" s="230"/>
      <c r="IM188" s="49"/>
      <c r="IN188" s="118"/>
      <c r="IO188" s="230"/>
      <c r="IP188" s="49"/>
      <c r="IQ188" s="118"/>
      <c r="IR188" s="230"/>
      <c r="IS188" s="49"/>
      <c r="IT188" s="118"/>
      <c r="IU188" s="230"/>
      <c r="IV188" s="49"/>
      <c r="IW188" s="118"/>
      <c r="IX188" s="230"/>
      <c r="IY188" s="49"/>
      <c r="IZ188" s="118"/>
      <c r="JA188" s="230"/>
      <c r="JB188" s="49"/>
      <c r="JC188" s="118"/>
      <c r="JD188" s="69"/>
      <c r="JE188" s="49"/>
      <c r="JF188" s="118"/>
      <c r="JG188" s="230"/>
      <c r="JH188" s="222"/>
      <c r="JI188" s="70"/>
      <c r="JJ188" s="212"/>
      <c r="JK188" s="49"/>
      <c r="JL188" s="118"/>
      <c r="JM188" s="230"/>
      <c r="JN188" s="222"/>
      <c r="JO188" s="70"/>
      <c r="JP188" s="212"/>
      <c r="JQ188" s="49"/>
      <c r="JR188" s="118"/>
      <c r="JS188" s="230"/>
      <c r="JT188" s="222"/>
      <c r="JU188" s="70"/>
      <c r="JV188" s="212"/>
      <c r="JW188" s="49"/>
      <c r="JX188" s="118"/>
      <c r="JY188" s="69"/>
      <c r="JZ188" s="49"/>
      <c r="KA188" s="118"/>
      <c r="KB188" s="69"/>
      <c r="KC188" s="49"/>
      <c r="KD188" s="118"/>
      <c r="KE188" s="230"/>
      <c r="KF188" s="49"/>
      <c r="KG188" s="118"/>
      <c r="KH188" s="69"/>
      <c r="KI188" s="49"/>
      <c r="KJ188" s="118"/>
      <c r="KK188" s="230"/>
      <c r="KL188" s="49"/>
      <c r="KM188" s="49"/>
      <c r="KN188" s="230"/>
      <c r="KO188" s="49"/>
      <c r="KP188" s="49"/>
      <c r="KQ188" s="69"/>
      <c r="KR188" s="49"/>
      <c r="KS188" s="49"/>
      <c r="KT188" s="69"/>
      <c r="KU188" s="49"/>
      <c r="KV188" s="242"/>
      <c r="KW188" s="230"/>
      <c r="KX188" s="222"/>
      <c r="KY188" s="70"/>
      <c r="KZ188" s="69"/>
      <c r="LA188" s="49"/>
      <c r="LB188" s="49"/>
      <c r="LC188" s="230"/>
      <c r="LD188" s="49"/>
      <c r="LE188" s="49"/>
      <c r="LF188" s="230"/>
      <c r="LG188" s="49"/>
      <c r="LH188" s="242"/>
      <c r="LI188" s="230"/>
      <c r="LJ188" s="222"/>
      <c r="LK188" s="70"/>
      <c r="LL188" s="230"/>
      <c r="LM188" s="222"/>
      <c r="LN188" s="70"/>
      <c r="LO188" s="123"/>
      <c r="LP188" s="49"/>
      <c r="LQ188" s="49"/>
      <c r="LR188" s="230"/>
      <c r="LS188" s="49"/>
      <c r="LT188" s="242"/>
      <c r="LU188" s="230"/>
      <c r="LV188" s="222"/>
      <c r="LW188" s="70"/>
      <c r="LX188" s="212"/>
      <c r="LY188" s="49"/>
      <c r="LZ188" s="49"/>
      <c r="MA188" s="230"/>
      <c r="MB188" s="49"/>
      <c r="MC188" s="49"/>
      <c r="MD188" s="230"/>
      <c r="ME188" s="49"/>
      <c r="MF188" s="49"/>
      <c r="MG188" s="230"/>
      <c r="MH188" s="49"/>
      <c r="MI188" s="49"/>
      <c r="MJ188" s="230"/>
      <c r="MK188" s="49"/>
      <c r="ML188" s="242"/>
      <c r="MM188" s="230"/>
      <c r="MN188" s="222"/>
      <c r="MO188" s="70"/>
      <c r="MP188" s="230"/>
      <c r="MQ188" s="222"/>
      <c r="MR188" s="70"/>
      <c r="MS188" s="212"/>
      <c r="MT188" s="49"/>
      <c r="MU188" s="49"/>
      <c r="MV188" s="230"/>
      <c r="MW188" s="49"/>
      <c r="MX188" s="242"/>
      <c r="MY188" s="230"/>
      <c r="MZ188" s="222"/>
      <c r="NA188" s="70"/>
      <c r="NB188" s="230"/>
      <c r="NC188" s="49"/>
      <c r="ND188" s="242"/>
      <c r="NE188" s="230"/>
      <c r="NF188" s="222"/>
      <c r="NG188" s="70"/>
      <c r="NH188" s="69"/>
      <c r="NI188" s="49"/>
      <c r="NJ188" s="242"/>
      <c r="NK188" s="230"/>
      <c r="NL188" s="222"/>
      <c r="NM188" s="70"/>
      <c r="NN188" s="230"/>
      <c r="NO188" s="222"/>
      <c r="NP188" s="70"/>
      <c r="NQ188" s="230"/>
      <c r="NR188" s="222"/>
      <c r="NS188" s="70"/>
      <c r="NT188" s="230"/>
      <c r="NU188" s="222"/>
      <c r="NV188" s="70"/>
      <c r="NW188" s="123"/>
      <c r="NX188" s="49"/>
      <c r="NY188" s="242"/>
      <c r="NZ188" s="230"/>
      <c r="OA188" s="222"/>
      <c r="OB188" s="315"/>
      <c r="OC188" s="230"/>
      <c r="OD188" s="222"/>
      <c r="OE188" s="70"/>
      <c r="OF188" s="230"/>
      <c r="OG188" s="222"/>
      <c r="OH188" s="70"/>
      <c r="OI188" s="157"/>
      <c r="OJ188" s="157"/>
      <c r="OK188" s="157"/>
      <c r="OL188" s="157"/>
      <c r="OM188" s="157"/>
      <c r="ON188" s="157"/>
      <c r="OO188" s="157"/>
      <c r="OP188" s="157"/>
      <c r="OQ188" s="157"/>
      <c r="OR188" s="157"/>
      <c r="OS188" s="157"/>
      <c r="OT188" s="157"/>
      <c r="OU188" s="157"/>
      <c r="OV188" s="157"/>
      <c r="OW188" s="157"/>
    </row>
    <row r="189" spans="1:413" s="36" customFormat="1" x14ac:dyDescent="0.25">
      <c r="A189" s="81"/>
      <c r="B189" s="376" t="s">
        <v>50</v>
      </c>
      <c r="C189" s="232">
        <f>C174+C182+C184</f>
        <v>3434413</v>
      </c>
      <c r="D189" s="226">
        <f t="shared" ref="D189:P189" si="2369">D174+D182+D184</f>
        <v>1893120</v>
      </c>
      <c r="E189" s="72">
        <f t="shared" ref="E189" si="2370">E174+E182+E184</f>
        <v>1605048.13</v>
      </c>
      <c r="F189" s="232">
        <f t="shared" si="2369"/>
        <v>0</v>
      </c>
      <c r="G189" s="226">
        <f t="shared" si="2369"/>
        <v>0</v>
      </c>
      <c r="H189" s="72">
        <f t="shared" ref="H189:I189" si="2371">H174+H182+H184</f>
        <v>0</v>
      </c>
      <c r="I189" s="126">
        <f t="shared" si="2371"/>
        <v>200000</v>
      </c>
      <c r="J189" s="226">
        <f t="shared" si="2369"/>
        <v>145000</v>
      </c>
      <c r="K189" s="226">
        <f t="shared" ref="K189:N189" si="2372">K174+K182+K184</f>
        <v>15371.42</v>
      </c>
      <c r="L189" s="232">
        <f t="shared" si="2372"/>
        <v>0</v>
      </c>
      <c r="M189" s="226">
        <f t="shared" si="2372"/>
        <v>0</v>
      </c>
      <c r="N189" s="226">
        <f t="shared" si="2372"/>
        <v>0</v>
      </c>
      <c r="O189" s="232">
        <f t="shared" si="2369"/>
        <v>0</v>
      </c>
      <c r="P189" s="226">
        <f t="shared" si="2369"/>
        <v>0</v>
      </c>
      <c r="Q189" s="226">
        <f t="shared" ref="Q189" si="2373">Q174+Q182+Q184</f>
        <v>0</v>
      </c>
      <c r="R189" s="232">
        <f t="shared" ref="R189:AH189" si="2374">R174+R182+R184</f>
        <v>0</v>
      </c>
      <c r="S189" s="226">
        <f t="shared" si="2374"/>
        <v>0</v>
      </c>
      <c r="T189" s="226">
        <f t="shared" ref="T189" si="2375">T174+T182+T184</f>
        <v>0</v>
      </c>
      <c r="U189" s="232">
        <f t="shared" si="2374"/>
        <v>0</v>
      </c>
      <c r="V189" s="226">
        <f t="shared" si="2374"/>
        <v>0</v>
      </c>
      <c r="W189" s="226">
        <f t="shared" ref="W189" si="2376">W174+W182+W184</f>
        <v>0</v>
      </c>
      <c r="X189" s="232">
        <f t="shared" si="2374"/>
        <v>200000</v>
      </c>
      <c r="Y189" s="226">
        <f t="shared" si="2374"/>
        <v>50000</v>
      </c>
      <c r="Z189" s="226">
        <f t="shared" ref="Z189" si="2377">Z174+Z182+Z184</f>
        <v>0</v>
      </c>
      <c r="AA189" s="232">
        <f t="shared" si="2374"/>
        <v>30000</v>
      </c>
      <c r="AB189" s="226">
        <f t="shared" si="2374"/>
        <v>30000</v>
      </c>
      <c r="AC189" s="226">
        <f t="shared" ref="AC189" si="2378">AC174+AC182+AC184</f>
        <v>25531.360000000001</v>
      </c>
      <c r="AD189" s="232">
        <f t="shared" si="2374"/>
        <v>0</v>
      </c>
      <c r="AE189" s="226">
        <f t="shared" si="2374"/>
        <v>0</v>
      </c>
      <c r="AF189" s="226">
        <f t="shared" ref="AF189" si="2379">AF174+AF182+AF184</f>
        <v>0</v>
      </c>
      <c r="AG189" s="232">
        <f t="shared" si="2374"/>
        <v>0</v>
      </c>
      <c r="AH189" s="226">
        <f t="shared" si="2374"/>
        <v>0</v>
      </c>
      <c r="AI189" s="226">
        <f t="shared" ref="AI189" si="2380">AI174+AI182+AI184</f>
        <v>0</v>
      </c>
      <c r="AJ189" s="232">
        <f t="shared" ref="AJ189:AK189" si="2381">AJ174+AJ182+AJ184</f>
        <v>0</v>
      </c>
      <c r="AK189" s="226">
        <f t="shared" si="2381"/>
        <v>0</v>
      </c>
      <c r="AL189" s="226">
        <f t="shared" ref="AL189:BA189" si="2382">AL174+AL182+AL184</f>
        <v>0</v>
      </c>
      <c r="AM189" s="232">
        <f t="shared" si="2382"/>
        <v>0</v>
      </c>
      <c r="AN189" s="226">
        <f t="shared" si="2382"/>
        <v>0</v>
      </c>
      <c r="AO189" s="226">
        <f t="shared" si="2382"/>
        <v>0</v>
      </c>
      <c r="AP189" s="232">
        <f t="shared" si="2382"/>
        <v>0</v>
      </c>
      <c r="AQ189" s="226">
        <f t="shared" si="2382"/>
        <v>0</v>
      </c>
      <c r="AR189" s="226">
        <f t="shared" si="2382"/>
        <v>0</v>
      </c>
      <c r="AS189" s="232">
        <f t="shared" si="2382"/>
        <v>0</v>
      </c>
      <c r="AT189" s="226">
        <f t="shared" si="2382"/>
        <v>0</v>
      </c>
      <c r="AU189" s="226">
        <f t="shared" si="2382"/>
        <v>0</v>
      </c>
      <c r="AV189" s="232">
        <f t="shared" si="2382"/>
        <v>100000</v>
      </c>
      <c r="AW189" s="226">
        <f t="shared" si="2382"/>
        <v>180000</v>
      </c>
      <c r="AX189" s="226">
        <f t="shared" si="2382"/>
        <v>171696.6</v>
      </c>
      <c r="AY189" s="232">
        <f t="shared" si="2382"/>
        <v>60000</v>
      </c>
      <c r="AZ189" s="226">
        <f t="shared" si="2382"/>
        <v>30000</v>
      </c>
      <c r="BA189" s="226">
        <f t="shared" si="2382"/>
        <v>10775</v>
      </c>
      <c r="BB189" s="232">
        <f t="shared" ref="BB189:BK189" si="2383">BB174+BB182+BB184</f>
        <v>0</v>
      </c>
      <c r="BC189" s="226">
        <f t="shared" si="2383"/>
        <v>0</v>
      </c>
      <c r="BD189" s="226">
        <f t="shared" ref="BD189:BG189" si="2384">BD174+BD182+BD184</f>
        <v>0</v>
      </c>
      <c r="BE189" s="232">
        <f t="shared" si="2384"/>
        <v>0</v>
      </c>
      <c r="BF189" s="226">
        <f t="shared" si="2384"/>
        <v>0</v>
      </c>
      <c r="BG189" s="226">
        <f t="shared" si="2384"/>
        <v>0</v>
      </c>
      <c r="BH189" s="232">
        <f t="shared" si="2383"/>
        <v>0</v>
      </c>
      <c r="BI189" s="226">
        <f t="shared" si="2383"/>
        <v>0</v>
      </c>
      <c r="BJ189" s="226">
        <f t="shared" ref="BJ189" si="2385">BJ174+BJ182+BJ184</f>
        <v>0</v>
      </c>
      <c r="BK189" s="232">
        <f t="shared" si="2383"/>
        <v>0</v>
      </c>
      <c r="BL189" s="226">
        <f t="shared" ref="BL189:CG189" si="2386">BL174+BL182+BL184</f>
        <v>0</v>
      </c>
      <c r="BM189" s="226">
        <f t="shared" ref="BM189" si="2387">BM174+BM182+BM184</f>
        <v>0</v>
      </c>
      <c r="BN189" s="278">
        <f t="shared" si="2386"/>
        <v>1887723</v>
      </c>
      <c r="BO189" s="226">
        <f t="shared" ref="BO189" si="2388">BO174+BO182+BO184</f>
        <v>651000</v>
      </c>
      <c r="BP189" s="226">
        <f t="shared" ref="BP189" si="2389">BP174+BP182+BP184</f>
        <v>0</v>
      </c>
      <c r="BQ189" s="232">
        <f>BQ174+BQ182+BQ184</f>
        <v>0</v>
      </c>
      <c r="BR189" s="226">
        <f t="shared" si="2386"/>
        <v>0</v>
      </c>
      <c r="BS189" s="226">
        <f t="shared" ref="BS189" si="2390">BS174+BS182+BS184</f>
        <v>1186432.6599999999</v>
      </c>
      <c r="BT189" s="232">
        <f t="shared" si="2386"/>
        <v>100000</v>
      </c>
      <c r="BU189" s="226">
        <f t="shared" si="2386"/>
        <v>416000</v>
      </c>
      <c r="BV189" s="226">
        <f t="shared" ref="BV189" si="2391">BV174+BV182+BV184</f>
        <v>60656.32</v>
      </c>
      <c r="BW189" s="232">
        <f t="shared" si="2386"/>
        <v>0</v>
      </c>
      <c r="BX189" s="226">
        <f t="shared" si="2386"/>
        <v>0</v>
      </c>
      <c r="BY189" s="226">
        <f t="shared" ref="BY189" si="2392">BY174+BY182+BY184</f>
        <v>0</v>
      </c>
      <c r="BZ189" s="232">
        <f t="shared" si="2386"/>
        <v>0</v>
      </c>
      <c r="CA189" s="232">
        <f t="shared" ref="CA189" si="2393">CA174+CA182+CA184</f>
        <v>0</v>
      </c>
      <c r="CB189" s="226">
        <f t="shared" ref="CB189:CE189" si="2394">CB174+CB182+CB184</f>
        <v>0</v>
      </c>
      <c r="CC189" s="232">
        <f t="shared" si="2394"/>
        <v>0</v>
      </c>
      <c r="CD189" s="226">
        <f t="shared" si="2394"/>
        <v>0</v>
      </c>
      <c r="CE189" s="226">
        <f t="shared" si="2394"/>
        <v>-275.42</v>
      </c>
      <c r="CF189" s="232">
        <f t="shared" si="2386"/>
        <v>0</v>
      </c>
      <c r="CG189" s="226">
        <f t="shared" si="2386"/>
        <v>0</v>
      </c>
      <c r="CH189" s="226">
        <f t="shared" ref="CH189:CK189" si="2395">CH174+CH182+CH184</f>
        <v>0</v>
      </c>
      <c r="CI189" s="232">
        <f t="shared" si="2395"/>
        <v>0</v>
      </c>
      <c r="CJ189" s="226">
        <f t="shared" si="2395"/>
        <v>0</v>
      </c>
      <c r="CK189" s="226">
        <f t="shared" si="2395"/>
        <v>0</v>
      </c>
      <c r="CL189" s="232">
        <f t="shared" ref="CL189:CM189" si="2396">CL174+CL182+CL184</f>
        <v>0</v>
      </c>
      <c r="CM189" s="226">
        <f t="shared" si="2396"/>
        <v>0</v>
      </c>
      <c r="CN189" s="121">
        <f t="shared" ref="CN189:CQ189" si="2397">CN174+CN182+CN184</f>
        <v>0</v>
      </c>
      <c r="CO189" s="232">
        <f t="shared" si="2397"/>
        <v>0</v>
      </c>
      <c r="CP189" s="226">
        <f t="shared" si="2397"/>
        <v>0</v>
      </c>
      <c r="CQ189" s="72">
        <f t="shared" si="2397"/>
        <v>0</v>
      </c>
      <c r="CR189" s="232">
        <f t="shared" ref="CR189:DW189" si="2398">CR174+CR182+CR184</f>
        <v>40000</v>
      </c>
      <c r="CS189" s="226">
        <f t="shared" si="2398"/>
        <v>17000</v>
      </c>
      <c r="CT189" s="226">
        <f t="shared" ref="CT189" si="2399">CT174+CT182+CT184</f>
        <v>23782.639999999999</v>
      </c>
      <c r="CU189" s="232">
        <f t="shared" si="2398"/>
        <v>0</v>
      </c>
      <c r="CV189" s="226">
        <f t="shared" si="2398"/>
        <v>0</v>
      </c>
      <c r="CW189" s="226">
        <f t="shared" ref="CW189:DC189" si="2400">CW174+CW182+CW184</f>
        <v>0</v>
      </c>
      <c r="CX189" s="232">
        <f t="shared" si="2400"/>
        <v>10000</v>
      </c>
      <c r="CY189" s="226">
        <f t="shared" si="2400"/>
        <v>10000</v>
      </c>
      <c r="CZ189" s="226">
        <f t="shared" si="2400"/>
        <v>0</v>
      </c>
      <c r="DA189" s="232">
        <f t="shared" si="2400"/>
        <v>0</v>
      </c>
      <c r="DB189" s="226">
        <f t="shared" si="2400"/>
        <v>0</v>
      </c>
      <c r="DC189" s="226">
        <f t="shared" si="2400"/>
        <v>0</v>
      </c>
      <c r="DD189" s="232">
        <f t="shared" si="2398"/>
        <v>30000</v>
      </c>
      <c r="DE189" s="226">
        <f t="shared" si="2398"/>
        <v>31232</v>
      </c>
      <c r="DF189" s="226">
        <f t="shared" ref="DF189" si="2401">DF174+DF182+DF184</f>
        <v>27890.49</v>
      </c>
      <c r="DG189" s="232">
        <f>DG174+DG182+DG184</f>
        <v>455000</v>
      </c>
      <c r="DH189" s="226">
        <f>DH174+DH182+DH184</f>
        <v>15000</v>
      </c>
      <c r="DI189" s="226">
        <f>DI174+DI182+DI184</f>
        <v>0</v>
      </c>
      <c r="DJ189" s="232">
        <f t="shared" si="2398"/>
        <v>0</v>
      </c>
      <c r="DK189" s="226">
        <f t="shared" si="2398"/>
        <v>0</v>
      </c>
      <c r="DL189" s="226">
        <f t="shared" ref="DL189:DU189" si="2402">DL174+DL182+DL184</f>
        <v>0</v>
      </c>
      <c r="DM189" s="232">
        <f t="shared" si="2402"/>
        <v>0</v>
      </c>
      <c r="DN189" s="226">
        <f t="shared" si="2402"/>
        <v>0</v>
      </c>
      <c r="DO189" s="226">
        <f t="shared" si="2402"/>
        <v>0</v>
      </c>
      <c r="DP189" s="232">
        <f t="shared" si="2402"/>
        <v>0</v>
      </c>
      <c r="DQ189" s="226">
        <f t="shared" si="2402"/>
        <v>0</v>
      </c>
      <c r="DR189" s="226">
        <f t="shared" si="2402"/>
        <v>0</v>
      </c>
      <c r="DS189" s="232">
        <f t="shared" si="2402"/>
        <v>30000</v>
      </c>
      <c r="DT189" s="226">
        <f t="shared" si="2402"/>
        <v>0</v>
      </c>
      <c r="DU189" s="226">
        <f t="shared" si="2402"/>
        <v>0</v>
      </c>
      <c r="DV189" s="232">
        <f t="shared" si="2398"/>
        <v>0</v>
      </c>
      <c r="DW189" s="226">
        <f t="shared" si="2398"/>
        <v>0</v>
      </c>
      <c r="DX189" s="121">
        <f t="shared" ref="DX189" si="2403">DX174+DX182+DX184</f>
        <v>0</v>
      </c>
      <c r="DY189" s="232">
        <f t="shared" ref="DY189:EI189" si="2404">DY174+DY182+DY184</f>
        <v>48000</v>
      </c>
      <c r="DZ189" s="226">
        <f t="shared" si="2404"/>
        <v>16000</v>
      </c>
      <c r="EA189" s="72">
        <f t="shared" ref="EA189" si="2405">EA174+EA182+EA184</f>
        <v>0</v>
      </c>
      <c r="EB189" s="126">
        <f t="shared" si="2404"/>
        <v>0</v>
      </c>
      <c r="EC189" s="226">
        <f t="shared" si="2404"/>
        <v>0</v>
      </c>
      <c r="ED189" s="121">
        <f t="shared" ref="ED189" si="2406">ED174+ED182+ED184</f>
        <v>0</v>
      </c>
      <c r="EE189" s="232">
        <f t="shared" si="2404"/>
        <v>0</v>
      </c>
      <c r="EF189" s="226">
        <f t="shared" si="2404"/>
        <v>0</v>
      </c>
      <c r="EG189" s="121">
        <f t="shared" ref="EG189" si="2407">EG174+EG182+EG184</f>
        <v>0</v>
      </c>
      <c r="EH189" s="232">
        <f t="shared" si="2404"/>
        <v>0</v>
      </c>
      <c r="EI189" s="226">
        <f t="shared" si="2404"/>
        <v>0</v>
      </c>
      <c r="EJ189" s="121">
        <f t="shared" ref="EJ189" si="2408">EJ174+EJ182+EJ184</f>
        <v>0</v>
      </c>
      <c r="EK189" s="232">
        <f>EK174+EK182+EK184</f>
        <v>0</v>
      </c>
      <c r="EL189" s="226">
        <f t="shared" ref="EL189:GZ189" si="2409">EL174+EL182+EL184</f>
        <v>0</v>
      </c>
      <c r="EM189" s="121">
        <f t="shared" ref="EM189" si="2410">EM174+EM182+EM184</f>
        <v>0</v>
      </c>
      <c r="EN189" s="232">
        <f>EN174+EN182+EN184</f>
        <v>0</v>
      </c>
      <c r="EO189" s="226">
        <f t="shared" ref="EO189:EP189" si="2411">EO174+EO182+EO184</f>
        <v>0</v>
      </c>
      <c r="EP189" s="121">
        <f t="shared" si="2411"/>
        <v>0</v>
      </c>
      <c r="EQ189" s="232">
        <f t="shared" si="2409"/>
        <v>0</v>
      </c>
      <c r="ER189" s="226">
        <f t="shared" si="2409"/>
        <v>0</v>
      </c>
      <c r="ES189" s="226">
        <f t="shared" ref="ES189" si="2412">ES174+ES182+ES184</f>
        <v>0</v>
      </c>
      <c r="ET189" s="232">
        <f t="shared" si="2409"/>
        <v>0</v>
      </c>
      <c r="EU189" s="226">
        <f t="shared" si="2409"/>
        <v>0</v>
      </c>
      <c r="EV189" s="226">
        <f t="shared" ref="EV189:EW189" si="2413">EV174+EV182+EV184</f>
        <v>0</v>
      </c>
      <c r="EW189" s="232">
        <f t="shared" si="2413"/>
        <v>0</v>
      </c>
      <c r="EX189" s="226">
        <f t="shared" si="2409"/>
        <v>0</v>
      </c>
      <c r="EY189" s="226">
        <f t="shared" ref="EY189" si="2414">EY174+EY182+EY184</f>
        <v>0</v>
      </c>
      <c r="EZ189" s="232">
        <f>EZ174+EZ182+EZ184</f>
        <v>0</v>
      </c>
      <c r="FA189" s="226">
        <f t="shared" si="2409"/>
        <v>0</v>
      </c>
      <c r="FB189" s="226">
        <f t="shared" ref="FB189:FC189" si="2415">FB174+FB182+FB184</f>
        <v>0</v>
      </c>
      <c r="FC189" s="232">
        <f t="shared" si="2415"/>
        <v>0</v>
      </c>
      <c r="FD189" s="226">
        <f t="shared" si="2409"/>
        <v>0</v>
      </c>
      <c r="FE189" s="226">
        <f t="shared" ref="FE189" si="2416">FE174+FE182+FE184</f>
        <v>0</v>
      </c>
      <c r="FF189" s="232">
        <f>FF174+FF182+FF184</f>
        <v>0</v>
      </c>
      <c r="FG189" s="226">
        <f t="shared" si="2409"/>
        <v>0</v>
      </c>
      <c r="FH189" s="226">
        <f t="shared" ref="FH189:FI189" si="2417">FH174+FH182+FH184</f>
        <v>0</v>
      </c>
      <c r="FI189" s="232">
        <f t="shared" si="2417"/>
        <v>0</v>
      </c>
      <c r="FJ189" s="226">
        <f t="shared" si="2409"/>
        <v>0</v>
      </c>
      <c r="FK189" s="121">
        <f t="shared" ref="FK189" si="2418">FK174+FK182+FK184</f>
        <v>0</v>
      </c>
      <c r="FL189" s="399">
        <f>FL174+FL182+FL184</f>
        <v>0</v>
      </c>
      <c r="FM189" s="226">
        <f t="shared" si="2409"/>
        <v>0</v>
      </c>
      <c r="FN189" s="72">
        <f t="shared" ref="FN189:FO189" si="2419">FN174+FN182+FN184</f>
        <v>0</v>
      </c>
      <c r="FO189" s="232">
        <f t="shared" si="2419"/>
        <v>0</v>
      </c>
      <c r="FP189" s="226">
        <f t="shared" si="2409"/>
        <v>7000</v>
      </c>
      <c r="FQ189" s="226">
        <f t="shared" ref="FQ189:FR189" si="2420">FQ174+FQ182+FQ184</f>
        <v>0</v>
      </c>
      <c r="FR189" s="232">
        <f t="shared" si="2420"/>
        <v>0</v>
      </c>
      <c r="FS189" s="226">
        <f t="shared" si="2409"/>
        <v>0</v>
      </c>
      <c r="FT189" s="226">
        <f t="shared" ref="FT189:FU189" si="2421">FT174+FT182+FT184</f>
        <v>0</v>
      </c>
      <c r="FU189" s="232">
        <f t="shared" si="2421"/>
        <v>0</v>
      </c>
      <c r="FV189" s="226">
        <f t="shared" si="2409"/>
        <v>0</v>
      </c>
      <c r="FW189" s="226">
        <f t="shared" ref="FW189:FX189" si="2422">FW174+FW182+FW184</f>
        <v>0</v>
      </c>
      <c r="FX189" s="356">
        <f t="shared" si="2422"/>
        <v>0</v>
      </c>
      <c r="FY189" s="248">
        <f t="shared" si="2409"/>
        <v>0</v>
      </c>
      <c r="FZ189" s="248">
        <f t="shared" ref="FZ189:GA189" si="2423">FZ174+FZ182+FZ184</f>
        <v>0</v>
      </c>
      <c r="GA189" s="356">
        <f t="shared" si="2423"/>
        <v>0</v>
      </c>
      <c r="GB189" s="226">
        <f t="shared" si="2409"/>
        <v>0</v>
      </c>
      <c r="GC189" s="226">
        <f t="shared" ref="GC189:GD189" si="2424">GC174+GC182+GC184</f>
        <v>0</v>
      </c>
      <c r="GD189" s="232">
        <f t="shared" si="2424"/>
        <v>0</v>
      </c>
      <c r="GE189" s="226">
        <f t="shared" si="2409"/>
        <v>0</v>
      </c>
      <c r="GF189" s="226">
        <f t="shared" ref="GF189:GG189" si="2425">GF174+GF182+GF184</f>
        <v>0</v>
      </c>
      <c r="GG189" s="232">
        <f t="shared" si="2425"/>
        <v>0</v>
      </c>
      <c r="GH189" s="226">
        <f t="shared" si="2409"/>
        <v>0</v>
      </c>
      <c r="GI189" s="226">
        <f t="shared" ref="GI189:GN189" si="2426">GI174+GI182+GI184</f>
        <v>0</v>
      </c>
      <c r="GJ189" s="232">
        <f t="shared" si="2426"/>
        <v>0</v>
      </c>
      <c r="GK189" s="226">
        <f t="shared" si="2426"/>
        <v>0</v>
      </c>
      <c r="GL189" s="72">
        <f t="shared" si="2426"/>
        <v>0</v>
      </c>
      <c r="GM189" s="248">
        <f t="shared" ref="GM189" si="2427">GM174+GM182+GM184</f>
        <v>0</v>
      </c>
      <c r="GN189" s="248">
        <f t="shared" si="2426"/>
        <v>0</v>
      </c>
      <c r="GO189" s="268">
        <f>GO174+GO182+GO184</f>
        <v>0</v>
      </c>
      <c r="GP189" s="232">
        <f t="shared" ref="GP189:GQ189" si="2428">GP174+GP182+GP184</f>
        <v>0</v>
      </c>
      <c r="GQ189" s="226">
        <f t="shared" si="2428"/>
        <v>2500</v>
      </c>
      <c r="GR189" s="72">
        <f>GR174+GR182+GR184</f>
        <v>17421.439999999999</v>
      </c>
      <c r="GS189" s="232">
        <f t="shared" si="2409"/>
        <v>0</v>
      </c>
      <c r="GT189" s="226">
        <f t="shared" si="2409"/>
        <v>76011</v>
      </c>
      <c r="GU189" s="226">
        <f t="shared" ref="GU189" si="2429">GU174+GU182+GU184</f>
        <v>7908</v>
      </c>
      <c r="GV189" s="232">
        <f t="shared" si="2409"/>
        <v>0</v>
      </c>
      <c r="GW189" s="226">
        <f t="shared" si="2409"/>
        <v>0</v>
      </c>
      <c r="GX189" s="226">
        <f t="shared" ref="GX189" si="2430">GX174+GX182+GX184</f>
        <v>0</v>
      </c>
      <c r="GY189" s="232">
        <f t="shared" si="2409"/>
        <v>0</v>
      </c>
      <c r="GZ189" s="226">
        <f t="shared" si="2409"/>
        <v>0</v>
      </c>
      <c r="HA189" s="226">
        <f t="shared" ref="HA189" si="2431">HA174+HA182+HA184</f>
        <v>0</v>
      </c>
      <c r="HB189" s="232">
        <f t="shared" ref="HB189:HF189" si="2432">HB174+HB182+HB184</f>
        <v>0</v>
      </c>
      <c r="HC189" s="226">
        <f t="shared" si="2432"/>
        <v>0</v>
      </c>
      <c r="HD189" s="121">
        <f t="shared" ref="HD189" si="2433">HD174+HD182+HD184</f>
        <v>0</v>
      </c>
      <c r="HE189" s="232">
        <f t="shared" si="2432"/>
        <v>0</v>
      </c>
      <c r="HF189" s="226">
        <f t="shared" si="2432"/>
        <v>0</v>
      </c>
      <c r="HG189" s="72">
        <f t="shared" ref="HG189:HH189" si="2434">HG174+HG182+HG184</f>
        <v>0</v>
      </c>
      <c r="HH189" s="232">
        <f t="shared" si="2434"/>
        <v>0</v>
      </c>
      <c r="HI189" s="226">
        <f t="shared" ref="HI189:HX189" si="2435">HI174+HI182+HI184</f>
        <v>0</v>
      </c>
      <c r="HJ189" s="121">
        <f t="shared" ref="HJ189:HK189" si="2436">HJ174+HJ182+HJ184</f>
        <v>0</v>
      </c>
      <c r="HK189" s="232">
        <f t="shared" si="2436"/>
        <v>15000</v>
      </c>
      <c r="HL189" s="226">
        <f t="shared" si="2435"/>
        <v>5400</v>
      </c>
      <c r="HM189" s="121">
        <f t="shared" ref="HM189:HN189" si="2437">HM174+HM182+HM184</f>
        <v>0</v>
      </c>
      <c r="HN189" s="232">
        <f t="shared" si="2437"/>
        <v>0</v>
      </c>
      <c r="HO189" s="226">
        <f t="shared" si="2435"/>
        <v>0</v>
      </c>
      <c r="HP189" s="121">
        <f t="shared" ref="HP189:HQ189" si="2438">HP174+HP182+HP184</f>
        <v>0</v>
      </c>
      <c r="HQ189" s="232">
        <f t="shared" si="2438"/>
        <v>0</v>
      </c>
      <c r="HR189" s="226">
        <f t="shared" si="2435"/>
        <v>0</v>
      </c>
      <c r="HS189" s="121">
        <f t="shared" ref="HS189:HT189" si="2439">HS174+HS182+HS184</f>
        <v>0</v>
      </c>
      <c r="HT189" s="232">
        <f t="shared" si="2439"/>
        <v>0</v>
      </c>
      <c r="HU189" s="226">
        <f t="shared" si="2435"/>
        <v>0</v>
      </c>
      <c r="HV189" s="121">
        <f t="shared" ref="HV189:HW189" si="2440">HV174+HV182+HV184</f>
        <v>0</v>
      </c>
      <c r="HW189" s="232">
        <f t="shared" si="2440"/>
        <v>0</v>
      </c>
      <c r="HX189" s="226">
        <f t="shared" si="2435"/>
        <v>0</v>
      </c>
      <c r="HY189" s="121">
        <f t="shared" ref="HY189" si="2441">HY174+HY182+HY184</f>
        <v>0</v>
      </c>
      <c r="HZ189" s="232">
        <f t="shared" ref="HZ189:IA189" si="2442">HZ174+HZ182+HZ184</f>
        <v>0</v>
      </c>
      <c r="IA189" s="226">
        <f t="shared" si="2442"/>
        <v>0</v>
      </c>
      <c r="IB189" s="121">
        <f t="shared" ref="IB189:IF189" si="2443">IB174+IB182+IB184</f>
        <v>0</v>
      </c>
      <c r="IC189" s="232">
        <f t="shared" si="2443"/>
        <v>0</v>
      </c>
      <c r="ID189" s="226">
        <f t="shared" si="2443"/>
        <v>0</v>
      </c>
      <c r="IE189" s="72">
        <f t="shared" si="2443"/>
        <v>0</v>
      </c>
      <c r="IF189" s="232">
        <f t="shared" si="2443"/>
        <v>0</v>
      </c>
      <c r="IG189" s="226">
        <f t="shared" ref="IG189:JW189" si="2444">IG174+IG182+IG184</f>
        <v>0</v>
      </c>
      <c r="IH189" s="121">
        <f t="shared" ref="IH189:II189" si="2445">IH174+IH182+IH184</f>
        <v>0</v>
      </c>
      <c r="II189" s="232">
        <f t="shared" si="2445"/>
        <v>0</v>
      </c>
      <c r="IJ189" s="226">
        <f t="shared" si="2444"/>
        <v>0</v>
      </c>
      <c r="IK189" s="121">
        <f t="shared" ref="IK189:IL189" si="2446">IK174+IK182+IK184</f>
        <v>0</v>
      </c>
      <c r="IL189" s="232">
        <f t="shared" si="2446"/>
        <v>0</v>
      </c>
      <c r="IM189" s="226">
        <f t="shared" si="2444"/>
        <v>0</v>
      </c>
      <c r="IN189" s="121">
        <f t="shared" ref="IN189:IO189" si="2447">IN174+IN182+IN184</f>
        <v>0</v>
      </c>
      <c r="IO189" s="232">
        <f t="shared" si="2447"/>
        <v>0</v>
      </c>
      <c r="IP189" s="226">
        <f t="shared" si="2444"/>
        <v>0</v>
      </c>
      <c r="IQ189" s="121">
        <f t="shared" ref="IQ189:IR189" si="2448">IQ174+IQ182+IQ184</f>
        <v>0</v>
      </c>
      <c r="IR189" s="232">
        <f t="shared" si="2448"/>
        <v>0</v>
      </c>
      <c r="IS189" s="226">
        <f t="shared" si="2444"/>
        <v>0</v>
      </c>
      <c r="IT189" s="121">
        <f t="shared" ref="IT189:IU189" si="2449">IT174+IT182+IT184</f>
        <v>0</v>
      </c>
      <c r="IU189" s="232">
        <f t="shared" si="2449"/>
        <v>0</v>
      </c>
      <c r="IV189" s="226">
        <f t="shared" si="2444"/>
        <v>0</v>
      </c>
      <c r="IW189" s="121">
        <f t="shared" ref="IW189:IX189" si="2450">IW174+IW182+IW184</f>
        <v>0</v>
      </c>
      <c r="IX189" s="232">
        <f t="shared" si="2450"/>
        <v>0</v>
      </c>
      <c r="IY189" s="226">
        <f t="shared" si="2444"/>
        <v>0</v>
      </c>
      <c r="IZ189" s="121">
        <f t="shared" ref="IZ189:JA189" si="2451">IZ174+IZ182+IZ184</f>
        <v>0</v>
      </c>
      <c r="JA189" s="232">
        <f t="shared" si="2451"/>
        <v>0</v>
      </c>
      <c r="JB189" s="226">
        <f t="shared" si="2444"/>
        <v>0</v>
      </c>
      <c r="JC189" s="121">
        <f t="shared" ref="JC189" si="2452">JC174+JC182+JC184</f>
        <v>0</v>
      </c>
      <c r="JD189" s="232">
        <f t="shared" si="2444"/>
        <v>0</v>
      </c>
      <c r="JE189" s="226">
        <f t="shared" si="2444"/>
        <v>0</v>
      </c>
      <c r="JF189" s="121">
        <f t="shared" ref="JF189:JJ189" si="2453">JF174+JF182+JF184</f>
        <v>0</v>
      </c>
      <c r="JG189" s="232">
        <f t="shared" ref="JG189" si="2454">JG174+JG182+JG184</f>
        <v>0</v>
      </c>
      <c r="JH189" s="226">
        <f t="shared" si="2453"/>
        <v>0</v>
      </c>
      <c r="JI189" s="72">
        <f t="shared" si="2453"/>
        <v>0</v>
      </c>
      <c r="JJ189" s="126">
        <f t="shared" si="2453"/>
        <v>0</v>
      </c>
      <c r="JK189" s="226">
        <f t="shared" si="2444"/>
        <v>0</v>
      </c>
      <c r="JL189" s="121">
        <f t="shared" ref="JL189:JM189" si="2455">JL174+JL182+JL184</f>
        <v>0</v>
      </c>
      <c r="JM189" s="232">
        <f t="shared" si="2455"/>
        <v>0</v>
      </c>
      <c r="JN189" s="226">
        <f t="shared" si="2444"/>
        <v>0</v>
      </c>
      <c r="JO189" s="72">
        <f t="shared" ref="JO189:JP189" si="2456">JO174+JO182+JO184</f>
        <v>0</v>
      </c>
      <c r="JP189" s="126">
        <f t="shared" si="2456"/>
        <v>0</v>
      </c>
      <c r="JQ189" s="226">
        <f t="shared" si="2444"/>
        <v>36002</v>
      </c>
      <c r="JR189" s="121">
        <f t="shared" ref="JR189:JS189" si="2457">JR174+JR182+JR184</f>
        <v>0</v>
      </c>
      <c r="JS189" s="232">
        <f t="shared" si="2457"/>
        <v>228690</v>
      </c>
      <c r="JT189" s="226">
        <f t="shared" si="2444"/>
        <v>174975</v>
      </c>
      <c r="JU189" s="72">
        <f t="shared" ref="JU189:JV189" si="2458">JU174+JU182+JU184</f>
        <v>2524.4</v>
      </c>
      <c r="JV189" s="126">
        <f t="shared" si="2458"/>
        <v>0</v>
      </c>
      <c r="JW189" s="226">
        <f t="shared" si="2444"/>
        <v>0</v>
      </c>
      <c r="JX189" s="121">
        <f t="shared" ref="JX189" si="2459">JX174+JX182+JX184</f>
        <v>0</v>
      </c>
      <c r="JY189" s="232">
        <f t="shared" ref="JY189:LP189" si="2460">JY174+JY182+JY184</f>
        <v>0</v>
      </c>
      <c r="JZ189" s="226">
        <f t="shared" si="2460"/>
        <v>0</v>
      </c>
      <c r="KA189" s="121">
        <f t="shared" ref="KA189" si="2461">KA174+KA182+KA184</f>
        <v>0</v>
      </c>
      <c r="KB189" s="232">
        <f t="shared" ref="KB189:KF189" si="2462">KB174+KB182+KB184</f>
        <v>0</v>
      </c>
      <c r="KC189" s="226">
        <f t="shared" si="2462"/>
        <v>0</v>
      </c>
      <c r="KD189" s="121">
        <f t="shared" ref="KD189:KE189" si="2463">KD174+KD182+KD184</f>
        <v>9996</v>
      </c>
      <c r="KE189" s="232">
        <f t="shared" si="2463"/>
        <v>0</v>
      </c>
      <c r="KF189" s="226">
        <f t="shared" si="2462"/>
        <v>0</v>
      </c>
      <c r="KG189" s="121">
        <f t="shared" ref="KG189" si="2464">KG174+KG182+KG184</f>
        <v>18564</v>
      </c>
      <c r="KH189" s="232">
        <f t="shared" si="2460"/>
        <v>0</v>
      </c>
      <c r="KI189" s="226">
        <f t="shared" si="2460"/>
        <v>0</v>
      </c>
      <c r="KJ189" s="121">
        <f t="shared" ref="KJ189:KK189" si="2465">KJ174+KJ182+KJ184</f>
        <v>0</v>
      </c>
      <c r="KK189" s="232">
        <f t="shared" si="2465"/>
        <v>0</v>
      </c>
      <c r="KL189" s="226">
        <f t="shared" ref="KL189:LM189" si="2466">KL174+KL182+KL184</f>
        <v>0</v>
      </c>
      <c r="KM189" s="226">
        <f t="shared" ref="KM189:KN189" si="2467">KM174+KM182+KM184</f>
        <v>0</v>
      </c>
      <c r="KN189" s="232">
        <f t="shared" si="2467"/>
        <v>0</v>
      </c>
      <c r="KO189" s="226">
        <f t="shared" si="2466"/>
        <v>0</v>
      </c>
      <c r="KP189" s="226">
        <f t="shared" ref="KP189" si="2468">KP174+KP182+KP184</f>
        <v>0</v>
      </c>
      <c r="KQ189" s="232">
        <f t="shared" si="2466"/>
        <v>0</v>
      </c>
      <c r="KR189" s="226">
        <f t="shared" si="2466"/>
        <v>0</v>
      </c>
      <c r="KS189" s="226">
        <f t="shared" ref="KS189" si="2469">KS174+KS182+KS184</f>
        <v>0</v>
      </c>
      <c r="KT189" s="232">
        <f t="shared" si="2466"/>
        <v>0</v>
      </c>
      <c r="KU189" s="226">
        <f t="shared" si="2466"/>
        <v>0</v>
      </c>
      <c r="KV189" s="121">
        <f t="shared" ref="KV189" si="2470">KV174+KV182+KV184</f>
        <v>0</v>
      </c>
      <c r="KW189" s="232">
        <f t="shared" si="2466"/>
        <v>0</v>
      </c>
      <c r="KX189" s="226">
        <f t="shared" si="2466"/>
        <v>0</v>
      </c>
      <c r="KY189" s="72">
        <f t="shared" ref="KY189" si="2471">KY174+KY182+KY184</f>
        <v>0</v>
      </c>
      <c r="KZ189" s="232">
        <f t="shared" si="2466"/>
        <v>0</v>
      </c>
      <c r="LA189" s="226">
        <f t="shared" si="2466"/>
        <v>0</v>
      </c>
      <c r="LB189" s="226">
        <f t="shared" ref="LB189:LC189" si="2472">LB174+LB182+LB184</f>
        <v>0</v>
      </c>
      <c r="LC189" s="232">
        <f t="shared" si="2472"/>
        <v>0</v>
      </c>
      <c r="LD189" s="226">
        <f t="shared" si="2466"/>
        <v>0</v>
      </c>
      <c r="LE189" s="226">
        <f t="shared" ref="LE189:LF189" si="2473">LE174+LE182+LE184</f>
        <v>0</v>
      </c>
      <c r="LF189" s="232">
        <f t="shared" si="2473"/>
        <v>0</v>
      </c>
      <c r="LG189" s="226">
        <f t="shared" si="2466"/>
        <v>0</v>
      </c>
      <c r="LH189" s="121">
        <f t="shared" ref="LH189" si="2474">LH174+LH182+LH184</f>
        <v>0</v>
      </c>
      <c r="LI189" s="232">
        <f t="shared" si="2466"/>
        <v>0</v>
      </c>
      <c r="LJ189" s="226">
        <f t="shared" si="2466"/>
        <v>0</v>
      </c>
      <c r="LK189" s="72">
        <f t="shared" ref="LK189" si="2475">LK174+LK182+LK184</f>
        <v>0</v>
      </c>
      <c r="LL189" s="232">
        <f t="shared" si="2466"/>
        <v>0</v>
      </c>
      <c r="LM189" s="226">
        <f t="shared" si="2466"/>
        <v>0</v>
      </c>
      <c r="LN189" s="72">
        <f t="shared" ref="LN189" si="2476">LN174+LN182+LN184</f>
        <v>0</v>
      </c>
      <c r="LO189" s="126">
        <f t="shared" si="2460"/>
        <v>0</v>
      </c>
      <c r="LP189" s="226">
        <f t="shared" si="2460"/>
        <v>0</v>
      </c>
      <c r="LQ189" s="226">
        <f t="shared" ref="LQ189" si="2477">LQ174+LQ182+LQ184</f>
        <v>0</v>
      </c>
      <c r="LR189" s="232">
        <f>LR174+LR182+LR184</f>
        <v>0</v>
      </c>
      <c r="LS189" s="226">
        <f>LS174+LS182+LS184</f>
        <v>0</v>
      </c>
      <c r="LT189" s="121">
        <f>LT174+LT182+LT184</f>
        <v>0</v>
      </c>
      <c r="LU189" s="232">
        <f t="shared" ref="LU189:LV189" si="2478">LU174+LU182+LU184</f>
        <v>0</v>
      </c>
      <c r="LV189" s="226">
        <f t="shared" si="2478"/>
        <v>0</v>
      </c>
      <c r="LW189" s="72">
        <f t="shared" ref="LW189:LX189" si="2479">LW174+LW182+LW184</f>
        <v>0</v>
      </c>
      <c r="LX189" s="357">
        <f t="shared" si="2479"/>
        <v>0</v>
      </c>
      <c r="LY189" s="226">
        <f t="shared" ref="LY189:MZ189" si="2480">LY174+LY182+LY184</f>
        <v>0</v>
      </c>
      <c r="LZ189" s="226">
        <f t="shared" ref="LZ189:MA189" si="2481">LZ174+LZ182+LZ184</f>
        <v>0</v>
      </c>
      <c r="MA189" s="358">
        <f t="shared" si="2481"/>
        <v>0</v>
      </c>
      <c r="MB189" s="226">
        <f t="shared" si="2480"/>
        <v>0</v>
      </c>
      <c r="MC189" s="226">
        <f t="shared" ref="MC189:MD189" si="2482">MC174+MC182+MC184</f>
        <v>0</v>
      </c>
      <c r="MD189" s="358">
        <f t="shared" si="2482"/>
        <v>0</v>
      </c>
      <c r="ME189" s="226">
        <f t="shared" si="2480"/>
        <v>0</v>
      </c>
      <c r="MF189" s="226">
        <f t="shared" ref="MF189:MG189" si="2483">MF174+MF182+MF184</f>
        <v>0</v>
      </c>
      <c r="MG189" s="358">
        <f t="shared" si="2483"/>
        <v>0</v>
      </c>
      <c r="MH189" s="226">
        <f t="shared" si="2480"/>
        <v>0</v>
      </c>
      <c r="MI189" s="226">
        <f t="shared" ref="MI189" si="2484">MI174+MI182+MI184</f>
        <v>0</v>
      </c>
      <c r="MJ189" s="358">
        <f t="shared" ref="MJ189" si="2485">MJ174+MJ182+MJ184</f>
        <v>0</v>
      </c>
      <c r="MK189" s="226">
        <f t="shared" si="2480"/>
        <v>0</v>
      </c>
      <c r="ML189" s="121">
        <f t="shared" ref="ML189" si="2486">ML174+ML182+ML184</f>
        <v>0</v>
      </c>
      <c r="MM189" s="232">
        <f t="shared" si="2480"/>
        <v>0</v>
      </c>
      <c r="MN189" s="226">
        <f t="shared" si="2480"/>
        <v>0</v>
      </c>
      <c r="MO189" s="72">
        <f t="shared" ref="MO189:MP189" si="2487">MO174+MO182+MO184</f>
        <v>19.38</v>
      </c>
      <c r="MP189" s="358">
        <f t="shared" si="2487"/>
        <v>0</v>
      </c>
      <c r="MQ189" s="226">
        <f t="shared" si="2480"/>
        <v>0</v>
      </c>
      <c r="MR189" s="72">
        <f t="shared" ref="MR189:MS189" si="2488">MR174+MR182+MR184</f>
        <v>26752</v>
      </c>
      <c r="MS189" s="357">
        <f t="shared" si="2488"/>
        <v>0</v>
      </c>
      <c r="MT189" s="226">
        <f t="shared" si="2480"/>
        <v>0</v>
      </c>
      <c r="MU189" s="226">
        <f t="shared" ref="MU189:MV189" si="2489">MU174+MU182+MU184</f>
        <v>0</v>
      </c>
      <c r="MV189" s="358">
        <f t="shared" si="2489"/>
        <v>0</v>
      </c>
      <c r="MW189" s="226">
        <f t="shared" si="2480"/>
        <v>0</v>
      </c>
      <c r="MX189" s="121">
        <f t="shared" ref="MX189:MY189" si="2490">MX174+MX182+MX184</f>
        <v>0</v>
      </c>
      <c r="MY189" s="359">
        <f t="shared" si="2490"/>
        <v>0</v>
      </c>
      <c r="MZ189" s="248">
        <f t="shared" si="2480"/>
        <v>0</v>
      </c>
      <c r="NA189" s="268">
        <f t="shared" ref="NA189:NB189" si="2491">NA174+NA182+NA184</f>
        <v>0</v>
      </c>
      <c r="NB189" s="359">
        <f t="shared" si="2491"/>
        <v>0</v>
      </c>
      <c r="NC189" s="248">
        <f t="shared" ref="NC189:OG189" si="2492">NC174+NC182+NC184</f>
        <v>0</v>
      </c>
      <c r="ND189" s="360">
        <f t="shared" ref="ND189:NE189" si="2493">ND174+ND182+ND184</f>
        <v>0</v>
      </c>
      <c r="NE189" s="358">
        <f t="shared" si="2493"/>
        <v>0</v>
      </c>
      <c r="NF189" s="226">
        <f t="shared" si="2492"/>
        <v>0</v>
      </c>
      <c r="NG189" s="72">
        <f t="shared" ref="NG189" si="2494">NG174+NG182+NG184</f>
        <v>0</v>
      </c>
      <c r="NH189" s="232">
        <f t="shared" si="2492"/>
        <v>0</v>
      </c>
      <c r="NI189" s="226">
        <f t="shared" si="2492"/>
        <v>0</v>
      </c>
      <c r="NJ189" s="121">
        <f t="shared" ref="NJ189" si="2495">NJ174+NJ182+NJ184</f>
        <v>0</v>
      </c>
      <c r="NK189" s="232">
        <f t="shared" si="2492"/>
        <v>0</v>
      </c>
      <c r="NL189" s="226">
        <f t="shared" si="2492"/>
        <v>0</v>
      </c>
      <c r="NM189" s="72">
        <f t="shared" ref="NM189:NN189" si="2496">NM174+NM182+NM184</f>
        <v>0</v>
      </c>
      <c r="NN189" s="358">
        <f t="shared" si="2496"/>
        <v>0</v>
      </c>
      <c r="NO189" s="226">
        <f t="shared" si="2492"/>
        <v>0</v>
      </c>
      <c r="NP189" s="72">
        <f t="shared" ref="NP189:NQ189" si="2497">NP174+NP182+NP184</f>
        <v>0</v>
      </c>
      <c r="NQ189" s="358">
        <f t="shared" si="2497"/>
        <v>0</v>
      </c>
      <c r="NR189" s="226">
        <f t="shared" si="2492"/>
        <v>0</v>
      </c>
      <c r="NS189" s="72">
        <f t="shared" ref="NS189:NT189" si="2498">NS174+NS182+NS184</f>
        <v>0</v>
      </c>
      <c r="NT189" s="358">
        <f t="shared" si="2498"/>
        <v>0</v>
      </c>
      <c r="NU189" s="226">
        <f t="shared" si="2492"/>
        <v>0</v>
      </c>
      <c r="NV189" s="72">
        <f t="shared" ref="NV189" si="2499">NV174+NV182+NV184</f>
        <v>0</v>
      </c>
      <c r="NW189" s="126">
        <f t="shared" si="2492"/>
        <v>0</v>
      </c>
      <c r="NX189" s="226">
        <f t="shared" si="2492"/>
        <v>0</v>
      </c>
      <c r="NY189" s="121">
        <f t="shared" ref="NY189:NZ189" si="2500">NY174+NY182+NY184</f>
        <v>0</v>
      </c>
      <c r="NZ189" s="358">
        <f t="shared" si="2500"/>
        <v>0</v>
      </c>
      <c r="OA189" s="226">
        <f t="shared" si="2492"/>
        <v>0</v>
      </c>
      <c r="OB189" s="318">
        <f t="shared" ref="OB189" si="2501">OB174+OB182+OB184</f>
        <v>0</v>
      </c>
      <c r="OC189" s="232">
        <f t="shared" si="2492"/>
        <v>0</v>
      </c>
      <c r="OD189" s="226">
        <f t="shared" si="2492"/>
        <v>0</v>
      </c>
      <c r="OE189" s="72">
        <f t="shared" ref="OE189:OF189" si="2502">OE174+OE182+OE184</f>
        <v>0</v>
      </c>
      <c r="OF189" s="358">
        <f t="shared" si="2502"/>
        <v>0</v>
      </c>
      <c r="OG189" s="226">
        <f t="shared" si="2492"/>
        <v>0</v>
      </c>
      <c r="OH189" s="72">
        <f t="shared" ref="OH189" si="2503">OH174+OH182+OH184</f>
        <v>1.84</v>
      </c>
      <c r="OI189" s="163"/>
      <c r="OJ189" s="163"/>
      <c r="OK189" s="163"/>
      <c r="OL189" s="163"/>
      <c r="OM189" s="163"/>
      <c r="ON189" s="163"/>
      <c r="OO189" s="163"/>
      <c r="OP189" s="163"/>
      <c r="OQ189" s="163"/>
      <c r="OR189" s="163"/>
      <c r="OS189" s="163"/>
      <c r="OT189" s="163"/>
      <c r="OU189" s="163"/>
      <c r="OV189" s="163"/>
      <c r="OW189" s="163"/>
    </row>
    <row r="190" spans="1:413" x14ac:dyDescent="0.25">
      <c r="A190" s="75"/>
      <c r="B190" s="40"/>
      <c r="C190" s="230"/>
      <c r="D190" s="222"/>
      <c r="E190" s="70"/>
      <c r="F190" s="230"/>
      <c r="G190" s="222"/>
      <c r="H190" s="70"/>
      <c r="I190" s="212"/>
      <c r="J190" s="49"/>
      <c r="K190" s="49"/>
      <c r="L190" s="230"/>
      <c r="M190" s="222"/>
      <c r="N190" s="222"/>
      <c r="O190" s="69"/>
      <c r="P190" s="49"/>
      <c r="Q190" s="49"/>
      <c r="R190" s="69"/>
      <c r="S190" s="49"/>
      <c r="T190" s="49"/>
      <c r="U190" s="69"/>
      <c r="V190" s="49"/>
      <c r="W190" s="49"/>
      <c r="X190" s="69"/>
      <c r="Y190" s="49"/>
      <c r="Z190" s="49"/>
      <c r="AA190" s="69"/>
      <c r="AB190" s="49"/>
      <c r="AC190" s="49"/>
      <c r="AD190" s="69"/>
      <c r="AE190" s="49"/>
      <c r="AF190" s="49"/>
      <c r="AG190" s="69"/>
      <c r="AH190" s="49"/>
      <c r="AI190" s="49"/>
      <c r="AJ190" s="69"/>
      <c r="AK190" s="49"/>
      <c r="AL190" s="49"/>
      <c r="AM190" s="230"/>
      <c r="AN190" s="222"/>
      <c r="AO190" s="222"/>
      <c r="AP190" s="230"/>
      <c r="AQ190" s="222"/>
      <c r="AR190" s="222"/>
      <c r="AS190" s="230"/>
      <c r="AT190" s="222"/>
      <c r="AU190" s="222"/>
      <c r="AV190" s="230"/>
      <c r="AW190" s="222"/>
      <c r="AX190" s="222"/>
      <c r="AY190" s="230"/>
      <c r="AZ190" s="222"/>
      <c r="BA190" s="222"/>
      <c r="BB190" s="69"/>
      <c r="BC190" s="49"/>
      <c r="BD190" s="49"/>
      <c r="BE190" s="230"/>
      <c r="BF190" s="222"/>
      <c r="BG190" s="222"/>
      <c r="BH190" s="69"/>
      <c r="BI190" s="49"/>
      <c r="BJ190" s="49"/>
      <c r="BK190" s="69"/>
      <c r="BL190" s="49"/>
      <c r="BM190" s="49"/>
      <c r="BN190" s="276"/>
      <c r="BO190" s="222"/>
      <c r="BP190" s="49"/>
      <c r="BQ190" s="69"/>
      <c r="BR190" s="49"/>
      <c r="BS190" s="49"/>
      <c r="BT190" s="69"/>
      <c r="BU190" s="49"/>
      <c r="BV190" s="49"/>
      <c r="BW190" s="69"/>
      <c r="BX190" s="49"/>
      <c r="BY190" s="49"/>
      <c r="BZ190" s="69"/>
      <c r="CA190" s="230"/>
      <c r="CB190" s="49"/>
      <c r="CC190" s="230"/>
      <c r="CD190" s="222"/>
      <c r="CE190" s="222"/>
      <c r="CF190" s="69"/>
      <c r="CG190" s="49"/>
      <c r="CH190" s="49"/>
      <c r="CI190" s="230"/>
      <c r="CJ190" s="222"/>
      <c r="CK190" s="222"/>
      <c r="CL190" s="69"/>
      <c r="CM190" s="49"/>
      <c r="CN190" s="242"/>
      <c r="CO190" s="230"/>
      <c r="CP190" s="222"/>
      <c r="CQ190" s="70"/>
      <c r="CR190" s="69"/>
      <c r="CS190" s="49"/>
      <c r="CT190" s="49"/>
      <c r="CU190" s="69"/>
      <c r="CV190" s="49"/>
      <c r="CW190" s="49"/>
      <c r="CX190" s="230"/>
      <c r="CY190" s="222"/>
      <c r="CZ190" s="222"/>
      <c r="DA190" s="230"/>
      <c r="DB190" s="222"/>
      <c r="DC190" s="222"/>
      <c r="DD190" s="69"/>
      <c r="DE190" s="49"/>
      <c r="DF190" s="49"/>
      <c r="DG190" s="230"/>
      <c r="DH190" s="222"/>
      <c r="DI190" s="222"/>
      <c r="DJ190" s="69"/>
      <c r="DK190" s="49"/>
      <c r="DL190" s="49"/>
      <c r="DM190" s="230"/>
      <c r="DN190" s="222"/>
      <c r="DO190" s="222"/>
      <c r="DP190" s="230"/>
      <c r="DQ190" s="222"/>
      <c r="DR190" s="222"/>
      <c r="DS190" s="230"/>
      <c r="DT190" s="222"/>
      <c r="DU190" s="222"/>
      <c r="DV190" s="69"/>
      <c r="DW190" s="49"/>
      <c r="DX190" s="242"/>
      <c r="DY190" s="230"/>
      <c r="DZ190" s="222"/>
      <c r="EA190" s="70"/>
      <c r="EB190" s="212"/>
      <c r="EC190" s="49"/>
      <c r="ED190" s="118"/>
      <c r="EE190" s="69"/>
      <c r="EF190" s="49"/>
      <c r="EG190" s="118"/>
      <c r="EH190" s="69"/>
      <c r="EI190" s="49"/>
      <c r="EJ190" s="118"/>
      <c r="EK190" s="230"/>
      <c r="EL190" s="49"/>
      <c r="EM190" s="118"/>
      <c r="EN190" s="230"/>
      <c r="EO190" s="49"/>
      <c r="EP190" s="118"/>
      <c r="EQ190" s="69"/>
      <c r="ER190" s="49"/>
      <c r="ES190" s="49"/>
      <c r="ET190" s="69"/>
      <c r="EU190" s="49"/>
      <c r="EV190" s="49"/>
      <c r="EW190" s="230"/>
      <c r="EX190" s="49"/>
      <c r="EY190" s="49"/>
      <c r="EZ190" s="230"/>
      <c r="FA190" s="49"/>
      <c r="FB190" s="49"/>
      <c r="FC190" s="230"/>
      <c r="FD190" s="49"/>
      <c r="FE190" s="49"/>
      <c r="FF190" s="230"/>
      <c r="FG190" s="49"/>
      <c r="FH190" s="49"/>
      <c r="FI190" s="230"/>
      <c r="FJ190" s="49"/>
      <c r="FK190" s="242"/>
      <c r="FL190" s="397"/>
      <c r="FM190" s="222"/>
      <c r="FN190" s="70"/>
      <c r="FO190" s="230"/>
      <c r="FP190" s="49"/>
      <c r="FQ190" s="49"/>
      <c r="FR190" s="230"/>
      <c r="FS190" s="49"/>
      <c r="FT190" s="49"/>
      <c r="FU190" s="230"/>
      <c r="FV190" s="49"/>
      <c r="FW190" s="49"/>
      <c r="FX190" s="230"/>
      <c r="FY190" s="49"/>
      <c r="FZ190" s="49"/>
      <c r="GA190" s="230"/>
      <c r="GB190" s="49"/>
      <c r="GC190" s="49"/>
      <c r="GD190" s="230"/>
      <c r="GE190" s="49"/>
      <c r="GF190" s="49"/>
      <c r="GG190" s="230"/>
      <c r="GH190" s="49"/>
      <c r="GI190" s="49"/>
      <c r="GJ190" s="230"/>
      <c r="GK190" s="222"/>
      <c r="GL190" s="70"/>
      <c r="GM190" s="222"/>
      <c r="GN190" s="222"/>
      <c r="GO190" s="70"/>
      <c r="GP190" s="230"/>
      <c r="GQ190" s="222"/>
      <c r="GR190" s="70"/>
      <c r="GS190" s="69"/>
      <c r="GT190" s="49"/>
      <c r="GU190" s="49"/>
      <c r="GV190" s="69"/>
      <c r="GW190" s="49"/>
      <c r="GX190" s="49"/>
      <c r="GY190" s="69"/>
      <c r="GZ190" s="49"/>
      <c r="HA190" s="49"/>
      <c r="HB190" s="69"/>
      <c r="HC190" s="49"/>
      <c r="HD190" s="242"/>
      <c r="HE190" s="230"/>
      <c r="HF190" s="222"/>
      <c r="HG190" s="70"/>
      <c r="HH190" s="230"/>
      <c r="HI190" s="49"/>
      <c r="HJ190" s="118"/>
      <c r="HK190" s="230"/>
      <c r="HL190" s="49"/>
      <c r="HM190" s="118"/>
      <c r="HN190" s="230"/>
      <c r="HO190" s="49"/>
      <c r="HP190" s="118"/>
      <c r="HQ190" s="230"/>
      <c r="HR190" s="49"/>
      <c r="HS190" s="118"/>
      <c r="HT190" s="230"/>
      <c r="HU190" s="49"/>
      <c r="HV190" s="118"/>
      <c r="HW190" s="230"/>
      <c r="HX190" s="49"/>
      <c r="HY190" s="118"/>
      <c r="HZ190" s="69"/>
      <c r="IA190" s="49"/>
      <c r="IB190" s="118"/>
      <c r="IC190" s="230"/>
      <c r="ID190" s="222"/>
      <c r="IE190" s="70"/>
      <c r="IF190" s="230"/>
      <c r="IG190" s="49"/>
      <c r="IH190" s="118"/>
      <c r="II190" s="230"/>
      <c r="IJ190" s="49"/>
      <c r="IK190" s="118"/>
      <c r="IL190" s="230"/>
      <c r="IM190" s="49"/>
      <c r="IN190" s="118"/>
      <c r="IO190" s="230"/>
      <c r="IP190" s="49"/>
      <c r="IQ190" s="118"/>
      <c r="IR190" s="230"/>
      <c r="IS190" s="49"/>
      <c r="IT190" s="118"/>
      <c r="IU190" s="230"/>
      <c r="IV190" s="49"/>
      <c r="IW190" s="118"/>
      <c r="IX190" s="230"/>
      <c r="IY190" s="49"/>
      <c r="IZ190" s="118"/>
      <c r="JA190" s="230"/>
      <c r="JB190" s="49"/>
      <c r="JC190" s="118"/>
      <c r="JD190" s="69"/>
      <c r="JE190" s="49"/>
      <c r="JF190" s="118"/>
      <c r="JG190" s="230"/>
      <c r="JH190" s="222"/>
      <c r="JI190" s="70"/>
      <c r="JJ190" s="212"/>
      <c r="JK190" s="49"/>
      <c r="JL190" s="118"/>
      <c r="JM190" s="230"/>
      <c r="JN190" s="222"/>
      <c r="JO190" s="70"/>
      <c r="JP190" s="212"/>
      <c r="JQ190" s="49"/>
      <c r="JR190" s="118"/>
      <c r="JS190" s="230"/>
      <c r="JT190" s="222"/>
      <c r="JU190" s="70"/>
      <c r="JV190" s="212"/>
      <c r="JW190" s="49"/>
      <c r="JX190" s="118"/>
      <c r="JY190" s="69"/>
      <c r="JZ190" s="49"/>
      <c r="KA190" s="118"/>
      <c r="KB190" s="69"/>
      <c r="KC190" s="49"/>
      <c r="KD190" s="118"/>
      <c r="KE190" s="230"/>
      <c r="KF190" s="49"/>
      <c r="KG190" s="118"/>
      <c r="KH190" s="69"/>
      <c r="KI190" s="49"/>
      <c r="KJ190" s="118"/>
      <c r="KK190" s="230"/>
      <c r="KL190" s="49"/>
      <c r="KM190" s="49"/>
      <c r="KN190" s="230"/>
      <c r="KO190" s="49"/>
      <c r="KP190" s="49"/>
      <c r="KQ190" s="69"/>
      <c r="KR190" s="49"/>
      <c r="KS190" s="49"/>
      <c r="KT190" s="69"/>
      <c r="KU190" s="49"/>
      <c r="KV190" s="242"/>
      <c r="KW190" s="230"/>
      <c r="KX190" s="222"/>
      <c r="KY190" s="70"/>
      <c r="KZ190" s="69"/>
      <c r="LA190" s="49"/>
      <c r="LB190" s="49"/>
      <c r="LC190" s="230"/>
      <c r="LD190" s="49"/>
      <c r="LE190" s="49"/>
      <c r="LF190" s="230"/>
      <c r="LG190" s="49"/>
      <c r="LH190" s="242"/>
      <c r="LI190" s="230"/>
      <c r="LJ190" s="222"/>
      <c r="LK190" s="70"/>
      <c r="LL190" s="230"/>
      <c r="LM190" s="222"/>
      <c r="LN190" s="70"/>
      <c r="LO190" s="123"/>
      <c r="LP190" s="49"/>
      <c r="LQ190" s="49"/>
      <c r="LR190" s="230"/>
      <c r="LS190" s="49"/>
      <c r="LT190" s="242"/>
      <c r="LU190" s="230"/>
      <c r="LV190" s="222"/>
      <c r="LW190" s="70"/>
      <c r="LX190" s="212"/>
      <c r="LY190" s="49"/>
      <c r="LZ190" s="49"/>
      <c r="MA190" s="230"/>
      <c r="MB190" s="49"/>
      <c r="MC190" s="49"/>
      <c r="MD190" s="230"/>
      <c r="ME190" s="49"/>
      <c r="MF190" s="49"/>
      <c r="MG190" s="230"/>
      <c r="MH190" s="49"/>
      <c r="MI190" s="49"/>
      <c r="MJ190" s="230"/>
      <c r="MK190" s="49"/>
      <c r="ML190" s="242"/>
      <c r="MM190" s="230"/>
      <c r="MN190" s="222"/>
      <c r="MO190" s="70"/>
      <c r="MP190" s="230"/>
      <c r="MQ190" s="222"/>
      <c r="MR190" s="70"/>
      <c r="MS190" s="212"/>
      <c r="MT190" s="49"/>
      <c r="MU190" s="49"/>
      <c r="MV190" s="230"/>
      <c r="MW190" s="49"/>
      <c r="MX190" s="242"/>
      <c r="MY190" s="230"/>
      <c r="MZ190" s="222"/>
      <c r="NA190" s="70"/>
      <c r="NB190" s="230"/>
      <c r="NC190" s="49"/>
      <c r="ND190" s="242"/>
      <c r="NE190" s="230"/>
      <c r="NF190" s="222"/>
      <c r="NG190" s="70"/>
      <c r="NH190" s="69"/>
      <c r="NI190" s="49"/>
      <c r="NJ190" s="242"/>
      <c r="NK190" s="230"/>
      <c r="NL190" s="222"/>
      <c r="NM190" s="70"/>
      <c r="NN190" s="230"/>
      <c r="NO190" s="222"/>
      <c r="NP190" s="70"/>
      <c r="NQ190" s="230"/>
      <c r="NR190" s="222"/>
      <c r="NS190" s="70"/>
      <c r="NT190" s="230"/>
      <c r="NU190" s="222"/>
      <c r="NV190" s="70"/>
      <c r="NW190" s="123"/>
      <c r="NX190" s="49"/>
      <c r="NY190" s="242"/>
      <c r="NZ190" s="230"/>
      <c r="OA190" s="222"/>
      <c r="OB190" s="315"/>
      <c r="OC190" s="230"/>
      <c r="OD190" s="222"/>
      <c r="OE190" s="70"/>
      <c r="OF190" s="230"/>
      <c r="OG190" s="222"/>
      <c r="OH190" s="70"/>
      <c r="OI190" s="157"/>
      <c r="OJ190" s="157"/>
      <c r="OK190" s="157"/>
      <c r="OL190" s="157"/>
      <c r="OM190" s="157"/>
      <c r="ON190" s="157"/>
      <c r="OO190" s="157"/>
      <c r="OP190" s="157"/>
      <c r="OQ190" s="157"/>
      <c r="OR190" s="157"/>
      <c r="OS190" s="157"/>
      <c r="OT190" s="157"/>
      <c r="OU190" s="157"/>
      <c r="OV190" s="157"/>
      <c r="OW190" s="157"/>
    </row>
    <row r="191" spans="1:413" s="36" customFormat="1" ht="13.8" thickBot="1" x14ac:dyDescent="0.3">
      <c r="A191" s="361"/>
      <c r="B191" s="377" t="s">
        <v>575</v>
      </c>
      <c r="C191" s="362">
        <f t="shared" ref="C191:P191" si="2504">C172+C189</f>
        <v>11726222</v>
      </c>
      <c r="D191" s="363">
        <f t="shared" si="2504"/>
        <v>10136999.029999999</v>
      </c>
      <c r="E191" s="385">
        <f t="shared" ref="E191" si="2505">E172+E189</f>
        <v>8911035.2100000009</v>
      </c>
      <c r="F191" s="336">
        <f t="shared" si="2504"/>
        <v>73101</v>
      </c>
      <c r="G191" s="337">
        <f t="shared" si="2504"/>
        <v>70040</v>
      </c>
      <c r="H191" s="339">
        <f t="shared" ref="H191:I191" si="2506">H172+H189</f>
        <v>66887.789999999994</v>
      </c>
      <c r="I191" s="340">
        <f t="shared" si="2506"/>
        <v>833378</v>
      </c>
      <c r="J191" s="337">
        <f t="shared" si="2504"/>
        <v>734170</v>
      </c>
      <c r="K191" s="337">
        <f t="shared" ref="K191:N191" si="2507">K172+K189</f>
        <v>595857.79</v>
      </c>
      <c r="L191" s="336">
        <f t="shared" si="2507"/>
        <v>0</v>
      </c>
      <c r="M191" s="337">
        <f t="shared" si="2507"/>
        <v>23796</v>
      </c>
      <c r="N191" s="337">
        <f t="shared" si="2507"/>
        <v>0</v>
      </c>
      <c r="O191" s="336">
        <f t="shared" si="2504"/>
        <v>0</v>
      </c>
      <c r="P191" s="337">
        <f t="shared" si="2504"/>
        <v>44154</v>
      </c>
      <c r="Q191" s="337">
        <f t="shared" ref="Q191" si="2508">Q172+Q189</f>
        <v>44231.319999999992</v>
      </c>
      <c r="R191" s="336">
        <f t="shared" ref="R191:AH191" si="2509">R172+R189</f>
        <v>40000</v>
      </c>
      <c r="S191" s="337">
        <f t="shared" si="2509"/>
        <v>30107.91</v>
      </c>
      <c r="T191" s="337">
        <f t="shared" ref="T191" si="2510">T172+T189</f>
        <v>0</v>
      </c>
      <c r="U191" s="336">
        <f t="shared" si="2509"/>
        <v>12800</v>
      </c>
      <c r="V191" s="337">
        <f t="shared" si="2509"/>
        <v>12800</v>
      </c>
      <c r="W191" s="337">
        <f t="shared" ref="W191" si="2511">W172+W189</f>
        <v>11574.279999999999</v>
      </c>
      <c r="X191" s="336">
        <f t="shared" si="2509"/>
        <v>258338</v>
      </c>
      <c r="Y191" s="337">
        <f t="shared" si="2509"/>
        <v>135000</v>
      </c>
      <c r="Z191" s="337">
        <f t="shared" ref="Z191" si="2512">Z172+Z189</f>
        <v>97978</v>
      </c>
      <c r="AA191" s="336">
        <f t="shared" si="2509"/>
        <v>30000</v>
      </c>
      <c r="AB191" s="337">
        <f t="shared" si="2509"/>
        <v>30000</v>
      </c>
      <c r="AC191" s="337">
        <f t="shared" ref="AC191" si="2513">AC172+AC189</f>
        <v>25531.360000000001</v>
      </c>
      <c r="AD191" s="336">
        <f t="shared" si="2509"/>
        <v>2280</v>
      </c>
      <c r="AE191" s="337">
        <f t="shared" si="2509"/>
        <v>2244</v>
      </c>
      <c r="AF191" s="337">
        <f t="shared" ref="AF191" si="2514">AF172+AF189</f>
        <v>2000.99</v>
      </c>
      <c r="AG191" s="336">
        <f t="shared" si="2509"/>
        <v>15200</v>
      </c>
      <c r="AH191" s="337">
        <f t="shared" si="2509"/>
        <v>15200</v>
      </c>
      <c r="AI191" s="337">
        <f t="shared" ref="AI191" si="2515">AI172+AI189</f>
        <v>15145.429999999998</v>
      </c>
      <c r="AJ191" s="336">
        <f t="shared" ref="AJ191:AK191" si="2516">AJ172+AJ189</f>
        <v>12000</v>
      </c>
      <c r="AK191" s="337">
        <f t="shared" si="2516"/>
        <v>11300</v>
      </c>
      <c r="AL191" s="337">
        <f t="shared" ref="AL191:BA191" si="2517">AL172+AL189</f>
        <v>10554.12</v>
      </c>
      <c r="AM191" s="336">
        <f t="shared" si="2517"/>
        <v>23230</v>
      </c>
      <c r="AN191" s="337">
        <f t="shared" si="2517"/>
        <v>23230</v>
      </c>
      <c r="AO191" s="337">
        <f t="shared" si="2517"/>
        <v>20206.550000000003</v>
      </c>
      <c r="AP191" s="336">
        <f t="shared" si="2517"/>
        <v>300</v>
      </c>
      <c r="AQ191" s="337">
        <f t="shared" si="2517"/>
        <v>300</v>
      </c>
      <c r="AR191" s="337">
        <f t="shared" si="2517"/>
        <v>406.18</v>
      </c>
      <c r="AS191" s="336">
        <f t="shared" si="2517"/>
        <v>7500</v>
      </c>
      <c r="AT191" s="337">
        <f t="shared" si="2517"/>
        <v>15000</v>
      </c>
      <c r="AU191" s="337">
        <f t="shared" si="2517"/>
        <v>23899.309999999998</v>
      </c>
      <c r="AV191" s="336">
        <f t="shared" si="2517"/>
        <v>240000</v>
      </c>
      <c r="AW191" s="337">
        <f t="shared" si="2517"/>
        <v>220000</v>
      </c>
      <c r="AX191" s="337">
        <f t="shared" si="2517"/>
        <v>301311.54000000004</v>
      </c>
      <c r="AY191" s="336">
        <f t="shared" si="2517"/>
        <v>60000</v>
      </c>
      <c r="AZ191" s="337">
        <f t="shared" si="2517"/>
        <v>30000</v>
      </c>
      <c r="BA191" s="337">
        <f t="shared" si="2517"/>
        <v>10775</v>
      </c>
      <c r="BB191" s="336">
        <f t="shared" ref="BB191:BK191" si="2518">BB172+BB189</f>
        <v>12160</v>
      </c>
      <c r="BC191" s="337">
        <f t="shared" si="2518"/>
        <v>12000</v>
      </c>
      <c r="BD191" s="337">
        <f t="shared" ref="BD191:BG191" si="2519">BD172+BD189</f>
        <v>16137.55</v>
      </c>
      <c r="BE191" s="336">
        <f t="shared" si="2519"/>
        <v>38305</v>
      </c>
      <c r="BF191" s="337">
        <f t="shared" si="2519"/>
        <v>34577</v>
      </c>
      <c r="BG191" s="337">
        <f t="shared" si="2519"/>
        <v>30329.18</v>
      </c>
      <c r="BH191" s="336">
        <f t="shared" si="2518"/>
        <v>1400</v>
      </c>
      <c r="BI191" s="337">
        <f t="shared" si="2518"/>
        <v>1400</v>
      </c>
      <c r="BJ191" s="337">
        <f t="shared" ref="BJ191" si="2520">BJ172+BJ189</f>
        <v>1000</v>
      </c>
      <c r="BK191" s="336">
        <f t="shared" si="2518"/>
        <v>4700</v>
      </c>
      <c r="BL191" s="337">
        <f t="shared" ref="BL191:CG191" si="2521">BL172+BL189</f>
        <v>4880</v>
      </c>
      <c r="BM191" s="337">
        <f t="shared" ref="BM191" si="2522">BM172+BM189</f>
        <v>1687.08</v>
      </c>
      <c r="BN191" s="352">
        <f t="shared" si="2521"/>
        <v>1963223</v>
      </c>
      <c r="BO191" s="337">
        <f t="shared" ref="BO191" si="2523">BO172+BO189</f>
        <v>719000</v>
      </c>
      <c r="BP191" s="337">
        <f t="shared" ref="BP191" si="2524">BP172+BP189</f>
        <v>50765.26</v>
      </c>
      <c r="BQ191" s="336">
        <f>BQ172+BQ189</f>
        <v>8700</v>
      </c>
      <c r="BR191" s="337">
        <f t="shared" si="2521"/>
        <v>11700</v>
      </c>
      <c r="BS191" s="337">
        <f t="shared" ref="BS191" si="2525">BS172+BS189</f>
        <v>1204780.71</v>
      </c>
      <c r="BT191" s="336">
        <f t="shared" si="2521"/>
        <v>124000</v>
      </c>
      <c r="BU191" s="337">
        <f t="shared" si="2521"/>
        <v>432000</v>
      </c>
      <c r="BV191" s="337">
        <f t="shared" ref="BV191" si="2526">BV172+BV189</f>
        <v>76985.070000000007</v>
      </c>
      <c r="BW191" s="336">
        <f t="shared" si="2521"/>
        <v>69860</v>
      </c>
      <c r="BX191" s="337">
        <f t="shared" si="2521"/>
        <v>86800</v>
      </c>
      <c r="BY191" s="337">
        <f t="shared" ref="BY191" si="2527">BY172+BY189</f>
        <v>65693.94</v>
      </c>
      <c r="BZ191" s="336">
        <f t="shared" si="2521"/>
        <v>3600</v>
      </c>
      <c r="CA191" s="336">
        <f t="shared" ref="CA191" si="2528">CA172+CA189</f>
        <v>2200</v>
      </c>
      <c r="CB191" s="337">
        <f t="shared" ref="CB191:CE191" si="2529">CB172+CB189</f>
        <v>1165.6999999999998</v>
      </c>
      <c r="CC191" s="336">
        <f t="shared" si="2529"/>
        <v>73227</v>
      </c>
      <c r="CD191" s="337">
        <f t="shared" si="2529"/>
        <v>67414</v>
      </c>
      <c r="CE191" s="337">
        <f t="shared" si="2529"/>
        <v>61699.89</v>
      </c>
      <c r="CF191" s="336">
        <f t="shared" si="2521"/>
        <v>0</v>
      </c>
      <c r="CG191" s="337">
        <f t="shared" si="2521"/>
        <v>0</v>
      </c>
      <c r="CH191" s="337">
        <f t="shared" ref="CH191:CK191" si="2530">CH172+CH189</f>
        <v>1096.0700000000002</v>
      </c>
      <c r="CI191" s="336">
        <f t="shared" si="2530"/>
        <v>13635</v>
      </c>
      <c r="CJ191" s="337">
        <f t="shared" si="2530"/>
        <v>10499.01</v>
      </c>
      <c r="CK191" s="337">
        <f t="shared" si="2530"/>
        <v>10663.09</v>
      </c>
      <c r="CL191" s="336">
        <f t="shared" ref="CL191:CM191" si="2531">CL172+CL189</f>
        <v>63240</v>
      </c>
      <c r="CM191" s="337">
        <f t="shared" si="2531"/>
        <v>56440</v>
      </c>
      <c r="CN191" s="338">
        <f t="shared" ref="CN191:CQ191" si="2532">CN172+CN189</f>
        <v>35002.769999999997</v>
      </c>
      <c r="CO191" s="336">
        <f t="shared" si="2532"/>
        <v>123000</v>
      </c>
      <c r="CP191" s="337">
        <f t="shared" si="2532"/>
        <v>183000</v>
      </c>
      <c r="CQ191" s="339">
        <f t="shared" si="2532"/>
        <v>64456.590000000004</v>
      </c>
      <c r="CR191" s="336">
        <f t="shared" ref="CR191:DW191" si="2533">CR172+CR189</f>
        <v>43200</v>
      </c>
      <c r="CS191" s="337">
        <f t="shared" si="2533"/>
        <v>17700</v>
      </c>
      <c r="CT191" s="337">
        <f t="shared" ref="CT191" si="2534">CT172+CT189</f>
        <v>24242.16</v>
      </c>
      <c r="CU191" s="336">
        <f t="shared" si="2533"/>
        <v>10000</v>
      </c>
      <c r="CV191" s="337">
        <f t="shared" si="2533"/>
        <v>8000</v>
      </c>
      <c r="CW191" s="337">
        <f t="shared" ref="CW191:DC191" si="2535">CW172+CW189</f>
        <v>6791.76</v>
      </c>
      <c r="CX191" s="336">
        <f t="shared" si="2535"/>
        <v>300054</v>
      </c>
      <c r="CY191" s="337">
        <f t="shared" si="2535"/>
        <v>250238.25</v>
      </c>
      <c r="CZ191" s="337">
        <f t="shared" si="2535"/>
        <v>207128.16000000003</v>
      </c>
      <c r="DA191" s="336">
        <f t="shared" si="2535"/>
        <v>46900</v>
      </c>
      <c r="DB191" s="337">
        <f t="shared" si="2535"/>
        <v>41490</v>
      </c>
      <c r="DC191" s="337">
        <f t="shared" si="2535"/>
        <v>56991.999999999993</v>
      </c>
      <c r="DD191" s="336">
        <f t="shared" si="2533"/>
        <v>30000</v>
      </c>
      <c r="DE191" s="337">
        <f t="shared" si="2533"/>
        <v>31232</v>
      </c>
      <c r="DF191" s="337">
        <f t="shared" ref="DF191" si="2536">DF172+DF189</f>
        <v>35770.5</v>
      </c>
      <c r="DG191" s="336">
        <f>DG172+DG189</f>
        <v>522000</v>
      </c>
      <c r="DH191" s="337">
        <f>DH172+DH189</f>
        <v>92000</v>
      </c>
      <c r="DI191" s="337">
        <f>DI172+DI189</f>
        <v>76934.149999999994</v>
      </c>
      <c r="DJ191" s="336">
        <f t="shared" si="2533"/>
        <v>10000</v>
      </c>
      <c r="DK191" s="337">
        <f t="shared" si="2533"/>
        <v>7900</v>
      </c>
      <c r="DL191" s="337">
        <f t="shared" ref="DL191:DU191" si="2537">DL172+DL189</f>
        <v>7228.08</v>
      </c>
      <c r="DM191" s="336">
        <f t="shared" si="2537"/>
        <v>0</v>
      </c>
      <c r="DN191" s="337">
        <f t="shared" si="2537"/>
        <v>200</v>
      </c>
      <c r="DO191" s="337">
        <f t="shared" si="2537"/>
        <v>182.42000000000002</v>
      </c>
      <c r="DP191" s="336">
        <f t="shared" si="2537"/>
        <v>10427</v>
      </c>
      <c r="DQ191" s="337">
        <f t="shared" si="2537"/>
        <v>9720</v>
      </c>
      <c r="DR191" s="337">
        <f t="shared" si="2537"/>
        <v>8475.7300000000014</v>
      </c>
      <c r="DS191" s="336">
        <f t="shared" si="2537"/>
        <v>51000</v>
      </c>
      <c r="DT191" s="337">
        <f t="shared" si="2537"/>
        <v>21000</v>
      </c>
      <c r="DU191" s="337">
        <f t="shared" si="2537"/>
        <v>12275.1</v>
      </c>
      <c r="DV191" s="336">
        <f t="shared" si="2533"/>
        <v>12618</v>
      </c>
      <c r="DW191" s="337">
        <f t="shared" si="2533"/>
        <v>12708</v>
      </c>
      <c r="DX191" s="338">
        <f t="shared" ref="DX191" si="2538">DX172+DX189</f>
        <v>8089.7300000000005</v>
      </c>
      <c r="DY191" s="336">
        <f t="shared" ref="DY191:EI191" si="2539">DY172+DY189</f>
        <v>122670</v>
      </c>
      <c r="DZ191" s="337">
        <f t="shared" si="2539"/>
        <v>86570</v>
      </c>
      <c r="EA191" s="339">
        <f t="shared" ref="EA191" si="2540">EA172+EA189</f>
        <v>64700.9</v>
      </c>
      <c r="EB191" s="340">
        <f t="shared" si="2539"/>
        <v>13500</v>
      </c>
      <c r="EC191" s="337">
        <f t="shared" si="2539"/>
        <v>13500</v>
      </c>
      <c r="ED191" s="338">
        <f t="shared" ref="ED191" si="2541">ED172+ED189</f>
        <v>6132.9600000000009</v>
      </c>
      <c r="EE191" s="336">
        <f t="shared" si="2539"/>
        <v>6400</v>
      </c>
      <c r="EF191" s="337">
        <f t="shared" si="2539"/>
        <v>4500</v>
      </c>
      <c r="EG191" s="338">
        <f t="shared" ref="EG191" si="2542">EG172+EG189</f>
        <v>1779.9099999999999</v>
      </c>
      <c r="EH191" s="336">
        <f t="shared" si="2539"/>
        <v>0</v>
      </c>
      <c r="EI191" s="337">
        <f t="shared" si="2539"/>
        <v>0</v>
      </c>
      <c r="EJ191" s="338">
        <f t="shared" ref="EJ191" si="2543">EJ172+EJ189</f>
        <v>7032.9400000000005</v>
      </c>
      <c r="EK191" s="336">
        <f>EK172+EK189</f>
        <v>137582</v>
      </c>
      <c r="EL191" s="337">
        <f t="shared" ref="EL191:GZ191" si="2544">EL172+EL189</f>
        <v>169547.4</v>
      </c>
      <c r="EM191" s="338">
        <f t="shared" ref="EM191" si="2545">EM172+EM189</f>
        <v>157267.59999999998</v>
      </c>
      <c r="EN191" s="336">
        <f>EN172+EN189</f>
        <v>31967</v>
      </c>
      <c r="EO191" s="337">
        <f t="shared" ref="EO191:EP191" si="2546">EO172+EO189</f>
        <v>49180</v>
      </c>
      <c r="EP191" s="338">
        <f t="shared" si="2546"/>
        <v>73294.320000000007</v>
      </c>
      <c r="EQ191" s="336">
        <f t="shared" si="2544"/>
        <v>13000</v>
      </c>
      <c r="ER191" s="337">
        <f t="shared" si="2544"/>
        <v>13000</v>
      </c>
      <c r="ES191" s="337">
        <f t="shared" ref="ES191" si="2547">ES172+ES189</f>
        <v>16350</v>
      </c>
      <c r="ET191" s="336">
        <f t="shared" si="2544"/>
        <v>20000</v>
      </c>
      <c r="EU191" s="337">
        <f t="shared" si="2544"/>
        <v>17000</v>
      </c>
      <c r="EV191" s="337">
        <f t="shared" ref="EV191:EW191" si="2548">EV172+EV189</f>
        <v>18835.98</v>
      </c>
      <c r="EW191" s="336">
        <f t="shared" si="2548"/>
        <v>21028</v>
      </c>
      <c r="EX191" s="337">
        <f t="shared" si="2544"/>
        <v>20107</v>
      </c>
      <c r="EY191" s="337">
        <f t="shared" ref="EY191" si="2549">EY172+EY189</f>
        <v>18119.009999999998</v>
      </c>
      <c r="EZ191" s="336">
        <f>EZ172+EZ189</f>
        <v>43218</v>
      </c>
      <c r="FA191" s="337">
        <f t="shared" si="2544"/>
        <v>38986</v>
      </c>
      <c r="FB191" s="337">
        <f t="shared" ref="FB191:FC191" si="2550">FB172+FB189</f>
        <v>34066.460000000006</v>
      </c>
      <c r="FC191" s="336">
        <f t="shared" si="2550"/>
        <v>35633</v>
      </c>
      <c r="FD191" s="337">
        <f t="shared" si="2544"/>
        <v>33789</v>
      </c>
      <c r="FE191" s="337">
        <f t="shared" ref="FE191" si="2551">FE172+FE189</f>
        <v>29039.03</v>
      </c>
      <c r="FF191" s="336">
        <f>FF172+FF189</f>
        <v>18732</v>
      </c>
      <c r="FG191" s="337">
        <f t="shared" si="2544"/>
        <v>16671</v>
      </c>
      <c r="FH191" s="337">
        <f t="shared" ref="FH191:FI191" si="2552">FH172+FH189</f>
        <v>15480.940000000002</v>
      </c>
      <c r="FI191" s="336">
        <f t="shared" si="2552"/>
        <v>24896</v>
      </c>
      <c r="FJ191" s="337">
        <f t="shared" si="2544"/>
        <v>23912.6</v>
      </c>
      <c r="FK191" s="338">
        <f t="shared" ref="FK191" si="2553">FK172+FK189</f>
        <v>23369.300000000003</v>
      </c>
      <c r="FL191" s="401">
        <f>FL172+FL189</f>
        <v>28411</v>
      </c>
      <c r="FM191" s="337">
        <f t="shared" si="2544"/>
        <v>28116</v>
      </c>
      <c r="FN191" s="339">
        <f t="shared" ref="FN191:FO191" si="2554">FN172+FN189</f>
        <v>22197.1</v>
      </c>
      <c r="FO191" s="336">
        <f t="shared" si="2554"/>
        <v>231548</v>
      </c>
      <c r="FP191" s="337">
        <f t="shared" si="2544"/>
        <v>199563</v>
      </c>
      <c r="FQ191" s="337">
        <f t="shared" ref="FQ191:FR191" si="2555">FQ172+FQ189</f>
        <v>187653.06</v>
      </c>
      <c r="FR191" s="336">
        <f t="shared" si="2555"/>
        <v>1650</v>
      </c>
      <c r="FS191" s="337">
        <f t="shared" si="2544"/>
        <v>2584</v>
      </c>
      <c r="FT191" s="337">
        <f t="shared" ref="FT191:FU191" si="2556">FT172+FT189</f>
        <v>1422.36</v>
      </c>
      <c r="FU191" s="336">
        <f t="shared" si="2556"/>
        <v>2390</v>
      </c>
      <c r="FV191" s="337">
        <f t="shared" si="2544"/>
        <v>1680</v>
      </c>
      <c r="FW191" s="337">
        <f t="shared" ref="FW191:FX191" si="2557">FW172+FW189</f>
        <v>1668.3999999999999</v>
      </c>
      <c r="FX191" s="364">
        <f t="shared" si="2557"/>
        <v>39604</v>
      </c>
      <c r="FY191" s="365">
        <f t="shared" si="2544"/>
        <v>50440</v>
      </c>
      <c r="FZ191" s="365">
        <f t="shared" ref="FZ191:GA191" si="2558">FZ172+FZ189</f>
        <v>36659.949999999997</v>
      </c>
      <c r="GA191" s="366">
        <f t="shared" si="2558"/>
        <v>11996</v>
      </c>
      <c r="GB191" s="337">
        <f t="shared" si="2544"/>
        <v>12344</v>
      </c>
      <c r="GC191" s="337">
        <f t="shared" ref="GC191:GD191" si="2559">GC172+GC189</f>
        <v>14221.73</v>
      </c>
      <c r="GD191" s="336">
        <f t="shared" si="2559"/>
        <v>29195</v>
      </c>
      <c r="GE191" s="337">
        <f t="shared" si="2544"/>
        <v>57835</v>
      </c>
      <c r="GF191" s="337">
        <f t="shared" ref="GF191:GG191" si="2560">GF172+GF189</f>
        <v>39136.69</v>
      </c>
      <c r="GG191" s="336">
        <f t="shared" si="2560"/>
        <v>8846</v>
      </c>
      <c r="GH191" s="337">
        <f t="shared" si="2544"/>
        <v>8462</v>
      </c>
      <c r="GI191" s="337">
        <f t="shared" ref="GI191:GN191" si="2561">GI172+GI189</f>
        <v>7961.3899999999994</v>
      </c>
      <c r="GJ191" s="336">
        <f t="shared" si="2561"/>
        <v>0</v>
      </c>
      <c r="GK191" s="337">
        <f t="shared" si="2561"/>
        <v>3550</v>
      </c>
      <c r="GL191" s="339">
        <f t="shared" si="2561"/>
        <v>0</v>
      </c>
      <c r="GM191" s="365">
        <f t="shared" ref="GM191" si="2562">GM172+GM189</f>
        <v>13272</v>
      </c>
      <c r="GN191" s="365">
        <f t="shared" si="2561"/>
        <v>17815</v>
      </c>
      <c r="GO191" s="367">
        <f>GO172+GO189</f>
        <v>8463.0600000000013</v>
      </c>
      <c r="GP191" s="336">
        <f t="shared" ref="GP191:GQ191" si="2563">GP172+GP189</f>
        <v>19289</v>
      </c>
      <c r="GQ191" s="337">
        <f t="shared" si="2563"/>
        <v>20450</v>
      </c>
      <c r="GR191" s="339">
        <f>GR172+GR189</f>
        <v>34370.03</v>
      </c>
      <c r="GS191" s="336">
        <f t="shared" si="2544"/>
        <v>17140</v>
      </c>
      <c r="GT191" s="337">
        <f t="shared" si="2544"/>
        <v>96348</v>
      </c>
      <c r="GU191" s="337">
        <f t="shared" ref="GU191" si="2564">GU172+GU189</f>
        <v>10078.49</v>
      </c>
      <c r="GV191" s="336">
        <f t="shared" si="2544"/>
        <v>28000</v>
      </c>
      <c r="GW191" s="337">
        <f t="shared" si="2544"/>
        <v>28000</v>
      </c>
      <c r="GX191" s="337">
        <f t="shared" ref="GX191" si="2565">GX172+GX189</f>
        <v>27784.6</v>
      </c>
      <c r="GY191" s="336">
        <f t="shared" si="2544"/>
        <v>34320</v>
      </c>
      <c r="GZ191" s="337">
        <f t="shared" si="2544"/>
        <v>33100</v>
      </c>
      <c r="HA191" s="337">
        <f t="shared" ref="HA191" si="2566">HA172+HA189</f>
        <v>34060.01</v>
      </c>
      <c r="HB191" s="336">
        <f t="shared" ref="HB191:HF191" si="2567">HB172+HB189</f>
        <v>18940</v>
      </c>
      <c r="HC191" s="337">
        <f t="shared" si="2567"/>
        <v>18940</v>
      </c>
      <c r="HD191" s="338">
        <f t="shared" ref="HD191" si="2568">HD172+HD189</f>
        <v>9977.64</v>
      </c>
      <c r="HE191" s="336">
        <f t="shared" si="2567"/>
        <v>40000</v>
      </c>
      <c r="HF191" s="337">
        <f t="shared" si="2567"/>
        <v>80337</v>
      </c>
      <c r="HG191" s="339">
        <f t="shared" ref="HG191:HH191" si="2569">HG172+HG189</f>
        <v>27326.489999999998</v>
      </c>
      <c r="HH191" s="336">
        <f t="shared" si="2569"/>
        <v>522045</v>
      </c>
      <c r="HI191" s="337">
        <f t="shared" ref="HI191:HX191" si="2570">HI172+HI189</f>
        <v>507857.56999999995</v>
      </c>
      <c r="HJ191" s="338">
        <f t="shared" ref="HJ191:HK191" si="2571">HJ172+HJ189</f>
        <v>445047.82</v>
      </c>
      <c r="HK191" s="336">
        <f t="shared" si="2571"/>
        <v>272060</v>
      </c>
      <c r="HL191" s="337">
        <f t="shared" si="2570"/>
        <v>260800.82</v>
      </c>
      <c r="HM191" s="338">
        <f t="shared" ref="HM191:HN191" si="2572">HM172+HM189</f>
        <v>232565.17000000004</v>
      </c>
      <c r="HN191" s="336">
        <f t="shared" si="2572"/>
        <v>64539</v>
      </c>
      <c r="HO191" s="337">
        <f t="shared" si="2570"/>
        <v>61162</v>
      </c>
      <c r="HP191" s="338">
        <f t="shared" ref="HP191:HQ191" si="2573">HP172+HP189</f>
        <v>52749.760000000002</v>
      </c>
      <c r="HQ191" s="336">
        <f t="shared" si="2573"/>
        <v>88271</v>
      </c>
      <c r="HR191" s="337">
        <f t="shared" si="2570"/>
        <v>84715</v>
      </c>
      <c r="HS191" s="338">
        <f t="shared" ref="HS191:HT191" si="2574">HS172+HS189</f>
        <v>74974.03</v>
      </c>
      <c r="HT191" s="336">
        <f t="shared" si="2574"/>
        <v>194500</v>
      </c>
      <c r="HU191" s="337">
        <f t="shared" si="2570"/>
        <v>184948</v>
      </c>
      <c r="HV191" s="338">
        <f t="shared" ref="HV191:HW191" si="2575">HV172+HV189</f>
        <v>133783.24</v>
      </c>
      <c r="HW191" s="336">
        <f t="shared" si="2575"/>
        <v>52819</v>
      </c>
      <c r="HX191" s="337">
        <f t="shared" si="2570"/>
        <v>48426</v>
      </c>
      <c r="HY191" s="338">
        <f t="shared" ref="HY191" si="2576">HY172+HY189</f>
        <v>36938.71</v>
      </c>
      <c r="HZ191" s="336">
        <f t="shared" ref="HZ191:IA191" si="2577">HZ172+HZ189</f>
        <v>59000</v>
      </c>
      <c r="IA191" s="337">
        <f t="shared" si="2577"/>
        <v>58000</v>
      </c>
      <c r="IB191" s="338">
        <f t="shared" ref="IB191:IF191" si="2578">IB172+IB189</f>
        <v>64828.65</v>
      </c>
      <c r="IC191" s="336">
        <f t="shared" si="2578"/>
        <v>2408</v>
      </c>
      <c r="ID191" s="337">
        <f t="shared" si="2578"/>
        <v>39750</v>
      </c>
      <c r="IE191" s="339">
        <f t="shared" si="2578"/>
        <v>4471.33</v>
      </c>
      <c r="IF191" s="336">
        <f t="shared" si="2578"/>
        <v>142551</v>
      </c>
      <c r="IG191" s="337">
        <f t="shared" ref="IG191:JW191" si="2579">IG172+IG189</f>
        <v>143759</v>
      </c>
      <c r="IH191" s="338">
        <f t="shared" ref="IH191:II191" si="2580">IH172+IH189</f>
        <v>149743.81999999998</v>
      </c>
      <c r="II191" s="336">
        <f t="shared" si="2580"/>
        <v>183888</v>
      </c>
      <c r="IJ191" s="337">
        <f t="shared" si="2579"/>
        <v>183580</v>
      </c>
      <c r="IK191" s="338">
        <f t="shared" ref="IK191:IL191" si="2581">IK172+IK189</f>
        <v>184705.28</v>
      </c>
      <c r="IL191" s="336">
        <f t="shared" si="2581"/>
        <v>84749</v>
      </c>
      <c r="IM191" s="337">
        <f t="shared" si="2579"/>
        <v>83212</v>
      </c>
      <c r="IN191" s="338">
        <f t="shared" ref="IN191:IO191" si="2582">IN172+IN189</f>
        <v>69570.649999999994</v>
      </c>
      <c r="IO191" s="336">
        <f t="shared" si="2582"/>
        <v>151405</v>
      </c>
      <c r="IP191" s="337">
        <f t="shared" si="2579"/>
        <v>144776</v>
      </c>
      <c r="IQ191" s="338">
        <f t="shared" ref="IQ191:IR191" si="2583">IQ172+IQ189</f>
        <v>141633.31</v>
      </c>
      <c r="IR191" s="336">
        <f t="shared" si="2583"/>
        <v>85810</v>
      </c>
      <c r="IS191" s="337">
        <f t="shared" si="2579"/>
        <v>88437.6</v>
      </c>
      <c r="IT191" s="338">
        <f t="shared" ref="IT191:IU191" si="2584">IT172+IT189</f>
        <v>110866.4</v>
      </c>
      <c r="IU191" s="336">
        <f t="shared" si="2584"/>
        <v>58663</v>
      </c>
      <c r="IV191" s="337">
        <f t="shared" si="2579"/>
        <v>56030</v>
      </c>
      <c r="IW191" s="338">
        <f t="shared" ref="IW191:IX191" si="2585">IW172+IW189</f>
        <v>49159.91</v>
      </c>
      <c r="IX191" s="336">
        <f t="shared" si="2585"/>
        <v>141128</v>
      </c>
      <c r="IY191" s="337">
        <f t="shared" si="2579"/>
        <v>138375</v>
      </c>
      <c r="IZ191" s="338">
        <f t="shared" ref="IZ191:JA191" si="2586">IZ172+IZ189</f>
        <v>119379.84000000001</v>
      </c>
      <c r="JA191" s="336">
        <f t="shared" si="2586"/>
        <v>177233</v>
      </c>
      <c r="JB191" s="337">
        <f t="shared" si="2579"/>
        <v>199254</v>
      </c>
      <c r="JC191" s="338">
        <f t="shared" ref="JC191" si="2587">JC172+JC189</f>
        <v>179840.43000000002</v>
      </c>
      <c r="JD191" s="336">
        <f t="shared" si="2579"/>
        <v>0</v>
      </c>
      <c r="JE191" s="337">
        <f t="shared" si="2579"/>
        <v>0</v>
      </c>
      <c r="JF191" s="338">
        <f t="shared" ref="JF191:JJ191" si="2588">JF172+JF189</f>
        <v>7108.47</v>
      </c>
      <c r="JG191" s="336">
        <f t="shared" ref="JG191" si="2589">JG172+JG189</f>
        <v>51379</v>
      </c>
      <c r="JH191" s="337">
        <f t="shared" si="2588"/>
        <v>51379</v>
      </c>
      <c r="JI191" s="339">
        <f t="shared" si="2588"/>
        <v>50231.22</v>
      </c>
      <c r="JJ191" s="340">
        <f t="shared" si="2588"/>
        <v>749474</v>
      </c>
      <c r="JK191" s="337">
        <f t="shared" si="2579"/>
        <v>693568</v>
      </c>
      <c r="JL191" s="338">
        <f t="shared" ref="JL191:JM191" si="2590">JL172+JL189</f>
        <v>621073.4</v>
      </c>
      <c r="JM191" s="336">
        <f t="shared" si="2590"/>
        <v>143041</v>
      </c>
      <c r="JN191" s="337">
        <f t="shared" si="2579"/>
        <v>141592</v>
      </c>
      <c r="JO191" s="339">
        <f t="shared" ref="JO191:JP191" si="2591">JO172+JO189</f>
        <v>131672.95000000001</v>
      </c>
      <c r="JP191" s="340">
        <f t="shared" si="2591"/>
        <v>31193</v>
      </c>
      <c r="JQ191" s="337">
        <f t="shared" si="2579"/>
        <v>67195</v>
      </c>
      <c r="JR191" s="338">
        <f t="shared" ref="JR191:JS191" si="2592">JR172+JR189</f>
        <v>33443.58</v>
      </c>
      <c r="JS191" s="336">
        <f t="shared" si="2592"/>
        <v>756487</v>
      </c>
      <c r="JT191" s="337">
        <f t="shared" si="2579"/>
        <v>678216</v>
      </c>
      <c r="JU191" s="339">
        <f t="shared" ref="JU191:JV191" si="2593">JU172+JU189</f>
        <v>463703.51</v>
      </c>
      <c r="JV191" s="340">
        <f t="shared" si="2593"/>
        <v>8900</v>
      </c>
      <c r="JW191" s="337">
        <f t="shared" si="2579"/>
        <v>19856.45</v>
      </c>
      <c r="JX191" s="338">
        <f t="shared" ref="JX191" si="2594">JX172+JX189</f>
        <v>16326.3</v>
      </c>
      <c r="JY191" s="336">
        <f t="shared" ref="JY191:LP191" si="2595">JY172+JY189</f>
        <v>70000</v>
      </c>
      <c r="JZ191" s="337">
        <f t="shared" si="2595"/>
        <v>70000</v>
      </c>
      <c r="KA191" s="338">
        <f t="shared" ref="KA191" si="2596">KA172+KA189</f>
        <v>61510.51</v>
      </c>
      <c r="KB191" s="336">
        <f t="shared" ref="KB191:KF191" si="2597">KB172+KB189</f>
        <v>104000</v>
      </c>
      <c r="KC191" s="337">
        <f t="shared" si="2597"/>
        <v>78310</v>
      </c>
      <c r="KD191" s="338">
        <f t="shared" ref="KD191:KE191" si="2598">KD172+KD189</f>
        <v>9996</v>
      </c>
      <c r="KE191" s="336">
        <f t="shared" si="2598"/>
        <v>211651</v>
      </c>
      <c r="KF191" s="337">
        <f t="shared" si="2597"/>
        <v>196425.4</v>
      </c>
      <c r="KG191" s="338">
        <f t="shared" ref="KG191" si="2599">KG172+KG189</f>
        <v>211049.78</v>
      </c>
      <c r="KH191" s="336">
        <f t="shared" si="2595"/>
        <v>3000</v>
      </c>
      <c r="KI191" s="337">
        <f t="shared" si="2595"/>
        <v>3000</v>
      </c>
      <c r="KJ191" s="338">
        <f t="shared" ref="KJ191:KK191" si="2600">KJ172+KJ189</f>
        <v>6087.84</v>
      </c>
      <c r="KK191" s="336">
        <f t="shared" si="2600"/>
        <v>8000</v>
      </c>
      <c r="KL191" s="337">
        <f t="shared" ref="KL191:LM191" si="2601">KL172+KL189</f>
        <v>8000</v>
      </c>
      <c r="KM191" s="337">
        <f t="shared" ref="KM191:KN191" si="2602">KM172+KM189</f>
        <v>3748.3</v>
      </c>
      <c r="KN191" s="336">
        <f t="shared" si="2602"/>
        <v>3300</v>
      </c>
      <c r="KO191" s="337">
        <f t="shared" si="2601"/>
        <v>3300</v>
      </c>
      <c r="KP191" s="337">
        <f t="shared" ref="KP191" si="2603">KP172+KP189</f>
        <v>1152.8599999999999</v>
      </c>
      <c r="KQ191" s="336">
        <f t="shared" si="2601"/>
        <v>5000</v>
      </c>
      <c r="KR191" s="337">
        <f t="shared" si="2601"/>
        <v>3000</v>
      </c>
      <c r="KS191" s="337">
        <f t="shared" ref="KS191" si="2604">KS172+KS189</f>
        <v>4787.66</v>
      </c>
      <c r="KT191" s="336">
        <f t="shared" si="2601"/>
        <v>6500</v>
      </c>
      <c r="KU191" s="337">
        <f t="shared" si="2601"/>
        <v>6500</v>
      </c>
      <c r="KV191" s="338">
        <f t="shared" ref="KV191" si="2605">KV172+KV189</f>
        <v>6549.11</v>
      </c>
      <c r="KW191" s="336">
        <f t="shared" si="2601"/>
        <v>2500</v>
      </c>
      <c r="KX191" s="337">
        <f t="shared" si="2601"/>
        <v>2500</v>
      </c>
      <c r="KY191" s="339">
        <f t="shared" ref="KY191" si="2606">KY172+KY189</f>
        <v>5364.69</v>
      </c>
      <c r="KZ191" s="336">
        <f t="shared" si="2601"/>
        <v>5700</v>
      </c>
      <c r="LA191" s="337">
        <f t="shared" si="2601"/>
        <v>5700</v>
      </c>
      <c r="LB191" s="337">
        <f t="shared" ref="LB191:LC191" si="2607">LB172+LB189</f>
        <v>1881.78</v>
      </c>
      <c r="LC191" s="336">
        <f t="shared" si="2607"/>
        <v>25348</v>
      </c>
      <c r="LD191" s="337">
        <f t="shared" si="2601"/>
        <v>25348</v>
      </c>
      <c r="LE191" s="337">
        <f t="shared" ref="LE191:LF191" si="2608">LE172+LE189</f>
        <v>24298.36</v>
      </c>
      <c r="LF191" s="336">
        <f t="shared" si="2608"/>
        <v>31845</v>
      </c>
      <c r="LG191" s="337">
        <f t="shared" si="2601"/>
        <v>31845</v>
      </c>
      <c r="LH191" s="338">
        <f t="shared" ref="LH191" si="2609">LH172+LH189</f>
        <v>28564.030000000002</v>
      </c>
      <c r="LI191" s="336">
        <f t="shared" si="2601"/>
        <v>80000</v>
      </c>
      <c r="LJ191" s="337">
        <f t="shared" si="2601"/>
        <v>80000</v>
      </c>
      <c r="LK191" s="339">
        <f t="shared" ref="LK191" si="2610">LK172+LK189</f>
        <v>70999.58</v>
      </c>
      <c r="LL191" s="336">
        <f t="shared" si="2601"/>
        <v>20000</v>
      </c>
      <c r="LM191" s="337">
        <f t="shared" si="2601"/>
        <v>20000</v>
      </c>
      <c r="LN191" s="339">
        <f t="shared" ref="LN191" si="2611">LN172+LN189</f>
        <v>21459.119999999999</v>
      </c>
      <c r="LO191" s="340">
        <f t="shared" si="2595"/>
        <v>0</v>
      </c>
      <c r="LP191" s="337">
        <f t="shared" si="2595"/>
        <v>0</v>
      </c>
      <c r="LQ191" s="337">
        <f t="shared" ref="LQ191" si="2612">LQ172+LQ189</f>
        <v>1622.07</v>
      </c>
      <c r="LR191" s="336">
        <f>LR172+LR189</f>
        <v>33502</v>
      </c>
      <c r="LS191" s="337">
        <f>LS172+LS189</f>
        <v>32088</v>
      </c>
      <c r="LT191" s="338">
        <f>LT172+LT189</f>
        <v>28188.280000000002</v>
      </c>
      <c r="LU191" s="336">
        <f t="shared" ref="LU191:LV191" si="2613">LU172+LU189</f>
        <v>2800</v>
      </c>
      <c r="LV191" s="337">
        <f t="shared" si="2613"/>
        <v>2800</v>
      </c>
      <c r="LW191" s="339">
        <f t="shared" ref="LW191:LX191" si="2614">LW172+LW189</f>
        <v>2700</v>
      </c>
      <c r="LX191" s="368">
        <f t="shared" si="2614"/>
        <v>6250</v>
      </c>
      <c r="LY191" s="337">
        <f t="shared" ref="LY191:MZ191" si="2615">LY172+LY189</f>
        <v>6250</v>
      </c>
      <c r="LZ191" s="337">
        <f t="shared" ref="LZ191:MA191" si="2616">LZ172+LZ189</f>
        <v>4230.37</v>
      </c>
      <c r="MA191" s="369">
        <f t="shared" si="2616"/>
        <v>17703</v>
      </c>
      <c r="MB191" s="337">
        <f t="shared" si="2615"/>
        <v>17703</v>
      </c>
      <c r="MC191" s="337">
        <f t="shared" ref="MC191:MD191" si="2617">MC172+MC189</f>
        <v>0</v>
      </c>
      <c r="MD191" s="369">
        <f t="shared" si="2617"/>
        <v>19105</v>
      </c>
      <c r="ME191" s="337">
        <f t="shared" si="2615"/>
        <v>18907</v>
      </c>
      <c r="MF191" s="337">
        <f t="shared" ref="MF191:MG191" si="2618">MF172+MF189</f>
        <v>20246.5</v>
      </c>
      <c r="MG191" s="369">
        <f t="shared" si="2618"/>
        <v>54190</v>
      </c>
      <c r="MH191" s="337">
        <f t="shared" si="2615"/>
        <v>58790</v>
      </c>
      <c r="MI191" s="337">
        <f t="shared" ref="MI191" si="2619">MI172+MI189</f>
        <v>42930.009999999995</v>
      </c>
      <c r="MJ191" s="369">
        <f t="shared" ref="MJ191" si="2620">MJ172+MJ189</f>
        <v>190000</v>
      </c>
      <c r="MK191" s="337">
        <f t="shared" si="2615"/>
        <v>174000</v>
      </c>
      <c r="ML191" s="338">
        <f t="shared" ref="ML191" si="2621">ML172+ML189</f>
        <v>139933.81</v>
      </c>
      <c r="MM191" s="336">
        <f t="shared" si="2615"/>
        <v>0</v>
      </c>
      <c r="MN191" s="337">
        <f t="shared" si="2615"/>
        <v>0</v>
      </c>
      <c r="MO191" s="339">
        <f t="shared" ref="MO191:MP191" si="2622">MO172+MO189</f>
        <v>35156.769999999997</v>
      </c>
      <c r="MP191" s="369">
        <f t="shared" si="2622"/>
        <v>115931</v>
      </c>
      <c r="MQ191" s="337">
        <f t="shared" si="2615"/>
        <v>117521.75</v>
      </c>
      <c r="MR191" s="339">
        <f t="shared" ref="MR191:MS191" si="2623">MR172+MR189</f>
        <v>117238.6</v>
      </c>
      <c r="MS191" s="368">
        <f t="shared" si="2623"/>
        <v>110000</v>
      </c>
      <c r="MT191" s="337">
        <f t="shared" si="2615"/>
        <v>113238.8</v>
      </c>
      <c r="MU191" s="337">
        <f t="shared" ref="MU191:MV191" si="2624">MU172+MU189</f>
        <v>103153.2</v>
      </c>
      <c r="MV191" s="369">
        <f t="shared" si="2624"/>
        <v>5797</v>
      </c>
      <c r="MW191" s="337">
        <f t="shared" si="2615"/>
        <v>5760</v>
      </c>
      <c r="MX191" s="338">
        <f t="shared" ref="MX191:MY191" si="2625">MX172+MX189</f>
        <v>5064.3599999999997</v>
      </c>
      <c r="MY191" s="369">
        <f t="shared" si="2625"/>
        <v>11102</v>
      </c>
      <c r="MZ191" s="365">
        <f t="shared" si="2615"/>
        <v>9052</v>
      </c>
      <c r="NA191" s="367">
        <f t="shared" ref="NA191:NB191" si="2626">NA172+NA189</f>
        <v>8221</v>
      </c>
      <c r="NB191" s="369">
        <f t="shared" si="2626"/>
        <v>9938</v>
      </c>
      <c r="NC191" s="365">
        <f t="shared" ref="NC191:OG191" si="2627">NC172+NC189</f>
        <v>9308</v>
      </c>
      <c r="ND191" s="370">
        <f t="shared" ref="ND191:NE191" si="2628">ND172+ND189</f>
        <v>9857.61</v>
      </c>
      <c r="NE191" s="369">
        <f t="shared" si="2628"/>
        <v>9487</v>
      </c>
      <c r="NF191" s="337">
        <f t="shared" si="2627"/>
        <v>12310</v>
      </c>
      <c r="NG191" s="339">
        <f t="shared" ref="NG191" si="2629">NG172+NG189</f>
        <v>10375</v>
      </c>
      <c r="NH191" s="336">
        <f t="shared" si="2627"/>
        <v>940</v>
      </c>
      <c r="NI191" s="337">
        <f t="shared" si="2627"/>
        <v>1240</v>
      </c>
      <c r="NJ191" s="338">
        <f t="shared" ref="NJ191" si="2630">NJ172+NJ189</f>
        <v>1900.06</v>
      </c>
      <c r="NK191" s="336">
        <f t="shared" si="2627"/>
        <v>550</v>
      </c>
      <c r="NL191" s="337">
        <f t="shared" si="2627"/>
        <v>795</v>
      </c>
      <c r="NM191" s="339">
        <f t="shared" ref="NM191:NN191" si="2631">NM172+NM189</f>
        <v>616</v>
      </c>
      <c r="NN191" s="369">
        <f t="shared" si="2631"/>
        <v>121538</v>
      </c>
      <c r="NO191" s="337">
        <f t="shared" si="2627"/>
        <v>137460</v>
      </c>
      <c r="NP191" s="339">
        <f t="shared" ref="NP191:NQ191" si="2632">NP172+NP189</f>
        <v>100305.72</v>
      </c>
      <c r="NQ191" s="369">
        <f t="shared" si="2632"/>
        <v>3000</v>
      </c>
      <c r="NR191" s="337">
        <f t="shared" si="2627"/>
        <v>3000</v>
      </c>
      <c r="NS191" s="339">
        <f t="shared" ref="NS191:NT191" si="2633">NS172+NS189</f>
        <v>3103.8399999999997</v>
      </c>
      <c r="NT191" s="369">
        <f t="shared" si="2633"/>
        <v>6600</v>
      </c>
      <c r="NU191" s="337">
        <f t="shared" si="2627"/>
        <v>7683.08</v>
      </c>
      <c r="NV191" s="339">
        <f t="shared" ref="NV191" si="2634">NV172+NV189</f>
        <v>8285.06</v>
      </c>
      <c r="NW191" s="340">
        <f t="shared" si="2627"/>
        <v>68000</v>
      </c>
      <c r="NX191" s="337">
        <f t="shared" si="2627"/>
        <v>99271.27</v>
      </c>
      <c r="NY191" s="338">
        <f t="shared" ref="NY191:NZ191" si="2635">NY172+NY189</f>
        <v>68927.73</v>
      </c>
      <c r="NZ191" s="369">
        <f t="shared" si="2635"/>
        <v>1300</v>
      </c>
      <c r="OA191" s="337">
        <f t="shared" si="2627"/>
        <v>0</v>
      </c>
      <c r="OB191" s="341">
        <f t="shared" ref="OB191" si="2636">OB172+OB189</f>
        <v>0</v>
      </c>
      <c r="OC191" s="336">
        <f t="shared" si="2627"/>
        <v>0</v>
      </c>
      <c r="OD191" s="337">
        <f t="shared" si="2627"/>
        <v>13129.119999999999</v>
      </c>
      <c r="OE191" s="339">
        <f t="shared" ref="OE191:OF191" si="2637">OE172+OE189</f>
        <v>7012.93</v>
      </c>
      <c r="OF191" s="369">
        <f t="shared" si="2637"/>
        <v>183499</v>
      </c>
      <c r="OG191" s="337">
        <f t="shared" si="2627"/>
        <v>170107</v>
      </c>
      <c r="OH191" s="339">
        <f t="shared" ref="OH191" si="2638">OH172+OH189</f>
        <v>140316.19</v>
      </c>
      <c r="OI191" s="163"/>
      <c r="OJ191" s="163"/>
      <c r="OK191" s="163"/>
      <c r="OL191" s="163"/>
      <c r="OM191" s="163"/>
      <c r="ON191" s="163"/>
      <c r="OO191" s="163"/>
      <c r="OP191" s="163"/>
      <c r="OQ191" s="163"/>
      <c r="OR191" s="163"/>
      <c r="OS191" s="163"/>
      <c r="OT191" s="163"/>
      <c r="OU191" s="163"/>
      <c r="OV191" s="163"/>
      <c r="OW191" s="163"/>
    </row>
    <row r="192" spans="1:413" x14ac:dyDescent="0.25">
      <c r="C192" s="386"/>
      <c r="D192" s="129"/>
      <c r="E192" s="387"/>
      <c r="F192" s="233"/>
      <c r="G192" s="221"/>
      <c r="H192" s="234"/>
      <c r="I192" s="42"/>
      <c r="J192" s="48"/>
      <c r="K192" s="48"/>
      <c r="L192" s="233"/>
      <c r="M192" s="221"/>
      <c r="N192" s="221"/>
      <c r="O192" s="75"/>
      <c r="P192" s="48"/>
      <c r="Q192" s="48"/>
      <c r="R192" s="75"/>
      <c r="S192" s="48"/>
      <c r="T192" s="48"/>
      <c r="U192" s="75"/>
      <c r="V192" s="48"/>
      <c r="W192" s="48"/>
      <c r="X192" s="75"/>
      <c r="Y192" s="48"/>
      <c r="Z192" s="48"/>
      <c r="AA192" s="75"/>
      <c r="AB192" s="48"/>
      <c r="AC192" s="48"/>
      <c r="AD192" s="75"/>
      <c r="AE192" s="48"/>
      <c r="AF192" s="48"/>
      <c r="AG192" s="75"/>
      <c r="AH192" s="48"/>
      <c r="AI192" s="48"/>
      <c r="AJ192" s="75"/>
      <c r="AK192" s="48"/>
      <c r="AL192" s="48"/>
      <c r="AM192" s="233"/>
      <c r="AN192" s="221"/>
      <c r="AO192" s="221"/>
      <c r="AP192" s="233"/>
      <c r="AQ192" s="221"/>
      <c r="AR192" s="221"/>
      <c r="AS192" s="233"/>
      <c r="AT192" s="221"/>
      <c r="AU192" s="221"/>
      <c r="AV192" s="233"/>
      <c r="AW192" s="221"/>
      <c r="AX192" s="221"/>
      <c r="AY192" s="233"/>
      <c r="AZ192" s="221"/>
      <c r="BA192" s="221"/>
      <c r="BB192" s="75"/>
      <c r="BC192" s="48"/>
      <c r="BD192" s="48"/>
      <c r="BE192" s="233"/>
      <c r="BF192" s="221"/>
      <c r="BG192" s="221"/>
      <c r="BH192" s="75"/>
      <c r="BI192" s="48"/>
      <c r="BJ192" s="48"/>
      <c r="BK192" s="75"/>
      <c r="BL192" s="48"/>
      <c r="BM192" s="48"/>
      <c r="BN192" s="66"/>
      <c r="BO192" s="221"/>
      <c r="BP192" s="48"/>
      <c r="BQ192" s="75"/>
      <c r="BR192" s="48"/>
      <c r="BS192" s="48"/>
      <c r="BT192" s="75"/>
      <c r="BU192" s="48"/>
      <c r="BV192" s="48"/>
      <c r="BW192" s="75"/>
      <c r="BX192" s="48"/>
      <c r="BY192" s="48"/>
      <c r="BZ192" s="75"/>
      <c r="CA192" s="233"/>
      <c r="CB192" s="48"/>
      <c r="CC192" s="233"/>
      <c r="CD192" s="221"/>
      <c r="CE192" s="221"/>
      <c r="CF192" s="75"/>
      <c r="CG192" s="48"/>
      <c r="CH192" s="48"/>
      <c r="CI192" s="233"/>
      <c r="CJ192" s="221"/>
      <c r="CK192" s="221"/>
      <c r="CL192" s="75"/>
      <c r="CM192" s="48"/>
      <c r="CN192" s="40"/>
      <c r="CO192" s="233"/>
      <c r="CP192" s="221"/>
      <c r="CQ192" s="234"/>
      <c r="CR192" s="75"/>
      <c r="CS192" s="48"/>
      <c r="CT192" s="48"/>
      <c r="CU192" s="75"/>
      <c r="CV192" s="48"/>
      <c r="CW192" s="48"/>
      <c r="CX192" s="233"/>
      <c r="CY192" s="221"/>
      <c r="CZ192" s="221"/>
      <c r="DA192" s="233"/>
      <c r="DB192" s="221"/>
      <c r="DC192" s="221"/>
      <c r="DD192" s="75"/>
      <c r="DE192" s="48"/>
      <c r="DF192" s="48"/>
      <c r="DG192" s="233"/>
      <c r="DH192" s="221"/>
      <c r="DI192" s="221"/>
      <c r="DJ192" s="75"/>
      <c r="DK192" s="48"/>
      <c r="DL192" s="48"/>
      <c r="DM192" s="233"/>
      <c r="DN192" s="221"/>
      <c r="DO192" s="221"/>
      <c r="DP192" s="233"/>
      <c r="DQ192" s="221"/>
      <c r="DR192" s="221"/>
      <c r="DS192" s="233"/>
      <c r="DT192" s="221"/>
      <c r="DU192" s="221"/>
      <c r="DV192" s="75"/>
      <c r="DW192" s="48"/>
      <c r="DX192" s="40"/>
      <c r="DY192" s="386"/>
      <c r="DZ192" s="129"/>
      <c r="EA192" s="387"/>
      <c r="EB192" s="42"/>
      <c r="EC192" s="48"/>
      <c r="ED192" s="40"/>
      <c r="EE192" s="75"/>
      <c r="EF192" s="48"/>
      <c r="EG192" s="40"/>
      <c r="EH192" s="75"/>
      <c r="EI192" s="48"/>
      <c r="EJ192" s="40"/>
      <c r="EK192" s="233"/>
      <c r="EL192" s="48"/>
      <c r="EM192" s="40"/>
      <c r="EN192" s="233"/>
      <c r="EO192" s="48"/>
      <c r="EP192" s="40"/>
      <c r="EQ192" s="75"/>
      <c r="ER192" s="48"/>
      <c r="ES192" s="48"/>
      <c r="ET192" s="75"/>
      <c r="EU192" s="48"/>
      <c r="EV192" s="48"/>
      <c r="EW192" s="233"/>
      <c r="EX192" s="48"/>
      <c r="EY192" s="48"/>
      <c r="EZ192" s="233"/>
      <c r="FA192" s="48"/>
      <c r="FB192" s="48"/>
      <c r="FC192" s="233"/>
      <c r="FD192" s="48"/>
      <c r="FE192" s="48"/>
      <c r="FF192" s="233"/>
      <c r="FG192" s="48"/>
      <c r="FH192" s="48"/>
      <c r="FI192" s="233"/>
      <c r="FJ192" s="48"/>
      <c r="FK192" s="40"/>
      <c r="FL192" s="402"/>
      <c r="FM192" s="221"/>
      <c r="FN192" s="234"/>
      <c r="FO192" s="233"/>
      <c r="FP192" s="48"/>
      <c r="FQ192" s="48"/>
      <c r="FR192" s="233"/>
      <c r="FS192" s="48"/>
      <c r="FT192" s="48"/>
      <c r="FU192" s="233"/>
      <c r="FV192" s="48"/>
      <c r="FW192" s="48"/>
      <c r="FX192" s="233"/>
      <c r="FY192" s="48"/>
      <c r="FZ192" s="48"/>
      <c r="GA192" s="233"/>
      <c r="GB192" s="48"/>
      <c r="GC192" s="48"/>
      <c r="GD192" s="233"/>
      <c r="GE192" s="48"/>
      <c r="GF192" s="48"/>
      <c r="GG192" s="233"/>
      <c r="GH192" s="48"/>
      <c r="GI192" s="48"/>
      <c r="GJ192" s="233"/>
      <c r="GK192" s="221"/>
      <c r="GL192" s="234"/>
      <c r="GM192" s="221"/>
      <c r="GN192" s="221"/>
      <c r="GO192" s="234"/>
      <c r="GP192" s="233"/>
      <c r="GQ192" s="221"/>
      <c r="GR192" s="234"/>
      <c r="GS192" s="75"/>
      <c r="GT192" s="48"/>
      <c r="GU192" s="48"/>
      <c r="GV192" s="75"/>
      <c r="GW192" s="48"/>
      <c r="GX192" s="48"/>
      <c r="GY192" s="75"/>
      <c r="GZ192" s="48"/>
      <c r="HA192" s="48"/>
      <c r="HB192" s="75"/>
      <c r="HC192" s="48"/>
      <c r="HD192" s="40"/>
      <c r="HE192" s="233"/>
      <c r="HF192" s="221"/>
      <c r="HG192" s="234"/>
      <c r="HH192" s="233"/>
      <c r="HI192" s="48"/>
      <c r="HJ192" s="40"/>
      <c r="HK192" s="233"/>
      <c r="HL192" s="48"/>
      <c r="HM192" s="40"/>
      <c r="HN192" s="233"/>
      <c r="HO192" s="48"/>
      <c r="HP192" s="40"/>
      <c r="HQ192" s="233"/>
      <c r="HR192" s="48"/>
      <c r="HS192" s="40"/>
      <c r="HT192" s="233"/>
      <c r="HU192" s="48"/>
      <c r="HV192" s="40"/>
      <c r="HW192" s="233"/>
      <c r="HX192" s="48"/>
      <c r="HY192" s="40"/>
      <c r="HZ192" s="75"/>
      <c r="IA192" s="48"/>
      <c r="IB192" s="40"/>
      <c r="IC192" s="233"/>
      <c r="ID192" s="221"/>
      <c r="IE192" s="234"/>
      <c r="IF192" s="233"/>
      <c r="IG192" s="48"/>
      <c r="IH192" s="40"/>
      <c r="II192" s="233"/>
      <c r="IJ192" s="48"/>
      <c r="IK192" s="40"/>
      <c r="IL192" s="233"/>
      <c r="IM192" s="48"/>
      <c r="IN192" s="40"/>
      <c r="IO192" s="233"/>
      <c r="IP192" s="48"/>
      <c r="IQ192" s="40"/>
      <c r="IR192" s="233"/>
      <c r="IS192" s="48"/>
      <c r="IT192" s="40"/>
      <c r="IU192" s="233"/>
      <c r="IV192" s="48"/>
      <c r="IW192" s="40"/>
      <c r="IX192" s="233"/>
      <c r="IY192" s="48"/>
      <c r="IZ192" s="40"/>
      <c r="JA192" s="233"/>
      <c r="JB192" s="48"/>
      <c r="JC192" s="40"/>
      <c r="JD192" s="75"/>
      <c r="JE192" s="48"/>
      <c r="JF192" s="40"/>
      <c r="JG192" s="233"/>
      <c r="JH192" s="221"/>
      <c r="JI192" s="234"/>
      <c r="JJ192" s="42"/>
      <c r="JK192" s="48"/>
      <c r="JL192" s="40"/>
      <c r="JM192" s="233"/>
      <c r="JN192" s="221"/>
      <c r="JO192" s="234"/>
      <c r="JP192" s="42"/>
      <c r="JQ192" s="48"/>
      <c r="JR192" s="40"/>
      <c r="JS192" s="233"/>
      <c r="JT192" s="221"/>
      <c r="JU192" s="234"/>
      <c r="JV192" s="42"/>
      <c r="JW192" s="48"/>
      <c r="JX192" s="40"/>
      <c r="JY192" s="75"/>
      <c r="JZ192" s="48"/>
      <c r="KA192" s="40"/>
      <c r="KB192" s="75"/>
      <c r="KC192" s="48"/>
      <c r="KD192" s="40"/>
      <c r="KE192" s="233"/>
      <c r="KF192" s="48"/>
      <c r="KG192" s="40"/>
      <c r="KH192" s="75"/>
      <c r="KI192" s="48"/>
      <c r="KJ192" s="40"/>
      <c r="KK192" s="233"/>
      <c r="KL192" s="48"/>
      <c r="KM192" s="48"/>
      <c r="KN192" s="233"/>
      <c r="KO192" s="48"/>
      <c r="KP192" s="48"/>
      <c r="KQ192" s="75"/>
      <c r="KR192" s="48"/>
      <c r="KS192" s="48"/>
      <c r="KT192" s="75"/>
      <c r="KU192" s="48"/>
      <c r="KV192" s="40"/>
      <c r="KW192" s="233"/>
      <c r="KX192" s="221"/>
      <c r="KY192" s="234"/>
      <c r="KZ192" s="75"/>
      <c r="LA192" s="48"/>
      <c r="LB192" s="48"/>
      <c r="LC192" s="233"/>
      <c r="LD192" s="48"/>
      <c r="LE192" s="48"/>
      <c r="LF192" s="233"/>
      <c r="LG192" s="48"/>
      <c r="LH192" s="40"/>
      <c r="LI192" s="233"/>
      <c r="LJ192" s="221"/>
      <c r="LK192" s="234"/>
      <c r="LL192" s="233"/>
      <c r="LM192" s="221"/>
      <c r="LN192" s="234"/>
      <c r="LO192" s="42"/>
      <c r="LP192" s="48"/>
      <c r="LQ192" s="48"/>
      <c r="LR192" s="233"/>
      <c r="LS192" s="48"/>
      <c r="LT192" s="40"/>
      <c r="LU192" s="233"/>
      <c r="LV192" s="221"/>
      <c r="LW192" s="234"/>
      <c r="LX192" s="42"/>
      <c r="LY192" s="48"/>
      <c r="LZ192" s="48"/>
      <c r="MA192" s="233"/>
      <c r="MB192" s="48"/>
      <c r="MC192" s="48"/>
      <c r="MD192" s="233"/>
      <c r="ME192" s="48"/>
      <c r="MF192" s="48"/>
      <c r="MG192" s="233"/>
      <c r="MH192" s="48"/>
      <c r="MI192" s="48"/>
      <c r="MJ192" s="233"/>
      <c r="MK192" s="48"/>
      <c r="ML192" s="40"/>
      <c r="MM192" s="233"/>
      <c r="MN192" s="221"/>
      <c r="MO192" s="234"/>
      <c r="MP192" s="233"/>
      <c r="MQ192" s="221"/>
      <c r="MR192" s="234"/>
      <c r="MS192" s="42"/>
      <c r="MT192" s="48"/>
      <c r="MU192" s="48"/>
      <c r="MV192" s="233"/>
      <c r="MW192" s="48"/>
      <c r="MX192" s="40"/>
      <c r="MY192" s="233"/>
      <c r="MZ192" s="221"/>
      <c r="NA192" s="234"/>
      <c r="NB192" s="233"/>
      <c r="NC192" s="48"/>
      <c r="ND192" s="40"/>
      <c r="NE192" s="233"/>
      <c r="NF192" s="221"/>
      <c r="NG192" s="234"/>
      <c r="NH192" s="75"/>
      <c r="NI192" s="48"/>
      <c r="NJ192" s="40"/>
      <c r="NK192" s="233"/>
      <c r="NL192" s="221"/>
      <c r="NM192" s="234"/>
      <c r="NN192" s="233"/>
      <c r="NO192" s="221"/>
      <c r="NP192" s="234"/>
      <c r="NQ192" s="233"/>
      <c r="NR192" s="221"/>
      <c r="NS192" s="234"/>
      <c r="NT192" s="233"/>
      <c r="NU192" s="221"/>
      <c r="NV192" s="234"/>
      <c r="NW192" s="42"/>
      <c r="NX192" s="48"/>
      <c r="NY192" s="40"/>
      <c r="NZ192" s="233"/>
      <c r="OA192" s="221"/>
      <c r="OB192" s="320"/>
      <c r="OC192" s="233"/>
      <c r="OD192" s="221"/>
      <c r="OE192" s="234"/>
      <c r="OF192" s="233"/>
      <c r="OG192" s="221"/>
      <c r="OH192" s="234"/>
      <c r="OI192" s="160"/>
      <c r="OJ192" s="160"/>
      <c r="OK192" s="160"/>
      <c r="OL192" s="160"/>
      <c r="OM192" s="160"/>
      <c r="ON192" s="160"/>
      <c r="OO192" s="160"/>
      <c r="OP192" s="160"/>
      <c r="OQ192" s="160"/>
      <c r="OR192" s="160"/>
      <c r="OS192" s="160"/>
      <c r="OT192" s="160"/>
      <c r="OU192" s="160"/>
      <c r="OV192" s="160"/>
      <c r="OW192" s="160"/>
    </row>
    <row r="193" spans="1:413" x14ac:dyDescent="0.25">
      <c r="A193" s="108"/>
      <c r="B193" s="378" t="s">
        <v>974</v>
      </c>
      <c r="C193" s="435">
        <f t="shared" ref="C193:C194" si="2639">F193+I193+L193+O193+R193+U193+X193+AA193+AD193+AG193+AJ193+AM193+AP193+AS193+AV193+AY193+BB193+BE193+BH193+BK193+BN193+BQ193+BT193+BW193+BZ193+CC193+CF193+CI193+CL193+CO193+CR193+CU193+CX193+DA193+DD193+DG193+DJ193+DM193+DP193+DS193+DV193+DY193+EB193+EE193+EH193+EK193+EN193+EQ193+ET193+EW193+EZ193+FC193+FF193+FI193+FL193+FO193+FR193+FU193+FX193+GA193+GD193+GG193+GJ193+GM193+GP193+GS193+GV193+GY193+HB193+HE193+HH193+HK193+HN193+HQ193+HT193+HW193+HZ193+IC193+IF193+II193+IL193+IO193+IR193+IU193+IX193+JA193+JD193+JG193+JJ193+JM193+JP193+JS193+JV193+JY193+KB193+KE193+KH193+KK193+KN193+KQ193+KT193+KW193+KZ193+LC193+LF193+LI193+LL193+LO193+LR193+LU193+LX193+MA193+MD193+MG193+MJ193+MM193+MP193+MS193+MV193+MY193+NB193+NE193+NH193+NK193+NN193+NQ193+NT193+NW193+NZ193+OC193+OF193</f>
        <v>2000000</v>
      </c>
      <c r="D193" s="435">
        <f t="shared" ref="D193:D194" si="2640">G193+J193+M193+P193+S193+V193+Y193+AB193+AE193+AH193+AK193+AN193+AQ193+AT193+AW193+AZ193+BC193+BF193+BI193+BL193+BO193+BR193+BU193+BX193+CA193+CD193+CG193+CJ193+CM193+CP193+CS193+CV193+CY193+DB193+DE193+DH193+DK193+DN193+DQ193+DT193+DW193+DZ193+EC193+EF193+EI193+EL193+EO193+ER193+EU193+EX193+FA193+FD193+FG193+FJ193+FM193+FP193+FS193+FV193+FY193+GB193+GE193+GH193+GK193+GN193+GQ193+GT193+GW193+GZ193+HC193+HF193+HI193+HL193+HO193+HR193+HU193+HX193+IA193+ID193+IG193+IJ193+IM193+IP193+IS193+IV193+IY193+JB193+JE193+JH193+JK193+JN193+JQ193+JT193+JW193+JZ193+KC193+KF193+KI193+KL193+KO193+KR193+KU193+KX193+LA193+LD193+LG193+LJ193+LM193+LP193+LS193+LV193+LY193+MB193+ME193+MH193+MK193+MN193+MQ193+MT193+MW193+MZ193+NC193+NF193+NI193+NL193+NO193+NR193+NU193+NX193+OA193+OD193+OG193</f>
        <v>627000</v>
      </c>
      <c r="E193" s="435">
        <f t="shared" ref="E193:E194" si="2641">H193+K193+N193+Q193+T193+W193+Z193+AC193+AF193+AI193+AL193+AO193+AR193+AU193+AX193+BA193+BD193+BG193+BJ193+BM193+BP193+BS193+BV193+BY193+CB193+CE193+CH193+CK193+CN193+CQ193+CT193+CW193+CZ193+DC193+DF193+DI193+DL193+DO193+DR193+DU193+DX193+EA193+ED193+EG193+EJ193+EM193+EP193+ES193+EV193+EY193+FB193+FE193+FH193+FK193+FN193+FQ193+FT193+FW193+FZ193+GC193+GF193+GI193+GL193+GO193+GR193+GU193+GX193+HA193+HD193+HG193+HJ193+HM193+HP193+HS193+HV193+HY193+IB193+IE193+IH193+IK193+IN193+IQ193+IT193+IW193+IZ193+JC193+JF193+JI193+JL193+JO193+JR193+JU193+JX193+KA193+KD193+KG193+KJ193+KM193+KP193+KS193+KV193+KY193+LB193+LE193+LH193+LK193+LN193+LQ193+LT193+LW193+LZ193+MC193+MF193+MI193+ML193+MO193+MR193+MU193+MX193+NA193+ND193+NG193+NJ193+NM193+NP193+NS193+NV193+NY193+OB193+OE193+OH193</f>
        <v>600000</v>
      </c>
      <c r="F193" s="239"/>
      <c r="G193" s="240"/>
      <c r="H193" s="109"/>
      <c r="I193" s="128"/>
      <c r="J193" s="240"/>
      <c r="K193" s="240"/>
      <c r="L193" s="239"/>
      <c r="M193" s="240"/>
      <c r="N193" s="240"/>
      <c r="O193" s="239"/>
      <c r="P193" s="240"/>
      <c r="Q193" s="240"/>
      <c r="R193" s="239"/>
      <c r="S193" s="240"/>
      <c r="T193" s="240"/>
      <c r="U193" s="239"/>
      <c r="V193" s="240"/>
      <c r="W193" s="240"/>
      <c r="X193" s="239"/>
      <c r="Y193" s="240"/>
      <c r="Z193" s="240"/>
      <c r="AA193" s="239">
        <v>2000000</v>
      </c>
      <c r="AB193" s="240">
        <v>487000</v>
      </c>
      <c r="AC193" s="240">
        <v>600000</v>
      </c>
      <c r="AD193" s="239"/>
      <c r="AE193" s="240"/>
      <c r="AF193" s="240"/>
      <c r="AG193" s="239"/>
      <c r="AH193" s="240"/>
      <c r="AI193" s="240"/>
      <c r="AJ193" s="239"/>
      <c r="AK193" s="240"/>
      <c r="AL193" s="240"/>
      <c r="AM193" s="239"/>
      <c r="AN193" s="240"/>
      <c r="AO193" s="240"/>
      <c r="AP193" s="239"/>
      <c r="AQ193" s="240"/>
      <c r="AR193" s="240"/>
      <c r="AS193" s="239"/>
      <c r="AT193" s="240"/>
      <c r="AU193" s="240"/>
      <c r="AV193" s="239"/>
      <c r="AW193" s="240"/>
      <c r="AX193" s="240"/>
      <c r="AY193" s="239"/>
      <c r="AZ193" s="240"/>
      <c r="BA193" s="240"/>
      <c r="BB193" s="239"/>
      <c r="BC193" s="240"/>
      <c r="BD193" s="240"/>
      <c r="BE193" s="239"/>
      <c r="BF193" s="240"/>
      <c r="BG193" s="240"/>
      <c r="BH193" s="239"/>
      <c r="BI193" s="240"/>
      <c r="BJ193" s="240"/>
      <c r="BK193" s="239"/>
      <c r="BL193" s="240"/>
      <c r="BM193" s="240"/>
      <c r="BN193" s="279"/>
      <c r="BO193" s="240"/>
      <c r="BP193" s="240"/>
      <c r="BQ193" s="239"/>
      <c r="BR193" s="240"/>
      <c r="BS193" s="240"/>
      <c r="BT193" s="239"/>
      <c r="BU193" s="240"/>
      <c r="BV193" s="240"/>
      <c r="BW193" s="239"/>
      <c r="BX193" s="240"/>
      <c r="BY193" s="240"/>
      <c r="BZ193" s="239"/>
      <c r="CA193" s="239"/>
      <c r="CB193" s="240"/>
      <c r="CC193" s="239"/>
      <c r="CD193" s="240"/>
      <c r="CE193" s="240"/>
      <c r="CF193" s="239"/>
      <c r="CG193" s="240"/>
      <c r="CH193" s="240"/>
      <c r="CI193" s="239"/>
      <c r="CJ193" s="240"/>
      <c r="CK193" s="240"/>
      <c r="CL193" s="239"/>
      <c r="CM193" s="240"/>
      <c r="CN193" s="132"/>
      <c r="CO193" s="239"/>
      <c r="CP193" s="240"/>
      <c r="CQ193" s="109"/>
      <c r="CR193" s="239"/>
      <c r="CS193" s="240"/>
      <c r="CT193" s="240"/>
      <c r="CU193" s="239"/>
      <c r="CV193" s="240"/>
      <c r="CW193" s="240"/>
      <c r="CX193" s="239"/>
      <c r="CY193" s="240"/>
      <c r="CZ193" s="240"/>
      <c r="DA193" s="239"/>
      <c r="DB193" s="240"/>
      <c r="DC193" s="240"/>
      <c r="DD193" s="239"/>
      <c r="DE193" s="240"/>
      <c r="DF193" s="240"/>
      <c r="DG193" s="239"/>
      <c r="DH193" s="240"/>
      <c r="DI193" s="240"/>
      <c r="DJ193" s="239"/>
      <c r="DK193" s="240"/>
      <c r="DL193" s="240"/>
      <c r="DM193" s="239"/>
      <c r="DN193" s="240"/>
      <c r="DO193" s="240"/>
      <c r="DP193" s="239"/>
      <c r="DQ193" s="240"/>
      <c r="DR193" s="240"/>
      <c r="DS193" s="239"/>
      <c r="DT193" s="240"/>
      <c r="DU193" s="240"/>
      <c r="DV193" s="239"/>
      <c r="DW193" s="240"/>
      <c r="DX193" s="132"/>
      <c r="DY193" s="239"/>
      <c r="DZ193" s="240"/>
      <c r="EA193" s="109"/>
      <c r="EB193" s="128"/>
      <c r="EC193" s="240"/>
      <c r="ED193" s="132"/>
      <c r="EE193" s="239"/>
      <c r="EF193" s="240"/>
      <c r="EG193" s="132"/>
      <c r="EH193" s="239"/>
      <c r="EI193" s="240"/>
      <c r="EJ193" s="132"/>
      <c r="EK193" s="239"/>
      <c r="EL193" s="240"/>
      <c r="EM193" s="132"/>
      <c r="EN193" s="239"/>
      <c r="EO193" s="240"/>
      <c r="EP193" s="132"/>
      <c r="EQ193" s="239"/>
      <c r="ER193" s="240"/>
      <c r="ES193" s="240"/>
      <c r="ET193" s="239"/>
      <c r="EU193" s="240"/>
      <c r="EV193" s="240"/>
      <c r="EW193" s="239"/>
      <c r="EX193" s="240"/>
      <c r="EY193" s="240"/>
      <c r="EZ193" s="239"/>
      <c r="FA193" s="240"/>
      <c r="FB193" s="240"/>
      <c r="FC193" s="239"/>
      <c r="FD193" s="240"/>
      <c r="FE193" s="240"/>
      <c r="FF193" s="239"/>
      <c r="FG193" s="240"/>
      <c r="FH193" s="240"/>
      <c r="FI193" s="239"/>
      <c r="FJ193" s="240"/>
      <c r="FK193" s="132"/>
      <c r="FL193" s="403"/>
      <c r="FM193" s="240"/>
      <c r="FN193" s="109"/>
      <c r="FO193" s="239"/>
      <c r="FP193" s="240"/>
      <c r="FQ193" s="240"/>
      <c r="FR193" s="239"/>
      <c r="FS193" s="240"/>
      <c r="FT193" s="240"/>
      <c r="FU193" s="239"/>
      <c r="FV193" s="240"/>
      <c r="FW193" s="240"/>
      <c r="FX193" s="332"/>
      <c r="FY193" s="249"/>
      <c r="FZ193" s="249"/>
      <c r="GA193" s="332"/>
      <c r="GB193" s="240"/>
      <c r="GC193" s="240"/>
      <c r="GD193" s="239"/>
      <c r="GE193" s="240"/>
      <c r="GF193" s="240"/>
      <c r="GG193" s="239"/>
      <c r="GH193" s="240"/>
      <c r="GI193" s="240"/>
      <c r="GJ193" s="239"/>
      <c r="GK193" s="240"/>
      <c r="GL193" s="109"/>
      <c r="GM193" s="249"/>
      <c r="GN193" s="249"/>
      <c r="GO193" s="269"/>
      <c r="GP193" s="239"/>
      <c r="GQ193" s="240"/>
      <c r="GR193" s="109"/>
      <c r="GS193" s="239"/>
      <c r="GT193" s="240"/>
      <c r="GU193" s="240"/>
      <c r="GV193" s="239"/>
      <c r="GW193" s="240"/>
      <c r="GX193" s="240"/>
      <c r="GY193" s="239"/>
      <c r="GZ193" s="240"/>
      <c r="HA193" s="240"/>
      <c r="HB193" s="239"/>
      <c r="HC193" s="240"/>
      <c r="HD193" s="132"/>
      <c r="HE193" s="239"/>
      <c r="HF193" s="240"/>
      <c r="HG193" s="109"/>
      <c r="HH193" s="239"/>
      <c r="HI193" s="240"/>
      <c r="HJ193" s="132"/>
      <c r="HK193" s="239"/>
      <c r="HL193" s="240"/>
      <c r="HM193" s="132"/>
      <c r="HN193" s="239"/>
      <c r="HO193" s="240"/>
      <c r="HP193" s="132"/>
      <c r="HQ193" s="239"/>
      <c r="HR193" s="240"/>
      <c r="HS193" s="132"/>
      <c r="HT193" s="239"/>
      <c r="HU193" s="240"/>
      <c r="HV193" s="132"/>
      <c r="HW193" s="239"/>
      <c r="HX193" s="240"/>
      <c r="HY193" s="132"/>
      <c r="HZ193" s="239"/>
      <c r="IA193" s="240"/>
      <c r="IB193" s="132"/>
      <c r="IC193" s="239"/>
      <c r="ID193" s="240"/>
      <c r="IE193" s="109"/>
      <c r="IF193" s="239"/>
      <c r="IG193" s="240"/>
      <c r="IH193" s="132"/>
      <c r="II193" s="239"/>
      <c r="IJ193" s="240"/>
      <c r="IK193" s="132"/>
      <c r="IL193" s="239"/>
      <c r="IM193" s="240"/>
      <c r="IN193" s="132"/>
      <c r="IO193" s="239"/>
      <c r="IP193" s="240"/>
      <c r="IQ193" s="132"/>
      <c r="IR193" s="239"/>
      <c r="IS193" s="240"/>
      <c r="IT193" s="132"/>
      <c r="IU193" s="239"/>
      <c r="IV193" s="240"/>
      <c r="IW193" s="132"/>
      <c r="IX193" s="239"/>
      <c r="IY193" s="240"/>
      <c r="IZ193" s="132"/>
      <c r="JA193" s="239"/>
      <c r="JB193" s="240"/>
      <c r="JC193" s="132"/>
      <c r="JD193" s="239"/>
      <c r="JE193" s="240"/>
      <c r="JF193" s="132"/>
      <c r="JG193" s="239"/>
      <c r="JH193" s="240"/>
      <c r="JI193" s="109"/>
      <c r="JJ193" s="128"/>
      <c r="JK193" s="240"/>
      <c r="JL193" s="132"/>
      <c r="JM193" s="239"/>
      <c r="JN193" s="240"/>
      <c r="JO193" s="109"/>
      <c r="JP193" s="128"/>
      <c r="JQ193" s="240"/>
      <c r="JR193" s="132"/>
      <c r="JS193" s="239"/>
      <c r="JT193" s="240">
        <v>140000</v>
      </c>
      <c r="JU193" s="109"/>
      <c r="JV193" s="128"/>
      <c r="JW193" s="240"/>
      <c r="JX193" s="132"/>
      <c r="JY193" s="239"/>
      <c r="JZ193" s="240"/>
      <c r="KA193" s="132"/>
      <c r="KB193" s="239"/>
      <c r="KC193" s="240"/>
      <c r="KD193" s="132"/>
      <c r="KE193" s="239"/>
      <c r="KF193" s="240"/>
      <c r="KG193" s="132"/>
      <c r="KH193" s="239"/>
      <c r="KI193" s="240"/>
      <c r="KJ193" s="132"/>
      <c r="KK193" s="239"/>
      <c r="KL193" s="240"/>
      <c r="KM193" s="240"/>
      <c r="KN193" s="239"/>
      <c r="KO193" s="240"/>
      <c r="KP193" s="240"/>
      <c r="KQ193" s="239"/>
      <c r="KR193" s="240"/>
      <c r="KS193" s="240"/>
      <c r="KT193" s="239"/>
      <c r="KU193" s="240"/>
      <c r="KV193" s="132"/>
      <c r="KW193" s="239"/>
      <c r="KX193" s="240"/>
      <c r="KY193" s="109"/>
      <c r="KZ193" s="239"/>
      <c r="LA193" s="240"/>
      <c r="LB193" s="240"/>
      <c r="LC193" s="239"/>
      <c r="LD193" s="240"/>
      <c r="LE193" s="240"/>
      <c r="LF193" s="239"/>
      <c r="LG193" s="240"/>
      <c r="LH193" s="132"/>
      <c r="LI193" s="239"/>
      <c r="LJ193" s="240"/>
      <c r="LK193" s="109"/>
      <c r="LL193" s="239"/>
      <c r="LM193" s="240"/>
      <c r="LN193" s="109"/>
      <c r="LO193" s="128"/>
      <c r="LP193" s="240"/>
      <c r="LQ193" s="240"/>
      <c r="LR193" s="239"/>
      <c r="LS193" s="240"/>
      <c r="LT193" s="132"/>
      <c r="LU193" s="239"/>
      <c r="LV193" s="240"/>
      <c r="LW193" s="109"/>
      <c r="LX193" s="293"/>
      <c r="LY193" s="240"/>
      <c r="LZ193" s="240"/>
      <c r="MA193" s="297"/>
      <c r="MB193" s="240"/>
      <c r="MC193" s="240"/>
      <c r="MD193" s="297"/>
      <c r="ME193" s="240"/>
      <c r="MF193" s="240"/>
      <c r="MG193" s="297"/>
      <c r="MH193" s="240"/>
      <c r="MI193" s="240"/>
      <c r="MJ193" s="297"/>
      <c r="MK193" s="240"/>
      <c r="ML193" s="132"/>
      <c r="MM193" s="239"/>
      <c r="MN193" s="240"/>
      <c r="MO193" s="109"/>
      <c r="MP193" s="297"/>
      <c r="MQ193" s="240"/>
      <c r="MR193" s="109"/>
      <c r="MS193" s="293"/>
      <c r="MT193" s="240"/>
      <c r="MU193" s="240"/>
      <c r="MV193" s="297"/>
      <c r="MW193" s="240"/>
      <c r="MX193" s="132"/>
      <c r="MY193" s="297"/>
      <c r="MZ193" s="249"/>
      <c r="NA193" s="269"/>
      <c r="NB193" s="297"/>
      <c r="NC193" s="249"/>
      <c r="ND193" s="325"/>
      <c r="NE193" s="297"/>
      <c r="NF193" s="240"/>
      <c r="NG193" s="109"/>
      <c r="NH193" s="239"/>
      <c r="NI193" s="240"/>
      <c r="NJ193" s="132"/>
      <c r="NK193" s="239"/>
      <c r="NL193" s="240"/>
      <c r="NM193" s="109"/>
      <c r="NN193" s="297"/>
      <c r="NO193" s="240"/>
      <c r="NP193" s="109"/>
      <c r="NQ193" s="297"/>
      <c r="NR193" s="240"/>
      <c r="NS193" s="109"/>
      <c r="NT193" s="297"/>
      <c r="NU193" s="240"/>
      <c r="NV193" s="109"/>
      <c r="NW193" s="128"/>
      <c r="NX193" s="240"/>
      <c r="NY193" s="132"/>
      <c r="NZ193" s="297"/>
      <c r="OA193" s="240"/>
      <c r="OB193" s="321"/>
      <c r="OC193" s="239"/>
      <c r="OD193" s="240"/>
      <c r="OE193" s="109"/>
      <c r="OF193" s="239"/>
      <c r="OG193" s="240"/>
      <c r="OH193" s="109"/>
      <c r="OI193" s="163"/>
      <c r="OJ193" s="163"/>
      <c r="OK193" s="163"/>
      <c r="OL193" s="163"/>
      <c r="OM193" s="163"/>
      <c r="ON193" s="163"/>
      <c r="OO193" s="163"/>
      <c r="OP193" s="163"/>
      <c r="OQ193" s="163"/>
      <c r="OR193" s="163"/>
      <c r="OS193" s="163"/>
      <c r="OT193" s="163"/>
      <c r="OU193" s="163"/>
      <c r="OV193" s="163"/>
      <c r="OW193" s="163"/>
    </row>
    <row r="194" spans="1:413" ht="13.8" thickBot="1" x14ac:dyDescent="0.3">
      <c r="A194" s="110"/>
      <c r="B194" s="379" t="s">
        <v>975</v>
      </c>
      <c r="C194" s="436">
        <f t="shared" si="2639"/>
        <v>286000</v>
      </c>
      <c r="D194" s="436">
        <f t="shared" si="2640"/>
        <v>322189.40000000002</v>
      </c>
      <c r="E194" s="436">
        <f t="shared" si="2641"/>
        <v>280309.40000000002</v>
      </c>
      <c r="F194" s="243"/>
      <c r="G194" s="244"/>
      <c r="H194" s="130"/>
      <c r="I194" s="133"/>
      <c r="J194" s="244"/>
      <c r="K194" s="244"/>
      <c r="L194" s="243"/>
      <c r="M194" s="244"/>
      <c r="N194" s="244"/>
      <c r="O194" s="243"/>
      <c r="P194" s="244"/>
      <c r="Q194" s="244"/>
      <c r="R194" s="243"/>
      <c r="S194" s="244"/>
      <c r="T194" s="244"/>
      <c r="U194" s="243"/>
      <c r="V194" s="244"/>
      <c r="W194" s="244"/>
      <c r="X194" s="243"/>
      <c r="Y194" s="244"/>
      <c r="Z194" s="244"/>
      <c r="AA194" s="243">
        <v>286000</v>
      </c>
      <c r="AB194" s="244">
        <v>320000</v>
      </c>
      <c r="AC194" s="244">
        <v>278120</v>
      </c>
      <c r="AD194" s="243"/>
      <c r="AE194" s="244"/>
      <c r="AF194" s="244"/>
      <c r="AG194" s="243"/>
      <c r="AH194" s="244"/>
      <c r="AI194" s="244"/>
      <c r="AJ194" s="243"/>
      <c r="AK194" s="244"/>
      <c r="AL194" s="244"/>
      <c r="AM194" s="243"/>
      <c r="AN194" s="244"/>
      <c r="AO194" s="244"/>
      <c r="AP194" s="243"/>
      <c r="AQ194" s="244"/>
      <c r="AR194" s="244"/>
      <c r="AS194" s="243"/>
      <c r="AT194" s="244"/>
      <c r="AU194" s="244"/>
      <c r="AV194" s="243"/>
      <c r="AW194" s="244"/>
      <c r="AX194" s="244"/>
      <c r="AY194" s="243"/>
      <c r="AZ194" s="244"/>
      <c r="BA194" s="244"/>
      <c r="BB194" s="243"/>
      <c r="BC194" s="244"/>
      <c r="BD194" s="244"/>
      <c r="BE194" s="243"/>
      <c r="BF194" s="244"/>
      <c r="BG194" s="244"/>
      <c r="BH194" s="243"/>
      <c r="BI194" s="244"/>
      <c r="BJ194" s="244"/>
      <c r="BK194" s="243"/>
      <c r="BL194" s="244"/>
      <c r="BM194" s="244"/>
      <c r="BN194" s="280"/>
      <c r="BO194" s="111"/>
      <c r="BP194" s="244"/>
      <c r="BQ194" s="243"/>
      <c r="BR194" s="244"/>
      <c r="BS194" s="244"/>
      <c r="BT194" s="243"/>
      <c r="BU194" s="244"/>
      <c r="BV194" s="244"/>
      <c r="BW194" s="243"/>
      <c r="BX194" s="244"/>
      <c r="BY194" s="244"/>
      <c r="BZ194" s="243"/>
      <c r="CA194" s="243"/>
      <c r="CB194" s="244"/>
      <c r="CC194" s="243"/>
      <c r="CD194" s="244"/>
      <c r="CE194" s="244"/>
      <c r="CF194" s="243"/>
      <c r="CG194" s="244"/>
      <c r="CH194" s="244"/>
      <c r="CI194" s="243"/>
      <c r="CJ194" s="244"/>
      <c r="CK194" s="244"/>
      <c r="CL194" s="243"/>
      <c r="CM194" s="244"/>
      <c r="CN194" s="156"/>
      <c r="CO194" s="243"/>
      <c r="CP194" s="244"/>
      <c r="CQ194" s="130"/>
      <c r="CR194" s="243"/>
      <c r="CS194" s="244"/>
      <c r="CT194" s="244"/>
      <c r="CU194" s="243"/>
      <c r="CV194" s="244"/>
      <c r="CW194" s="244"/>
      <c r="CX194" s="243"/>
      <c r="CY194" s="244"/>
      <c r="CZ194" s="244"/>
      <c r="DA194" s="243"/>
      <c r="DB194" s="244"/>
      <c r="DC194" s="244"/>
      <c r="DD194" s="243"/>
      <c r="DE194" s="244"/>
      <c r="DF194" s="244"/>
      <c r="DG194" s="243"/>
      <c r="DH194" s="244"/>
      <c r="DI194" s="244"/>
      <c r="DJ194" s="243"/>
      <c r="DK194" s="244"/>
      <c r="DL194" s="244"/>
      <c r="DM194" s="243"/>
      <c r="DN194" s="244"/>
      <c r="DO194" s="244"/>
      <c r="DP194" s="243"/>
      <c r="DQ194" s="244"/>
      <c r="DR194" s="244"/>
      <c r="DS194" s="243"/>
      <c r="DT194" s="244"/>
      <c r="DU194" s="244"/>
      <c r="DV194" s="243"/>
      <c r="DW194" s="244"/>
      <c r="DX194" s="156"/>
      <c r="DY194" s="243"/>
      <c r="DZ194" s="244"/>
      <c r="EA194" s="130"/>
      <c r="EB194" s="133"/>
      <c r="EC194" s="244"/>
      <c r="ED194" s="156"/>
      <c r="EE194" s="243"/>
      <c r="EF194" s="244"/>
      <c r="EG194" s="156"/>
      <c r="EH194" s="243"/>
      <c r="EI194" s="244"/>
      <c r="EJ194" s="156"/>
      <c r="EK194" s="243"/>
      <c r="EL194" s="244"/>
      <c r="EM194" s="156"/>
      <c r="EN194" s="243"/>
      <c r="EO194" s="244"/>
      <c r="EP194" s="156"/>
      <c r="EQ194" s="243"/>
      <c r="ER194" s="244"/>
      <c r="ES194" s="244"/>
      <c r="ET194" s="243"/>
      <c r="EU194" s="244"/>
      <c r="EV194" s="244"/>
      <c r="EW194" s="243"/>
      <c r="EX194" s="244"/>
      <c r="EY194" s="244"/>
      <c r="EZ194" s="243"/>
      <c r="FA194" s="244"/>
      <c r="FB194" s="244"/>
      <c r="FC194" s="243"/>
      <c r="FD194" s="244"/>
      <c r="FE194" s="244"/>
      <c r="FF194" s="243"/>
      <c r="FG194" s="244"/>
      <c r="FH194" s="244"/>
      <c r="FI194" s="243"/>
      <c r="FJ194" s="244"/>
      <c r="FK194" s="156"/>
      <c r="FL194" s="243"/>
      <c r="FM194" s="244"/>
      <c r="FN194" s="130"/>
      <c r="FO194" s="243"/>
      <c r="FP194" s="244"/>
      <c r="FQ194" s="244"/>
      <c r="FR194" s="243"/>
      <c r="FS194" s="244"/>
      <c r="FT194" s="244"/>
      <c r="FU194" s="243"/>
      <c r="FV194" s="244"/>
      <c r="FW194" s="244"/>
      <c r="FX194" s="298"/>
      <c r="FY194" s="250"/>
      <c r="FZ194" s="250"/>
      <c r="GA194" s="298"/>
      <c r="GB194" s="244"/>
      <c r="GC194" s="244"/>
      <c r="GD194" s="243"/>
      <c r="GE194" s="244"/>
      <c r="GF194" s="244"/>
      <c r="GG194" s="243"/>
      <c r="GH194" s="244"/>
      <c r="GI194" s="244"/>
      <c r="GJ194" s="243"/>
      <c r="GK194" s="244"/>
      <c r="GL194" s="130"/>
      <c r="GM194" s="250"/>
      <c r="GN194" s="250"/>
      <c r="GO194" s="270"/>
      <c r="GP194" s="243"/>
      <c r="GQ194" s="244"/>
      <c r="GR194" s="130"/>
      <c r="GS194" s="243"/>
      <c r="GT194" s="244"/>
      <c r="GU194" s="244"/>
      <c r="GV194" s="243"/>
      <c r="GW194" s="244"/>
      <c r="GX194" s="244"/>
      <c r="GY194" s="243"/>
      <c r="GZ194" s="244"/>
      <c r="HA194" s="244"/>
      <c r="HB194" s="243"/>
      <c r="HC194" s="244"/>
      <c r="HD194" s="156"/>
      <c r="HE194" s="243"/>
      <c r="HF194" s="244"/>
      <c r="HG194" s="130"/>
      <c r="HH194" s="243"/>
      <c r="HI194" s="244"/>
      <c r="HJ194" s="156"/>
      <c r="HK194" s="243"/>
      <c r="HL194" s="244"/>
      <c r="HM194" s="156"/>
      <c r="HN194" s="243"/>
      <c r="HO194" s="244"/>
      <c r="HP194" s="156"/>
      <c r="HQ194" s="243"/>
      <c r="HR194" s="244"/>
      <c r="HS194" s="156"/>
      <c r="HT194" s="243"/>
      <c r="HU194" s="244"/>
      <c r="HV194" s="156"/>
      <c r="HW194" s="243"/>
      <c r="HX194" s="244"/>
      <c r="HY194" s="156"/>
      <c r="HZ194" s="243"/>
      <c r="IA194" s="244"/>
      <c r="IB194" s="156"/>
      <c r="IC194" s="243"/>
      <c r="ID194" s="244"/>
      <c r="IE194" s="130"/>
      <c r="IF194" s="243"/>
      <c r="IG194" s="244"/>
      <c r="IH194" s="156"/>
      <c r="II194" s="243"/>
      <c r="IJ194" s="244"/>
      <c r="IK194" s="156"/>
      <c r="IL194" s="243"/>
      <c r="IM194" s="244"/>
      <c r="IN194" s="156"/>
      <c r="IO194" s="243"/>
      <c r="IP194" s="244"/>
      <c r="IQ194" s="156"/>
      <c r="IR194" s="243"/>
      <c r="IS194" s="244"/>
      <c r="IT194" s="156"/>
      <c r="IU194" s="243"/>
      <c r="IV194" s="244"/>
      <c r="IW194" s="156"/>
      <c r="IX194" s="243"/>
      <c r="IY194" s="244"/>
      <c r="IZ194" s="156"/>
      <c r="JA194" s="243"/>
      <c r="JB194" s="244"/>
      <c r="JC194" s="156"/>
      <c r="JD194" s="243"/>
      <c r="JE194" s="244"/>
      <c r="JF194" s="156"/>
      <c r="JG194" s="243"/>
      <c r="JH194" s="244"/>
      <c r="JI194" s="130"/>
      <c r="JJ194" s="133"/>
      <c r="JK194" s="244"/>
      <c r="JL194" s="156"/>
      <c r="JM194" s="243"/>
      <c r="JN194" s="244"/>
      <c r="JO194" s="130"/>
      <c r="JP194" s="133"/>
      <c r="JQ194" s="244"/>
      <c r="JR194" s="156"/>
      <c r="JS194" s="243"/>
      <c r="JT194" s="244"/>
      <c r="JU194" s="130"/>
      <c r="JV194" s="133"/>
      <c r="JW194" s="244"/>
      <c r="JX194" s="156"/>
      <c r="JY194" s="243"/>
      <c r="JZ194" s="244"/>
      <c r="KA194" s="156"/>
      <c r="KB194" s="243"/>
      <c r="KC194" s="244"/>
      <c r="KD194" s="156"/>
      <c r="KE194" s="243"/>
      <c r="KF194" s="244"/>
      <c r="KG194" s="156"/>
      <c r="KH194" s="243"/>
      <c r="KI194" s="244"/>
      <c r="KJ194" s="156"/>
      <c r="KK194" s="243"/>
      <c r="KL194" s="244"/>
      <c r="KM194" s="244"/>
      <c r="KN194" s="243"/>
      <c r="KO194" s="244"/>
      <c r="KP194" s="244"/>
      <c r="KQ194" s="243"/>
      <c r="KR194" s="244"/>
      <c r="KS194" s="244"/>
      <c r="KT194" s="243"/>
      <c r="KU194" s="244"/>
      <c r="KV194" s="156"/>
      <c r="KW194" s="243"/>
      <c r="KX194" s="244"/>
      <c r="KY194" s="130"/>
      <c r="KZ194" s="243"/>
      <c r="LA194" s="244"/>
      <c r="LB194" s="244"/>
      <c r="LC194" s="243"/>
      <c r="LD194" s="244"/>
      <c r="LE194" s="244"/>
      <c r="LF194" s="243"/>
      <c r="LG194" s="244"/>
      <c r="LH194" s="156"/>
      <c r="LI194" s="243"/>
      <c r="LJ194" s="244"/>
      <c r="LK194" s="130"/>
      <c r="LL194" s="243"/>
      <c r="LM194" s="244"/>
      <c r="LN194" s="130"/>
      <c r="LO194" s="133"/>
      <c r="LP194" s="244"/>
      <c r="LQ194" s="244"/>
      <c r="LR194" s="243"/>
      <c r="LS194" s="244"/>
      <c r="LT194" s="156"/>
      <c r="LU194" s="243"/>
      <c r="LV194" s="244"/>
      <c r="LW194" s="130"/>
      <c r="LX194" s="294"/>
      <c r="LY194" s="244"/>
      <c r="LZ194" s="244"/>
      <c r="MA194" s="298"/>
      <c r="MB194" s="244"/>
      <c r="MC194" s="244"/>
      <c r="MD194" s="298"/>
      <c r="ME194" s="244"/>
      <c r="MF194" s="244"/>
      <c r="MG194" s="298"/>
      <c r="MH194" s="244"/>
      <c r="MI194" s="244"/>
      <c r="MJ194" s="298"/>
      <c r="MK194" s="244"/>
      <c r="ML194" s="156"/>
      <c r="MM194" s="243"/>
      <c r="MN194" s="244"/>
      <c r="MO194" s="130"/>
      <c r="MP194" s="298"/>
      <c r="MQ194" s="244"/>
      <c r="MR194" s="130"/>
      <c r="MS194" s="294"/>
      <c r="MT194" s="111"/>
      <c r="MU194" s="111"/>
      <c r="MV194" s="298"/>
      <c r="MW194" s="244"/>
      <c r="MX194" s="156"/>
      <c r="MY194" s="298"/>
      <c r="MZ194" s="250"/>
      <c r="NA194" s="270"/>
      <c r="NB194" s="298"/>
      <c r="NC194" s="164"/>
      <c r="ND194" s="326"/>
      <c r="NE194" s="298"/>
      <c r="NF194" s="244"/>
      <c r="NG194" s="130"/>
      <c r="NH194" s="243"/>
      <c r="NI194" s="244"/>
      <c r="NJ194" s="156"/>
      <c r="NK194" s="243"/>
      <c r="NL194" s="244"/>
      <c r="NM194" s="130"/>
      <c r="NN194" s="298"/>
      <c r="NO194" s="244"/>
      <c r="NP194" s="130"/>
      <c r="NQ194" s="298"/>
      <c r="NR194" s="244"/>
      <c r="NS194" s="130"/>
      <c r="NT194" s="298"/>
      <c r="NU194" s="244"/>
      <c r="NV194" s="130"/>
      <c r="NW194" s="133"/>
      <c r="NX194" s="244"/>
      <c r="NY194" s="156"/>
      <c r="NZ194" s="298"/>
      <c r="OA194" s="244"/>
      <c r="OB194" s="322"/>
      <c r="OC194" s="243"/>
      <c r="OD194" s="244"/>
      <c r="OE194" s="130"/>
      <c r="OF194" s="243"/>
      <c r="OG194" s="244">
        <v>2189.4</v>
      </c>
      <c r="OH194" s="130">
        <v>2189.4</v>
      </c>
      <c r="OI194" s="163"/>
      <c r="OJ194" s="163"/>
      <c r="OK194" s="163"/>
      <c r="OL194" s="163"/>
      <c r="OM194" s="163"/>
      <c r="ON194" s="163"/>
      <c r="OO194" s="163"/>
      <c r="OP194" s="163"/>
      <c r="OQ194" s="163"/>
      <c r="OR194" s="163"/>
      <c r="OS194" s="163"/>
      <c r="OT194" s="163"/>
      <c r="OU194" s="163"/>
      <c r="OV194" s="163"/>
      <c r="OW194" s="163"/>
    </row>
    <row r="195" spans="1:413" x14ac:dyDescent="0.25">
      <c r="AA195" s="112">
        <f>AA191+AA194</f>
        <v>316000</v>
      </c>
      <c r="AB195" s="112">
        <f>AB191+AB194</f>
        <v>350000</v>
      </c>
      <c r="AC195" s="112">
        <f>AC191+AC194</f>
        <v>303651.36</v>
      </c>
      <c r="OI195" s="160"/>
      <c r="OJ195" s="160"/>
      <c r="OK195" s="160"/>
      <c r="OL195" s="160"/>
      <c r="OM195" s="160"/>
      <c r="ON195" s="160"/>
      <c r="OO195" s="160"/>
      <c r="OP195" s="160"/>
      <c r="OQ195" s="160"/>
      <c r="OR195" s="160"/>
      <c r="OS195" s="160"/>
      <c r="OT195" s="160"/>
      <c r="OU195" s="160"/>
      <c r="OV195" s="160"/>
      <c r="OW195" s="160"/>
    </row>
    <row r="196" spans="1:413" x14ac:dyDescent="0.25">
      <c r="OI196" s="160"/>
      <c r="OJ196" s="160"/>
      <c r="OK196" s="160"/>
      <c r="OL196" s="160"/>
      <c r="OM196" s="160"/>
      <c r="ON196" s="160"/>
      <c r="OO196" s="160"/>
      <c r="OP196" s="160"/>
      <c r="OQ196" s="160"/>
      <c r="OR196" s="160"/>
      <c r="OS196" s="160"/>
      <c r="OT196" s="160"/>
      <c r="OU196" s="160"/>
      <c r="OV196" s="160"/>
      <c r="OW196" s="160"/>
    </row>
    <row r="197" spans="1:413" x14ac:dyDescent="0.25">
      <c r="FO197" s="112"/>
      <c r="FP197" s="112"/>
    </row>
    <row r="198" spans="1:413" x14ac:dyDescent="0.25">
      <c r="IR198" s="408"/>
    </row>
    <row r="199" spans="1:413" x14ac:dyDescent="0.25">
      <c r="B199" s="112"/>
      <c r="C199" s="112"/>
      <c r="HK199" s="409"/>
    </row>
    <row r="200" spans="1:413" x14ac:dyDescent="0.25">
      <c r="B200" s="112"/>
    </row>
    <row r="201" spans="1:413" x14ac:dyDescent="0.25">
      <c r="B201" s="112"/>
    </row>
    <row r="202" spans="1:413" x14ac:dyDescent="0.25">
      <c r="B202" s="112"/>
    </row>
    <row r="203" spans="1:413" x14ac:dyDescent="0.25">
      <c r="B203" s="112"/>
    </row>
    <row r="204" spans="1:413" x14ac:dyDescent="0.25">
      <c r="B204" s="112"/>
    </row>
    <row r="205" spans="1:413" x14ac:dyDescent="0.25">
      <c r="B205" s="112"/>
    </row>
    <row r="206" spans="1:413" x14ac:dyDescent="0.25">
      <c r="B206" s="112"/>
    </row>
    <row r="207" spans="1:413" x14ac:dyDescent="0.25">
      <c r="B207" s="112"/>
    </row>
    <row r="208" spans="1:413" x14ac:dyDescent="0.25">
      <c r="B208" s="112"/>
    </row>
    <row r="209" spans="2:2" x14ac:dyDescent="0.25">
      <c r="B209" s="407"/>
    </row>
  </sheetData>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Normal="100" workbookViewId="0">
      <selection activeCell="C2" sqref="C2"/>
    </sheetView>
  </sheetViews>
  <sheetFormatPr defaultColWidth="9.125" defaultRowHeight="18" x14ac:dyDescent="0.35"/>
  <cols>
    <col min="1" max="1" width="7.75" style="412" customWidth="1"/>
    <col min="2" max="2" width="8.875" style="424" customWidth="1"/>
    <col min="3" max="3" width="19.375" style="412" customWidth="1"/>
    <col min="4" max="4" width="82" style="412" customWidth="1"/>
    <col min="5" max="5" width="23.625" style="412" customWidth="1"/>
    <col min="6" max="6" width="20.75" style="412" customWidth="1"/>
    <col min="7" max="7" width="22.625" style="412" customWidth="1"/>
    <col min="8" max="15" width="9.125" style="412"/>
    <col min="16" max="16" width="14.25" style="412" customWidth="1"/>
    <col min="17" max="17" width="69.125" style="412" customWidth="1"/>
    <col min="18" max="16384" width="9.125" style="412"/>
  </cols>
  <sheetData>
    <row r="1" spans="1:17" x14ac:dyDescent="0.35">
      <c r="C1" s="413" t="s">
        <v>1084</v>
      </c>
    </row>
    <row r="2" spans="1:17" s="413" customFormat="1" ht="17.399999999999999" x14ac:dyDescent="0.3">
      <c r="A2" s="426" t="s">
        <v>988</v>
      </c>
      <c r="B2" s="427" t="s">
        <v>1061</v>
      </c>
      <c r="C2" s="428" t="s">
        <v>1059</v>
      </c>
      <c r="D2" s="429" t="s">
        <v>1060</v>
      </c>
    </row>
    <row r="3" spans="1:17" x14ac:dyDescent="0.35">
      <c r="A3" s="412">
        <v>1</v>
      </c>
      <c r="B3" s="425">
        <f>C3/C29</f>
        <v>5.8747278899475473E-2</v>
      </c>
      <c r="C3" s="415">
        <v>200000</v>
      </c>
      <c r="D3" s="414" t="s">
        <v>1075</v>
      </c>
      <c r="G3" s="416"/>
    </row>
    <row r="4" spans="1:17" x14ac:dyDescent="0.35">
      <c r="A4" s="412">
        <v>1</v>
      </c>
      <c r="B4" s="425">
        <f>C4/C29</f>
        <v>5.8747278899475473E-2</v>
      </c>
      <c r="C4" s="415">
        <v>200000</v>
      </c>
      <c r="D4" s="414" t="s">
        <v>1050</v>
      </c>
      <c r="G4" s="416"/>
    </row>
    <row r="5" spans="1:17" x14ac:dyDescent="0.35">
      <c r="A5" s="412">
        <v>4</v>
      </c>
      <c r="B5" s="425">
        <f>C5/C29</f>
        <v>0.52872551009527924</v>
      </c>
      <c r="C5" s="415">
        <v>1800000</v>
      </c>
      <c r="D5" s="414" t="s">
        <v>1051</v>
      </c>
      <c r="G5" s="416"/>
    </row>
    <row r="6" spans="1:17" x14ac:dyDescent="0.35">
      <c r="A6" s="412">
        <v>4</v>
      </c>
      <c r="B6" s="425">
        <f>C6/C29</f>
        <v>2.9373639449737737E-2</v>
      </c>
      <c r="C6" s="415">
        <v>100000</v>
      </c>
      <c r="D6" s="414" t="s">
        <v>1046</v>
      </c>
      <c r="G6" s="416"/>
    </row>
    <row r="7" spans="1:17" x14ac:dyDescent="0.35">
      <c r="A7" s="412">
        <v>4</v>
      </c>
      <c r="B7" s="425">
        <f>C7/C29</f>
        <v>1.1749455779895095E-2</v>
      </c>
      <c r="C7" s="415">
        <v>40000</v>
      </c>
      <c r="D7" s="414" t="s">
        <v>1053</v>
      </c>
      <c r="G7" s="416"/>
    </row>
    <row r="8" spans="1:17" x14ac:dyDescent="0.35">
      <c r="A8" s="412">
        <v>4</v>
      </c>
      <c r="B8" s="425">
        <f>C8/C29</f>
        <v>5.8747278899475477E-3</v>
      </c>
      <c r="C8" s="415">
        <v>20000</v>
      </c>
      <c r="D8" s="414" t="s">
        <v>1054</v>
      </c>
      <c r="G8" s="416"/>
    </row>
    <row r="9" spans="1:17" s="439" customFormat="1" x14ac:dyDescent="0.35">
      <c r="A9" s="439">
        <v>4</v>
      </c>
      <c r="B9" s="425">
        <f>C9/C29</f>
        <v>1.7624183669842641E-2</v>
      </c>
      <c r="C9" s="415">
        <v>60000</v>
      </c>
      <c r="D9" s="414" t="s">
        <v>1063</v>
      </c>
      <c r="G9" s="440"/>
    </row>
    <row r="10" spans="1:17" x14ac:dyDescent="0.35">
      <c r="A10" s="412">
        <v>4</v>
      </c>
      <c r="B10" s="425">
        <f>C10/C29</f>
        <v>1.4686819724868869E-3</v>
      </c>
      <c r="C10" s="415">
        <v>5000</v>
      </c>
      <c r="D10" s="414" t="s">
        <v>1067</v>
      </c>
      <c r="G10" s="416"/>
    </row>
    <row r="11" spans="1:17" x14ac:dyDescent="0.35">
      <c r="A11" s="412">
        <v>4</v>
      </c>
      <c r="B11" s="425">
        <f>C11/C29</f>
        <v>5.8747278899475477E-3</v>
      </c>
      <c r="C11" s="415">
        <v>20000</v>
      </c>
      <c r="D11" s="414" t="s">
        <v>1033</v>
      </c>
      <c r="G11" s="416"/>
    </row>
    <row r="12" spans="1:17" x14ac:dyDescent="0.35">
      <c r="A12" s="412">
        <v>4</v>
      </c>
      <c r="B12" s="425">
        <f>C12/C29</f>
        <v>4.4060459174606603E-3</v>
      </c>
      <c r="C12" s="415">
        <v>15000</v>
      </c>
      <c r="D12" s="414" t="s">
        <v>1048</v>
      </c>
      <c r="G12" s="416"/>
    </row>
    <row r="13" spans="1:17" x14ac:dyDescent="0.35">
      <c r="A13" s="412">
        <v>4</v>
      </c>
      <c r="B13" s="425">
        <f>C13/C29</f>
        <v>2.9373639449737738E-3</v>
      </c>
      <c r="C13" s="415">
        <v>10000</v>
      </c>
      <c r="D13" s="414" t="s">
        <v>1049</v>
      </c>
      <c r="G13" s="416"/>
    </row>
    <row r="14" spans="1:17" x14ac:dyDescent="0.35">
      <c r="A14" s="412">
        <v>4</v>
      </c>
      <c r="B14" s="425">
        <f>C14/C29</f>
        <v>2.9373639449737738E-3</v>
      </c>
      <c r="C14" s="415">
        <v>10000</v>
      </c>
      <c r="D14" s="415" t="s">
        <v>1052</v>
      </c>
      <c r="G14" s="416"/>
    </row>
    <row r="15" spans="1:17" x14ac:dyDescent="0.35">
      <c r="A15" s="412">
        <v>4</v>
      </c>
      <c r="B15" s="425">
        <f>C15/C29</f>
        <v>5.8747278899475477E-3</v>
      </c>
      <c r="C15" s="415">
        <v>20000</v>
      </c>
      <c r="D15" s="414" t="s">
        <v>1047</v>
      </c>
      <c r="P15" s="415"/>
      <c r="Q15" s="414"/>
    </row>
    <row r="16" spans="1:17" x14ac:dyDescent="0.35">
      <c r="A16" s="457">
        <v>4</v>
      </c>
      <c r="B16" s="425">
        <f>C16/C29</f>
        <v>2.9373639449737738E-3</v>
      </c>
      <c r="C16" s="415">
        <v>10000</v>
      </c>
      <c r="D16" s="414" t="s">
        <v>1073</v>
      </c>
      <c r="P16" s="415"/>
      <c r="Q16" s="414"/>
    </row>
    <row r="17" spans="1:17" x14ac:dyDescent="0.35">
      <c r="A17" s="457">
        <v>4</v>
      </c>
      <c r="B17" s="425">
        <f>C17/C29</f>
        <v>1.401798195459834E-2</v>
      </c>
      <c r="C17" s="415">
        <v>47723</v>
      </c>
      <c r="D17" s="414" t="s">
        <v>1072</v>
      </c>
      <c r="P17" s="415"/>
      <c r="Q17" s="414"/>
    </row>
    <row r="18" spans="1:17" x14ac:dyDescent="0.35">
      <c r="A18" s="412">
        <v>5</v>
      </c>
      <c r="B18" s="425">
        <f>C18/C29</f>
        <v>1.1749455779895095E-2</v>
      </c>
      <c r="C18" s="415">
        <v>40000</v>
      </c>
      <c r="D18" s="414" t="s">
        <v>1076</v>
      </c>
      <c r="P18" s="415"/>
      <c r="Q18" s="414"/>
    </row>
    <row r="19" spans="1:17" x14ac:dyDescent="0.35">
      <c r="A19" s="412">
        <v>6</v>
      </c>
      <c r="B19" s="425">
        <f>C19/C29</f>
        <v>0.13365005949630671</v>
      </c>
      <c r="C19" s="415">
        <v>455000</v>
      </c>
      <c r="D19" s="414" t="s">
        <v>1055</v>
      </c>
      <c r="P19" s="415"/>
      <c r="Q19" s="414"/>
    </row>
    <row r="20" spans="1:17" x14ac:dyDescent="0.35">
      <c r="A20" s="412">
        <v>6</v>
      </c>
      <c r="B20" s="425">
        <f>C20/C29</f>
        <v>8.8120918349213206E-3</v>
      </c>
      <c r="C20" s="415">
        <v>30000</v>
      </c>
      <c r="D20" s="414" t="s">
        <v>1068</v>
      </c>
    </row>
    <row r="21" spans="1:17" x14ac:dyDescent="0.35">
      <c r="A21" s="412">
        <v>6</v>
      </c>
      <c r="B21" s="425">
        <f>C21/C29</f>
        <v>8.8120918349213206E-3</v>
      </c>
      <c r="C21" s="415">
        <v>30000</v>
      </c>
      <c r="D21" s="415" t="s">
        <v>1056</v>
      </c>
      <c r="P21" s="415"/>
      <c r="Q21" s="414"/>
    </row>
    <row r="22" spans="1:17" x14ac:dyDescent="0.35">
      <c r="A22" s="412">
        <v>8</v>
      </c>
      <c r="B22" s="425">
        <f>C22/C29</f>
        <v>1.4099346935874115E-2</v>
      </c>
      <c r="C22" s="415">
        <v>48000</v>
      </c>
      <c r="D22" s="415" t="s">
        <v>1074</v>
      </c>
      <c r="P22" s="415"/>
      <c r="Q22" s="414"/>
    </row>
    <row r="23" spans="1:17" x14ac:dyDescent="0.35">
      <c r="A23" s="412">
        <v>9</v>
      </c>
      <c r="B23" s="425">
        <f>C23/C29</f>
        <v>2.6051480827972401E-2</v>
      </c>
      <c r="C23" s="415">
        <f>39190+49500</f>
        <v>88690</v>
      </c>
      <c r="D23" s="415" t="s">
        <v>1057</v>
      </c>
      <c r="P23" s="415"/>
      <c r="Q23" s="415"/>
    </row>
    <row r="24" spans="1:17" x14ac:dyDescent="0.35">
      <c r="A24" s="412">
        <v>9</v>
      </c>
      <c r="B24" s="425">
        <f>C24/C29</f>
        <v>4.1123095229632832E-2</v>
      </c>
      <c r="C24" s="415">
        <v>140000</v>
      </c>
      <c r="D24" s="414" t="s">
        <v>1058</v>
      </c>
      <c r="P24" s="415"/>
      <c r="Q24" s="415"/>
    </row>
    <row r="25" spans="1:17" x14ac:dyDescent="0.35">
      <c r="A25" s="412">
        <v>9</v>
      </c>
      <c r="B25" s="425">
        <f>C25/C29</f>
        <v>4.4060459174606603E-3</v>
      </c>
      <c r="C25" s="415">
        <v>15000</v>
      </c>
      <c r="D25" s="415" t="s">
        <v>1077</v>
      </c>
    </row>
    <row r="26" spans="1:17" x14ac:dyDescent="0.35">
      <c r="C26" s="415"/>
      <c r="D26" s="415"/>
    </row>
    <row r="27" spans="1:17" x14ac:dyDescent="0.35">
      <c r="C27" s="415"/>
      <c r="D27" s="415"/>
    </row>
    <row r="28" spans="1:17" x14ac:dyDescent="0.35">
      <c r="C28" s="415"/>
      <c r="D28" s="415"/>
      <c r="P28" s="415"/>
      <c r="Q28" s="415"/>
    </row>
    <row r="29" spans="1:17" x14ac:dyDescent="0.35">
      <c r="C29" s="417">
        <f>SUM(C3:C28)</f>
        <v>3404413</v>
      </c>
      <c r="D29" s="412" t="s">
        <v>1070</v>
      </c>
      <c r="F29" s="414"/>
      <c r="P29" s="417"/>
    </row>
    <row r="30" spans="1:17" x14ac:dyDescent="0.35">
      <c r="C30" s="417"/>
      <c r="F30" s="414"/>
      <c r="P30" s="417"/>
    </row>
    <row r="31" spans="1:17" x14ac:dyDescent="0.35">
      <c r="C31" s="414" t="s">
        <v>1071</v>
      </c>
      <c r="D31" s="414"/>
      <c r="F31" s="414"/>
    </row>
    <row r="32" spans="1:17" x14ac:dyDescent="0.35">
      <c r="C32" s="418">
        <v>2000000</v>
      </c>
      <c r="D32" s="419" t="s">
        <v>1036</v>
      </c>
      <c r="F32" s="414"/>
    </row>
    <row r="33" spans="3:6" x14ac:dyDescent="0.35">
      <c r="C33" s="420">
        <v>414051</v>
      </c>
      <c r="D33" s="421" t="s">
        <v>1037</v>
      </c>
      <c r="F33" s="414"/>
    </row>
    <row r="34" spans="3:6" x14ac:dyDescent="0.35">
      <c r="C34" s="422">
        <f>C29-C32-C33</f>
        <v>990362</v>
      </c>
      <c r="D34" s="423" t="s">
        <v>1064</v>
      </c>
      <c r="F34" s="414"/>
    </row>
    <row r="35" spans="3:6" x14ac:dyDescent="0.35">
      <c r="C35" s="416"/>
      <c r="F35" s="414"/>
    </row>
    <row r="36" spans="3:6" x14ac:dyDescent="0.35">
      <c r="F36" s="414"/>
    </row>
    <row r="37" spans="3:6" x14ac:dyDescent="0.35">
      <c r="F37" s="414"/>
    </row>
    <row r="38" spans="3:6" x14ac:dyDescent="0.35">
      <c r="F38" s="414"/>
    </row>
    <row r="39" spans="3:6" x14ac:dyDescent="0.35">
      <c r="F39" s="414"/>
    </row>
    <row r="40" spans="3:6" x14ac:dyDescent="0.35">
      <c r="F40" s="414"/>
    </row>
    <row r="41" spans="3:6" x14ac:dyDescent="0.35">
      <c r="F41" s="415"/>
    </row>
    <row r="42" spans="3:6" x14ac:dyDescent="0.35">
      <c r="F42" s="414"/>
    </row>
    <row r="43" spans="3:6" x14ac:dyDescent="0.35">
      <c r="F43" s="414"/>
    </row>
    <row r="44" spans="3:6" x14ac:dyDescent="0.35">
      <c r="F44" s="414"/>
    </row>
    <row r="45" spans="3:6" x14ac:dyDescent="0.35">
      <c r="F45" s="414"/>
    </row>
    <row r="46" spans="3:6" x14ac:dyDescent="0.35">
      <c r="F46" s="415"/>
    </row>
    <row r="47" spans="3:6" x14ac:dyDescent="0.35">
      <c r="F47" s="415"/>
    </row>
    <row r="48" spans="3:6" x14ac:dyDescent="0.35">
      <c r="F48" s="415"/>
    </row>
    <row r="49" spans="6:6" x14ac:dyDescent="0.35">
      <c r="F49" s="414"/>
    </row>
    <row r="50" spans="6:6" x14ac:dyDescent="0.35">
      <c r="F50" s="415"/>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zoomScaleNormal="100" workbookViewId="0">
      <selection activeCell="C43" sqref="C43"/>
    </sheetView>
  </sheetViews>
  <sheetFormatPr defaultRowHeight="14.4" x14ac:dyDescent="0.3"/>
  <cols>
    <col min="1" max="1" width="16.75" customWidth="1"/>
    <col min="2" max="2" width="19.75" customWidth="1"/>
    <col min="3" max="3" width="15.125" customWidth="1"/>
    <col min="4" max="4" width="7.75" customWidth="1"/>
    <col min="5" max="5" width="11.625" customWidth="1"/>
    <col min="6" max="6" width="13.75" customWidth="1"/>
  </cols>
  <sheetData>
    <row r="2" spans="1:6" s="142" customFormat="1" x14ac:dyDescent="0.3">
      <c r="A2" s="142" t="s">
        <v>1007</v>
      </c>
    </row>
    <row r="3" spans="1:6" x14ac:dyDescent="0.3">
      <c r="C3">
        <v>2020</v>
      </c>
      <c r="F3">
        <v>2019</v>
      </c>
    </row>
    <row r="4" spans="1:6" x14ac:dyDescent="0.3">
      <c r="A4" t="s">
        <v>1008</v>
      </c>
      <c r="C4" s="273">
        <f>Tulud!$C$105</f>
        <v>1650000</v>
      </c>
      <c r="D4" s="273" t="s">
        <v>1020</v>
      </c>
      <c r="E4" s="273"/>
      <c r="F4" s="273">
        <f>Tulud!$D$105</f>
        <v>1606262</v>
      </c>
    </row>
    <row r="5" spans="1:6" x14ac:dyDescent="0.3">
      <c r="E5" t="s">
        <v>1083</v>
      </c>
    </row>
    <row r="6" spans="1:6" x14ac:dyDescent="0.3">
      <c r="A6" t="s">
        <v>1009</v>
      </c>
    </row>
    <row r="7" spans="1:6" x14ac:dyDescent="0.3">
      <c r="A7" t="s">
        <v>1015</v>
      </c>
      <c r="B7" t="s">
        <v>1010</v>
      </c>
      <c r="C7" s="135">
        <f>Kulud!JG47+Kulud!JJ47+Kulud!JM47+Kulud!JP47</f>
        <v>943894</v>
      </c>
      <c r="D7" s="274">
        <v>447</v>
      </c>
      <c r="E7" s="135">
        <f>F7/D7</f>
        <v>1983.3087248322147</v>
      </c>
      <c r="F7" s="135">
        <f>Kulud!JH47+Kulud!JK47+Kulud!JN47+Kulud!JQ47</f>
        <v>886539</v>
      </c>
    </row>
    <row r="8" spans="1:6" x14ac:dyDescent="0.3">
      <c r="B8" t="s">
        <v>1017</v>
      </c>
      <c r="C8" s="135">
        <f>Kulud!JJ77+Kulud!JM77+Kulud!JP77</f>
        <v>5600</v>
      </c>
      <c r="D8" s="275"/>
      <c r="E8" s="135"/>
      <c r="F8" s="135">
        <f>Kulud!JK77+Kulud!JN77+Kulud!JQ77</f>
        <v>5600</v>
      </c>
    </row>
    <row r="9" spans="1:6" x14ac:dyDescent="0.3">
      <c r="B9" t="s">
        <v>1018</v>
      </c>
      <c r="C9" s="135">
        <f>Kulud!JG138+Kulud!JJ138+Kulud!JM138+Kulud!JP138</f>
        <v>25593</v>
      </c>
      <c r="D9" s="275"/>
      <c r="E9" s="135"/>
      <c r="F9" s="135">
        <f>Kulud!JH138+Kulud!JK138+Kulud!JN138+Kulud!JQ138</f>
        <v>25593</v>
      </c>
    </row>
    <row r="10" spans="1:6" x14ac:dyDescent="0.3">
      <c r="B10" t="s">
        <v>1016</v>
      </c>
      <c r="C10" s="135">
        <f>Kulud!LI126</f>
        <v>80000</v>
      </c>
      <c r="D10" s="275"/>
      <c r="E10" s="135"/>
      <c r="F10" s="135">
        <f>Kulud!LJ126</f>
        <v>80000</v>
      </c>
    </row>
    <row r="11" spans="1:6" x14ac:dyDescent="0.3">
      <c r="D11" s="275"/>
    </row>
    <row r="12" spans="1:6" x14ac:dyDescent="0.3">
      <c r="A12" t="s">
        <v>1011</v>
      </c>
      <c r="B12" t="s">
        <v>1010</v>
      </c>
      <c r="C12" s="135">
        <f>Kulud!II47</f>
        <v>178372</v>
      </c>
      <c r="D12" s="275">
        <v>48</v>
      </c>
      <c r="E12" s="135">
        <f>F12/D12</f>
        <v>3709.6666666666665</v>
      </c>
      <c r="F12" s="135">
        <f>Kulud!IJ47</f>
        <v>178064</v>
      </c>
    </row>
    <row r="13" spans="1:6" x14ac:dyDescent="0.3">
      <c r="B13" t="s">
        <v>1017</v>
      </c>
      <c r="C13" s="135">
        <f>Kulud!II77</f>
        <v>1479</v>
      </c>
      <c r="D13" s="275"/>
      <c r="E13" s="135"/>
      <c r="F13" s="135">
        <f>Kulud!IJ77</f>
        <v>1479</v>
      </c>
    </row>
    <row r="14" spans="1:6" x14ac:dyDescent="0.3">
      <c r="B14" t="s">
        <v>1018</v>
      </c>
      <c r="C14" s="135">
        <f>Kulud!II138</f>
        <v>4037</v>
      </c>
      <c r="D14" s="275"/>
      <c r="E14" s="135"/>
      <c r="F14" s="135">
        <f>Kulud!IJ138</f>
        <v>4037</v>
      </c>
    </row>
    <row r="15" spans="1:6" x14ac:dyDescent="0.3">
      <c r="B15" t="s">
        <v>1016</v>
      </c>
      <c r="C15" s="135">
        <f>Kulud!KT126</f>
        <v>6500</v>
      </c>
      <c r="D15" s="275"/>
      <c r="E15" s="135"/>
      <c r="F15" s="135">
        <f>Kulud!KU126</f>
        <v>6500</v>
      </c>
    </row>
    <row r="16" spans="1:6" x14ac:dyDescent="0.3">
      <c r="D16" s="275"/>
    </row>
    <row r="17" spans="1:6" x14ac:dyDescent="0.3">
      <c r="A17" t="s">
        <v>1012</v>
      </c>
      <c r="B17" t="s">
        <v>1010</v>
      </c>
      <c r="C17" s="135">
        <f>Kulud!IO47</f>
        <v>147729</v>
      </c>
      <c r="D17" s="275">
        <v>45</v>
      </c>
      <c r="E17" s="135">
        <f>F17/D17</f>
        <v>3135.5555555555557</v>
      </c>
      <c r="F17" s="135">
        <f>Kulud!IP47</f>
        <v>141100</v>
      </c>
    </row>
    <row r="18" spans="1:6" x14ac:dyDescent="0.3">
      <c r="B18" t="s">
        <v>1017</v>
      </c>
      <c r="C18" s="135">
        <f>Kulud!IO77</f>
        <v>1173</v>
      </c>
      <c r="D18" s="275"/>
      <c r="E18" s="135"/>
      <c r="F18" s="135">
        <f>Kulud!IP77</f>
        <v>1173</v>
      </c>
    </row>
    <row r="19" spans="1:6" x14ac:dyDescent="0.3">
      <c r="B19" t="s">
        <v>1018</v>
      </c>
      <c r="C19" s="135">
        <f>Kulud!IO138</f>
        <v>2503</v>
      </c>
      <c r="D19" s="275"/>
      <c r="E19" s="135"/>
      <c r="F19" s="135">
        <f>Kulud!IP138</f>
        <v>2503</v>
      </c>
    </row>
    <row r="20" spans="1:6" x14ac:dyDescent="0.3">
      <c r="B20" t="s">
        <v>1016</v>
      </c>
      <c r="C20" s="135">
        <f>Kulud!KZ126</f>
        <v>5700</v>
      </c>
      <c r="D20" s="275"/>
      <c r="E20" s="135"/>
      <c r="F20" s="135">
        <f>Kulud!LA126</f>
        <v>5700</v>
      </c>
    </row>
    <row r="21" spans="1:6" x14ac:dyDescent="0.3">
      <c r="D21" s="275"/>
    </row>
    <row r="22" spans="1:6" x14ac:dyDescent="0.3">
      <c r="A22" t="s">
        <v>1013</v>
      </c>
      <c r="B22" s="430" t="s">
        <v>1010</v>
      </c>
      <c r="C22" s="431">
        <f>Kulud!JA47</f>
        <v>177233</v>
      </c>
      <c r="D22" s="274">
        <v>39</v>
      </c>
      <c r="E22" s="431">
        <f>F22/D22</f>
        <v>5044.9743589743593</v>
      </c>
      <c r="F22" s="431">
        <f>Kulud!JB47</f>
        <v>196754</v>
      </c>
    </row>
    <row r="23" spans="1:6" x14ac:dyDescent="0.3">
      <c r="B23" s="430" t="s">
        <v>1017</v>
      </c>
      <c r="C23" s="431">
        <f>Kulud!IX77</f>
        <v>2000</v>
      </c>
      <c r="D23" s="274"/>
      <c r="E23" s="431"/>
      <c r="F23" s="431">
        <f>Kulud!IY77</f>
        <v>2000</v>
      </c>
    </row>
    <row r="24" spans="1:6" x14ac:dyDescent="0.3">
      <c r="B24" s="430" t="s">
        <v>1018</v>
      </c>
      <c r="C24" s="431">
        <f>Kulud!JA138</f>
        <v>0</v>
      </c>
      <c r="D24" s="274"/>
      <c r="E24" s="431"/>
      <c r="F24" s="431">
        <f>Kulud!JB138</f>
        <v>2500</v>
      </c>
    </row>
    <row r="25" spans="1:6" x14ac:dyDescent="0.3">
      <c r="B25" s="430" t="s">
        <v>1016</v>
      </c>
      <c r="C25" s="431">
        <f>Kulud!LF126/2</f>
        <v>6000</v>
      </c>
      <c r="D25" s="274"/>
      <c r="E25" s="431"/>
      <c r="F25" s="431">
        <f>Kulud!LG126/2</f>
        <v>6000</v>
      </c>
    </row>
    <row r="26" spans="1:6" x14ac:dyDescent="0.3">
      <c r="B26" s="430"/>
      <c r="C26" s="430"/>
      <c r="D26" s="274"/>
      <c r="E26" s="430"/>
      <c r="F26" s="430"/>
    </row>
    <row r="27" spans="1:6" x14ac:dyDescent="0.3">
      <c r="A27" t="s">
        <v>1014</v>
      </c>
      <c r="B27" s="430" t="s">
        <v>1010</v>
      </c>
      <c r="C27" s="431">
        <f>Kulud!IU47</f>
        <v>57263</v>
      </c>
      <c r="D27" s="274">
        <v>12</v>
      </c>
      <c r="E27" s="431">
        <f>F27/D27</f>
        <v>4552.5</v>
      </c>
      <c r="F27" s="431">
        <f>Kulud!IV47</f>
        <v>54630</v>
      </c>
    </row>
    <row r="28" spans="1:6" x14ac:dyDescent="0.3">
      <c r="B28" s="430" t="s">
        <v>1017</v>
      </c>
      <c r="C28" s="431">
        <f>Kulud!IR77</f>
        <v>960</v>
      </c>
      <c r="D28" s="274"/>
      <c r="E28" s="431"/>
      <c r="F28" s="431">
        <f>Kulud!IS77</f>
        <v>960</v>
      </c>
    </row>
    <row r="29" spans="1:6" x14ac:dyDescent="0.3">
      <c r="B29" s="430" t="s">
        <v>1018</v>
      </c>
      <c r="C29" s="431">
        <f>Kulud!IU138</f>
        <v>1400</v>
      </c>
      <c r="D29" s="274"/>
      <c r="E29" s="431"/>
      <c r="F29" s="431">
        <f>Kulud!IV138</f>
        <v>1400</v>
      </c>
    </row>
    <row r="30" spans="1:6" x14ac:dyDescent="0.3">
      <c r="B30" s="430" t="s">
        <v>1016</v>
      </c>
      <c r="C30" s="431">
        <f>Kulud!LC126/2</f>
        <v>2000</v>
      </c>
      <c r="D30" s="274"/>
      <c r="E30" s="431"/>
      <c r="F30" s="431">
        <f>Kulud!LD126/2</f>
        <v>2000</v>
      </c>
    </row>
    <row r="31" spans="1:6" x14ac:dyDescent="0.3">
      <c r="B31" s="430"/>
      <c r="C31" s="430"/>
      <c r="D31" s="430"/>
      <c r="E31" s="430"/>
      <c r="F31" s="430"/>
    </row>
    <row r="32" spans="1:6" x14ac:dyDescent="0.3">
      <c r="B32" s="430" t="s">
        <v>1019</v>
      </c>
      <c r="C32" s="431">
        <f>C4-C7-C8-C9-C10-C12-C13-C14-C15-C17-C18-C19-C20-C22-C23-C24-C25-C27-C28-C29-C30</f>
        <v>564</v>
      </c>
      <c r="D32" s="431"/>
      <c r="E32" s="431"/>
      <c r="F32" s="431">
        <f>F4-F7-F8-F9-F10-F12-F13-F14-F15-F17-F18-F19-F20-F22-F23-F24-F25-F27-F28-F29-F30</f>
        <v>1730</v>
      </c>
    </row>
    <row r="33" spans="1:6" x14ac:dyDescent="0.3">
      <c r="A33" s="287"/>
      <c r="B33" s="432"/>
      <c r="C33" s="432"/>
      <c r="D33" s="432"/>
      <c r="E33" s="432"/>
      <c r="F33" s="432"/>
    </row>
    <row r="35" spans="1:6" s="142" customFormat="1" x14ac:dyDescent="0.3">
      <c r="A35" s="142" t="s">
        <v>1024</v>
      </c>
      <c r="C35" s="273">
        <f>Tulud!C111</f>
        <v>138341</v>
      </c>
      <c r="F35" s="273">
        <f>Tulud!D111</f>
        <v>139102</v>
      </c>
    </row>
    <row r="36" spans="1:6" x14ac:dyDescent="0.3">
      <c r="A36" t="s">
        <v>1025</v>
      </c>
      <c r="F36">
        <v>31000</v>
      </c>
    </row>
    <row r="37" spans="1:6" s="142" customFormat="1" x14ac:dyDescent="0.3">
      <c r="A37" s="142" t="s">
        <v>1026</v>
      </c>
      <c r="C37" s="273">
        <f>C35+C36</f>
        <v>138341</v>
      </c>
      <c r="F37" s="273">
        <f>F35+F36</f>
        <v>170102</v>
      </c>
    </row>
    <row r="39" spans="1:6" x14ac:dyDescent="0.3">
      <c r="A39" s="142" t="s">
        <v>1027</v>
      </c>
      <c r="B39" t="s">
        <v>1010</v>
      </c>
      <c r="C39" s="135">
        <f>Kulud!EN47+Kulud!GJ47+Kulud!IC47+Kulud!KB47</f>
        <v>34175</v>
      </c>
      <c r="F39" s="135">
        <f>Kulud!KC47+Kulud!ID47+Kulud!GK47+Kulud!EO47</f>
        <v>25980</v>
      </c>
    </row>
    <row r="40" spans="1:6" x14ac:dyDescent="0.3">
      <c r="B40" t="s">
        <v>1028</v>
      </c>
      <c r="C40" s="135">
        <f>Kulud!EN56+Kulud!GJ56+Kulud!IC56+Kulud!KB56</f>
        <v>104200</v>
      </c>
      <c r="F40" s="135">
        <f>Kulud!KC56+Kulud!ID56+Kulud!GK56+Kulud!EO56</f>
        <v>144810</v>
      </c>
    </row>
    <row r="43" spans="1:6" x14ac:dyDescent="0.3">
      <c r="B43" t="s">
        <v>1019</v>
      </c>
      <c r="C43" s="135">
        <f>C37-C39-C40</f>
        <v>-34</v>
      </c>
      <c r="F43" s="135">
        <f>F37-F39-F40</f>
        <v>-688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Koond</vt:lpstr>
      <vt:lpstr>Tulud</vt:lpstr>
      <vt:lpstr>Kulud TA lõikes</vt:lpstr>
      <vt:lpstr>Kululiigid kokku</vt:lpstr>
      <vt:lpstr>Kulud</vt:lpstr>
      <vt:lpstr>Inv.</vt:lpstr>
      <vt:lpstr>Raportid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Appo</dc:creator>
  <cp:lastModifiedBy>Maire Appo</cp:lastModifiedBy>
  <cp:lastPrinted>2019-12-12T09:51:54Z</cp:lastPrinted>
  <dcterms:created xsi:type="dcterms:W3CDTF">2018-10-18T10:50:32Z</dcterms:created>
  <dcterms:modified xsi:type="dcterms:W3CDTF">2019-12-12T09:54:30Z</dcterms:modified>
</cp:coreProperties>
</file>